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ASMA_Trade\"/>
    </mc:Choice>
  </mc:AlternateContent>
  <xr:revisionPtr revIDLastSave="0" documentId="13_ncr:1_{1396D2BE-CAA8-43EE-AAB7-17ADD21C13E3}" xr6:coauthVersionLast="43" xr6:coauthVersionMax="43" xr10:uidLastSave="{00000000-0000-0000-0000-000000000000}"/>
  <bookViews>
    <workbookView xWindow="-108" yWindow="-108" windowWidth="23256" windowHeight="12576" tabRatio="815" xr2:uid="{828DDF07-CED7-42D5-9BB2-34513490F6FB}"/>
  </bookViews>
  <sheets>
    <sheet name="Folha20" sheetId="21" r:id="rId1"/>
    <sheet name="Folha19" sheetId="20" r:id="rId2"/>
    <sheet name="Folha18" sheetId="19" r:id="rId3"/>
    <sheet name="Folha17" sheetId="18" r:id="rId4"/>
    <sheet name="Folha16" sheetId="17" r:id="rId5"/>
    <sheet name="Folha15" sheetId="16" r:id="rId6"/>
    <sheet name="Folha14" sheetId="15" r:id="rId7"/>
    <sheet name="Folha13" sheetId="14" r:id="rId8"/>
    <sheet name="Folha12" sheetId="13" r:id="rId9"/>
    <sheet name="Folha11" sheetId="12" r:id="rId10"/>
    <sheet name="Folha10" sheetId="11" r:id="rId11"/>
    <sheet name="Folha9" sheetId="10" r:id="rId12"/>
    <sheet name="Folha8" sheetId="9" r:id="rId13"/>
    <sheet name="Folha7" sheetId="8" r:id="rId14"/>
    <sheet name="Folha6" sheetId="7" r:id="rId15"/>
    <sheet name="Folha5" sheetId="6" r:id="rId16"/>
    <sheet name="Folha4" sheetId="5" r:id="rId17"/>
    <sheet name="Folha3" sheetId="4" r:id="rId18"/>
    <sheet name="Folha2" sheetId="3" r:id="rId19"/>
    <sheet name="Folha 1" sheetId="1" r:id="rId20"/>
  </sheets>
  <definedNames>
    <definedName name="DadosExternos_1" localSheetId="19" hidden="1">'Folha 1'!$A$1:$C$151</definedName>
    <definedName name="DadosExternos_10" localSheetId="10" hidden="1">Folha10!$A$1:$C$151</definedName>
    <definedName name="DadosExternos_11" localSheetId="9" hidden="1">Folha11!$A$1:$C$151</definedName>
    <definedName name="DadosExternos_12" localSheetId="8" hidden="1">Folha12!$A$1:$C$151</definedName>
    <definedName name="DadosExternos_13" localSheetId="7" hidden="1">Folha13!$A$1:$C$151</definedName>
    <definedName name="DadosExternos_14" localSheetId="6" hidden="1">Folha14!$A$1:$C$151</definedName>
    <definedName name="DadosExternos_15" localSheetId="5" hidden="1">Folha15!$A$1:$C$151</definedName>
    <definedName name="DadosExternos_16" localSheetId="4" hidden="1">Folha16!$A$1:$C$151</definedName>
    <definedName name="DadosExternos_17" localSheetId="3" hidden="1">Folha17!$A$1:$C$151</definedName>
    <definedName name="DadosExternos_18" localSheetId="2" hidden="1">Folha18!$A$1:$C$151</definedName>
    <definedName name="DadosExternos_19" localSheetId="1" hidden="1">Folha19!$A$1:$C$151</definedName>
    <definedName name="DadosExternos_2" localSheetId="18" hidden="1">Folha2!$A$1:$C$151</definedName>
    <definedName name="DadosExternos_20" localSheetId="0" hidden="1">Folha20!$A$1:$C$151</definedName>
    <definedName name="DadosExternos_3" localSheetId="17" hidden="1">Folha3!$A$1:$C$151</definedName>
    <definedName name="DadosExternos_4" localSheetId="16" hidden="1">Folha4!$A$1:$C$151</definedName>
    <definedName name="DadosExternos_5" localSheetId="15" hidden="1">Folha5!$A$1:$C$151</definedName>
    <definedName name="DadosExternos_6" localSheetId="14" hidden="1">Folha6!$A$1:$C$151</definedName>
    <definedName name="DadosExternos_7" localSheetId="13" hidden="1">Folha7!$A$1:$C$151</definedName>
    <definedName name="DadosExternos_8" localSheetId="12" hidden="1">Folha8!$A$1:$C$151</definedName>
    <definedName name="DadosExternos_9" localSheetId="11" hidden="1">Folha9!$A$1:$C$151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" i="21" l="1" a="1"/>
  <c r="F4" i="21" s="1"/>
  <c r="F4" i="20" a="1"/>
  <c r="F4" i="20" s="1"/>
  <c r="F4" i="19" a="1"/>
  <c r="F4" i="19" s="1"/>
  <c r="F4" i="18" a="1"/>
  <c r="F4" i="18" s="1"/>
  <c r="F4" i="17" a="1"/>
  <c r="F4" i="17" s="1"/>
  <c r="F4" i="16" a="1"/>
  <c r="F4" i="16" s="1"/>
  <c r="F4" i="15" a="1"/>
  <c r="F4" i="15" s="1"/>
  <c r="F4" i="14" a="1"/>
  <c r="F4" i="14" s="1"/>
  <c r="F4" i="13" a="1"/>
  <c r="F4" i="13" s="1"/>
  <c r="F4" i="12" a="1"/>
  <c r="F4" i="12" s="1"/>
  <c r="F4" i="11" a="1"/>
  <c r="F4" i="11" s="1"/>
  <c r="F4" i="10" a="1"/>
  <c r="F4" i="10" s="1"/>
  <c r="F4" i="9" a="1"/>
  <c r="F4" i="9" s="1"/>
  <c r="F4" i="8" a="1"/>
  <c r="F4" i="8" s="1"/>
  <c r="F4" i="7" a="1"/>
  <c r="F4" i="7" s="1"/>
  <c r="F4" i="6" a="1"/>
  <c r="F4" i="6" s="1"/>
  <c r="F4" i="5" a="1"/>
  <c r="F4" i="5" s="1"/>
  <c r="F4" i="4" a="1"/>
  <c r="F4" i="4" s="1"/>
  <c r="F4" i="3"/>
  <c r="F4" i="1" a="1"/>
  <c r="F4" i="1" s="1"/>
  <c r="F3" i="3" a="1"/>
  <c r="F3" i="3" s="1"/>
  <c r="F3" i="21" a="1"/>
  <c r="F3" i="21" s="1"/>
  <c r="F3" i="20" a="1"/>
  <c r="F3" i="20" s="1"/>
  <c r="F3" i="19" a="1"/>
  <c r="F3" i="19" s="1"/>
  <c r="F3" i="18" a="1"/>
  <c r="F3" i="18" s="1"/>
  <c r="F3" i="17" a="1"/>
  <c r="F3" i="17" s="1"/>
  <c r="F3" i="16" a="1"/>
  <c r="F3" i="16" s="1"/>
  <c r="F3" i="15" a="1"/>
  <c r="F3" i="15" s="1"/>
  <c r="F3" i="14" a="1"/>
  <c r="F3" i="14" s="1"/>
  <c r="F3" i="13" a="1"/>
  <c r="F3" i="13" s="1"/>
  <c r="F3" i="12" a="1"/>
  <c r="F3" i="12" s="1"/>
  <c r="F3" i="10" a="1"/>
  <c r="F3" i="10" s="1"/>
  <c r="F3" i="9" a="1"/>
  <c r="F3" i="9" s="1"/>
  <c r="F3" i="8" a="1"/>
  <c r="F3" i="8" s="1"/>
  <c r="F3" i="7" a="1"/>
  <c r="F3" i="7" s="1"/>
  <c r="F3" i="6" a="1"/>
  <c r="F3" i="6" s="1"/>
  <c r="F3" i="5" a="1"/>
  <c r="F3" i="5" s="1"/>
  <c r="F3" i="4" a="1"/>
  <c r="F3" i="4" s="1"/>
  <c r="F3" i="1" a="1"/>
  <c r="F3" i="1" s="1"/>
  <c r="F3" i="11" a="1"/>
  <c r="F3" i="11" s="1"/>
  <c r="F7" i="21" l="1" a="1"/>
  <c r="F7" i="21" s="1"/>
  <c r="F6" i="21" a="1"/>
  <c r="F6" i="21" s="1"/>
  <c r="F5" i="21"/>
  <c r="F2" i="21"/>
  <c r="F7" i="20" a="1"/>
  <c r="F7" i="20" s="1"/>
  <c r="F6" i="20" a="1"/>
  <c r="F6" i="20" s="1"/>
  <c r="F5" i="20"/>
  <c r="F2" i="20"/>
  <c r="F7" i="19" a="1"/>
  <c r="F7" i="19" s="1"/>
  <c r="F6" i="19" a="1"/>
  <c r="F6" i="19" s="1"/>
  <c r="F5" i="19"/>
  <c r="F2" i="19"/>
  <c r="F7" i="18" a="1"/>
  <c r="F7" i="18" s="1"/>
  <c r="F6" i="18" a="1"/>
  <c r="F6" i="18" s="1"/>
  <c r="F5" i="18"/>
  <c r="F2" i="18"/>
  <c r="F7" i="17" a="1"/>
  <c r="F7" i="17" s="1"/>
  <c r="F6" i="17" a="1"/>
  <c r="F6" i="17" s="1"/>
  <c r="F5" i="17"/>
  <c r="F2" i="17"/>
  <c r="F7" i="16" a="1"/>
  <c r="F7" i="16" s="1"/>
  <c r="F6" i="16" a="1"/>
  <c r="F6" i="16" s="1"/>
  <c r="F5" i="16"/>
  <c r="F2" i="16"/>
  <c r="F7" i="15" a="1"/>
  <c r="F7" i="15" s="1"/>
  <c r="F6" i="15" a="1"/>
  <c r="F6" i="15" s="1"/>
  <c r="F5" i="15"/>
  <c r="F2" i="15"/>
  <c r="F7" i="14" a="1"/>
  <c r="F7" i="14" s="1"/>
  <c r="F6" i="14" a="1"/>
  <c r="F6" i="14" s="1"/>
  <c r="F5" i="14"/>
  <c r="F2" i="14"/>
  <c r="F7" i="13" a="1"/>
  <c r="F7" i="13" s="1"/>
  <c r="F6" i="13" a="1"/>
  <c r="F6" i="13" s="1"/>
  <c r="F5" i="13"/>
  <c r="F2" i="13"/>
  <c r="F7" i="12" a="1"/>
  <c r="F7" i="12" s="1"/>
  <c r="F6" i="12" a="1"/>
  <c r="F6" i="12" s="1"/>
  <c r="F5" i="12"/>
  <c r="F2" i="12"/>
  <c r="F7" i="11" a="1"/>
  <c r="F7" i="11" s="1"/>
  <c r="F6" i="11" a="1"/>
  <c r="F6" i="11" s="1"/>
  <c r="F5" i="11"/>
  <c r="F2" i="11"/>
  <c r="F7" i="10" a="1"/>
  <c r="F7" i="10" s="1"/>
  <c r="F6" i="10" a="1"/>
  <c r="F6" i="10" s="1"/>
  <c r="F5" i="10"/>
  <c r="F2" i="10"/>
  <c r="F7" i="9" a="1"/>
  <c r="F7" i="9" s="1"/>
  <c r="F6" i="9" a="1"/>
  <c r="F6" i="9" s="1"/>
  <c r="F5" i="9"/>
  <c r="F2" i="9"/>
  <c r="F7" i="8" a="1"/>
  <c r="F7" i="8" s="1"/>
  <c r="F6" i="8" a="1"/>
  <c r="F6" i="8" s="1"/>
  <c r="F5" i="8"/>
  <c r="F2" i="8"/>
  <c r="F7" i="7" a="1"/>
  <c r="F7" i="7" s="1"/>
  <c r="F6" i="7" a="1"/>
  <c r="F6" i="7" s="1"/>
  <c r="F5" i="7"/>
  <c r="F2" i="7"/>
  <c r="F7" i="6" a="1"/>
  <c r="F7" i="6" s="1"/>
  <c r="F6" i="6" a="1"/>
  <c r="F6" i="6" s="1"/>
  <c r="F5" i="6"/>
  <c r="F2" i="6"/>
  <c r="F7" i="5" a="1"/>
  <c r="F7" i="5" s="1"/>
  <c r="F6" i="5" a="1"/>
  <c r="F6" i="5" s="1"/>
  <c r="F5" i="5"/>
  <c r="F2" i="5"/>
  <c r="F7" i="4" a="1"/>
  <c r="F7" i="4" s="1"/>
  <c r="F6" i="4" a="1"/>
  <c r="F6" i="4" s="1"/>
  <c r="F5" i="4"/>
  <c r="F2" i="4"/>
  <c r="F7" i="3" a="1"/>
  <c r="F7" i="3" s="1"/>
  <c r="F6" i="3" a="1"/>
  <c r="F6" i="3" s="1"/>
  <c r="F5" i="3"/>
  <c r="F2" i="3"/>
  <c r="F7" i="1" a="1"/>
  <c r="F7" i="1" s="1"/>
  <c r="F6" i="1" a="1"/>
  <c r="F6" i="1" s="1"/>
  <c r="F5" i="1"/>
  <c r="F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535D59-FC4B-4DFB-89F8-8DA0F97226F6}" keepAlive="1" name="Consulta - TradeResults1" description="Ligação à consulta 'TradeResults1' no livro." type="5" refreshedVersion="6" background="1" saveData="1">
    <dbPr connection="Provider=Microsoft.Mashup.OleDb.1;Data Source=$Workbook$;Location=TradeResults1;Extended Properties=&quot;&quot;" command="SELECT * FROM [TradeResults1]"/>
  </connection>
  <connection id="2" xr16:uid="{3CED6FA9-10A1-48B2-9AFE-D04D41808EE1}" keepAlive="1" name="Consulta - TradeResults10" description="Ligação à consulta 'TradeResults10' no livro." type="5" refreshedVersion="6" background="1" saveData="1">
    <dbPr connection="Provider=Microsoft.Mashup.OleDb.1;Data Source=$Workbook$;Location=TradeResults10;Extended Properties=&quot;&quot;" command="SELECT * FROM [TradeResults10]"/>
  </connection>
  <connection id="3" xr16:uid="{CCF320DD-BC36-43DE-B804-C06F7D39C57B}" keepAlive="1" name="Consulta - TradeResults11" description="Ligação à consulta 'TradeResults11' no livro." type="5" refreshedVersion="6" background="1" saveData="1">
    <dbPr connection="Provider=Microsoft.Mashup.OleDb.1;Data Source=$Workbook$;Location=TradeResults11;Extended Properties=&quot;&quot;" command="SELECT * FROM [TradeResults11]"/>
  </connection>
  <connection id="4" xr16:uid="{F6933A25-16FC-4640-BBC7-E028D5CAAE2A}" keepAlive="1" name="Consulta - TradeResults12" description="Ligação à consulta 'TradeResults12' no livro." type="5" refreshedVersion="6" background="1" saveData="1">
    <dbPr connection="Provider=Microsoft.Mashup.OleDb.1;Data Source=$Workbook$;Location=TradeResults12;Extended Properties=&quot;&quot;" command="SELECT * FROM [TradeResults12]"/>
  </connection>
  <connection id="5" xr16:uid="{E319D702-F126-4D50-8B0B-2F7555239D7C}" keepAlive="1" name="Consulta - TradeResults13" description="Ligação à consulta 'TradeResults13' no livro." type="5" refreshedVersion="6" background="1" saveData="1">
    <dbPr connection="Provider=Microsoft.Mashup.OleDb.1;Data Source=$Workbook$;Location=TradeResults13;Extended Properties=&quot;&quot;" command="SELECT * FROM [TradeResults13]"/>
  </connection>
  <connection id="6" xr16:uid="{BDE44225-1725-48B7-A82A-A1E42144B4F7}" keepAlive="1" name="Consulta - TradeResults14" description="Ligação à consulta 'TradeResults14' no livro." type="5" refreshedVersion="6" background="1" saveData="1">
    <dbPr connection="Provider=Microsoft.Mashup.OleDb.1;Data Source=$Workbook$;Location=TradeResults14;Extended Properties=&quot;&quot;" command="SELECT * FROM [TradeResults14]"/>
  </connection>
  <connection id="7" xr16:uid="{81BBC885-D482-4CB9-A75A-BDAFC02AF50F}" keepAlive="1" name="Consulta - TradeResults15" description="Ligação à consulta 'TradeResults15' no livro." type="5" refreshedVersion="6" background="1" saveData="1">
    <dbPr connection="Provider=Microsoft.Mashup.OleDb.1;Data Source=$Workbook$;Location=TradeResults15;Extended Properties=&quot;&quot;" command="SELECT * FROM [TradeResults15]"/>
  </connection>
  <connection id="8" xr16:uid="{8638ECF9-E87A-4719-AB95-A606281F0CFA}" keepAlive="1" name="Consulta - TradeResults16" description="Ligação à consulta 'TradeResults16' no livro." type="5" refreshedVersion="6" background="1" saveData="1">
    <dbPr connection="Provider=Microsoft.Mashup.OleDb.1;Data Source=$Workbook$;Location=TradeResults16;Extended Properties=&quot;&quot;" command="SELECT * FROM [TradeResults16]"/>
  </connection>
  <connection id="9" xr16:uid="{8E90F94C-A30F-4588-8AAB-A32C64CB907D}" keepAlive="1" name="Consulta - TradeResults17" description="Ligação à consulta 'TradeResults17' no livro." type="5" refreshedVersion="6" background="1" saveData="1">
    <dbPr connection="Provider=Microsoft.Mashup.OleDb.1;Data Source=$Workbook$;Location=TradeResults17;Extended Properties=&quot;&quot;" command="SELECT * FROM [TradeResults17]"/>
  </connection>
  <connection id="10" xr16:uid="{EF0B5158-EF55-417F-BA77-D1E2F41341B3}" keepAlive="1" name="Consulta - TradeResults18" description="Ligação à consulta 'TradeResults18' no livro." type="5" refreshedVersion="6" background="1" saveData="1">
    <dbPr connection="Provider=Microsoft.Mashup.OleDb.1;Data Source=$Workbook$;Location=TradeResults18;Extended Properties=&quot;&quot;" command="SELECT * FROM [TradeResults18]"/>
  </connection>
  <connection id="11" xr16:uid="{86D525F7-C435-44C4-A8A5-4DA2FC4D6F67}" keepAlive="1" name="Consulta - TradeResults19" description="Ligação à consulta 'TradeResults19' no livro." type="5" refreshedVersion="6" background="1" saveData="1">
    <dbPr connection="Provider=Microsoft.Mashup.OleDb.1;Data Source=$Workbook$;Location=TradeResults19;Extended Properties=&quot;&quot;" command="SELECT * FROM [TradeResults19]"/>
  </connection>
  <connection id="12" xr16:uid="{94185FE4-4AD1-47F1-8936-6C35F8532890}" keepAlive="1" name="Consulta - TradeResults2" description="Ligação à consulta 'TradeResults2' no livro." type="5" refreshedVersion="6" background="1" saveData="1">
    <dbPr connection="Provider=Microsoft.Mashup.OleDb.1;Data Source=$Workbook$;Location=TradeResults2;Extended Properties=&quot;&quot;" command="SELECT * FROM [TradeResults2]"/>
  </connection>
  <connection id="13" xr16:uid="{1700E37A-5C89-41FB-A73F-F4B417D5FEE8}" keepAlive="1" name="Consulta - TradeResults20" description="Ligação à consulta 'TradeResults20' no livro." type="5" refreshedVersion="6" background="1" saveData="1">
    <dbPr connection="Provider=Microsoft.Mashup.OleDb.1;Data Source=$Workbook$;Location=TradeResults20;Extended Properties=&quot;&quot;" command="SELECT * FROM [TradeResults20]"/>
  </connection>
  <connection id="14" xr16:uid="{D6C17468-A2ED-4018-A963-709E6F7BAE72}" keepAlive="1" name="Consulta - TradeResults3" description="Ligação à consulta 'TradeResults3' no livro." type="5" refreshedVersion="6" background="1" saveData="1">
    <dbPr connection="Provider=Microsoft.Mashup.OleDb.1;Data Source=$Workbook$;Location=TradeResults3;Extended Properties=&quot;&quot;" command="SELECT * FROM [TradeResults3]"/>
  </connection>
  <connection id="15" xr16:uid="{29819A86-D352-400E-85A9-E9399825D51E}" keepAlive="1" name="Consulta - TradeResults4" description="Ligação à consulta 'TradeResults4' no livro." type="5" refreshedVersion="6" background="1" saveData="1">
    <dbPr connection="Provider=Microsoft.Mashup.OleDb.1;Data Source=$Workbook$;Location=TradeResults4;Extended Properties=&quot;&quot;" command="SELECT * FROM [TradeResults4]"/>
  </connection>
  <connection id="16" xr16:uid="{3D32CF83-8447-4E7D-98E4-57B87D890DE5}" keepAlive="1" name="Consulta - TradeResults5" description="Ligação à consulta 'TradeResults5' no livro." type="5" refreshedVersion="6" background="1" saveData="1">
    <dbPr connection="Provider=Microsoft.Mashup.OleDb.1;Data Source=$Workbook$;Location=TradeResults5;Extended Properties=&quot;&quot;" command="SELECT * FROM [TradeResults5]"/>
  </connection>
  <connection id="17" xr16:uid="{8813AD73-BEEE-4939-A4E4-F5428B9B265F}" keepAlive="1" name="Consulta - TradeResults6" description="Ligação à consulta 'TradeResults6' no livro." type="5" refreshedVersion="6" background="1" saveData="1">
    <dbPr connection="Provider=Microsoft.Mashup.OleDb.1;Data Source=$Workbook$;Location=TradeResults6;Extended Properties=&quot;&quot;" command="SELECT * FROM [TradeResults6]"/>
  </connection>
  <connection id="18" xr16:uid="{33F2D45A-82A9-494B-9906-341F7EFC09B5}" keepAlive="1" name="Consulta - TradeResults7" description="Ligação à consulta 'TradeResults7' no livro." type="5" refreshedVersion="6" background="1" saveData="1">
    <dbPr connection="Provider=Microsoft.Mashup.OleDb.1;Data Source=$Workbook$;Location=TradeResults7;Extended Properties=&quot;&quot;" command="SELECT * FROM [TradeResults7]"/>
  </connection>
  <connection id="19" xr16:uid="{C0886B57-1D5B-4D39-8241-7496FE5B4752}" keepAlive="1" name="Consulta - TradeResults8" description="Ligação à consulta 'TradeResults8' no livro." type="5" refreshedVersion="6" background="1" saveData="1">
    <dbPr connection="Provider=Microsoft.Mashup.OleDb.1;Data Source=$Workbook$;Location=TradeResults8;Extended Properties=&quot;&quot;" command="SELECT * FROM [TradeResults8]"/>
  </connection>
  <connection id="20" xr16:uid="{5DA7A6C7-6546-496E-BEF7-FE137A4D6B39}" keepAlive="1" name="Consulta - TradeResults9" description="Ligação à consulta 'TradeResults9' no livro." type="5" refreshedVersion="6" background="1" saveData="1">
    <dbPr connection="Provider=Microsoft.Mashup.OleDb.1;Data Source=$Workbook$;Location=TradeResults9;Extended Properties=&quot;&quot;" command="SELECT * FROM [TradeResults9]"/>
  </connection>
</connections>
</file>

<file path=xl/sharedStrings.xml><?xml version="1.0" encoding="utf-8"?>
<sst xmlns="http://schemas.openxmlformats.org/spreadsheetml/2006/main" count="180" uniqueCount="9">
  <si>
    <t>Column1</t>
  </si>
  <si>
    <t>Column2</t>
  </si>
  <si>
    <t>Column3</t>
  </si>
  <si>
    <t>Success Rate:</t>
  </si>
  <si>
    <t>Average Profit Margin:</t>
  </si>
  <si>
    <t>Standard deviation:</t>
  </si>
  <si>
    <t>Gain Standard Deviation:</t>
  </si>
  <si>
    <t>Loss Standard Deviation:</t>
  </si>
  <si>
    <t>Average Profit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</si>
</sst>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right"/>
    </xf>
    <xf numFmtId="10" fontId="0" fillId="0" borderId="0" xfId="1" applyNumberFormat="1" applyFont="1"/>
    <xf numFmtId="10" fontId="1" fillId="0" borderId="0" xfId="1" applyNumberFormat="1" applyFont="1"/>
    <xf numFmtId="0" fontId="2" fillId="0" borderId="0" xfId="0" applyFont="1" applyAlignment="1">
      <alignment horizontal="right" wrapText="1"/>
    </xf>
    <xf numFmtId="2" fontId="1" fillId="0" borderId="0" xfId="1" applyNumberFormat="1" applyFont="1"/>
  </cellXfs>
  <cellStyles count="2">
    <cellStyle name="Normal" xfId="0" builtinId="0"/>
    <cellStyle name="Percentagem" xfId="1" builtinId="5"/>
  </cellStyles>
  <dxfs count="20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0" connectionId="13" xr16:uid="{280593D8-0364-4253-A87C-4B1311D4D06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9" connectionId="11" xr16:uid="{FA9A3555-9668-453A-B901-DFF0DF990BA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8" connectionId="10" xr16:uid="{714B8217-0445-4794-839E-D8497B8B0D9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7" connectionId="9" xr16:uid="{4ADB6FB5-E1C8-4040-A9EF-7CE1AAAFE60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6" connectionId="8" xr16:uid="{A5E1333F-B71E-4BA2-A280-A9A756CE936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5" connectionId="7" xr16:uid="{3D0ECF80-E676-4E57-BC81-B8EDEC0A68F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4" connectionId="6" xr16:uid="{329FBD7A-016B-426E-B57C-347646B90CC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3" connectionId="5" xr16:uid="{3E249BC8-C420-4AEB-92F1-5C48AE3F0CE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2" connectionId="4" xr16:uid="{6A02ACB2-6529-42C5-B3B0-4341051A670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1" connectionId="3" xr16:uid="{33E7B204-B6F8-46C3-BB49-C25B0A98929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0" connectionId="2" xr16:uid="{F93E95DA-097D-436B-8B79-803068AB730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9" connectionId="20" xr16:uid="{FB27E724-7B6D-4D5D-8FC2-ECA34854F6D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connectionId="19" xr16:uid="{86B80AE5-4DB8-4A26-9AD9-80CBE3E4DD8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7" connectionId="18" xr16:uid="{70C051E3-40A9-4D3D-A371-4EDE2918EF0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17" xr16:uid="{B61E25E8-E7DB-4987-B901-3D55BBD77E7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16" xr16:uid="{E3535827-0669-468A-94CE-2C21C568027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15" xr16:uid="{D8610BAC-5F46-4F1A-BA86-C36707FAF1D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14" xr16:uid="{D8C4C119-DFF7-4AE8-9228-551CD98C179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2" xr16:uid="{F5F0FE88-ECD9-44F3-B9DF-0EA9BBE8E04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F029023-971E-4C4C-9CF1-6CBDDEABCA0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32C10476-1635-4B09-8892-CB0916A5473D}" name="TradeResults20" displayName="TradeResults20" ref="A1:C151" tableType="queryTable" totalsRowShown="0">
  <autoFilter ref="A1:C151" xr:uid="{5296785B-2DD2-45DD-B218-E3A69F7D5A1C}"/>
  <tableColumns count="3">
    <tableColumn id="1" xr3:uid="{E8A01DB1-0085-4834-92A4-8F4B80501CDD}" uniqueName="1" name="Column1" queryTableFieldId="1"/>
    <tableColumn id="2" xr3:uid="{8E83F755-CAF4-46FF-A5E2-2B9CDEE6D605}" uniqueName="2" name="Column2" queryTableFieldId="2"/>
    <tableColumn id="3" xr3:uid="{EF692A94-20D0-4587-9656-7677A8CEDC6F}" uniqueName="3" name="Column3" queryTableFieldId="3" dataDxfId="6" dataCellStyle="Percentagem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28A3D61-EB54-4CC0-A946-82E5F613ACA0}" name="TradeResults19" displayName="TradeResults19" ref="A1:C151" tableType="queryTable" totalsRowShown="0">
  <autoFilter ref="A1:C151" xr:uid="{A00586A6-93EB-4A65-9B0E-5B2CC82D5837}"/>
  <tableColumns count="3">
    <tableColumn id="1" xr3:uid="{42D8B71F-2443-4E8A-901A-47EC5D3F7B56}" uniqueName="1" name="Column1" queryTableFieldId="1"/>
    <tableColumn id="2" xr3:uid="{29D44FBF-2B14-439B-9D58-1EB6FF1C612A}" uniqueName="2" name="Column2" queryTableFieldId="2"/>
    <tableColumn id="3" xr3:uid="{DD5590DF-BC18-4508-8FFA-EDD2F6B92882}" uniqueName="3" name="Column3" queryTableFieldId="3" dataDxfId="7" dataCellStyle="Percentagem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CC44568-C7AA-499C-AC70-D2805F7137AE}" name="TradeResults18" displayName="TradeResults18" ref="A1:C151" tableType="queryTable" totalsRowShown="0">
  <autoFilter ref="A1:C151" xr:uid="{048B1D0E-03D0-4577-876A-5B0ACBBF97AB}"/>
  <tableColumns count="3">
    <tableColumn id="1" xr3:uid="{34A7A3D7-B95C-47DA-84DA-8FFBD6DF5CA9}" uniqueName="1" name="Column1" queryTableFieldId="1"/>
    <tableColumn id="2" xr3:uid="{66C615AE-B671-4170-858C-43AEDEA9D69E}" uniqueName="2" name="Column2" queryTableFieldId="2"/>
    <tableColumn id="3" xr3:uid="{8C059617-6F7F-47EC-87EE-92B4F2DDFCC6}" uniqueName="3" name="Column3" queryTableFieldId="3" dataDxfId="0" dataCellStyle="Percentagem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3F8AB69-9B12-4143-99B7-5E848151BD1E}" name="TradeResults17" displayName="TradeResults17" ref="A1:C151" tableType="queryTable" totalsRowShown="0">
  <autoFilter ref="A1:C151" xr:uid="{00DCC2CE-2411-40EC-9F1F-449D17998080}"/>
  <tableColumns count="3">
    <tableColumn id="1" xr3:uid="{49BB1D36-E058-484F-A60C-26A0143F12FA}" uniqueName="1" name="Column1" queryTableFieldId="1"/>
    <tableColumn id="2" xr3:uid="{41535F4D-0CF6-40A1-887A-72A89A027F64}" uniqueName="2" name="Column2" queryTableFieldId="2"/>
    <tableColumn id="3" xr3:uid="{D9184633-DA57-4E32-837B-C2EFCB8F13B1}" uniqueName="3" name="Column3" queryTableFieldId="3" dataDxfId="8" dataCellStyle="Percentagem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74E71BC-9197-4B78-B8DB-D605E89EA022}" name="TradeResults16" displayName="TradeResults16" ref="A1:C151" tableType="queryTable" totalsRowShown="0">
  <autoFilter ref="A1:C151" xr:uid="{8FB226BB-BF84-4E1D-B1DC-2BE042875C08}"/>
  <tableColumns count="3">
    <tableColumn id="1" xr3:uid="{82A1C1E7-41B6-4462-B6D3-8C7AA4D4A704}" uniqueName="1" name="Column1" queryTableFieldId="1"/>
    <tableColumn id="2" xr3:uid="{73EE4BE6-3C0A-4E5C-AB31-78B450F70834}" uniqueName="2" name="Column2" queryTableFieldId="2"/>
    <tableColumn id="3" xr3:uid="{27EE28EA-6692-4C3F-BC1A-2D9D026B9351}" uniqueName="3" name="Column3" queryTableFieldId="3" dataDxfId="9" dataCellStyle="Percentagem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127E49B-13A2-468D-8193-0A33180A159B}" name="TradeResults15" displayName="TradeResults15" ref="A1:C151" tableType="queryTable" totalsRowShown="0">
  <autoFilter ref="A1:C151" xr:uid="{1E246A59-C68C-46B9-9106-93F3A2EA1A11}"/>
  <tableColumns count="3">
    <tableColumn id="1" xr3:uid="{ECD65537-B509-4BE6-BCC8-C102E3547066}" uniqueName="1" name="Column1" queryTableFieldId="1"/>
    <tableColumn id="2" xr3:uid="{8AE00ED2-8CED-4268-BB36-D8C4F1C3675F}" uniqueName="2" name="Column2" queryTableFieldId="2"/>
    <tableColumn id="3" xr3:uid="{FD0C66A9-E032-4CB0-B9DE-FC99C5E4C89F}" uniqueName="3" name="Column3" queryTableFieldId="3" dataDxfId="10" dataCellStyle="Percentagem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B4B8BFD-A0D6-4268-B445-FCB6115A89C5}" name="TradeResults14" displayName="TradeResults14" ref="A1:C151" tableType="queryTable" totalsRowShown="0">
  <autoFilter ref="A1:C151" xr:uid="{C87402D5-BFE0-4672-94F5-8CD72986ADB7}"/>
  <tableColumns count="3">
    <tableColumn id="1" xr3:uid="{F2FBE2B3-238A-4FA3-A26A-7A1072843F6C}" uniqueName="1" name="Column1" queryTableFieldId="1"/>
    <tableColumn id="2" xr3:uid="{3AEDEFD4-9E99-40C2-A182-EB14922AE5BC}" uniqueName="2" name="Column2" queryTableFieldId="2"/>
    <tableColumn id="3" xr3:uid="{D56279FC-333C-4EA2-9591-46A4DCA75209}" uniqueName="3" name="Column3" queryTableFieldId="3" dataDxfId="11" dataCellStyle="Percentagem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10EFB7A-46F5-4F4D-AA61-BFA25C4CB983}" name="TradeResults13" displayName="TradeResults13" ref="A1:C151" tableType="queryTable" totalsRowShown="0">
  <autoFilter ref="A1:C151" xr:uid="{4861978A-2058-49B2-A5D5-893BDC35A020}"/>
  <tableColumns count="3">
    <tableColumn id="1" xr3:uid="{9957CAE8-B1B1-44DA-84F4-79AD3A07DC8B}" uniqueName="1" name="Column1" queryTableFieldId="1"/>
    <tableColumn id="2" xr3:uid="{AE86CC0D-029E-4D68-A13B-45E57E318641}" uniqueName="2" name="Column2" queryTableFieldId="2"/>
    <tableColumn id="3" xr3:uid="{B71A071F-9D60-4E7F-B9EA-E12D52EF270A}" uniqueName="3" name="Column3" queryTableFieldId="3" dataDxfId="12" dataCellStyle="Percentagem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922BED6-4C1D-449D-B361-8A80C473B0A6}" name="TradeResults12" displayName="TradeResults12" ref="A1:C151" tableType="queryTable" totalsRowShown="0">
  <autoFilter ref="A1:C151" xr:uid="{59D1D396-68FD-4588-8A7A-DAA3D2D4C6F7}"/>
  <tableColumns count="3">
    <tableColumn id="1" xr3:uid="{F9FB74B4-3232-4E51-89CE-127FAFFB299B}" uniqueName="1" name="Column1" queryTableFieldId="1"/>
    <tableColumn id="2" xr3:uid="{CD9F3CDC-33FC-4472-97BE-BB2023CC502B}" uniqueName="2" name="Column2" queryTableFieldId="2"/>
    <tableColumn id="3" xr3:uid="{0949A72C-C457-4EB6-A011-9EA54114ACA9}" uniqueName="3" name="Column3" queryTableFieldId="3" dataDxfId="13" dataCellStyle="Percentagem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5361FCB-FCB4-4160-B560-322769BBFD54}" name="TradeResults11" displayName="TradeResults11" ref="A1:C151" tableType="queryTable" totalsRowShown="0">
  <autoFilter ref="A1:C151" xr:uid="{E90615ED-3BD1-423C-B915-5558A15F530A}"/>
  <tableColumns count="3">
    <tableColumn id="1" xr3:uid="{36801D59-7636-4FCC-87D1-B54532BF5940}" uniqueName="1" name="Column1" queryTableFieldId="1"/>
    <tableColumn id="2" xr3:uid="{646F07C9-3BB4-41B2-8F52-D2BBC0CD37A4}" uniqueName="2" name="Column2" queryTableFieldId="2"/>
    <tableColumn id="3" xr3:uid="{1607B47C-7BF9-4669-B925-3F4EE4F59473}" uniqueName="3" name="Column3" queryTableFieldId="3" dataDxfId="14" dataCellStyle="Percentagem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5AE09E5-2930-4F04-9717-C8CD5C43C7AB}" name="TradeResults10" displayName="TradeResults10" ref="A1:C151" tableType="queryTable" totalsRowShown="0">
  <autoFilter ref="A1:C151" xr:uid="{491B5035-D946-40C9-AA00-961ADCF2A866}"/>
  <tableColumns count="3">
    <tableColumn id="1" xr3:uid="{1F98247A-18F2-4926-B73F-47B195FD44A8}" uniqueName="1" name="Column1" queryTableFieldId="1"/>
    <tableColumn id="2" xr3:uid="{07CDA080-DE92-4C7F-AA42-3010DFF6EC3B}" uniqueName="2" name="Column2" queryTableFieldId="2"/>
    <tableColumn id="3" xr3:uid="{E35C6CA6-C647-4306-B321-E4B0B966706E}" uniqueName="3" name="Column3" queryTableFieldId="3" dataDxfId="15" dataCellStyle="Percentagem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295B652-08DC-4AAF-A08A-8F6D0D6681B0}" name="TradeResults9" displayName="TradeResults9" ref="A1:C151" tableType="queryTable" totalsRowShown="0">
  <autoFilter ref="A1:C151" xr:uid="{7A900613-FE5B-46FC-930C-157F120D8526}"/>
  <tableColumns count="3">
    <tableColumn id="1" xr3:uid="{8F5C87CF-23BF-4A05-BA66-5042FBA3BB7E}" uniqueName="1" name="Column1" queryTableFieldId="1"/>
    <tableColumn id="2" xr3:uid="{D0B4FF0C-E180-4DC4-AEA0-DFF7223E5FF2}" uniqueName="2" name="Column2" queryTableFieldId="2"/>
    <tableColumn id="3" xr3:uid="{B7172490-2D9D-4DF1-9A95-1A83E7A09E85}" uniqueName="3" name="Column3" queryTableFieldId="3" dataDxfId="16" dataCellStyle="Percentagem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A62CFE5-181C-4365-90C8-351A4A25D22D}" name="TradeResults8" displayName="TradeResults8" ref="A1:C151" tableType="queryTable" totalsRowShown="0">
  <autoFilter ref="A1:C151" xr:uid="{0D271D30-B608-4CD9-A0A1-12595BC53AB1}"/>
  <tableColumns count="3">
    <tableColumn id="1" xr3:uid="{F6AD0A59-ADDB-47A0-B23A-E08B74E8F3B9}" uniqueName="1" name="Column1" queryTableFieldId="1"/>
    <tableColumn id="2" xr3:uid="{2C4D2B51-9E1A-4C98-BC6A-6089AA6E84BB}" uniqueName="2" name="Column2" queryTableFieldId="2"/>
    <tableColumn id="3" xr3:uid="{8D7F500F-BD2B-4E64-A4FF-8BF12BCA58D7}" uniqueName="3" name="Column3" queryTableFieldId="3" dataDxfId="17" dataCellStyle="Percentagem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217B50A-F394-4200-8A22-04B3D1966C96}" name="TradeResults7" displayName="TradeResults7" ref="A1:C151" tableType="queryTable" totalsRowShown="0">
  <autoFilter ref="A1:C151" xr:uid="{8E8E1984-182A-40F1-9C32-D45AF53C606D}"/>
  <tableColumns count="3">
    <tableColumn id="1" xr3:uid="{F7730B09-1CCD-4F21-9AE4-94D90E128619}" uniqueName="1" name="Column1" queryTableFieldId="1"/>
    <tableColumn id="2" xr3:uid="{E5EAAD6C-440F-46C4-8F6B-E2D22AE11F55}" uniqueName="2" name="Column2" queryTableFieldId="2"/>
    <tableColumn id="3" xr3:uid="{6F895F48-F6AE-4020-AA59-87686EBA438B}" uniqueName="3" name="Column3" queryTableFieldId="3" dataDxfId="18" dataCellStyle="Percentagem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5A5C721-E7B9-4FA3-AC39-465589FD5BAF}" name="TradeResults6" displayName="TradeResults6" ref="A1:C151" tableType="queryTable" totalsRowShown="0">
  <autoFilter ref="A1:C151" xr:uid="{860BA4E6-0046-4544-A7A8-1320F1551937}"/>
  <tableColumns count="3">
    <tableColumn id="1" xr3:uid="{D52EACCC-F2E5-4E21-9E4F-ACADBBCC6E7E}" uniqueName="1" name="Column1" queryTableFieldId="1"/>
    <tableColumn id="2" xr3:uid="{B01172F0-568F-489C-8B78-690ADCD26A2D}" uniqueName="2" name="Column2" queryTableFieldId="2"/>
    <tableColumn id="3" xr3:uid="{85410E71-F874-47D5-B8B8-E8FE3FABAF00}" uniqueName="3" name="Column3" queryTableFieldId="3" dataDxfId="1" dataCellStyle="Percentagem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BDF0C81-B2DE-47A6-9A11-16346ECE8527}" name="TradeResults5" displayName="TradeResults5" ref="A1:C151" tableType="queryTable" totalsRowShown="0">
  <autoFilter ref="A1:C151" xr:uid="{9BA27928-8084-42C7-AF14-C50280AF1212}"/>
  <tableColumns count="3">
    <tableColumn id="1" xr3:uid="{07EC0321-592F-42BE-9642-9D82EEA41150}" uniqueName="1" name="Column1" queryTableFieldId="1"/>
    <tableColumn id="2" xr3:uid="{450F66D7-2EE7-4A10-AEDE-C82EBA8110A7}" uniqueName="2" name="Column2" queryTableFieldId="2"/>
    <tableColumn id="3" xr3:uid="{1224BAB8-DAD3-4DFA-B9C8-6795EBC1FBC6}" uniqueName="3" name="Column3" queryTableFieldId="3" dataDxfId="2" dataCellStyle="Percentagem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B0BFF6-7843-4708-B2AE-9B526FEB26BF}" name="TradeResults4" displayName="TradeResults4" ref="A1:C151" tableType="queryTable" totalsRowShown="0">
  <autoFilter ref="A1:C151" xr:uid="{2DD7A22F-A5C7-424F-9FFA-57A85F3FC506}"/>
  <tableColumns count="3">
    <tableColumn id="1" xr3:uid="{0073D4E3-3713-44BE-A6DE-5928F445B8E1}" uniqueName="1" name="Column1" queryTableFieldId="1"/>
    <tableColumn id="2" xr3:uid="{A21BC425-29FF-4340-A675-3A1D2736F55A}" uniqueName="2" name="Column2" queryTableFieldId="2"/>
    <tableColumn id="3" xr3:uid="{E3E5DFE4-8B71-4673-8646-967F54A5FDBB}" uniqueName="3" name="Column3" queryTableFieldId="3" dataDxfId="3" dataCellStyle="Percentagem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1487FAD-9DB6-436E-8BC5-36EC5FFBC98E}" name="TradeResults3" displayName="TradeResults3" ref="A1:C151" tableType="queryTable" totalsRowShown="0">
  <autoFilter ref="A1:C151" xr:uid="{0B6E8940-4B93-4831-B30D-FECF0635A6F7}"/>
  <tableColumns count="3">
    <tableColumn id="1" xr3:uid="{86E1F38A-1BC7-417E-9F10-CD37ED1A57FB}" uniqueName="1" name="Column1" queryTableFieldId="1"/>
    <tableColumn id="2" xr3:uid="{A5953D20-E11E-44E2-8DC2-B6518E8C4CC9}" uniqueName="2" name="Column2" queryTableFieldId="2"/>
    <tableColumn id="3" xr3:uid="{4D4F4050-ECAA-4BD0-9AD9-6767CB927438}" uniqueName="3" name="Column3" queryTableFieldId="3" dataDxfId="4" dataCellStyle="Percentagem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83AF492-B4EE-42F6-84A7-36FC3450EBFB}" name="TradeResults2" displayName="TradeResults2" ref="A1:C151" tableType="queryTable" totalsRowShown="0">
  <autoFilter ref="A1:C151" xr:uid="{2BD96ABD-0B7A-404E-B1E6-C24EE734166F}"/>
  <tableColumns count="3">
    <tableColumn id="1" xr3:uid="{95934E30-D87C-4A65-8F12-A8EAEC45FA35}" uniqueName="1" name="Column1" queryTableFieldId="1"/>
    <tableColumn id="2" xr3:uid="{19F974C3-385E-43A2-BB1D-5CFF40A67843}" uniqueName="2" name="Column2" queryTableFieldId="2"/>
    <tableColumn id="3" xr3:uid="{EA874316-929C-4A19-BD2A-81F670AE0ACD}" uniqueName="3" name="Column3" queryTableFieldId="3" dataDxfId="5" dataCellStyle="Percentagem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9A41AE-EC85-4D7B-BC97-17BC9ADEC90E}" name="TradeResults1" displayName="TradeResults1" ref="A1:C151" tableType="queryTable" totalsRowShown="0">
  <autoFilter ref="A1:C151" xr:uid="{C46AC686-F11E-4A6A-8BB7-EE5CFFA62EFA}"/>
  <tableColumns count="3">
    <tableColumn id="1" xr3:uid="{10DD06FC-6987-4EFB-B1BD-E5DDDC4AE9E8}" uniqueName="1" name="Column1" queryTableFieldId="1"/>
    <tableColumn id="2" xr3:uid="{F7C664C3-A25F-4291-A347-F960B4827D47}" uniqueName="2" name="Column2" queryTableFieldId="2"/>
    <tableColumn id="3" xr3:uid="{CCF88549-18E3-46BD-BFDE-4198451F8DB2}" uniqueName="3" name="Column3" queryTableFieldId="3" dataDxfId="19" dataCellStyle="Percentagem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20EC8-4E8E-4962-AE39-D6573EF4BF71}">
  <dimension ref="A1:F151"/>
  <sheetViews>
    <sheetView tabSelected="1" workbookViewId="0">
      <selection activeCell="F5" sqref="F5"/>
    </sheetView>
  </sheetViews>
  <sheetFormatPr defaultRowHeight="14.4" x14ac:dyDescent="0.3"/>
  <cols>
    <col min="1" max="1" width="11.77734375" bestFit="1" customWidth="1"/>
    <col min="2" max="2" width="11.6640625" bestFit="1" customWidth="1"/>
    <col min="3" max="3" width="10.77734375" style="2" bestFit="1" customWidth="1"/>
    <col min="5" max="5" width="29.4414062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168.50488000000001</v>
      </c>
      <c r="C2" s="2">
        <v>0.23403455000000001</v>
      </c>
      <c r="E2" s="1" t="s">
        <v>3</v>
      </c>
      <c r="F2" s="2">
        <f xml:space="preserve"> COUNTIF(TradeResults20[Column1], "VERDADEIRO") / COUNTA(TradeResults20[Column1])</f>
        <v>0.82</v>
      </c>
    </row>
    <row r="3" spans="1:6" ht="18" x14ac:dyDescent="0.35">
      <c r="A3" t="b">
        <v>0</v>
      </c>
      <c r="B3">
        <v>199.90978999999999</v>
      </c>
      <c r="C3" s="2">
        <v>0.27765246999999998</v>
      </c>
      <c r="E3" s="1" t="s">
        <v>4</v>
      </c>
      <c r="F3" s="2">
        <f t="array" ref="F3" xml:space="preserve"> AVERAGE(IF(TradeResults20[Column1] = TRUE,TradeResults20[Column3]))</f>
        <v>1.7537555517886161E-2</v>
      </c>
    </row>
    <row r="4" spans="1:6" ht="18" x14ac:dyDescent="0.35">
      <c r="A4" t="b">
        <v>1</v>
      </c>
      <c r="B4">
        <v>-88.472290000000001</v>
      </c>
      <c r="C4" s="2">
        <v>-0.12287818</v>
      </c>
      <c r="E4" s="1" t="s">
        <v>8</v>
      </c>
      <c r="F4" s="5">
        <f t="array" ref="F4" xml:space="preserve"> AVERAGE(IF(TradeResults20[Column1] = TRUE,TradeResults20[Column2]))</f>
        <v>12.627039705040653</v>
      </c>
    </row>
    <row r="5" spans="1:6" ht="18" x14ac:dyDescent="0.35">
      <c r="A5" t="b">
        <v>0</v>
      </c>
      <c r="B5">
        <v>187.12237999999999</v>
      </c>
      <c r="C5" s="2">
        <v>0.25989220000000002</v>
      </c>
      <c r="E5" s="4" t="s">
        <v>5</v>
      </c>
      <c r="F5" s="2">
        <f>_xlfn.STDEV.P(TradeResults20[Column3])</f>
        <v>0.15874554174800468</v>
      </c>
    </row>
    <row r="6" spans="1:6" ht="18" x14ac:dyDescent="0.35">
      <c r="A6" t="b">
        <v>1</v>
      </c>
      <c r="B6">
        <v>-62.713196000000003</v>
      </c>
      <c r="C6" s="2">
        <v>-8.7101659999999997E-2</v>
      </c>
      <c r="E6" s="1" t="s">
        <v>6</v>
      </c>
      <c r="F6" s="2">
        <f t="array" ref="F6">_xlfn.STDEV.P(IF(TradeResults20[Column3] &gt; 0,TradeResults20[Column3]))</f>
        <v>8.0817035399461917E-2</v>
      </c>
    </row>
    <row r="7" spans="1:6" ht="18" x14ac:dyDescent="0.35">
      <c r="A7" t="b">
        <v>1</v>
      </c>
      <c r="B7">
        <v>-66.781620000000004</v>
      </c>
      <c r="C7" s="2">
        <v>-9.2752249999999994E-2</v>
      </c>
      <c r="E7" s="1" t="s">
        <v>7</v>
      </c>
      <c r="F7" s="2">
        <f t="array" ref="F7">_xlfn.STDEV.P(IF(TradeResults20[Column3] &lt; 0,TradeResults20[Column3]))</f>
        <v>3.9522260099429808E-2</v>
      </c>
    </row>
    <row r="8" spans="1:6" x14ac:dyDescent="0.3">
      <c r="A8" t="b">
        <v>1</v>
      </c>
      <c r="B8">
        <v>145.32409999999999</v>
      </c>
      <c r="C8" s="2">
        <v>0.20183903</v>
      </c>
    </row>
    <row r="9" spans="1:6" x14ac:dyDescent="0.3">
      <c r="A9" t="b">
        <v>0</v>
      </c>
      <c r="B9">
        <v>182.91211000000001</v>
      </c>
      <c r="C9" s="2">
        <v>0.25404460000000001</v>
      </c>
    </row>
    <row r="10" spans="1:6" x14ac:dyDescent="0.3">
      <c r="A10" t="b">
        <v>1</v>
      </c>
      <c r="B10">
        <v>145.32409999999999</v>
      </c>
      <c r="C10" s="2">
        <v>0.20183903</v>
      </c>
    </row>
    <row r="11" spans="1:6" x14ac:dyDescent="0.3">
      <c r="A11" t="b">
        <v>1</v>
      </c>
      <c r="B11">
        <v>-35.576416000000002</v>
      </c>
      <c r="C11" s="2">
        <v>-4.9411688000000002E-2</v>
      </c>
    </row>
    <row r="12" spans="1:6" x14ac:dyDescent="0.3">
      <c r="A12" t="b">
        <v>1</v>
      </c>
      <c r="B12">
        <v>-74.072204999999997</v>
      </c>
      <c r="C12" s="2">
        <v>-0.10287806400000001</v>
      </c>
    </row>
    <row r="13" spans="1:6" x14ac:dyDescent="0.3">
      <c r="A13" t="b">
        <v>1</v>
      </c>
      <c r="B13">
        <v>145.32409999999999</v>
      </c>
      <c r="C13" s="2">
        <v>0.20183903</v>
      </c>
    </row>
    <row r="14" spans="1:6" x14ac:dyDescent="0.3">
      <c r="A14" t="b">
        <v>1</v>
      </c>
      <c r="B14">
        <v>178.87280000000001</v>
      </c>
      <c r="C14" s="2">
        <v>0.24843445</v>
      </c>
    </row>
    <row r="15" spans="1:6" x14ac:dyDescent="0.3">
      <c r="A15" t="b">
        <v>1</v>
      </c>
      <c r="B15">
        <v>-67.593260000000001</v>
      </c>
      <c r="C15" s="2">
        <v>-9.3879530000000003E-2</v>
      </c>
    </row>
    <row r="16" spans="1:6" x14ac:dyDescent="0.3">
      <c r="A16" t="b">
        <v>1</v>
      </c>
      <c r="B16">
        <v>2.6783446999999998</v>
      </c>
      <c r="C16" s="2">
        <v>3.7199233000000001E-3</v>
      </c>
    </row>
    <row r="17" spans="1:3" x14ac:dyDescent="0.3">
      <c r="A17" t="b">
        <v>0</v>
      </c>
      <c r="B17">
        <v>194.91186999999999</v>
      </c>
      <c r="C17" s="2">
        <v>0.27071092000000002</v>
      </c>
    </row>
    <row r="18" spans="1:3" x14ac:dyDescent="0.3">
      <c r="A18" t="b">
        <v>1</v>
      </c>
      <c r="B18">
        <v>-40.806519999999999</v>
      </c>
      <c r="C18" s="2">
        <v>-5.6675719999999999E-2</v>
      </c>
    </row>
    <row r="19" spans="1:3" x14ac:dyDescent="0.3">
      <c r="A19" t="b">
        <v>0</v>
      </c>
      <c r="B19">
        <v>182.91467</v>
      </c>
      <c r="C19" s="2">
        <v>0.25404817000000002</v>
      </c>
    </row>
    <row r="20" spans="1:3" x14ac:dyDescent="0.3">
      <c r="A20" t="b">
        <v>1</v>
      </c>
      <c r="B20">
        <v>-88.472290000000001</v>
      </c>
      <c r="C20" s="2">
        <v>-0.12287818</v>
      </c>
    </row>
    <row r="21" spans="1:3" x14ac:dyDescent="0.3">
      <c r="A21" t="b">
        <v>0</v>
      </c>
      <c r="B21">
        <v>193.84027</v>
      </c>
      <c r="C21" s="2">
        <v>0.26922259999999998</v>
      </c>
    </row>
    <row r="22" spans="1:3" x14ac:dyDescent="0.3">
      <c r="A22" t="b">
        <v>0</v>
      </c>
      <c r="B22">
        <v>197.77283</v>
      </c>
      <c r="C22" s="2">
        <v>0.2746845</v>
      </c>
    </row>
    <row r="23" spans="1:3" x14ac:dyDescent="0.3">
      <c r="A23" t="b">
        <v>1</v>
      </c>
      <c r="B23">
        <v>145.32409999999999</v>
      </c>
      <c r="C23" s="2">
        <v>0.20183903</v>
      </c>
    </row>
    <row r="24" spans="1:3" x14ac:dyDescent="0.3">
      <c r="A24" t="b">
        <v>1</v>
      </c>
      <c r="B24">
        <v>-67.894350000000003</v>
      </c>
      <c r="C24" s="2">
        <v>-9.4297710000000007E-2</v>
      </c>
    </row>
    <row r="25" spans="1:3" x14ac:dyDescent="0.3">
      <c r="A25" t="b">
        <v>1</v>
      </c>
      <c r="B25">
        <v>10.485718</v>
      </c>
      <c r="C25" s="2">
        <v>1.4563497E-2</v>
      </c>
    </row>
    <row r="26" spans="1:3" x14ac:dyDescent="0.3">
      <c r="A26" t="b">
        <v>1</v>
      </c>
      <c r="B26">
        <v>6.8864745999999997</v>
      </c>
      <c r="C26" s="2">
        <v>9.5645480000000008E-3</v>
      </c>
    </row>
    <row r="27" spans="1:3" x14ac:dyDescent="0.3">
      <c r="A27" t="b">
        <v>1</v>
      </c>
      <c r="B27">
        <v>-36.831359999999997</v>
      </c>
      <c r="C27" s="2">
        <v>-5.1154666000000001E-2</v>
      </c>
    </row>
    <row r="28" spans="1:3" x14ac:dyDescent="0.3">
      <c r="A28" t="b">
        <v>0</v>
      </c>
      <c r="B28">
        <v>192.81439</v>
      </c>
      <c r="C28" s="2">
        <v>0.26779776999999999</v>
      </c>
    </row>
    <row r="29" spans="1:3" x14ac:dyDescent="0.3">
      <c r="A29" t="b">
        <v>1</v>
      </c>
      <c r="B29">
        <v>171.03301999999999</v>
      </c>
      <c r="C29" s="2">
        <v>0.23754586</v>
      </c>
    </row>
    <row r="30" spans="1:3" x14ac:dyDescent="0.3">
      <c r="A30" t="b">
        <v>0</v>
      </c>
      <c r="B30">
        <v>191.63379</v>
      </c>
      <c r="C30" s="2">
        <v>0.26615803999999998</v>
      </c>
    </row>
    <row r="31" spans="1:3" x14ac:dyDescent="0.3">
      <c r="A31" t="b">
        <v>1</v>
      </c>
      <c r="B31">
        <v>9.9107059999999993</v>
      </c>
      <c r="C31" s="2">
        <v>1.3764868499999999E-2</v>
      </c>
    </row>
    <row r="32" spans="1:3" x14ac:dyDescent="0.3">
      <c r="A32" t="b">
        <v>1</v>
      </c>
      <c r="B32">
        <v>-17.164916999999999</v>
      </c>
      <c r="C32" s="2">
        <v>-2.3840163000000001E-2</v>
      </c>
    </row>
    <row r="33" spans="1:3" x14ac:dyDescent="0.3">
      <c r="A33" t="b">
        <v>1</v>
      </c>
      <c r="B33">
        <v>-13.923889000000001</v>
      </c>
      <c r="C33" s="2">
        <v>-1.9338734E-2</v>
      </c>
    </row>
    <row r="34" spans="1:3" x14ac:dyDescent="0.3">
      <c r="A34" t="b">
        <v>1</v>
      </c>
      <c r="B34">
        <v>5.6072389999999999</v>
      </c>
      <c r="C34" s="2">
        <v>7.7878315999999996E-3</v>
      </c>
    </row>
    <row r="35" spans="1:3" x14ac:dyDescent="0.3">
      <c r="A35" t="b">
        <v>0</v>
      </c>
      <c r="B35">
        <v>186.44550000000001</v>
      </c>
      <c r="C35" s="2">
        <v>0.25895207999999997</v>
      </c>
    </row>
    <row r="36" spans="1:3" x14ac:dyDescent="0.3">
      <c r="A36" t="b">
        <v>1</v>
      </c>
      <c r="B36">
        <v>-69.393919999999994</v>
      </c>
      <c r="C36" s="2">
        <v>-9.6380439999999998E-2</v>
      </c>
    </row>
    <row r="37" spans="1:3" x14ac:dyDescent="0.3">
      <c r="A37" t="b">
        <v>0</v>
      </c>
      <c r="B37">
        <v>184.02814000000001</v>
      </c>
      <c r="C37" s="2">
        <v>0.25559463999999998</v>
      </c>
    </row>
    <row r="38" spans="1:3" x14ac:dyDescent="0.3">
      <c r="A38" t="b">
        <v>1</v>
      </c>
      <c r="B38">
        <v>-38.646056999999999</v>
      </c>
      <c r="C38" s="2">
        <v>-5.3675078000000001E-2</v>
      </c>
    </row>
    <row r="39" spans="1:3" x14ac:dyDescent="0.3">
      <c r="A39" t="b">
        <v>1</v>
      </c>
      <c r="B39">
        <v>145.32409999999999</v>
      </c>
      <c r="C39" s="2">
        <v>0.20183903</v>
      </c>
    </row>
    <row r="40" spans="1:3" x14ac:dyDescent="0.3">
      <c r="A40" t="b">
        <v>1</v>
      </c>
      <c r="B40">
        <v>171.78954999999999</v>
      </c>
      <c r="C40" s="2">
        <v>0.23859659999999999</v>
      </c>
    </row>
    <row r="41" spans="1:3" x14ac:dyDescent="0.3">
      <c r="A41" t="b">
        <v>1</v>
      </c>
      <c r="B41">
        <v>-2.3215941999999998</v>
      </c>
      <c r="C41" s="2">
        <v>-3.2244363999999999E-3</v>
      </c>
    </row>
    <row r="42" spans="1:3" x14ac:dyDescent="0.3">
      <c r="A42" t="b">
        <v>1</v>
      </c>
      <c r="B42">
        <v>-88.472290000000001</v>
      </c>
      <c r="C42" s="2">
        <v>-0.12287818</v>
      </c>
    </row>
    <row r="43" spans="1:3" x14ac:dyDescent="0.3">
      <c r="A43" t="b">
        <v>1</v>
      </c>
      <c r="B43">
        <v>7.9060059999999996</v>
      </c>
      <c r="C43" s="2">
        <v>1.0980563E-2</v>
      </c>
    </row>
    <row r="44" spans="1:3" x14ac:dyDescent="0.3">
      <c r="A44" t="b">
        <v>1</v>
      </c>
      <c r="B44">
        <v>169.14519999999999</v>
      </c>
      <c r="C44" s="2">
        <v>0.23492389999999999</v>
      </c>
    </row>
    <row r="45" spans="1:3" x14ac:dyDescent="0.3">
      <c r="A45" t="b">
        <v>1</v>
      </c>
      <c r="B45">
        <v>-88.472290000000001</v>
      </c>
      <c r="C45" s="2">
        <v>-0.12287818</v>
      </c>
    </row>
    <row r="46" spans="1:3" x14ac:dyDescent="0.3">
      <c r="A46" t="b">
        <v>1</v>
      </c>
      <c r="B46">
        <v>-77.510375999999994</v>
      </c>
      <c r="C46" s="2">
        <v>-0.10765329999999999</v>
      </c>
    </row>
    <row r="47" spans="1:3" x14ac:dyDescent="0.3">
      <c r="A47" t="b">
        <v>1</v>
      </c>
      <c r="B47">
        <v>145.32409999999999</v>
      </c>
      <c r="C47" s="2">
        <v>0.20183903</v>
      </c>
    </row>
    <row r="48" spans="1:3" x14ac:dyDescent="0.3">
      <c r="A48" t="b">
        <v>1</v>
      </c>
      <c r="B48">
        <v>-88.472290000000001</v>
      </c>
      <c r="C48" s="2">
        <v>-0.12287818</v>
      </c>
    </row>
    <row r="49" spans="1:3" x14ac:dyDescent="0.3">
      <c r="A49" t="b">
        <v>1</v>
      </c>
      <c r="B49">
        <v>-88.472290000000001</v>
      </c>
      <c r="C49" s="2">
        <v>-0.12287818</v>
      </c>
    </row>
    <row r="50" spans="1:3" x14ac:dyDescent="0.3">
      <c r="A50" t="b">
        <v>1</v>
      </c>
      <c r="B50">
        <v>-12.689147999999999</v>
      </c>
      <c r="C50" s="2">
        <v>-1.7623816E-2</v>
      </c>
    </row>
    <row r="51" spans="1:3" x14ac:dyDescent="0.3">
      <c r="A51" t="b">
        <v>1</v>
      </c>
      <c r="B51">
        <v>-88.472290000000001</v>
      </c>
      <c r="C51" s="2">
        <v>-0.12287818</v>
      </c>
    </row>
    <row r="52" spans="1:3" x14ac:dyDescent="0.3">
      <c r="A52" t="b">
        <v>1</v>
      </c>
      <c r="B52">
        <v>-88.472290000000001</v>
      </c>
      <c r="C52" s="2">
        <v>-0.12287818</v>
      </c>
    </row>
    <row r="53" spans="1:3" x14ac:dyDescent="0.3">
      <c r="A53" t="b">
        <v>1</v>
      </c>
      <c r="B53">
        <v>145.32409999999999</v>
      </c>
      <c r="C53" s="2">
        <v>0.20183903</v>
      </c>
    </row>
    <row r="54" spans="1:3" x14ac:dyDescent="0.3">
      <c r="A54" t="b">
        <v>1</v>
      </c>
      <c r="B54">
        <v>-88.472290000000001</v>
      </c>
      <c r="C54" s="2">
        <v>-0.12287818</v>
      </c>
    </row>
    <row r="55" spans="1:3" x14ac:dyDescent="0.3">
      <c r="A55" t="b">
        <v>1</v>
      </c>
      <c r="B55">
        <v>179.70385999999999</v>
      </c>
      <c r="C55" s="2">
        <v>0.2495887</v>
      </c>
    </row>
    <row r="56" spans="1:3" x14ac:dyDescent="0.3">
      <c r="A56" t="b">
        <v>1</v>
      </c>
      <c r="B56">
        <v>145.32409999999999</v>
      </c>
      <c r="C56" s="2">
        <v>0.20183903</v>
      </c>
    </row>
    <row r="57" spans="1:3" x14ac:dyDescent="0.3">
      <c r="A57" t="b">
        <v>0</v>
      </c>
      <c r="B57">
        <v>180.32653999999999</v>
      </c>
      <c r="C57" s="2">
        <v>0.25045352999999998</v>
      </c>
    </row>
    <row r="58" spans="1:3" x14ac:dyDescent="0.3">
      <c r="A58" t="b">
        <v>0</v>
      </c>
      <c r="B58">
        <v>183.0744</v>
      </c>
      <c r="C58" s="2">
        <v>0.25427001999999999</v>
      </c>
    </row>
    <row r="59" spans="1:3" x14ac:dyDescent="0.3">
      <c r="A59" t="b">
        <v>1</v>
      </c>
      <c r="B59">
        <v>145.32409999999999</v>
      </c>
      <c r="C59" s="2">
        <v>0.20183903</v>
      </c>
    </row>
    <row r="60" spans="1:3" x14ac:dyDescent="0.3">
      <c r="A60" t="b">
        <v>1</v>
      </c>
      <c r="B60">
        <v>145.32409999999999</v>
      </c>
      <c r="C60" s="2">
        <v>0.20183903</v>
      </c>
    </row>
    <row r="61" spans="1:3" x14ac:dyDescent="0.3">
      <c r="A61" t="b">
        <v>1</v>
      </c>
      <c r="B61">
        <v>167.05761999999999</v>
      </c>
      <c r="C61" s="2">
        <v>0.23202445999999999</v>
      </c>
    </row>
    <row r="62" spans="1:3" x14ac:dyDescent="0.3">
      <c r="A62" t="b">
        <v>1</v>
      </c>
      <c r="B62">
        <v>-75.094790000000003</v>
      </c>
      <c r="C62" s="2">
        <v>-0.104298316</v>
      </c>
    </row>
    <row r="63" spans="1:3" x14ac:dyDescent="0.3">
      <c r="A63" t="b">
        <v>1</v>
      </c>
      <c r="B63">
        <v>-51.713380000000001</v>
      </c>
      <c r="C63" s="2">
        <v>-7.1824139999999995E-2</v>
      </c>
    </row>
    <row r="64" spans="1:3" x14ac:dyDescent="0.3">
      <c r="A64" t="b">
        <v>1</v>
      </c>
      <c r="B64">
        <v>-88.472290000000001</v>
      </c>
      <c r="C64" s="2">
        <v>-0.12287818</v>
      </c>
    </row>
    <row r="65" spans="1:3" x14ac:dyDescent="0.3">
      <c r="A65" t="b">
        <v>1</v>
      </c>
      <c r="B65">
        <v>-68.355773999999997</v>
      </c>
      <c r="C65" s="2">
        <v>-9.4938575999999997E-2</v>
      </c>
    </row>
    <row r="66" spans="1:3" x14ac:dyDescent="0.3">
      <c r="A66" t="b">
        <v>1</v>
      </c>
      <c r="B66">
        <v>7.3366090000000002</v>
      </c>
      <c r="C66" s="2">
        <v>1.0189734000000001E-2</v>
      </c>
    </row>
    <row r="67" spans="1:3" x14ac:dyDescent="0.3">
      <c r="A67" t="b">
        <v>1</v>
      </c>
      <c r="B67">
        <v>-56.085265999999997</v>
      </c>
      <c r="C67" s="2">
        <v>-7.7896199999999999E-2</v>
      </c>
    </row>
    <row r="68" spans="1:3" x14ac:dyDescent="0.3">
      <c r="A68" t="b">
        <v>0</v>
      </c>
      <c r="B68">
        <v>184.1748</v>
      </c>
      <c r="C68" s="2">
        <v>0.25579834000000001</v>
      </c>
    </row>
    <row r="69" spans="1:3" x14ac:dyDescent="0.3">
      <c r="A69" t="b">
        <v>1</v>
      </c>
      <c r="B69">
        <v>172.58654999999999</v>
      </c>
      <c r="C69" s="2">
        <v>0.23970353999999999</v>
      </c>
    </row>
    <row r="70" spans="1:3" x14ac:dyDescent="0.3">
      <c r="A70" t="b">
        <v>1</v>
      </c>
      <c r="B70">
        <v>145.32409999999999</v>
      </c>
      <c r="C70" s="2">
        <v>0.20183903</v>
      </c>
    </row>
    <row r="71" spans="1:3" x14ac:dyDescent="0.3">
      <c r="A71" t="b">
        <v>1</v>
      </c>
      <c r="B71">
        <v>145.32409999999999</v>
      </c>
      <c r="C71" s="2">
        <v>0.20183903</v>
      </c>
    </row>
    <row r="72" spans="1:3" x14ac:dyDescent="0.3">
      <c r="A72" t="b">
        <v>1</v>
      </c>
      <c r="B72">
        <v>-88.472290000000001</v>
      </c>
      <c r="C72" s="2">
        <v>-0.12287818</v>
      </c>
    </row>
    <row r="73" spans="1:3" x14ac:dyDescent="0.3">
      <c r="A73" t="b">
        <v>1</v>
      </c>
      <c r="B73">
        <v>-88.472290000000001</v>
      </c>
      <c r="C73" s="2">
        <v>-0.12287818</v>
      </c>
    </row>
    <row r="74" spans="1:3" x14ac:dyDescent="0.3">
      <c r="A74" t="b">
        <v>1</v>
      </c>
      <c r="B74">
        <v>-88.472290000000001</v>
      </c>
      <c r="C74" s="2">
        <v>-0.12287818</v>
      </c>
    </row>
    <row r="75" spans="1:3" x14ac:dyDescent="0.3">
      <c r="A75" t="b">
        <v>1</v>
      </c>
      <c r="B75">
        <v>-66.123959999999997</v>
      </c>
      <c r="C75" s="2">
        <v>-9.1838840000000005E-2</v>
      </c>
    </row>
    <row r="76" spans="1:3" x14ac:dyDescent="0.3">
      <c r="A76" t="b">
        <v>1</v>
      </c>
      <c r="B76">
        <v>169.47736</v>
      </c>
      <c r="C76" s="2">
        <v>0.23538521000000001</v>
      </c>
    </row>
    <row r="77" spans="1:3" x14ac:dyDescent="0.3">
      <c r="A77" t="b">
        <v>1</v>
      </c>
      <c r="B77">
        <v>145.32409999999999</v>
      </c>
      <c r="C77" s="2">
        <v>0.20183903</v>
      </c>
    </row>
    <row r="78" spans="1:3" x14ac:dyDescent="0.3">
      <c r="A78" t="b">
        <v>0</v>
      </c>
      <c r="B78">
        <v>202.73193000000001</v>
      </c>
      <c r="C78" s="2">
        <v>0.28157212999999998</v>
      </c>
    </row>
    <row r="79" spans="1:3" x14ac:dyDescent="0.3">
      <c r="A79" t="b">
        <v>1</v>
      </c>
      <c r="B79">
        <v>179.32703000000001</v>
      </c>
      <c r="C79" s="2">
        <v>0.24906531000000001</v>
      </c>
    </row>
    <row r="80" spans="1:3" x14ac:dyDescent="0.3">
      <c r="A80" t="b">
        <v>1</v>
      </c>
      <c r="B80">
        <v>-0.30969237999999999</v>
      </c>
      <c r="C80" s="2">
        <v>-4.3012829999999999E-4</v>
      </c>
    </row>
    <row r="81" spans="1:3" x14ac:dyDescent="0.3">
      <c r="A81" t="b">
        <v>1</v>
      </c>
      <c r="B81">
        <v>-67.947940000000003</v>
      </c>
      <c r="C81" s="2">
        <v>-9.4372139999999993E-2</v>
      </c>
    </row>
    <row r="82" spans="1:3" x14ac:dyDescent="0.3">
      <c r="A82" t="b">
        <v>1</v>
      </c>
      <c r="B82">
        <v>-57.495728</v>
      </c>
      <c r="C82" s="2">
        <v>-7.9855174000000001E-2</v>
      </c>
    </row>
    <row r="83" spans="1:3" x14ac:dyDescent="0.3">
      <c r="A83" t="b">
        <v>1</v>
      </c>
      <c r="B83">
        <v>-88.472290000000001</v>
      </c>
      <c r="C83" s="2">
        <v>-0.12287818</v>
      </c>
    </row>
    <row r="84" spans="1:3" x14ac:dyDescent="0.3">
      <c r="A84" t="b">
        <v>1</v>
      </c>
      <c r="B84">
        <v>171.74420000000001</v>
      </c>
      <c r="C84" s="2">
        <v>0.23853362</v>
      </c>
    </row>
    <row r="85" spans="1:3" x14ac:dyDescent="0.3">
      <c r="A85" t="b">
        <v>1</v>
      </c>
      <c r="B85">
        <v>-35.083680000000001</v>
      </c>
      <c r="C85" s="2">
        <v>-4.8727333999999997E-2</v>
      </c>
    </row>
    <row r="86" spans="1:3" x14ac:dyDescent="0.3">
      <c r="A86" t="b">
        <v>1</v>
      </c>
      <c r="B86">
        <v>145.32409999999999</v>
      </c>
      <c r="C86" s="2">
        <v>0.20183903</v>
      </c>
    </row>
    <row r="87" spans="1:3" x14ac:dyDescent="0.3">
      <c r="A87" t="b">
        <v>0</v>
      </c>
      <c r="B87">
        <v>200.67949999999999</v>
      </c>
      <c r="C87" s="2">
        <v>0.27872153999999999</v>
      </c>
    </row>
    <row r="88" spans="1:3" x14ac:dyDescent="0.3">
      <c r="A88" t="b">
        <v>1</v>
      </c>
      <c r="B88">
        <v>-38.593322999999998</v>
      </c>
      <c r="C88" s="2">
        <v>-5.3601839999999998E-2</v>
      </c>
    </row>
    <row r="89" spans="1:3" x14ac:dyDescent="0.3">
      <c r="A89" t="b">
        <v>1</v>
      </c>
      <c r="B89">
        <v>-36.933655000000002</v>
      </c>
      <c r="C89" s="2">
        <v>-5.1296743999999998E-2</v>
      </c>
    </row>
    <row r="90" spans="1:3" x14ac:dyDescent="0.3">
      <c r="A90" t="b">
        <v>1</v>
      </c>
      <c r="B90">
        <v>-51.908875000000002</v>
      </c>
      <c r="C90" s="2">
        <v>-7.2095660000000006E-2</v>
      </c>
    </row>
    <row r="91" spans="1:3" x14ac:dyDescent="0.3">
      <c r="A91" t="b">
        <v>1</v>
      </c>
      <c r="B91">
        <v>-88.472290000000001</v>
      </c>
      <c r="C91" s="2">
        <v>-0.12287818</v>
      </c>
    </row>
    <row r="92" spans="1:3" x14ac:dyDescent="0.3">
      <c r="A92" t="b">
        <v>0</v>
      </c>
      <c r="B92">
        <v>200.48285000000001</v>
      </c>
      <c r="C92" s="2">
        <v>0.27844839999999998</v>
      </c>
    </row>
    <row r="93" spans="1:3" x14ac:dyDescent="0.3">
      <c r="A93" t="b">
        <v>1</v>
      </c>
      <c r="B93">
        <v>-70.315860000000001</v>
      </c>
      <c r="C93" s="2">
        <v>-9.7660914000000001E-2</v>
      </c>
    </row>
    <row r="94" spans="1:3" x14ac:dyDescent="0.3">
      <c r="A94" t="b">
        <v>1</v>
      </c>
      <c r="B94">
        <v>145.32409999999999</v>
      </c>
      <c r="C94" s="2">
        <v>0.20183903</v>
      </c>
    </row>
    <row r="95" spans="1:3" x14ac:dyDescent="0.3">
      <c r="A95" t="b">
        <v>1</v>
      </c>
      <c r="B95">
        <v>17.000916</v>
      </c>
      <c r="C95" s="2">
        <v>2.3612382000000001E-2</v>
      </c>
    </row>
    <row r="96" spans="1:3" x14ac:dyDescent="0.3">
      <c r="A96" t="b">
        <v>1</v>
      </c>
      <c r="B96">
        <v>-88.472290000000001</v>
      </c>
      <c r="C96" s="2">
        <v>-0.12287818</v>
      </c>
    </row>
    <row r="97" spans="1:3" x14ac:dyDescent="0.3">
      <c r="A97" t="b">
        <v>1</v>
      </c>
      <c r="B97">
        <v>-44.785645000000002</v>
      </c>
      <c r="C97" s="2">
        <v>-6.2202281999999998E-2</v>
      </c>
    </row>
    <row r="98" spans="1:3" x14ac:dyDescent="0.3">
      <c r="A98" t="b">
        <v>1</v>
      </c>
      <c r="B98">
        <v>-88.472290000000001</v>
      </c>
      <c r="C98" s="2">
        <v>-0.12287818</v>
      </c>
    </row>
    <row r="99" spans="1:3" x14ac:dyDescent="0.3">
      <c r="A99" t="b">
        <v>1</v>
      </c>
      <c r="B99">
        <v>-4.6370849999999999</v>
      </c>
      <c r="C99" s="2">
        <v>-6.4403960000000001E-3</v>
      </c>
    </row>
    <row r="100" spans="1:3" x14ac:dyDescent="0.3">
      <c r="A100" t="b">
        <v>1</v>
      </c>
      <c r="B100">
        <v>-88.472290000000001</v>
      </c>
      <c r="C100" s="2">
        <v>-0.12287818</v>
      </c>
    </row>
    <row r="101" spans="1:3" x14ac:dyDescent="0.3">
      <c r="A101" t="b">
        <v>0</v>
      </c>
      <c r="B101">
        <v>200.40552</v>
      </c>
      <c r="C101" s="2">
        <v>0.27834100000000001</v>
      </c>
    </row>
    <row r="102" spans="1:3" x14ac:dyDescent="0.3">
      <c r="A102" t="b">
        <v>1</v>
      </c>
      <c r="B102">
        <v>-88.472290000000001</v>
      </c>
      <c r="C102" s="2">
        <v>-0.12287818</v>
      </c>
    </row>
    <row r="103" spans="1:3" x14ac:dyDescent="0.3">
      <c r="A103" t="b">
        <v>1</v>
      </c>
      <c r="B103">
        <v>175.64440999999999</v>
      </c>
      <c r="C103" s="2">
        <v>0.24395058</v>
      </c>
    </row>
    <row r="104" spans="1:3" x14ac:dyDescent="0.3">
      <c r="A104" t="b">
        <v>1</v>
      </c>
      <c r="B104">
        <v>-88.472290000000001</v>
      </c>
      <c r="C104" s="2">
        <v>-0.12287818</v>
      </c>
    </row>
    <row r="105" spans="1:3" x14ac:dyDescent="0.3">
      <c r="A105" t="b">
        <v>0</v>
      </c>
      <c r="B105">
        <v>198.85759999999999</v>
      </c>
      <c r="C105" s="2">
        <v>0.27619112000000001</v>
      </c>
    </row>
    <row r="106" spans="1:3" x14ac:dyDescent="0.3">
      <c r="A106" t="b">
        <v>1</v>
      </c>
      <c r="B106">
        <v>145.32409999999999</v>
      </c>
      <c r="C106" s="2">
        <v>0.20183903</v>
      </c>
    </row>
    <row r="107" spans="1:3" x14ac:dyDescent="0.3">
      <c r="A107" t="b">
        <v>1</v>
      </c>
      <c r="B107">
        <v>-45.983519999999999</v>
      </c>
      <c r="C107" s="2">
        <v>-6.3866004000000004E-2</v>
      </c>
    </row>
    <row r="108" spans="1:3" x14ac:dyDescent="0.3">
      <c r="A108" t="b">
        <v>1</v>
      </c>
      <c r="B108">
        <v>-13.582274999999999</v>
      </c>
      <c r="C108" s="2">
        <v>-1.8864272000000001E-2</v>
      </c>
    </row>
    <row r="109" spans="1:3" x14ac:dyDescent="0.3">
      <c r="A109" t="b">
        <v>1</v>
      </c>
      <c r="B109">
        <v>-88.472290000000001</v>
      </c>
      <c r="C109" s="2">
        <v>-0.12287818</v>
      </c>
    </row>
    <row r="110" spans="1:3" x14ac:dyDescent="0.3">
      <c r="A110" t="b">
        <v>1</v>
      </c>
      <c r="B110">
        <v>-45.23169</v>
      </c>
      <c r="C110" s="2">
        <v>-6.2821790000000002E-2</v>
      </c>
    </row>
    <row r="111" spans="1:3" x14ac:dyDescent="0.3">
      <c r="A111" t="b">
        <v>1</v>
      </c>
      <c r="B111">
        <v>175.17547999999999</v>
      </c>
      <c r="C111" s="2">
        <v>0.24329928000000001</v>
      </c>
    </row>
    <row r="112" spans="1:3" x14ac:dyDescent="0.3">
      <c r="A112" t="b">
        <v>0</v>
      </c>
      <c r="B112">
        <v>185.4674</v>
      </c>
      <c r="C112" s="2">
        <v>0.25759363000000002</v>
      </c>
    </row>
    <row r="113" spans="1:3" x14ac:dyDescent="0.3">
      <c r="A113" t="b">
        <v>1</v>
      </c>
      <c r="B113">
        <v>-88.472290000000001</v>
      </c>
      <c r="C113" s="2">
        <v>-0.12287818</v>
      </c>
    </row>
    <row r="114" spans="1:3" x14ac:dyDescent="0.3">
      <c r="A114" t="b">
        <v>1</v>
      </c>
      <c r="B114">
        <v>-78.266720000000007</v>
      </c>
      <c r="C114" s="2">
        <v>-0.108703785</v>
      </c>
    </row>
    <row r="115" spans="1:3" x14ac:dyDescent="0.3">
      <c r="A115" t="b">
        <v>1</v>
      </c>
      <c r="B115">
        <v>-13.695800999999999</v>
      </c>
      <c r="C115" s="2">
        <v>-1.9021944999999998E-2</v>
      </c>
    </row>
    <row r="116" spans="1:3" x14ac:dyDescent="0.3">
      <c r="A116" t="b">
        <v>1</v>
      </c>
      <c r="B116">
        <v>145.32409999999999</v>
      </c>
      <c r="C116" s="2">
        <v>0.20183903</v>
      </c>
    </row>
    <row r="117" spans="1:3" x14ac:dyDescent="0.3">
      <c r="A117" t="b">
        <v>1</v>
      </c>
      <c r="B117">
        <v>-88.472290000000001</v>
      </c>
      <c r="C117" s="2">
        <v>-0.12287818</v>
      </c>
    </row>
    <row r="118" spans="1:3" x14ac:dyDescent="0.3">
      <c r="A118" t="b">
        <v>1</v>
      </c>
      <c r="B118">
        <v>145.32409999999999</v>
      </c>
      <c r="C118" s="2">
        <v>0.20183903</v>
      </c>
    </row>
    <row r="119" spans="1:3" x14ac:dyDescent="0.3">
      <c r="A119" t="b">
        <v>1</v>
      </c>
      <c r="B119">
        <v>-66.811520000000002</v>
      </c>
      <c r="C119" s="2">
        <v>-9.2793785000000004E-2</v>
      </c>
    </row>
    <row r="120" spans="1:3" x14ac:dyDescent="0.3">
      <c r="A120" t="b">
        <v>1</v>
      </c>
      <c r="B120">
        <v>-88.472290000000001</v>
      </c>
      <c r="C120" s="2">
        <v>-0.12287818</v>
      </c>
    </row>
    <row r="121" spans="1:3" x14ac:dyDescent="0.3">
      <c r="A121" t="b">
        <v>1</v>
      </c>
      <c r="B121">
        <v>-7.3016969999999999</v>
      </c>
      <c r="C121" s="2">
        <v>-1.0141245E-2</v>
      </c>
    </row>
    <row r="122" spans="1:3" x14ac:dyDescent="0.3">
      <c r="A122" t="b">
        <v>1</v>
      </c>
      <c r="B122">
        <v>145.32409999999999</v>
      </c>
      <c r="C122" s="2">
        <v>0.20183903</v>
      </c>
    </row>
    <row r="123" spans="1:3" x14ac:dyDescent="0.3">
      <c r="A123" t="b">
        <v>1</v>
      </c>
      <c r="B123">
        <v>-12.789917000000001</v>
      </c>
      <c r="C123" s="2">
        <v>-1.7763773E-2</v>
      </c>
    </row>
    <row r="124" spans="1:3" x14ac:dyDescent="0.3">
      <c r="A124" t="b">
        <v>1</v>
      </c>
      <c r="B124">
        <v>-88.472290000000001</v>
      </c>
      <c r="C124" s="2">
        <v>-0.12287818</v>
      </c>
    </row>
    <row r="125" spans="1:3" x14ac:dyDescent="0.3">
      <c r="A125" t="b">
        <v>1</v>
      </c>
      <c r="B125">
        <v>14.819519</v>
      </c>
      <c r="C125" s="2">
        <v>2.0582665E-2</v>
      </c>
    </row>
    <row r="126" spans="1:3" x14ac:dyDescent="0.3">
      <c r="A126" t="b">
        <v>1</v>
      </c>
      <c r="B126">
        <v>173.60352</v>
      </c>
      <c r="C126" s="2">
        <v>0.24111599</v>
      </c>
    </row>
    <row r="127" spans="1:3" x14ac:dyDescent="0.3">
      <c r="A127" t="b">
        <v>1</v>
      </c>
      <c r="B127">
        <v>-27.086365000000001</v>
      </c>
      <c r="C127" s="2">
        <v>-3.7619951999999998E-2</v>
      </c>
    </row>
    <row r="128" spans="1:3" x14ac:dyDescent="0.3">
      <c r="A128" t="b">
        <v>1</v>
      </c>
      <c r="B128">
        <v>-62.097473000000001</v>
      </c>
      <c r="C128" s="2">
        <v>-8.6246489999999995E-2</v>
      </c>
    </row>
    <row r="129" spans="1:3" x14ac:dyDescent="0.3">
      <c r="A129" t="b">
        <v>1</v>
      </c>
      <c r="B129">
        <v>-88.472290000000001</v>
      </c>
      <c r="C129" s="2">
        <v>-0.12287818</v>
      </c>
    </row>
    <row r="130" spans="1:3" x14ac:dyDescent="0.3">
      <c r="A130" t="b">
        <v>1</v>
      </c>
      <c r="B130">
        <v>-60.387023999999997</v>
      </c>
      <c r="C130" s="2">
        <v>-8.3870865000000003E-2</v>
      </c>
    </row>
    <row r="131" spans="1:3" x14ac:dyDescent="0.3">
      <c r="A131" t="b">
        <v>0</v>
      </c>
      <c r="B131">
        <v>197.19904</v>
      </c>
      <c r="C131" s="2">
        <v>0.27388753999999998</v>
      </c>
    </row>
    <row r="132" spans="1:3" x14ac:dyDescent="0.3">
      <c r="A132" t="b">
        <v>0</v>
      </c>
      <c r="B132">
        <v>189.67804000000001</v>
      </c>
      <c r="C132" s="2">
        <v>0.2634417</v>
      </c>
    </row>
    <row r="133" spans="1:3" x14ac:dyDescent="0.3">
      <c r="A133" t="b">
        <v>1</v>
      </c>
      <c r="B133">
        <v>-80.068849999999998</v>
      </c>
      <c r="C133" s="2">
        <v>-0.11120673</v>
      </c>
    </row>
    <row r="134" spans="1:3" x14ac:dyDescent="0.3">
      <c r="A134" t="b">
        <v>1</v>
      </c>
      <c r="B134">
        <v>145.32409999999999</v>
      </c>
      <c r="C134" s="2">
        <v>0.20183903</v>
      </c>
    </row>
    <row r="135" spans="1:3" x14ac:dyDescent="0.3">
      <c r="A135" t="b">
        <v>0</v>
      </c>
      <c r="B135">
        <v>199.70361</v>
      </c>
      <c r="C135" s="2">
        <v>0.27736612999999999</v>
      </c>
    </row>
    <row r="136" spans="1:3" x14ac:dyDescent="0.3">
      <c r="A136" t="b">
        <v>1</v>
      </c>
      <c r="B136">
        <v>170.51093</v>
      </c>
      <c r="C136" s="2">
        <v>0.23682073000000001</v>
      </c>
    </row>
    <row r="137" spans="1:3" x14ac:dyDescent="0.3">
      <c r="A137" t="b">
        <v>1</v>
      </c>
      <c r="B137">
        <v>-29.039733999999999</v>
      </c>
      <c r="C137" s="2">
        <v>-4.0332965999999998E-2</v>
      </c>
    </row>
    <row r="138" spans="1:3" x14ac:dyDescent="0.3">
      <c r="A138" t="b">
        <v>1</v>
      </c>
      <c r="B138">
        <v>-28.801207999999999</v>
      </c>
      <c r="C138" s="2">
        <v>-4.0001679999999998E-2</v>
      </c>
    </row>
    <row r="139" spans="1:3" x14ac:dyDescent="0.3">
      <c r="A139" t="b">
        <v>1</v>
      </c>
      <c r="B139">
        <v>145.32409999999999</v>
      </c>
      <c r="C139" s="2">
        <v>0.20183903</v>
      </c>
    </row>
    <row r="140" spans="1:3" x14ac:dyDescent="0.3">
      <c r="A140" t="b">
        <v>0</v>
      </c>
      <c r="B140">
        <v>201.15075999999999</v>
      </c>
      <c r="C140" s="2">
        <v>0.27937605999999998</v>
      </c>
    </row>
    <row r="141" spans="1:3" x14ac:dyDescent="0.3">
      <c r="A141" t="b">
        <v>0</v>
      </c>
      <c r="B141">
        <v>187.74097</v>
      </c>
      <c r="C141" s="2">
        <v>0.26075134</v>
      </c>
    </row>
    <row r="142" spans="1:3" x14ac:dyDescent="0.3">
      <c r="A142" t="b">
        <v>0</v>
      </c>
      <c r="B142">
        <v>187.27966000000001</v>
      </c>
      <c r="C142" s="2">
        <v>0.26011065</v>
      </c>
    </row>
    <row r="143" spans="1:3" x14ac:dyDescent="0.3">
      <c r="A143" t="b">
        <v>1</v>
      </c>
      <c r="B143">
        <v>-17.785706000000001</v>
      </c>
      <c r="C143" s="2">
        <v>-2.4702367999999999E-2</v>
      </c>
    </row>
    <row r="144" spans="1:3" x14ac:dyDescent="0.3">
      <c r="A144" t="b">
        <v>1</v>
      </c>
      <c r="B144">
        <v>145.32409999999999</v>
      </c>
      <c r="C144" s="2">
        <v>0.20183903</v>
      </c>
    </row>
    <row r="145" spans="1:3" x14ac:dyDescent="0.3">
      <c r="A145" t="b">
        <v>1</v>
      </c>
      <c r="B145">
        <v>-44.878050000000002</v>
      </c>
      <c r="C145" s="2">
        <v>-6.2330626E-2</v>
      </c>
    </row>
    <row r="146" spans="1:3" x14ac:dyDescent="0.3">
      <c r="A146" t="b">
        <v>1</v>
      </c>
      <c r="B146">
        <v>-71.041989999999998</v>
      </c>
      <c r="C146" s="2">
        <v>-9.8669430000000002E-2</v>
      </c>
    </row>
    <row r="147" spans="1:3" x14ac:dyDescent="0.3">
      <c r="A147" t="b">
        <v>1</v>
      </c>
      <c r="B147">
        <v>17.696899999999999</v>
      </c>
      <c r="C147" s="2">
        <v>2.4579027999999999E-2</v>
      </c>
    </row>
    <row r="148" spans="1:3" x14ac:dyDescent="0.3">
      <c r="A148" t="b">
        <v>1</v>
      </c>
      <c r="B148">
        <v>-8.7728269999999995</v>
      </c>
      <c r="C148" s="2">
        <v>-1.2184482E-2</v>
      </c>
    </row>
    <row r="149" spans="1:3" x14ac:dyDescent="0.3">
      <c r="A149" t="b">
        <v>0</v>
      </c>
      <c r="B149">
        <v>193.71136000000001</v>
      </c>
      <c r="C149" s="2">
        <v>0.26904356000000001</v>
      </c>
    </row>
    <row r="150" spans="1:3" x14ac:dyDescent="0.3">
      <c r="A150" t="b">
        <v>1</v>
      </c>
      <c r="B150">
        <v>-60.627870000000001</v>
      </c>
      <c r="C150" s="2">
        <v>-8.4205374E-2</v>
      </c>
    </row>
    <row r="151" spans="1:3" x14ac:dyDescent="0.3">
      <c r="A151" t="b">
        <v>1</v>
      </c>
      <c r="B151">
        <v>145.32409999999999</v>
      </c>
      <c r="C151" s="2">
        <v>0.20183903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68B3-096F-4611-882B-C78E0999CB01}">
  <dimension ref="A1:F151"/>
  <sheetViews>
    <sheetView workbookViewId="0">
      <selection activeCell="F5" sqref="F5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29.88671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0</v>
      </c>
      <c r="B2">
        <v>-164.16827000000001</v>
      </c>
      <c r="C2" s="2">
        <v>-0.22801149000000001</v>
      </c>
      <c r="E2" s="1" t="s">
        <v>3</v>
      </c>
      <c r="F2" s="2">
        <f xml:space="preserve"> COUNTIF(TradeResults19[Column1], "VERDADEIRO") / COUNTA(TradeResults19[Column1])</f>
        <v>0.51333333333333331</v>
      </c>
    </row>
    <row r="3" spans="1:6" ht="18" x14ac:dyDescent="0.35">
      <c r="A3" t="b">
        <v>1</v>
      </c>
      <c r="B3">
        <v>166.60803000000001</v>
      </c>
      <c r="C3" s="2">
        <v>0.23140004</v>
      </c>
      <c r="E3" s="1" t="s">
        <v>4</v>
      </c>
      <c r="F3" s="2">
        <f t="array" ref="F3" xml:space="preserve"> AVERAGE(IF(TradeResults19[Column1] = TRUE,TradeResults19[Column3]))</f>
        <v>0.23140004000000014</v>
      </c>
    </row>
    <row r="4" spans="1:6" ht="18" x14ac:dyDescent="0.35">
      <c r="A4" t="b">
        <v>0</v>
      </c>
      <c r="B4">
        <v>-164.16827000000001</v>
      </c>
      <c r="C4" s="2">
        <v>-0.22801149000000001</v>
      </c>
      <c r="E4" s="1" t="s">
        <v>8</v>
      </c>
      <c r="F4" s="5">
        <f t="array" ref="F4" xml:space="preserve"> AVERAGE(IF(TradeResults19[Column1] = TRUE,TradeResults19[Column2]))</f>
        <v>166.6080299999999</v>
      </c>
    </row>
    <row r="5" spans="1:6" ht="18" x14ac:dyDescent="0.35">
      <c r="A5" t="b">
        <v>1</v>
      </c>
      <c r="B5">
        <v>166.60803000000001</v>
      </c>
      <c r="C5" s="2">
        <v>0.23140004</v>
      </c>
      <c r="E5" s="4" t="s">
        <v>5</v>
      </c>
      <c r="F5" s="2">
        <f>_xlfn.STDEV.P(TradeResults19[Column3])</f>
        <v>0.22962407731427326</v>
      </c>
    </row>
    <row r="6" spans="1:6" ht="18" x14ac:dyDescent="0.35">
      <c r="A6" t="b">
        <v>0</v>
      </c>
      <c r="B6">
        <v>-164.16827000000001</v>
      </c>
      <c r="C6" s="2">
        <v>-0.22801149000000001</v>
      </c>
      <c r="E6" s="1" t="s">
        <v>6</v>
      </c>
      <c r="F6" s="2">
        <f t="array" ref="F6">_xlfn.STDEV.P(IF(TradeResults19[Column3] &gt; 0,TradeResults19[Column3]))</f>
        <v>1.3877787807814457E-16</v>
      </c>
    </row>
    <row r="7" spans="1:6" ht="18" x14ac:dyDescent="0.35">
      <c r="A7" t="b">
        <v>0</v>
      </c>
      <c r="B7">
        <v>-164.16827000000001</v>
      </c>
      <c r="C7" s="2">
        <v>-0.22801149000000001</v>
      </c>
      <c r="E7" s="1" t="s">
        <v>7</v>
      </c>
      <c r="F7" s="2">
        <f t="array" ref="F7">_xlfn.STDEV.P(IF(TradeResults19[Column3] &lt; 0,TradeResults19[Column3]))</f>
        <v>2.7755575615628914E-17</v>
      </c>
    </row>
    <row r="8" spans="1:6" x14ac:dyDescent="0.3">
      <c r="A8" t="b">
        <v>1</v>
      </c>
      <c r="B8">
        <v>166.60803000000001</v>
      </c>
      <c r="C8" s="2">
        <v>0.23140004</v>
      </c>
    </row>
    <row r="9" spans="1:6" x14ac:dyDescent="0.3">
      <c r="A9" t="b">
        <v>1</v>
      </c>
      <c r="B9">
        <v>166.60803000000001</v>
      </c>
      <c r="C9" s="2">
        <v>0.23140004</v>
      </c>
    </row>
    <row r="10" spans="1:6" x14ac:dyDescent="0.3">
      <c r="A10" t="b">
        <v>0</v>
      </c>
      <c r="B10">
        <v>-164.16827000000001</v>
      </c>
      <c r="C10" s="2">
        <v>-0.22801149000000001</v>
      </c>
    </row>
    <row r="11" spans="1:6" x14ac:dyDescent="0.3">
      <c r="A11" t="b">
        <v>1</v>
      </c>
      <c r="B11">
        <v>166.60803000000001</v>
      </c>
      <c r="C11" s="2">
        <v>0.23140004</v>
      </c>
    </row>
    <row r="12" spans="1:6" x14ac:dyDescent="0.3">
      <c r="A12" t="b">
        <v>1</v>
      </c>
      <c r="B12">
        <v>166.60803000000001</v>
      </c>
      <c r="C12" s="2">
        <v>0.23140004</v>
      </c>
    </row>
    <row r="13" spans="1:6" x14ac:dyDescent="0.3">
      <c r="A13" t="b">
        <v>1</v>
      </c>
      <c r="B13">
        <v>166.60803000000001</v>
      </c>
      <c r="C13" s="2">
        <v>0.23140004</v>
      </c>
    </row>
    <row r="14" spans="1:6" x14ac:dyDescent="0.3">
      <c r="A14" t="b">
        <v>1</v>
      </c>
      <c r="B14">
        <v>166.60803000000001</v>
      </c>
      <c r="C14" s="2">
        <v>0.23140004</v>
      </c>
    </row>
    <row r="15" spans="1:6" x14ac:dyDescent="0.3">
      <c r="A15" t="b">
        <v>0</v>
      </c>
      <c r="B15">
        <v>-164.16827000000001</v>
      </c>
      <c r="C15" s="2">
        <v>-0.22801149000000001</v>
      </c>
    </row>
    <row r="16" spans="1:6" x14ac:dyDescent="0.3">
      <c r="A16" t="b">
        <v>0</v>
      </c>
      <c r="B16">
        <v>-164.16827000000001</v>
      </c>
      <c r="C16" s="2">
        <v>-0.22801149000000001</v>
      </c>
    </row>
    <row r="17" spans="1:3" x14ac:dyDescent="0.3">
      <c r="A17" t="b">
        <v>1</v>
      </c>
      <c r="B17">
        <v>166.60803000000001</v>
      </c>
      <c r="C17" s="2">
        <v>0.23140004</v>
      </c>
    </row>
    <row r="18" spans="1:3" x14ac:dyDescent="0.3">
      <c r="A18" t="b">
        <v>1</v>
      </c>
      <c r="B18">
        <v>166.60803000000001</v>
      </c>
      <c r="C18" s="2">
        <v>0.23140004</v>
      </c>
    </row>
    <row r="19" spans="1:3" x14ac:dyDescent="0.3">
      <c r="A19" t="b">
        <v>1</v>
      </c>
      <c r="B19">
        <v>166.60803000000001</v>
      </c>
      <c r="C19" s="2">
        <v>0.23140004</v>
      </c>
    </row>
    <row r="20" spans="1:3" x14ac:dyDescent="0.3">
      <c r="A20" t="b">
        <v>0</v>
      </c>
      <c r="B20">
        <v>-164.16827000000001</v>
      </c>
      <c r="C20" s="2">
        <v>-0.22801149000000001</v>
      </c>
    </row>
    <row r="21" spans="1:3" x14ac:dyDescent="0.3">
      <c r="A21" t="b">
        <v>0</v>
      </c>
      <c r="B21">
        <v>-164.16827000000001</v>
      </c>
      <c r="C21" s="2">
        <v>-0.22801149000000001</v>
      </c>
    </row>
    <row r="22" spans="1:3" x14ac:dyDescent="0.3">
      <c r="A22" t="b">
        <v>1</v>
      </c>
      <c r="B22">
        <v>166.60803000000001</v>
      </c>
      <c r="C22" s="2">
        <v>0.23140004</v>
      </c>
    </row>
    <row r="23" spans="1:3" x14ac:dyDescent="0.3">
      <c r="A23" t="b">
        <v>1</v>
      </c>
      <c r="B23">
        <v>166.60803000000001</v>
      </c>
      <c r="C23" s="2">
        <v>0.23140004</v>
      </c>
    </row>
    <row r="24" spans="1:3" x14ac:dyDescent="0.3">
      <c r="A24" t="b">
        <v>0</v>
      </c>
      <c r="B24">
        <v>-164.16827000000001</v>
      </c>
      <c r="C24" s="2">
        <v>-0.22801149000000001</v>
      </c>
    </row>
    <row r="25" spans="1:3" x14ac:dyDescent="0.3">
      <c r="A25" t="b">
        <v>1</v>
      </c>
      <c r="B25">
        <v>166.60803000000001</v>
      </c>
      <c r="C25" s="2">
        <v>0.23140004</v>
      </c>
    </row>
    <row r="26" spans="1:3" x14ac:dyDescent="0.3">
      <c r="A26" t="b">
        <v>1</v>
      </c>
      <c r="B26">
        <v>166.60803000000001</v>
      </c>
      <c r="C26" s="2">
        <v>0.23140004</v>
      </c>
    </row>
    <row r="27" spans="1:3" x14ac:dyDescent="0.3">
      <c r="A27" t="b">
        <v>0</v>
      </c>
      <c r="B27">
        <v>-164.16827000000001</v>
      </c>
      <c r="C27" s="2">
        <v>-0.22801149000000001</v>
      </c>
    </row>
    <row r="28" spans="1:3" x14ac:dyDescent="0.3">
      <c r="A28" t="b">
        <v>0</v>
      </c>
      <c r="B28">
        <v>-164.16827000000001</v>
      </c>
      <c r="C28" s="2">
        <v>-0.22801149000000001</v>
      </c>
    </row>
    <row r="29" spans="1:3" x14ac:dyDescent="0.3">
      <c r="A29" t="b">
        <v>1</v>
      </c>
      <c r="B29">
        <v>166.60803000000001</v>
      </c>
      <c r="C29" s="2">
        <v>0.23140004</v>
      </c>
    </row>
    <row r="30" spans="1:3" x14ac:dyDescent="0.3">
      <c r="A30" t="b">
        <v>0</v>
      </c>
      <c r="B30">
        <v>-164.16827000000001</v>
      </c>
      <c r="C30" s="2">
        <v>-0.22801149000000001</v>
      </c>
    </row>
    <row r="31" spans="1:3" x14ac:dyDescent="0.3">
      <c r="A31" t="b">
        <v>1</v>
      </c>
      <c r="B31">
        <v>166.60803000000001</v>
      </c>
      <c r="C31" s="2">
        <v>0.23140004</v>
      </c>
    </row>
    <row r="32" spans="1:3" x14ac:dyDescent="0.3">
      <c r="A32" t="b">
        <v>1</v>
      </c>
      <c r="B32">
        <v>166.60803000000001</v>
      </c>
      <c r="C32" s="2">
        <v>0.23140004</v>
      </c>
    </row>
    <row r="33" spans="1:3" x14ac:dyDescent="0.3">
      <c r="A33" t="b">
        <v>0</v>
      </c>
      <c r="B33">
        <v>-164.16827000000001</v>
      </c>
      <c r="C33" s="2">
        <v>-0.22801149000000001</v>
      </c>
    </row>
    <row r="34" spans="1:3" x14ac:dyDescent="0.3">
      <c r="A34" t="b">
        <v>1</v>
      </c>
      <c r="B34">
        <v>166.60803000000001</v>
      </c>
      <c r="C34" s="2">
        <v>0.23140004</v>
      </c>
    </row>
    <row r="35" spans="1:3" x14ac:dyDescent="0.3">
      <c r="A35" t="b">
        <v>1</v>
      </c>
      <c r="B35">
        <v>166.60803000000001</v>
      </c>
      <c r="C35" s="2">
        <v>0.23140004</v>
      </c>
    </row>
    <row r="36" spans="1:3" x14ac:dyDescent="0.3">
      <c r="A36" t="b">
        <v>1</v>
      </c>
      <c r="B36">
        <v>166.60803000000001</v>
      </c>
      <c r="C36" s="2">
        <v>0.23140004</v>
      </c>
    </row>
    <row r="37" spans="1:3" x14ac:dyDescent="0.3">
      <c r="A37" t="b">
        <v>1</v>
      </c>
      <c r="B37">
        <v>166.60803000000001</v>
      </c>
      <c r="C37" s="2">
        <v>0.23140004</v>
      </c>
    </row>
    <row r="38" spans="1:3" x14ac:dyDescent="0.3">
      <c r="A38" t="b">
        <v>1</v>
      </c>
      <c r="B38">
        <v>166.60803000000001</v>
      </c>
      <c r="C38" s="2">
        <v>0.23140004</v>
      </c>
    </row>
    <row r="39" spans="1:3" x14ac:dyDescent="0.3">
      <c r="A39" t="b">
        <v>0</v>
      </c>
      <c r="B39">
        <v>-164.16827000000001</v>
      </c>
      <c r="C39" s="2">
        <v>-0.22801149000000001</v>
      </c>
    </row>
    <row r="40" spans="1:3" x14ac:dyDescent="0.3">
      <c r="A40" t="b">
        <v>0</v>
      </c>
      <c r="B40">
        <v>-164.16827000000001</v>
      </c>
      <c r="C40" s="2">
        <v>-0.22801149000000001</v>
      </c>
    </row>
    <row r="41" spans="1:3" x14ac:dyDescent="0.3">
      <c r="A41" t="b">
        <v>1</v>
      </c>
      <c r="B41">
        <v>166.60803000000001</v>
      </c>
      <c r="C41" s="2">
        <v>0.23140004</v>
      </c>
    </row>
    <row r="42" spans="1:3" x14ac:dyDescent="0.3">
      <c r="A42" t="b">
        <v>1</v>
      </c>
      <c r="B42">
        <v>166.60803000000001</v>
      </c>
      <c r="C42" s="2">
        <v>0.23140004</v>
      </c>
    </row>
    <row r="43" spans="1:3" x14ac:dyDescent="0.3">
      <c r="A43" t="b">
        <v>0</v>
      </c>
      <c r="B43">
        <v>-164.16827000000001</v>
      </c>
      <c r="C43" s="2">
        <v>-0.22801149000000001</v>
      </c>
    </row>
    <row r="44" spans="1:3" x14ac:dyDescent="0.3">
      <c r="A44" t="b">
        <v>1</v>
      </c>
      <c r="B44">
        <v>166.60803000000001</v>
      </c>
      <c r="C44" s="2">
        <v>0.23140004</v>
      </c>
    </row>
    <row r="45" spans="1:3" x14ac:dyDescent="0.3">
      <c r="A45" t="b">
        <v>0</v>
      </c>
      <c r="B45">
        <v>-164.16827000000001</v>
      </c>
      <c r="C45" s="2">
        <v>-0.22801149000000001</v>
      </c>
    </row>
    <row r="46" spans="1:3" x14ac:dyDescent="0.3">
      <c r="A46" t="b">
        <v>0</v>
      </c>
      <c r="B46">
        <v>-164.16827000000001</v>
      </c>
      <c r="C46" s="2">
        <v>-0.22801149000000001</v>
      </c>
    </row>
    <row r="47" spans="1:3" x14ac:dyDescent="0.3">
      <c r="A47" t="b">
        <v>0</v>
      </c>
      <c r="B47">
        <v>-164.16827000000001</v>
      </c>
      <c r="C47" s="2">
        <v>-0.22801149000000001</v>
      </c>
    </row>
    <row r="48" spans="1:3" x14ac:dyDescent="0.3">
      <c r="A48" t="b">
        <v>1</v>
      </c>
      <c r="B48">
        <v>166.60803000000001</v>
      </c>
      <c r="C48" s="2">
        <v>0.23140004</v>
      </c>
    </row>
    <row r="49" spans="1:3" x14ac:dyDescent="0.3">
      <c r="A49" t="b">
        <v>1</v>
      </c>
      <c r="B49">
        <v>166.60803000000001</v>
      </c>
      <c r="C49" s="2">
        <v>0.23140004</v>
      </c>
    </row>
    <row r="50" spans="1:3" x14ac:dyDescent="0.3">
      <c r="A50" t="b">
        <v>0</v>
      </c>
      <c r="B50">
        <v>-164.16827000000001</v>
      </c>
      <c r="C50" s="2">
        <v>-0.22801149000000001</v>
      </c>
    </row>
    <row r="51" spans="1:3" x14ac:dyDescent="0.3">
      <c r="A51" t="b">
        <v>1</v>
      </c>
      <c r="B51">
        <v>166.60803000000001</v>
      </c>
      <c r="C51" s="2">
        <v>0.23140004</v>
      </c>
    </row>
    <row r="52" spans="1:3" x14ac:dyDescent="0.3">
      <c r="A52" t="b">
        <v>0</v>
      </c>
      <c r="B52">
        <v>-164.16827000000001</v>
      </c>
      <c r="C52" s="2">
        <v>-0.22801149000000001</v>
      </c>
    </row>
    <row r="53" spans="1:3" x14ac:dyDescent="0.3">
      <c r="A53" t="b">
        <v>1</v>
      </c>
      <c r="B53">
        <v>166.60803000000001</v>
      </c>
      <c r="C53" s="2">
        <v>0.23140004</v>
      </c>
    </row>
    <row r="54" spans="1:3" x14ac:dyDescent="0.3">
      <c r="A54" t="b">
        <v>0</v>
      </c>
      <c r="B54">
        <v>-164.16827000000001</v>
      </c>
      <c r="C54" s="2">
        <v>-0.22801149000000001</v>
      </c>
    </row>
    <row r="55" spans="1:3" x14ac:dyDescent="0.3">
      <c r="A55" t="b">
        <v>0</v>
      </c>
      <c r="B55">
        <v>-164.16827000000001</v>
      </c>
      <c r="C55" s="2">
        <v>-0.22801149000000001</v>
      </c>
    </row>
    <row r="56" spans="1:3" x14ac:dyDescent="0.3">
      <c r="A56" t="b">
        <v>1</v>
      </c>
      <c r="B56">
        <v>166.60803000000001</v>
      </c>
      <c r="C56" s="2">
        <v>0.23140004</v>
      </c>
    </row>
    <row r="57" spans="1:3" x14ac:dyDescent="0.3">
      <c r="A57" t="b">
        <v>0</v>
      </c>
      <c r="B57">
        <v>-164.16827000000001</v>
      </c>
      <c r="C57" s="2">
        <v>-0.22801149000000001</v>
      </c>
    </row>
    <row r="58" spans="1:3" x14ac:dyDescent="0.3">
      <c r="A58" t="b">
        <v>0</v>
      </c>
      <c r="B58">
        <v>-164.16827000000001</v>
      </c>
      <c r="C58" s="2">
        <v>-0.22801149000000001</v>
      </c>
    </row>
    <row r="59" spans="1:3" x14ac:dyDescent="0.3">
      <c r="A59" t="b">
        <v>0</v>
      </c>
      <c r="B59">
        <v>-164.16827000000001</v>
      </c>
      <c r="C59" s="2">
        <v>-0.22801149000000001</v>
      </c>
    </row>
    <row r="60" spans="1:3" x14ac:dyDescent="0.3">
      <c r="A60" t="b">
        <v>1</v>
      </c>
      <c r="B60">
        <v>166.60803000000001</v>
      </c>
      <c r="C60" s="2">
        <v>0.23140004</v>
      </c>
    </row>
    <row r="61" spans="1:3" x14ac:dyDescent="0.3">
      <c r="A61" t="b">
        <v>1</v>
      </c>
      <c r="B61">
        <v>166.60803000000001</v>
      </c>
      <c r="C61" s="2">
        <v>0.23140004</v>
      </c>
    </row>
    <row r="62" spans="1:3" x14ac:dyDescent="0.3">
      <c r="A62" t="b">
        <v>0</v>
      </c>
      <c r="B62">
        <v>-164.16827000000001</v>
      </c>
      <c r="C62" s="2">
        <v>-0.22801149000000001</v>
      </c>
    </row>
    <row r="63" spans="1:3" x14ac:dyDescent="0.3">
      <c r="A63" t="b">
        <v>1</v>
      </c>
      <c r="B63">
        <v>166.60803000000001</v>
      </c>
      <c r="C63" s="2">
        <v>0.23140004</v>
      </c>
    </row>
    <row r="64" spans="1:3" x14ac:dyDescent="0.3">
      <c r="A64" t="b">
        <v>1</v>
      </c>
      <c r="B64">
        <v>166.60803000000001</v>
      </c>
      <c r="C64" s="2">
        <v>0.23140004</v>
      </c>
    </row>
    <row r="65" spans="1:3" x14ac:dyDescent="0.3">
      <c r="A65" t="b">
        <v>1</v>
      </c>
      <c r="B65">
        <v>166.60803000000001</v>
      </c>
      <c r="C65" s="2">
        <v>0.23140004</v>
      </c>
    </row>
    <row r="66" spans="1:3" x14ac:dyDescent="0.3">
      <c r="A66" t="b">
        <v>1</v>
      </c>
      <c r="B66">
        <v>166.60803000000001</v>
      </c>
      <c r="C66" s="2">
        <v>0.23140004</v>
      </c>
    </row>
    <row r="67" spans="1:3" x14ac:dyDescent="0.3">
      <c r="A67" t="b">
        <v>0</v>
      </c>
      <c r="B67">
        <v>-164.16827000000001</v>
      </c>
      <c r="C67" s="2">
        <v>-0.22801149000000001</v>
      </c>
    </row>
    <row r="68" spans="1:3" x14ac:dyDescent="0.3">
      <c r="A68" t="b">
        <v>0</v>
      </c>
      <c r="B68">
        <v>-164.16827000000001</v>
      </c>
      <c r="C68" s="2">
        <v>-0.22801149000000001</v>
      </c>
    </row>
    <row r="69" spans="1:3" x14ac:dyDescent="0.3">
      <c r="A69" t="b">
        <v>1</v>
      </c>
      <c r="B69">
        <v>166.60803000000001</v>
      </c>
      <c r="C69" s="2">
        <v>0.23140004</v>
      </c>
    </row>
    <row r="70" spans="1:3" x14ac:dyDescent="0.3">
      <c r="A70" t="b">
        <v>0</v>
      </c>
      <c r="B70">
        <v>-164.16827000000001</v>
      </c>
      <c r="C70" s="2">
        <v>-0.22801149000000001</v>
      </c>
    </row>
    <row r="71" spans="1:3" x14ac:dyDescent="0.3">
      <c r="A71" t="b">
        <v>1</v>
      </c>
      <c r="B71">
        <v>166.60803000000001</v>
      </c>
      <c r="C71" s="2">
        <v>0.23140004</v>
      </c>
    </row>
    <row r="72" spans="1:3" x14ac:dyDescent="0.3">
      <c r="A72" t="b">
        <v>0</v>
      </c>
      <c r="B72">
        <v>-164.16827000000001</v>
      </c>
      <c r="C72" s="2">
        <v>-0.22801149000000001</v>
      </c>
    </row>
    <row r="73" spans="1:3" x14ac:dyDescent="0.3">
      <c r="A73" t="b">
        <v>1</v>
      </c>
      <c r="B73">
        <v>166.60803000000001</v>
      </c>
      <c r="C73" s="2">
        <v>0.23140004</v>
      </c>
    </row>
    <row r="74" spans="1:3" x14ac:dyDescent="0.3">
      <c r="A74" t="b">
        <v>1</v>
      </c>
      <c r="B74">
        <v>166.60803000000001</v>
      </c>
      <c r="C74" s="2">
        <v>0.23140004</v>
      </c>
    </row>
    <row r="75" spans="1:3" x14ac:dyDescent="0.3">
      <c r="A75" t="b">
        <v>1</v>
      </c>
      <c r="B75">
        <v>166.60803000000001</v>
      </c>
      <c r="C75" s="2">
        <v>0.23140004</v>
      </c>
    </row>
    <row r="76" spans="1:3" x14ac:dyDescent="0.3">
      <c r="A76" t="b">
        <v>1</v>
      </c>
      <c r="B76">
        <v>166.60803000000001</v>
      </c>
      <c r="C76" s="2">
        <v>0.23140004</v>
      </c>
    </row>
    <row r="77" spans="1:3" x14ac:dyDescent="0.3">
      <c r="A77" t="b">
        <v>1</v>
      </c>
      <c r="B77">
        <v>166.60803000000001</v>
      </c>
      <c r="C77" s="2">
        <v>0.23140004</v>
      </c>
    </row>
    <row r="78" spans="1:3" x14ac:dyDescent="0.3">
      <c r="A78" t="b">
        <v>0</v>
      </c>
      <c r="B78">
        <v>-164.16827000000001</v>
      </c>
      <c r="C78" s="2">
        <v>-0.22801149000000001</v>
      </c>
    </row>
    <row r="79" spans="1:3" x14ac:dyDescent="0.3">
      <c r="A79" t="b">
        <v>0</v>
      </c>
      <c r="B79">
        <v>-164.16827000000001</v>
      </c>
      <c r="C79" s="2">
        <v>-0.22801149000000001</v>
      </c>
    </row>
    <row r="80" spans="1:3" x14ac:dyDescent="0.3">
      <c r="A80" t="b">
        <v>0</v>
      </c>
      <c r="B80">
        <v>-164.16827000000001</v>
      </c>
      <c r="C80" s="2">
        <v>-0.22801149000000001</v>
      </c>
    </row>
    <row r="81" spans="1:3" x14ac:dyDescent="0.3">
      <c r="A81" t="b">
        <v>0</v>
      </c>
      <c r="B81">
        <v>-164.16827000000001</v>
      </c>
      <c r="C81" s="2">
        <v>-0.22801149000000001</v>
      </c>
    </row>
    <row r="82" spans="1:3" x14ac:dyDescent="0.3">
      <c r="A82" t="b">
        <v>0</v>
      </c>
      <c r="B82">
        <v>-164.16827000000001</v>
      </c>
      <c r="C82" s="2">
        <v>-0.22801149000000001</v>
      </c>
    </row>
    <row r="83" spans="1:3" x14ac:dyDescent="0.3">
      <c r="A83" t="b">
        <v>0</v>
      </c>
      <c r="B83">
        <v>-164.16827000000001</v>
      </c>
      <c r="C83" s="2">
        <v>-0.22801149000000001</v>
      </c>
    </row>
    <row r="84" spans="1:3" x14ac:dyDescent="0.3">
      <c r="A84" t="b">
        <v>1</v>
      </c>
      <c r="B84">
        <v>166.60803000000001</v>
      </c>
      <c r="C84" s="2">
        <v>0.23140004</v>
      </c>
    </row>
    <row r="85" spans="1:3" x14ac:dyDescent="0.3">
      <c r="A85" t="b">
        <v>1</v>
      </c>
      <c r="B85">
        <v>166.60803000000001</v>
      </c>
      <c r="C85" s="2">
        <v>0.23140004</v>
      </c>
    </row>
    <row r="86" spans="1:3" x14ac:dyDescent="0.3">
      <c r="A86" t="b">
        <v>1</v>
      </c>
      <c r="B86">
        <v>166.60803000000001</v>
      </c>
      <c r="C86" s="2">
        <v>0.23140004</v>
      </c>
    </row>
    <row r="87" spans="1:3" x14ac:dyDescent="0.3">
      <c r="A87" t="b">
        <v>0</v>
      </c>
      <c r="B87">
        <v>-164.16827000000001</v>
      </c>
      <c r="C87" s="2">
        <v>-0.22801149000000001</v>
      </c>
    </row>
    <row r="88" spans="1:3" x14ac:dyDescent="0.3">
      <c r="A88" t="b">
        <v>0</v>
      </c>
      <c r="B88">
        <v>-164.16827000000001</v>
      </c>
      <c r="C88" s="2">
        <v>-0.22801149000000001</v>
      </c>
    </row>
    <row r="89" spans="1:3" x14ac:dyDescent="0.3">
      <c r="A89" t="b">
        <v>1</v>
      </c>
      <c r="B89">
        <v>166.60803000000001</v>
      </c>
      <c r="C89" s="2">
        <v>0.23140004</v>
      </c>
    </row>
    <row r="90" spans="1:3" x14ac:dyDescent="0.3">
      <c r="A90" t="b">
        <v>0</v>
      </c>
      <c r="B90">
        <v>-164.16827000000001</v>
      </c>
      <c r="C90" s="2">
        <v>-0.22801149000000001</v>
      </c>
    </row>
    <row r="91" spans="1:3" x14ac:dyDescent="0.3">
      <c r="A91" t="b">
        <v>0</v>
      </c>
      <c r="B91">
        <v>-164.16827000000001</v>
      </c>
      <c r="C91" s="2">
        <v>-0.22801149000000001</v>
      </c>
    </row>
    <row r="92" spans="1:3" x14ac:dyDescent="0.3">
      <c r="A92" t="b">
        <v>1</v>
      </c>
      <c r="B92">
        <v>166.60803000000001</v>
      </c>
      <c r="C92" s="2">
        <v>0.23140004</v>
      </c>
    </row>
    <row r="93" spans="1:3" x14ac:dyDescent="0.3">
      <c r="A93" t="b">
        <v>0</v>
      </c>
      <c r="B93">
        <v>-164.16827000000001</v>
      </c>
      <c r="C93" s="2">
        <v>-0.22801149000000001</v>
      </c>
    </row>
    <row r="94" spans="1:3" x14ac:dyDescent="0.3">
      <c r="A94" t="b">
        <v>0</v>
      </c>
      <c r="B94">
        <v>-164.16827000000001</v>
      </c>
      <c r="C94" s="2">
        <v>-0.22801149000000001</v>
      </c>
    </row>
    <row r="95" spans="1:3" x14ac:dyDescent="0.3">
      <c r="A95" t="b">
        <v>1</v>
      </c>
      <c r="B95">
        <v>166.60803000000001</v>
      </c>
      <c r="C95" s="2">
        <v>0.23140004</v>
      </c>
    </row>
    <row r="96" spans="1:3" x14ac:dyDescent="0.3">
      <c r="A96" t="b">
        <v>0</v>
      </c>
      <c r="B96">
        <v>-164.16827000000001</v>
      </c>
      <c r="C96" s="2">
        <v>-0.22801149000000001</v>
      </c>
    </row>
    <row r="97" spans="1:3" x14ac:dyDescent="0.3">
      <c r="A97" t="b">
        <v>0</v>
      </c>
      <c r="B97">
        <v>-164.16827000000001</v>
      </c>
      <c r="C97" s="2">
        <v>-0.22801149000000001</v>
      </c>
    </row>
    <row r="98" spans="1:3" x14ac:dyDescent="0.3">
      <c r="A98" t="b">
        <v>0</v>
      </c>
      <c r="B98">
        <v>-164.16827000000001</v>
      </c>
      <c r="C98" s="2">
        <v>-0.22801149000000001</v>
      </c>
    </row>
    <row r="99" spans="1:3" x14ac:dyDescent="0.3">
      <c r="A99" t="b">
        <v>1</v>
      </c>
      <c r="B99">
        <v>166.60803000000001</v>
      </c>
      <c r="C99" s="2">
        <v>0.23140004</v>
      </c>
    </row>
    <row r="100" spans="1:3" x14ac:dyDescent="0.3">
      <c r="A100" t="b">
        <v>0</v>
      </c>
      <c r="B100">
        <v>-164.16827000000001</v>
      </c>
      <c r="C100" s="2">
        <v>-0.22801149000000001</v>
      </c>
    </row>
    <row r="101" spans="1:3" x14ac:dyDescent="0.3">
      <c r="A101" t="b">
        <v>0</v>
      </c>
      <c r="B101">
        <v>-164.16827000000001</v>
      </c>
      <c r="C101" s="2">
        <v>-0.22801149000000001</v>
      </c>
    </row>
    <row r="102" spans="1:3" x14ac:dyDescent="0.3">
      <c r="A102" t="b">
        <v>1</v>
      </c>
      <c r="B102">
        <v>166.60803000000001</v>
      </c>
      <c r="C102" s="2">
        <v>0.23140004</v>
      </c>
    </row>
    <row r="103" spans="1:3" x14ac:dyDescent="0.3">
      <c r="A103" t="b">
        <v>0</v>
      </c>
      <c r="B103">
        <v>-164.16827000000001</v>
      </c>
      <c r="C103" s="2">
        <v>-0.22801149000000001</v>
      </c>
    </row>
    <row r="104" spans="1:3" x14ac:dyDescent="0.3">
      <c r="A104" t="b">
        <v>1</v>
      </c>
      <c r="B104">
        <v>166.60803000000001</v>
      </c>
      <c r="C104" s="2">
        <v>0.23140004</v>
      </c>
    </row>
    <row r="105" spans="1:3" x14ac:dyDescent="0.3">
      <c r="A105" t="b">
        <v>0</v>
      </c>
      <c r="B105">
        <v>-164.16827000000001</v>
      </c>
      <c r="C105" s="2">
        <v>-0.22801149000000001</v>
      </c>
    </row>
    <row r="106" spans="1:3" x14ac:dyDescent="0.3">
      <c r="A106" t="b">
        <v>1</v>
      </c>
      <c r="B106">
        <v>166.60803000000001</v>
      </c>
      <c r="C106" s="2">
        <v>0.23140004</v>
      </c>
    </row>
    <row r="107" spans="1:3" x14ac:dyDescent="0.3">
      <c r="A107" t="b">
        <v>0</v>
      </c>
      <c r="B107">
        <v>-164.16827000000001</v>
      </c>
      <c r="C107" s="2">
        <v>-0.22801149000000001</v>
      </c>
    </row>
    <row r="108" spans="1:3" x14ac:dyDescent="0.3">
      <c r="A108" t="b">
        <v>1</v>
      </c>
      <c r="B108">
        <v>166.60803000000001</v>
      </c>
      <c r="C108" s="2">
        <v>0.23140004</v>
      </c>
    </row>
    <row r="109" spans="1:3" x14ac:dyDescent="0.3">
      <c r="A109" t="b">
        <v>0</v>
      </c>
      <c r="B109">
        <v>-164.16827000000001</v>
      </c>
      <c r="C109" s="2">
        <v>-0.22801149000000001</v>
      </c>
    </row>
    <row r="110" spans="1:3" x14ac:dyDescent="0.3">
      <c r="A110" t="b">
        <v>0</v>
      </c>
      <c r="B110">
        <v>-164.16827000000001</v>
      </c>
      <c r="C110" s="2">
        <v>-0.22801149000000001</v>
      </c>
    </row>
    <row r="111" spans="1:3" x14ac:dyDescent="0.3">
      <c r="A111" t="b">
        <v>1</v>
      </c>
      <c r="B111">
        <v>166.60803000000001</v>
      </c>
      <c r="C111" s="2">
        <v>0.23140004</v>
      </c>
    </row>
    <row r="112" spans="1:3" x14ac:dyDescent="0.3">
      <c r="A112" t="b">
        <v>1</v>
      </c>
      <c r="B112">
        <v>166.60803000000001</v>
      </c>
      <c r="C112" s="2">
        <v>0.23140004</v>
      </c>
    </row>
    <row r="113" spans="1:3" x14ac:dyDescent="0.3">
      <c r="A113" t="b">
        <v>0</v>
      </c>
      <c r="B113">
        <v>-164.16827000000001</v>
      </c>
      <c r="C113" s="2">
        <v>-0.22801149000000001</v>
      </c>
    </row>
    <row r="114" spans="1:3" x14ac:dyDescent="0.3">
      <c r="A114" t="b">
        <v>1</v>
      </c>
      <c r="B114">
        <v>166.60803000000001</v>
      </c>
      <c r="C114" s="2">
        <v>0.23140004</v>
      </c>
    </row>
    <row r="115" spans="1:3" x14ac:dyDescent="0.3">
      <c r="A115" t="b">
        <v>1</v>
      </c>
      <c r="B115">
        <v>166.60803000000001</v>
      </c>
      <c r="C115" s="2">
        <v>0.23140004</v>
      </c>
    </row>
    <row r="116" spans="1:3" x14ac:dyDescent="0.3">
      <c r="A116" t="b">
        <v>1</v>
      </c>
      <c r="B116">
        <v>166.60803000000001</v>
      </c>
      <c r="C116" s="2">
        <v>0.23140004</v>
      </c>
    </row>
    <row r="117" spans="1:3" x14ac:dyDescent="0.3">
      <c r="A117" t="b">
        <v>1</v>
      </c>
      <c r="B117">
        <v>166.60803000000001</v>
      </c>
      <c r="C117" s="2">
        <v>0.23140004</v>
      </c>
    </row>
    <row r="118" spans="1:3" x14ac:dyDescent="0.3">
      <c r="A118" t="b">
        <v>1</v>
      </c>
      <c r="B118">
        <v>166.60803000000001</v>
      </c>
      <c r="C118" s="2">
        <v>0.23140004</v>
      </c>
    </row>
    <row r="119" spans="1:3" x14ac:dyDescent="0.3">
      <c r="A119" t="b">
        <v>1</v>
      </c>
      <c r="B119">
        <v>166.60803000000001</v>
      </c>
      <c r="C119" s="2">
        <v>0.23140004</v>
      </c>
    </row>
    <row r="120" spans="1:3" x14ac:dyDescent="0.3">
      <c r="A120" t="b">
        <v>1</v>
      </c>
      <c r="B120">
        <v>166.60803000000001</v>
      </c>
      <c r="C120" s="2">
        <v>0.23140004</v>
      </c>
    </row>
    <row r="121" spans="1:3" x14ac:dyDescent="0.3">
      <c r="A121" t="b">
        <v>1</v>
      </c>
      <c r="B121">
        <v>166.60803000000001</v>
      </c>
      <c r="C121" s="2">
        <v>0.23140004</v>
      </c>
    </row>
    <row r="122" spans="1:3" x14ac:dyDescent="0.3">
      <c r="A122" t="b">
        <v>1</v>
      </c>
      <c r="B122">
        <v>166.60803000000001</v>
      </c>
      <c r="C122" s="2">
        <v>0.23140004</v>
      </c>
    </row>
    <row r="123" spans="1:3" x14ac:dyDescent="0.3">
      <c r="A123" t="b">
        <v>1</v>
      </c>
      <c r="B123">
        <v>166.60803000000001</v>
      </c>
      <c r="C123" s="2">
        <v>0.23140004</v>
      </c>
    </row>
    <row r="124" spans="1:3" x14ac:dyDescent="0.3">
      <c r="A124" t="b">
        <v>1</v>
      </c>
      <c r="B124">
        <v>166.60803000000001</v>
      </c>
      <c r="C124" s="2">
        <v>0.23140004</v>
      </c>
    </row>
    <row r="125" spans="1:3" x14ac:dyDescent="0.3">
      <c r="A125" t="b">
        <v>0</v>
      </c>
      <c r="B125">
        <v>-164.16827000000001</v>
      </c>
      <c r="C125" s="2">
        <v>-0.22801149000000001</v>
      </c>
    </row>
    <row r="126" spans="1:3" x14ac:dyDescent="0.3">
      <c r="A126" t="b">
        <v>0</v>
      </c>
      <c r="B126">
        <v>-164.16827000000001</v>
      </c>
      <c r="C126" s="2">
        <v>-0.22801149000000001</v>
      </c>
    </row>
    <row r="127" spans="1:3" x14ac:dyDescent="0.3">
      <c r="A127" t="b">
        <v>0</v>
      </c>
      <c r="B127">
        <v>-164.16827000000001</v>
      </c>
      <c r="C127" s="2">
        <v>-0.22801149000000001</v>
      </c>
    </row>
    <row r="128" spans="1:3" x14ac:dyDescent="0.3">
      <c r="A128" t="b">
        <v>0</v>
      </c>
      <c r="B128">
        <v>-164.16827000000001</v>
      </c>
      <c r="C128" s="2">
        <v>-0.22801149000000001</v>
      </c>
    </row>
    <row r="129" spans="1:3" x14ac:dyDescent="0.3">
      <c r="A129" t="b">
        <v>0</v>
      </c>
      <c r="B129">
        <v>-164.16827000000001</v>
      </c>
      <c r="C129" s="2">
        <v>-0.22801149000000001</v>
      </c>
    </row>
    <row r="130" spans="1:3" x14ac:dyDescent="0.3">
      <c r="A130" t="b">
        <v>0</v>
      </c>
      <c r="B130">
        <v>-164.16827000000001</v>
      </c>
      <c r="C130" s="2">
        <v>-0.22801149000000001</v>
      </c>
    </row>
    <row r="131" spans="1:3" x14ac:dyDescent="0.3">
      <c r="A131" t="b">
        <v>0</v>
      </c>
      <c r="B131">
        <v>-164.16827000000001</v>
      </c>
      <c r="C131" s="2">
        <v>-0.22801149000000001</v>
      </c>
    </row>
    <row r="132" spans="1:3" x14ac:dyDescent="0.3">
      <c r="A132" t="b">
        <v>0</v>
      </c>
      <c r="B132">
        <v>-164.16827000000001</v>
      </c>
      <c r="C132" s="2">
        <v>-0.22801149000000001</v>
      </c>
    </row>
    <row r="133" spans="1:3" x14ac:dyDescent="0.3">
      <c r="A133" t="b">
        <v>0</v>
      </c>
      <c r="B133">
        <v>-164.16827000000001</v>
      </c>
      <c r="C133" s="2">
        <v>-0.22801149000000001</v>
      </c>
    </row>
    <row r="134" spans="1:3" x14ac:dyDescent="0.3">
      <c r="A134" t="b">
        <v>1</v>
      </c>
      <c r="B134">
        <v>166.60803000000001</v>
      </c>
      <c r="C134" s="2">
        <v>0.23140004</v>
      </c>
    </row>
    <row r="135" spans="1:3" x14ac:dyDescent="0.3">
      <c r="A135" t="b">
        <v>0</v>
      </c>
      <c r="B135">
        <v>-164.16827000000001</v>
      </c>
      <c r="C135" s="2">
        <v>-0.22801149000000001</v>
      </c>
    </row>
    <row r="136" spans="1:3" x14ac:dyDescent="0.3">
      <c r="A136" t="b">
        <v>0</v>
      </c>
      <c r="B136">
        <v>-164.16827000000001</v>
      </c>
      <c r="C136" s="2">
        <v>-0.22801149000000001</v>
      </c>
    </row>
    <row r="137" spans="1:3" x14ac:dyDescent="0.3">
      <c r="A137" t="b">
        <v>1</v>
      </c>
      <c r="B137">
        <v>166.60803000000001</v>
      </c>
      <c r="C137" s="2">
        <v>0.23140004</v>
      </c>
    </row>
    <row r="138" spans="1:3" x14ac:dyDescent="0.3">
      <c r="A138" t="b">
        <v>0</v>
      </c>
      <c r="B138">
        <v>-164.16827000000001</v>
      </c>
      <c r="C138" s="2">
        <v>-0.22801149000000001</v>
      </c>
    </row>
    <row r="139" spans="1:3" x14ac:dyDescent="0.3">
      <c r="A139" t="b">
        <v>1</v>
      </c>
      <c r="B139">
        <v>166.60803000000001</v>
      </c>
      <c r="C139" s="2">
        <v>0.23140004</v>
      </c>
    </row>
    <row r="140" spans="1:3" x14ac:dyDescent="0.3">
      <c r="A140" t="b">
        <v>0</v>
      </c>
      <c r="B140">
        <v>-164.16827000000001</v>
      </c>
      <c r="C140" s="2">
        <v>-0.22801149000000001</v>
      </c>
    </row>
    <row r="141" spans="1:3" x14ac:dyDescent="0.3">
      <c r="A141" t="b">
        <v>1</v>
      </c>
      <c r="B141">
        <v>166.60803000000001</v>
      </c>
      <c r="C141" s="2">
        <v>0.23140004</v>
      </c>
    </row>
    <row r="142" spans="1:3" x14ac:dyDescent="0.3">
      <c r="A142" t="b">
        <v>0</v>
      </c>
      <c r="B142">
        <v>-164.16827000000001</v>
      </c>
      <c r="C142" s="2">
        <v>-0.22801149000000001</v>
      </c>
    </row>
    <row r="143" spans="1:3" x14ac:dyDescent="0.3">
      <c r="A143" t="b">
        <v>0</v>
      </c>
      <c r="B143">
        <v>-164.16827000000001</v>
      </c>
      <c r="C143" s="2">
        <v>-0.22801149000000001</v>
      </c>
    </row>
    <row r="144" spans="1:3" x14ac:dyDescent="0.3">
      <c r="A144" t="b">
        <v>0</v>
      </c>
      <c r="B144">
        <v>-164.16827000000001</v>
      </c>
      <c r="C144" s="2">
        <v>-0.22801149000000001</v>
      </c>
    </row>
    <row r="145" spans="1:3" x14ac:dyDescent="0.3">
      <c r="A145" t="b">
        <v>1</v>
      </c>
      <c r="B145">
        <v>166.60803000000001</v>
      </c>
      <c r="C145" s="2">
        <v>0.23140004</v>
      </c>
    </row>
    <row r="146" spans="1:3" x14ac:dyDescent="0.3">
      <c r="A146" t="b">
        <v>1</v>
      </c>
      <c r="B146">
        <v>166.60803000000001</v>
      </c>
      <c r="C146" s="2">
        <v>0.23140004</v>
      </c>
    </row>
    <row r="147" spans="1:3" x14ac:dyDescent="0.3">
      <c r="A147" t="b">
        <v>0</v>
      </c>
      <c r="B147">
        <v>-164.16827000000001</v>
      </c>
      <c r="C147" s="2">
        <v>-0.22801149000000001</v>
      </c>
    </row>
    <row r="148" spans="1:3" x14ac:dyDescent="0.3">
      <c r="A148" t="b">
        <v>1</v>
      </c>
      <c r="B148">
        <v>166.60803000000001</v>
      </c>
      <c r="C148" s="2">
        <v>0.23140004</v>
      </c>
    </row>
    <row r="149" spans="1:3" x14ac:dyDescent="0.3">
      <c r="A149" t="b">
        <v>1</v>
      </c>
      <c r="B149">
        <v>166.60803000000001</v>
      </c>
      <c r="C149" s="2">
        <v>0.23140004</v>
      </c>
    </row>
    <row r="150" spans="1:3" x14ac:dyDescent="0.3">
      <c r="A150" t="b">
        <v>1</v>
      </c>
      <c r="B150">
        <v>166.60803000000001</v>
      </c>
      <c r="C150" s="2">
        <v>0.23140004</v>
      </c>
    </row>
    <row r="151" spans="1:3" x14ac:dyDescent="0.3">
      <c r="A151" t="b">
        <v>0</v>
      </c>
      <c r="B151">
        <v>-164.16827000000001</v>
      </c>
      <c r="C151" s="2">
        <v>-0.22801149000000001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8333-081A-448B-B689-DBCD967D17FB}">
  <dimension ref="A1:F151"/>
  <sheetViews>
    <sheetView workbookViewId="0">
      <selection activeCell="F5" sqref="F5"/>
    </sheetView>
  </sheetViews>
  <sheetFormatPr defaultRowHeight="14.4" x14ac:dyDescent="0.3"/>
  <cols>
    <col min="1" max="1" width="11.77734375" bestFit="1" customWidth="1"/>
    <col min="2" max="2" width="11.6640625" bestFit="1" customWidth="1"/>
    <col min="3" max="3" width="10.77734375" style="2" bestFit="1" customWidth="1"/>
    <col min="5" max="5" width="30.5546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-5.4916989999999997</v>
      </c>
      <c r="C2" s="2">
        <v>-7.6273599999999997E-3</v>
      </c>
      <c r="E2" s="1" t="s">
        <v>3</v>
      </c>
      <c r="F2" s="2">
        <f xml:space="preserve"> COUNTIF(TradeResults18[Column1], "VERDADEIRO") / COUNTA(TradeResults18[Column1])</f>
        <v>0.47333333333333333</v>
      </c>
    </row>
    <row r="3" spans="1:6" ht="18" x14ac:dyDescent="0.35">
      <c r="A3" t="b">
        <v>0</v>
      </c>
      <c r="B3">
        <v>224.17944</v>
      </c>
      <c r="C3" s="2">
        <v>0.31136033000000002</v>
      </c>
      <c r="E3" s="1" t="s">
        <v>4</v>
      </c>
      <c r="F3" s="2">
        <f t="array" ref="F3" xml:space="preserve"> AVERAGE(IF(TradeResults18[Column1] = TRUE,TradeResults18[Column3]))</f>
        <v>-7.7795947058732343E-2</v>
      </c>
    </row>
    <row r="4" spans="1:6" ht="18" x14ac:dyDescent="0.35">
      <c r="A4" t="b">
        <v>1</v>
      </c>
      <c r="B4">
        <v>2.6565552000000001</v>
      </c>
      <c r="C4" s="2">
        <v>3.68966E-3</v>
      </c>
      <c r="E4" s="1" t="s">
        <v>8</v>
      </c>
      <c r="F4" s="5">
        <f t="array" ref="F4" xml:space="preserve"> AVERAGE(IF(TradeResults18[Column1] = TRUE,TradeResults18[Column2]))</f>
        <v>-56.013082057464821</v>
      </c>
    </row>
    <row r="5" spans="1:6" ht="18" x14ac:dyDescent="0.35">
      <c r="A5" t="b">
        <v>0</v>
      </c>
      <c r="B5">
        <v>224.17944</v>
      </c>
      <c r="C5" s="2">
        <v>0.31136033000000002</v>
      </c>
      <c r="E5" s="4" t="s">
        <v>5</v>
      </c>
      <c r="F5" s="2">
        <f>_xlfn.STDEV.P(TradeResults18[Column3])</f>
        <v>0.21224242709070792</v>
      </c>
    </row>
    <row r="6" spans="1:6" ht="18" x14ac:dyDescent="0.35">
      <c r="A6" t="b">
        <v>1</v>
      </c>
      <c r="B6">
        <v>-88.472290000000001</v>
      </c>
      <c r="C6" s="2">
        <v>-0.12287818</v>
      </c>
      <c r="E6" s="1" t="s">
        <v>6</v>
      </c>
      <c r="F6" s="2">
        <f t="array" ref="F6">_xlfn.STDEV.P(IF(TradeResults18[Column3] &gt; 0,TradeResults18[Column3]))</f>
        <v>9.1466426925121844E-2</v>
      </c>
    </row>
    <row r="7" spans="1:6" ht="18" x14ac:dyDescent="0.35">
      <c r="A7" t="b">
        <v>1</v>
      </c>
      <c r="B7">
        <v>-8.7953489999999999</v>
      </c>
      <c r="C7" s="2">
        <v>-1.2215762E-2</v>
      </c>
      <c r="E7" s="1" t="s">
        <v>7</v>
      </c>
      <c r="F7" s="2">
        <f t="array" ref="F7">_xlfn.STDEV.P(IF(TradeResults18[Column3] &lt; 0,TradeResults18[Column3]))</f>
        <v>4.1257089168497775E-2</v>
      </c>
    </row>
    <row r="8" spans="1:6" x14ac:dyDescent="0.3">
      <c r="A8" t="b">
        <v>1</v>
      </c>
      <c r="B8">
        <v>-10.112366</v>
      </c>
      <c r="C8" s="2">
        <v>-1.4044953000000001E-2</v>
      </c>
    </row>
    <row r="9" spans="1:6" x14ac:dyDescent="0.3">
      <c r="A9" t="b">
        <v>0</v>
      </c>
      <c r="B9">
        <v>261.57227</v>
      </c>
      <c r="C9" s="2">
        <v>0.36329479999999997</v>
      </c>
    </row>
    <row r="10" spans="1:6" x14ac:dyDescent="0.3">
      <c r="A10" t="b">
        <v>0</v>
      </c>
      <c r="B10">
        <v>254.33167</v>
      </c>
      <c r="C10" s="2">
        <v>0.35323842999999999</v>
      </c>
    </row>
    <row r="11" spans="1:6" x14ac:dyDescent="0.3">
      <c r="A11" t="b">
        <v>1</v>
      </c>
      <c r="B11">
        <v>-41.809814000000003</v>
      </c>
      <c r="C11" s="2">
        <v>-5.806919E-2</v>
      </c>
    </row>
    <row r="12" spans="1:6" x14ac:dyDescent="0.3">
      <c r="A12" t="b">
        <v>0</v>
      </c>
      <c r="B12">
        <v>259.03363000000002</v>
      </c>
      <c r="C12" s="2">
        <v>0.35976892999999999</v>
      </c>
    </row>
    <row r="13" spans="1:6" x14ac:dyDescent="0.3">
      <c r="A13" t="b">
        <v>1</v>
      </c>
      <c r="B13">
        <v>-31.164916999999999</v>
      </c>
      <c r="C13" s="2">
        <v>-4.3284606000000003E-2</v>
      </c>
    </row>
    <row r="14" spans="1:6" x14ac:dyDescent="0.3">
      <c r="A14" t="b">
        <v>1</v>
      </c>
      <c r="B14">
        <v>-88.472290000000001</v>
      </c>
      <c r="C14" s="2">
        <v>-0.12287818</v>
      </c>
    </row>
    <row r="15" spans="1:6" x14ac:dyDescent="0.3">
      <c r="A15" t="b">
        <v>0</v>
      </c>
      <c r="B15">
        <v>224.17944</v>
      </c>
      <c r="C15" s="2">
        <v>0.31136033000000002</v>
      </c>
    </row>
    <row r="16" spans="1:6" x14ac:dyDescent="0.3">
      <c r="A16" t="b">
        <v>0</v>
      </c>
      <c r="B16">
        <v>262.50574</v>
      </c>
      <c r="C16" s="2">
        <v>0.36459130000000001</v>
      </c>
    </row>
    <row r="17" spans="1:3" x14ac:dyDescent="0.3">
      <c r="A17" t="b">
        <v>1</v>
      </c>
      <c r="B17">
        <v>-88.472290000000001</v>
      </c>
      <c r="C17" s="2">
        <v>-0.12287818</v>
      </c>
    </row>
    <row r="18" spans="1:3" x14ac:dyDescent="0.3">
      <c r="A18" t="b">
        <v>1</v>
      </c>
      <c r="B18">
        <v>-88.472290000000001</v>
      </c>
      <c r="C18" s="2">
        <v>-0.12287818</v>
      </c>
    </row>
    <row r="19" spans="1:3" x14ac:dyDescent="0.3">
      <c r="A19" t="b">
        <v>0</v>
      </c>
      <c r="B19">
        <v>254.68450999999999</v>
      </c>
      <c r="C19" s="2">
        <v>0.35372847000000002</v>
      </c>
    </row>
    <row r="20" spans="1:3" x14ac:dyDescent="0.3">
      <c r="A20" t="b">
        <v>0</v>
      </c>
      <c r="B20">
        <v>224.17944</v>
      </c>
      <c r="C20" s="2">
        <v>0.31136033000000002</v>
      </c>
    </row>
    <row r="21" spans="1:3" x14ac:dyDescent="0.3">
      <c r="A21" t="b">
        <v>1</v>
      </c>
      <c r="B21">
        <v>-88.472290000000001</v>
      </c>
      <c r="C21" s="2">
        <v>-0.12287818</v>
      </c>
    </row>
    <row r="22" spans="1:3" x14ac:dyDescent="0.3">
      <c r="A22" t="b">
        <v>0</v>
      </c>
      <c r="B22">
        <v>224.17944</v>
      </c>
      <c r="C22" s="2">
        <v>0.31136033000000002</v>
      </c>
    </row>
    <row r="23" spans="1:3" x14ac:dyDescent="0.3">
      <c r="A23" t="b">
        <v>1</v>
      </c>
      <c r="B23">
        <v>-88.472290000000001</v>
      </c>
      <c r="C23" s="2">
        <v>-0.12287818</v>
      </c>
    </row>
    <row r="24" spans="1:3" x14ac:dyDescent="0.3">
      <c r="A24" t="b">
        <v>0</v>
      </c>
      <c r="B24">
        <v>224.17944</v>
      </c>
      <c r="C24" s="2">
        <v>0.31136033000000002</v>
      </c>
    </row>
    <row r="25" spans="1:3" x14ac:dyDescent="0.3">
      <c r="A25" t="b">
        <v>1</v>
      </c>
      <c r="B25">
        <v>-32.292724999999997</v>
      </c>
      <c r="C25" s="2">
        <v>-4.4851004999999999E-2</v>
      </c>
    </row>
    <row r="26" spans="1:3" x14ac:dyDescent="0.3">
      <c r="A26" t="b">
        <v>1</v>
      </c>
      <c r="B26">
        <v>-56.054200000000002</v>
      </c>
      <c r="C26" s="2">
        <v>-7.7853054000000005E-2</v>
      </c>
    </row>
    <row r="27" spans="1:3" x14ac:dyDescent="0.3">
      <c r="A27" t="b">
        <v>0</v>
      </c>
      <c r="B27">
        <v>224.17944</v>
      </c>
      <c r="C27" s="2">
        <v>0.31136033000000002</v>
      </c>
    </row>
    <row r="28" spans="1:3" x14ac:dyDescent="0.3">
      <c r="A28" t="b">
        <v>0</v>
      </c>
      <c r="B28">
        <v>254.69982999999999</v>
      </c>
      <c r="C28" s="2">
        <v>0.35374974999999997</v>
      </c>
    </row>
    <row r="29" spans="1:3" x14ac:dyDescent="0.3">
      <c r="A29" t="b">
        <v>0</v>
      </c>
      <c r="B29">
        <v>259.19934000000001</v>
      </c>
      <c r="C29" s="2">
        <v>0.35999910000000002</v>
      </c>
    </row>
    <row r="30" spans="1:3" x14ac:dyDescent="0.3">
      <c r="A30" t="b">
        <v>1</v>
      </c>
      <c r="B30">
        <v>-26.440795999999999</v>
      </c>
      <c r="C30" s="2">
        <v>-3.6723327E-2</v>
      </c>
    </row>
    <row r="31" spans="1:3" x14ac:dyDescent="0.3">
      <c r="A31" t="b">
        <v>0</v>
      </c>
      <c r="B31">
        <v>261.339</v>
      </c>
      <c r="C31" s="2">
        <v>0.36297083000000002</v>
      </c>
    </row>
    <row r="32" spans="1:3" x14ac:dyDescent="0.3">
      <c r="A32" t="b">
        <v>0</v>
      </c>
      <c r="B32">
        <v>224.17944</v>
      </c>
      <c r="C32" s="2">
        <v>0.31136033000000002</v>
      </c>
    </row>
    <row r="33" spans="1:3" x14ac:dyDescent="0.3">
      <c r="A33" t="b">
        <v>0</v>
      </c>
      <c r="B33">
        <v>224.17944</v>
      </c>
      <c r="C33" s="2">
        <v>0.31136033000000002</v>
      </c>
    </row>
    <row r="34" spans="1:3" x14ac:dyDescent="0.3">
      <c r="A34" t="b">
        <v>1</v>
      </c>
      <c r="B34">
        <v>-8.9145509999999994</v>
      </c>
      <c r="C34" s="2">
        <v>-1.2381321000000001E-2</v>
      </c>
    </row>
    <row r="35" spans="1:3" x14ac:dyDescent="0.3">
      <c r="A35" t="b">
        <v>0</v>
      </c>
      <c r="B35">
        <v>224.17944</v>
      </c>
      <c r="C35" s="2">
        <v>0.31136033000000002</v>
      </c>
    </row>
    <row r="36" spans="1:3" x14ac:dyDescent="0.3">
      <c r="A36" t="b">
        <v>0</v>
      </c>
      <c r="B36">
        <v>224.17944</v>
      </c>
      <c r="C36" s="2">
        <v>0.31136033000000002</v>
      </c>
    </row>
    <row r="37" spans="1:3" x14ac:dyDescent="0.3">
      <c r="A37" t="b">
        <v>0</v>
      </c>
      <c r="B37">
        <v>262.54741999999999</v>
      </c>
      <c r="C37" s="2">
        <v>0.36464920000000001</v>
      </c>
    </row>
    <row r="38" spans="1:3" x14ac:dyDescent="0.3">
      <c r="A38" t="b">
        <v>1</v>
      </c>
      <c r="B38">
        <v>-12.423889000000001</v>
      </c>
      <c r="C38" s="2">
        <v>-1.7255401E-2</v>
      </c>
    </row>
    <row r="39" spans="1:3" x14ac:dyDescent="0.3">
      <c r="A39" t="b">
        <v>0</v>
      </c>
      <c r="B39">
        <v>264.31493999999998</v>
      </c>
      <c r="C39" s="2">
        <v>0.36710408</v>
      </c>
    </row>
    <row r="40" spans="1:3" x14ac:dyDescent="0.3">
      <c r="A40" t="b">
        <v>1</v>
      </c>
      <c r="B40">
        <v>-71.328125</v>
      </c>
      <c r="C40" s="2">
        <v>-9.9066840000000003E-2</v>
      </c>
    </row>
    <row r="41" spans="1:3" x14ac:dyDescent="0.3">
      <c r="A41" t="b">
        <v>1</v>
      </c>
      <c r="B41">
        <v>-88.472290000000001</v>
      </c>
      <c r="C41" s="2">
        <v>-0.12287818</v>
      </c>
    </row>
    <row r="42" spans="1:3" x14ac:dyDescent="0.3">
      <c r="A42" t="b">
        <v>0</v>
      </c>
      <c r="B42">
        <v>224.17944</v>
      </c>
      <c r="C42" s="2">
        <v>0.31136033000000002</v>
      </c>
    </row>
    <row r="43" spans="1:3" x14ac:dyDescent="0.3">
      <c r="A43" t="b">
        <v>0</v>
      </c>
      <c r="B43">
        <v>261.71033</v>
      </c>
      <c r="C43" s="2">
        <v>0.36348656000000001</v>
      </c>
    </row>
    <row r="44" spans="1:3" x14ac:dyDescent="0.3">
      <c r="A44" t="b">
        <v>0</v>
      </c>
      <c r="B44">
        <v>253.90912</v>
      </c>
      <c r="C44" s="2">
        <v>0.35265157000000003</v>
      </c>
    </row>
    <row r="45" spans="1:3" x14ac:dyDescent="0.3">
      <c r="A45" t="b">
        <v>1</v>
      </c>
      <c r="B45">
        <v>-88.472290000000001</v>
      </c>
      <c r="C45" s="2">
        <v>-0.12287818</v>
      </c>
    </row>
    <row r="46" spans="1:3" x14ac:dyDescent="0.3">
      <c r="A46" t="b">
        <v>1</v>
      </c>
      <c r="B46">
        <v>-88.472290000000001</v>
      </c>
      <c r="C46" s="2">
        <v>-0.12287818</v>
      </c>
    </row>
    <row r="47" spans="1:3" x14ac:dyDescent="0.3">
      <c r="A47" t="b">
        <v>1</v>
      </c>
      <c r="B47">
        <v>-88.472290000000001</v>
      </c>
      <c r="C47" s="2">
        <v>-0.12287818</v>
      </c>
    </row>
    <row r="48" spans="1:3" x14ac:dyDescent="0.3">
      <c r="A48" t="b">
        <v>0</v>
      </c>
      <c r="B48">
        <v>259.06335000000001</v>
      </c>
      <c r="C48" s="2">
        <v>0.35981020000000002</v>
      </c>
    </row>
    <row r="49" spans="1:3" x14ac:dyDescent="0.3">
      <c r="A49" t="b">
        <v>0</v>
      </c>
      <c r="B49">
        <v>224.17944</v>
      </c>
      <c r="C49" s="2">
        <v>0.31136033000000002</v>
      </c>
    </row>
    <row r="50" spans="1:3" x14ac:dyDescent="0.3">
      <c r="A50" t="b">
        <v>1</v>
      </c>
      <c r="B50">
        <v>-49.304687999999999</v>
      </c>
      <c r="C50" s="2">
        <v>-6.8478730000000002E-2</v>
      </c>
    </row>
    <row r="51" spans="1:3" x14ac:dyDescent="0.3">
      <c r="A51" t="b">
        <v>0</v>
      </c>
      <c r="B51">
        <v>224.17944</v>
      </c>
      <c r="C51" s="2">
        <v>0.31136033000000002</v>
      </c>
    </row>
    <row r="52" spans="1:3" x14ac:dyDescent="0.3">
      <c r="A52" t="b">
        <v>1</v>
      </c>
      <c r="B52">
        <v>-0.11645508</v>
      </c>
      <c r="C52" s="2">
        <v>-1.6174317E-4</v>
      </c>
    </row>
    <row r="53" spans="1:3" x14ac:dyDescent="0.3">
      <c r="A53" t="b">
        <v>1</v>
      </c>
      <c r="B53">
        <v>-88.472290000000001</v>
      </c>
      <c r="C53" s="2">
        <v>-0.12287818</v>
      </c>
    </row>
    <row r="54" spans="1:3" x14ac:dyDescent="0.3">
      <c r="A54" t="b">
        <v>1</v>
      </c>
      <c r="B54">
        <v>-60.723815999999999</v>
      </c>
      <c r="C54" s="2">
        <v>-8.4338634999999995E-2</v>
      </c>
    </row>
    <row r="55" spans="1:3" x14ac:dyDescent="0.3">
      <c r="A55" t="b">
        <v>1</v>
      </c>
      <c r="B55">
        <v>-28.206116000000002</v>
      </c>
      <c r="C55" s="2">
        <v>-3.9175160000000001E-2</v>
      </c>
    </row>
    <row r="56" spans="1:3" x14ac:dyDescent="0.3">
      <c r="A56" t="b">
        <v>0</v>
      </c>
      <c r="B56">
        <v>224.17944</v>
      </c>
      <c r="C56" s="2">
        <v>0.31136033000000002</v>
      </c>
    </row>
    <row r="57" spans="1:3" x14ac:dyDescent="0.3">
      <c r="A57" t="b">
        <v>1</v>
      </c>
      <c r="B57">
        <v>-88.472290000000001</v>
      </c>
      <c r="C57" s="2">
        <v>-0.12287818</v>
      </c>
    </row>
    <row r="58" spans="1:3" x14ac:dyDescent="0.3">
      <c r="A58" t="b">
        <v>1</v>
      </c>
      <c r="B58">
        <v>-88.472290000000001</v>
      </c>
      <c r="C58" s="2">
        <v>-0.12287818</v>
      </c>
    </row>
    <row r="59" spans="1:3" x14ac:dyDescent="0.3">
      <c r="A59" t="b">
        <v>1</v>
      </c>
      <c r="B59">
        <v>-53.230530000000002</v>
      </c>
      <c r="C59" s="2">
        <v>-7.3931289999999997E-2</v>
      </c>
    </row>
    <row r="60" spans="1:3" x14ac:dyDescent="0.3">
      <c r="A60" t="b">
        <v>0</v>
      </c>
      <c r="B60">
        <v>264.32166000000001</v>
      </c>
      <c r="C60" s="2">
        <v>0.36711339999999998</v>
      </c>
    </row>
    <row r="61" spans="1:3" x14ac:dyDescent="0.3">
      <c r="A61" t="b">
        <v>0</v>
      </c>
      <c r="B61">
        <v>259.58533</v>
      </c>
      <c r="C61" s="2">
        <v>0.36053517000000002</v>
      </c>
    </row>
    <row r="62" spans="1:3" x14ac:dyDescent="0.3">
      <c r="A62" t="b">
        <v>1</v>
      </c>
      <c r="B62">
        <v>-74.591489999999993</v>
      </c>
      <c r="C62" s="2">
        <v>-0.10359929499999999</v>
      </c>
    </row>
    <row r="63" spans="1:3" x14ac:dyDescent="0.3">
      <c r="A63" t="b">
        <v>0</v>
      </c>
      <c r="B63">
        <v>259.29180000000002</v>
      </c>
      <c r="C63" s="2">
        <v>0.36012749999999999</v>
      </c>
    </row>
    <row r="64" spans="1:3" x14ac:dyDescent="0.3">
      <c r="A64" t="b">
        <v>0</v>
      </c>
      <c r="B64">
        <v>260.37238000000002</v>
      </c>
      <c r="C64" s="2">
        <v>0.36162830000000001</v>
      </c>
    </row>
    <row r="65" spans="1:3" x14ac:dyDescent="0.3">
      <c r="A65" t="b">
        <v>1</v>
      </c>
      <c r="B65">
        <v>-28.32544</v>
      </c>
      <c r="C65" s="2">
        <v>-3.9340886999999998E-2</v>
      </c>
    </row>
    <row r="66" spans="1:3" x14ac:dyDescent="0.3">
      <c r="A66" t="b">
        <v>0</v>
      </c>
      <c r="B66">
        <v>261.46625</v>
      </c>
      <c r="C66" s="2">
        <v>0.36314755999999998</v>
      </c>
    </row>
    <row r="67" spans="1:3" x14ac:dyDescent="0.3">
      <c r="A67" t="b">
        <v>1</v>
      </c>
      <c r="B67">
        <v>16.066040000000001</v>
      </c>
      <c r="C67" s="2">
        <v>2.2313945000000002E-2</v>
      </c>
    </row>
    <row r="68" spans="1:3" x14ac:dyDescent="0.3">
      <c r="A68" t="b">
        <v>0</v>
      </c>
      <c r="B68">
        <v>254.16614000000001</v>
      </c>
      <c r="C68" s="2">
        <v>0.35300853999999998</v>
      </c>
    </row>
    <row r="69" spans="1:3" x14ac:dyDescent="0.3">
      <c r="A69" t="b">
        <v>1</v>
      </c>
      <c r="B69">
        <v>17.145447000000001</v>
      </c>
      <c r="C69" s="2">
        <v>2.3813121E-2</v>
      </c>
    </row>
    <row r="70" spans="1:3" x14ac:dyDescent="0.3">
      <c r="A70" t="b">
        <v>0</v>
      </c>
      <c r="B70">
        <v>224.17944</v>
      </c>
      <c r="C70" s="2">
        <v>0.31136033000000002</v>
      </c>
    </row>
    <row r="71" spans="1:3" x14ac:dyDescent="0.3">
      <c r="A71" t="b">
        <v>0</v>
      </c>
      <c r="B71">
        <v>263.42975000000001</v>
      </c>
      <c r="C71" s="2">
        <v>0.36587465000000002</v>
      </c>
    </row>
    <row r="72" spans="1:3" x14ac:dyDescent="0.3">
      <c r="A72" t="b">
        <v>1</v>
      </c>
      <c r="B72">
        <v>-88.472290000000001</v>
      </c>
      <c r="C72" s="2">
        <v>-0.12287818</v>
      </c>
    </row>
    <row r="73" spans="1:3" x14ac:dyDescent="0.3">
      <c r="A73" t="b">
        <v>0</v>
      </c>
      <c r="B73">
        <v>258.78296</v>
      </c>
      <c r="C73" s="2">
        <v>0.35942078</v>
      </c>
    </row>
    <row r="74" spans="1:3" x14ac:dyDescent="0.3">
      <c r="A74" t="b">
        <v>0</v>
      </c>
      <c r="B74">
        <v>254.49475000000001</v>
      </c>
      <c r="C74" s="2">
        <v>0.35346493000000001</v>
      </c>
    </row>
    <row r="75" spans="1:3" x14ac:dyDescent="0.3">
      <c r="A75" t="b">
        <v>0</v>
      </c>
      <c r="B75">
        <v>259.59325999999999</v>
      </c>
      <c r="C75" s="2">
        <v>0.36054619999999998</v>
      </c>
    </row>
    <row r="76" spans="1:3" x14ac:dyDescent="0.3">
      <c r="A76" t="b">
        <v>0</v>
      </c>
      <c r="B76">
        <v>261.18761999999998</v>
      </c>
      <c r="C76" s="2">
        <v>0.36276057</v>
      </c>
    </row>
    <row r="77" spans="1:3" x14ac:dyDescent="0.3">
      <c r="A77" t="b">
        <v>1</v>
      </c>
      <c r="B77">
        <v>-88.472290000000001</v>
      </c>
      <c r="C77" s="2">
        <v>-0.12287818</v>
      </c>
    </row>
    <row r="78" spans="1:3" x14ac:dyDescent="0.3">
      <c r="A78" t="b">
        <v>1</v>
      </c>
      <c r="B78">
        <v>-71.781006000000005</v>
      </c>
      <c r="C78" s="2">
        <v>-9.9695839999999994E-2</v>
      </c>
    </row>
    <row r="79" spans="1:3" x14ac:dyDescent="0.3">
      <c r="A79" t="b">
        <v>1</v>
      </c>
      <c r="B79">
        <v>-88.472290000000001</v>
      </c>
      <c r="C79" s="2">
        <v>-0.12287818</v>
      </c>
    </row>
    <row r="80" spans="1:3" x14ac:dyDescent="0.3">
      <c r="A80" t="b">
        <v>0</v>
      </c>
      <c r="B80">
        <v>261.51056</v>
      </c>
      <c r="C80" s="2">
        <v>0.36320910000000001</v>
      </c>
    </row>
    <row r="81" spans="1:3" x14ac:dyDescent="0.3">
      <c r="A81" t="b">
        <v>1</v>
      </c>
      <c r="B81">
        <v>-88.472290000000001</v>
      </c>
      <c r="C81" s="2">
        <v>-0.12287818</v>
      </c>
    </row>
    <row r="82" spans="1:3" x14ac:dyDescent="0.3">
      <c r="A82" t="b">
        <v>1</v>
      </c>
      <c r="B82">
        <v>-88.472290000000001</v>
      </c>
      <c r="C82" s="2">
        <v>-0.12287818</v>
      </c>
    </row>
    <row r="83" spans="1:3" x14ac:dyDescent="0.3">
      <c r="A83" t="b">
        <v>0</v>
      </c>
      <c r="B83">
        <v>256.77325000000002</v>
      </c>
      <c r="C83" s="2">
        <v>0.35662951999999998</v>
      </c>
    </row>
    <row r="84" spans="1:3" x14ac:dyDescent="0.3">
      <c r="A84" t="b">
        <v>1</v>
      </c>
      <c r="B84">
        <v>-88.472290000000001</v>
      </c>
      <c r="C84" s="2">
        <v>-0.12287818</v>
      </c>
    </row>
    <row r="85" spans="1:3" x14ac:dyDescent="0.3">
      <c r="A85" t="b">
        <v>1</v>
      </c>
      <c r="B85">
        <v>-31.573060000000002</v>
      </c>
      <c r="C85" s="2">
        <v>-4.3851472000000002E-2</v>
      </c>
    </row>
    <row r="86" spans="1:3" x14ac:dyDescent="0.3">
      <c r="A86" t="b">
        <v>0</v>
      </c>
      <c r="B86">
        <v>255.07653999999999</v>
      </c>
      <c r="C86" s="2">
        <v>0.35427296000000003</v>
      </c>
    </row>
    <row r="87" spans="1:3" x14ac:dyDescent="0.3">
      <c r="A87" t="b">
        <v>0</v>
      </c>
      <c r="B87">
        <v>250.67187999999999</v>
      </c>
      <c r="C87" s="2">
        <v>0.34815538000000001</v>
      </c>
    </row>
    <row r="88" spans="1:3" x14ac:dyDescent="0.3">
      <c r="A88" t="b">
        <v>0</v>
      </c>
      <c r="B88">
        <v>264.45690000000002</v>
      </c>
      <c r="C88" s="2">
        <v>0.36730126000000002</v>
      </c>
    </row>
    <row r="89" spans="1:3" x14ac:dyDescent="0.3">
      <c r="A89" t="b">
        <v>0</v>
      </c>
      <c r="B89">
        <v>254.82153</v>
      </c>
      <c r="C89" s="2">
        <v>0.35391879999999998</v>
      </c>
    </row>
    <row r="90" spans="1:3" x14ac:dyDescent="0.3">
      <c r="A90" t="b">
        <v>0</v>
      </c>
      <c r="B90">
        <v>224.17944</v>
      </c>
      <c r="C90" s="2">
        <v>0.31136033000000002</v>
      </c>
    </row>
    <row r="91" spans="1:3" x14ac:dyDescent="0.3">
      <c r="A91" t="b">
        <v>0</v>
      </c>
      <c r="B91">
        <v>261.40955000000002</v>
      </c>
      <c r="C91" s="2">
        <v>0.36306882000000001</v>
      </c>
    </row>
    <row r="92" spans="1:3" x14ac:dyDescent="0.3">
      <c r="A92" t="b">
        <v>0</v>
      </c>
      <c r="B92">
        <v>224.17944</v>
      </c>
      <c r="C92" s="2">
        <v>0.31136033000000002</v>
      </c>
    </row>
    <row r="93" spans="1:3" x14ac:dyDescent="0.3">
      <c r="A93" t="b">
        <v>0</v>
      </c>
      <c r="B93">
        <v>224.17944</v>
      </c>
      <c r="C93" s="2">
        <v>0.31136033000000002</v>
      </c>
    </row>
    <row r="94" spans="1:3" x14ac:dyDescent="0.3">
      <c r="A94" t="b">
        <v>1</v>
      </c>
      <c r="B94">
        <v>5.8433228000000002</v>
      </c>
      <c r="C94" s="2">
        <v>8.1157260000000002E-3</v>
      </c>
    </row>
    <row r="95" spans="1:3" x14ac:dyDescent="0.3">
      <c r="A95" t="b">
        <v>0</v>
      </c>
      <c r="B95">
        <v>224.17944</v>
      </c>
      <c r="C95" s="2">
        <v>0.31136033000000002</v>
      </c>
    </row>
    <row r="96" spans="1:3" x14ac:dyDescent="0.3">
      <c r="A96" t="b">
        <v>1</v>
      </c>
      <c r="B96">
        <v>-88.472290000000001</v>
      </c>
      <c r="C96" s="2">
        <v>-0.12287818</v>
      </c>
    </row>
    <row r="97" spans="1:3" x14ac:dyDescent="0.3">
      <c r="A97" t="b">
        <v>0</v>
      </c>
      <c r="B97">
        <v>224.17944</v>
      </c>
      <c r="C97" s="2">
        <v>0.31136033000000002</v>
      </c>
    </row>
    <row r="98" spans="1:3" x14ac:dyDescent="0.3">
      <c r="A98" t="b">
        <v>0</v>
      </c>
      <c r="B98">
        <v>257.89587</v>
      </c>
      <c r="C98" s="2">
        <v>0.35818872000000002</v>
      </c>
    </row>
    <row r="99" spans="1:3" x14ac:dyDescent="0.3">
      <c r="A99" t="b">
        <v>0</v>
      </c>
      <c r="B99">
        <v>253.54462000000001</v>
      </c>
      <c r="C99" s="2">
        <v>0.35214529999999999</v>
      </c>
    </row>
    <row r="100" spans="1:3" x14ac:dyDescent="0.3">
      <c r="A100" t="b">
        <v>1</v>
      </c>
      <c r="B100">
        <v>20.478760000000001</v>
      </c>
      <c r="C100" s="2">
        <v>2.8442722E-2</v>
      </c>
    </row>
    <row r="101" spans="1:3" x14ac:dyDescent="0.3">
      <c r="A101" t="b">
        <v>0</v>
      </c>
      <c r="B101">
        <v>224.17944</v>
      </c>
      <c r="C101" s="2">
        <v>0.31136033000000002</v>
      </c>
    </row>
    <row r="102" spans="1:3" x14ac:dyDescent="0.3">
      <c r="A102" t="b">
        <v>0</v>
      </c>
      <c r="B102">
        <v>259.54480000000001</v>
      </c>
      <c r="C102" s="2">
        <v>0.36047888</v>
      </c>
    </row>
    <row r="103" spans="1:3" x14ac:dyDescent="0.3">
      <c r="A103" t="b">
        <v>1</v>
      </c>
      <c r="B103">
        <v>-63.905518000000001</v>
      </c>
      <c r="C103" s="2">
        <v>-8.8757664E-2</v>
      </c>
    </row>
    <row r="104" spans="1:3" x14ac:dyDescent="0.3">
      <c r="A104" t="b">
        <v>0</v>
      </c>
      <c r="B104">
        <v>264.38274999999999</v>
      </c>
      <c r="C104" s="2">
        <v>0.36719826</v>
      </c>
    </row>
    <row r="105" spans="1:3" x14ac:dyDescent="0.3">
      <c r="A105" t="b">
        <v>0</v>
      </c>
      <c r="B105">
        <v>263.73090000000002</v>
      </c>
      <c r="C105" s="2">
        <v>0.36629292000000002</v>
      </c>
    </row>
    <row r="106" spans="1:3" x14ac:dyDescent="0.3">
      <c r="A106" t="b">
        <v>1</v>
      </c>
      <c r="B106">
        <v>-88.472290000000001</v>
      </c>
      <c r="C106" s="2">
        <v>-0.12287818</v>
      </c>
    </row>
    <row r="107" spans="1:3" x14ac:dyDescent="0.3">
      <c r="A107" t="b">
        <v>1</v>
      </c>
      <c r="B107">
        <v>-88.472290000000001</v>
      </c>
      <c r="C107" s="2">
        <v>-0.12287818</v>
      </c>
    </row>
    <row r="108" spans="1:3" x14ac:dyDescent="0.3">
      <c r="A108" t="b">
        <v>0</v>
      </c>
      <c r="B108">
        <v>224.17944</v>
      </c>
      <c r="C108" s="2">
        <v>0.31136033000000002</v>
      </c>
    </row>
    <row r="109" spans="1:3" x14ac:dyDescent="0.3">
      <c r="A109" t="b">
        <v>1</v>
      </c>
      <c r="B109">
        <v>-88.472290000000001</v>
      </c>
      <c r="C109" s="2">
        <v>-0.12287818</v>
      </c>
    </row>
    <row r="110" spans="1:3" x14ac:dyDescent="0.3">
      <c r="A110" t="b">
        <v>0</v>
      </c>
      <c r="B110">
        <v>259.08672999999999</v>
      </c>
      <c r="C110" s="2">
        <v>0.35984270000000002</v>
      </c>
    </row>
    <row r="111" spans="1:3" x14ac:dyDescent="0.3">
      <c r="A111" t="b">
        <v>1</v>
      </c>
      <c r="B111">
        <v>-88.472290000000001</v>
      </c>
      <c r="C111" s="2">
        <v>-0.12287818</v>
      </c>
    </row>
    <row r="112" spans="1:3" x14ac:dyDescent="0.3">
      <c r="A112" t="b">
        <v>0</v>
      </c>
      <c r="B112">
        <v>224.17944</v>
      </c>
      <c r="C112" s="2">
        <v>0.31136033000000002</v>
      </c>
    </row>
    <row r="113" spans="1:3" x14ac:dyDescent="0.3">
      <c r="A113" t="b">
        <v>0</v>
      </c>
      <c r="B113">
        <v>254.42902000000001</v>
      </c>
      <c r="C113" s="2">
        <v>0.35337364999999998</v>
      </c>
    </row>
    <row r="114" spans="1:3" x14ac:dyDescent="0.3">
      <c r="A114" t="b">
        <v>1</v>
      </c>
      <c r="B114">
        <v>4.8612669999999998</v>
      </c>
      <c r="C114" s="2">
        <v>6.7517599999999999E-3</v>
      </c>
    </row>
    <row r="115" spans="1:3" x14ac:dyDescent="0.3">
      <c r="A115" t="b">
        <v>1</v>
      </c>
      <c r="B115">
        <v>-88.472290000000001</v>
      </c>
      <c r="C115" s="2">
        <v>-0.12287818</v>
      </c>
    </row>
    <row r="116" spans="1:3" x14ac:dyDescent="0.3">
      <c r="A116" t="b">
        <v>1</v>
      </c>
      <c r="B116">
        <v>-16.633423000000001</v>
      </c>
      <c r="C116" s="2">
        <v>-2.3101976E-2</v>
      </c>
    </row>
    <row r="117" spans="1:3" x14ac:dyDescent="0.3">
      <c r="A117" t="b">
        <v>0</v>
      </c>
      <c r="B117">
        <v>254.71301</v>
      </c>
      <c r="C117" s="2">
        <v>0.35376807999999998</v>
      </c>
    </row>
    <row r="118" spans="1:3" x14ac:dyDescent="0.3">
      <c r="A118" t="b">
        <v>0</v>
      </c>
      <c r="B118">
        <v>224.17944</v>
      </c>
      <c r="C118" s="2">
        <v>0.31136033000000002</v>
      </c>
    </row>
    <row r="119" spans="1:3" x14ac:dyDescent="0.3">
      <c r="A119" t="b">
        <v>1</v>
      </c>
      <c r="B119">
        <v>-69.938354000000004</v>
      </c>
      <c r="C119" s="2">
        <v>-9.7136600000000003E-2</v>
      </c>
    </row>
    <row r="120" spans="1:3" x14ac:dyDescent="0.3">
      <c r="A120" t="b">
        <v>0</v>
      </c>
      <c r="B120">
        <v>224.17944</v>
      </c>
      <c r="C120" s="2">
        <v>0.31136033000000002</v>
      </c>
    </row>
    <row r="121" spans="1:3" x14ac:dyDescent="0.3">
      <c r="A121" t="b">
        <v>1</v>
      </c>
      <c r="B121">
        <v>-88.472290000000001</v>
      </c>
      <c r="C121" s="2">
        <v>-0.12287818</v>
      </c>
    </row>
    <row r="122" spans="1:3" x14ac:dyDescent="0.3">
      <c r="A122" t="b">
        <v>0</v>
      </c>
      <c r="B122">
        <v>224.17944</v>
      </c>
      <c r="C122" s="2">
        <v>0.31136033000000002</v>
      </c>
    </row>
    <row r="123" spans="1:3" x14ac:dyDescent="0.3">
      <c r="A123" t="b">
        <v>0</v>
      </c>
      <c r="B123">
        <v>224.17944</v>
      </c>
      <c r="C123" s="2">
        <v>0.31136033000000002</v>
      </c>
    </row>
    <row r="124" spans="1:3" x14ac:dyDescent="0.3">
      <c r="A124" t="b">
        <v>0</v>
      </c>
      <c r="B124">
        <v>265.51029999999997</v>
      </c>
      <c r="C124" s="2">
        <v>0.36876434000000002</v>
      </c>
    </row>
    <row r="125" spans="1:3" x14ac:dyDescent="0.3">
      <c r="A125" t="b">
        <v>0</v>
      </c>
      <c r="B125">
        <v>263.26416</v>
      </c>
      <c r="C125" s="2">
        <v>0.36564466000000001</v>
      </c>
    </row>
    <row r="126" spans="1:3" x14ac:dyDescent="0.3">
      <c r="A126" t="b">
        <v>1</v>
      </c>
      <c r="B126">
        <v>-88.472290000000001</v>
      </c>
      <c r="C126" s="2">
        <v>-0.12287818</v>
      </c>
    </row>
    <row r="127" spans="1:3" x14ac:dyDescent="0.3">
      <c r="A127" t="b">
        <v>1</v>
      </c>
      <c r="B127">
        <v>-88.472290000000001</v>
      </c>
      <c r="C127" s="2">
        <v>-0.12287818</v>
      </c>
    </row>
    <row r="128" spans="1:3" x14ac:dyDescent="0.3">
      <c r="A128" t="b">
        <v>1</v>
      </c>
      <c r="B128">
        <v>-88.472290000000001</v>
      </c>
      <c r="C128" s="2">
        <v>-0.12287818</v>
      </c>
    </row>
    <row r="129" spans="1:3" x14ac:dyDescent="0.3">
      <c r="A129" t="b">
        <v>1</v>
      </c>
      <c r="B129">
        <v>-54.319090000000003</v>
      </c>
      <c r="C129" s="2">
        <v>-7.5443185999999995E-2</v>
      </c>
    </row>
    <row r="130" spans="1:3" x14ac:dyDescent="0.3">
      <c r="A130" t="b">
        <v>1</v>
      </c>
      <c r="B130">
        <v>-88.472290000000001</v>
      </c>
      <c r="C130" s="2">
        <v>-0.12287818</v>
      </c>
    </row>
    <row r="131" spans="1:3" x14ac:dyDescent="0.3">
      <c r="A131" t="b">
        <v>1</v>
      </c>
      <c r="B131">
        <v>-49.48706</v>
      </c>
      <c r="C131" s="2">
        <v>-6.873203E-2</v>
      </c>
    </row>
    <row r="132" spans="1:3" x14ac:dyDescent="0.3">
      <c r="A132" t="b">
        <v>0</v>
      </c>
      <c r="B132">
        <v>263.92986999999999</v>
      </c>
      <c r="C132" s="2">
        <v>0.36656925000000001</v>
      </c>
    </row>
    <row r="133" spans="1:3" x14ac:dyDescent="0.3">
      <c r="A133" t="b">
        <v>0</v>
      </c>
      <c r="B133">
        <v>251.78815</v>
      </c>
      <c r="C133" s="2">
        <v>0.34970575999999998</v>
      </c>
    </row>
    <row r="134" spans="1:3" x14ac:dyDescent="0.3">
      <c r="A134" t="b">
        <v>1</v>
      </c>
      <c r="B134">
        <v>-71.606200000000001</v>
      </c>
      <c r="C134" s="2">
        <v>-9.9453053999999999E-2</v>
      </c>
    </row>
    <row r="135" spans="1:3" x14ac:dyDescent="0.3">
      <c r="A135" t="b">
        <v>1</v>
      </c>
      <c r="B135">
        <v>-88.472290000000001</v>
      </c>
      <c r="C135" s="2">
        <v>-0.12287818</v>
      </c>
    </row>
    <row r="136" spans="1:3" x14ac:dyDescent="0.3">
      <c r="A136" t="b">
        <v>1</v>
      </c>
      <c r="B136">
        <v>-49.806089999999998</v>
      </c>
      <c r="C136" s="2">
        <v>-6.9175124000000004E-2</v>
      </c>
    </row>
    <row r="137" spans="1:3" x14ac:dyDescent="0.3">
      <c r="A137" t="b">
        <v>1</v>
      </c>
      <c r="B137">
        <v>-4.8870849999999999</v>
      </c>
      <c r="C137" s="2">
        <v>-6.7876179999999996E-3</v>
      </c>
    </row>
    <row r="138" spans="1:3" x14ac:dyDescent="0.3">
      <c r="A138" t="b">
        <v>1</v>
      </c>
      <c r="B138">
        <v>17.14264</v>
      </c>
      <c r="C138" s="2">
        <v>2.3809219999999999E-2</v>
      </c>
    </row>
    <row r="139" spans="1:3" x14ac:dyDescent="0.3">
      <c r="A139" t="b">
        <v>0</v>
      </c>
      <c r="B139">
        <v>224.17944</v>
      </c>
      <c r="C139" s="2">
        <v>0.31136033000000002</v>
      </c>
    </row>
    <row r="140" spans="1:3" x14ac:dyDescent="0.3">
      <c r="A140" t="b">
        <v>1</v>
      </c>
      <c r="B140">
        <v>-73.171689999999998</v>
      </c>
      <c r="C140" s="2">
        <v>-0.10162735000000001</v>
      </c>
    </row>
    <row r="141" spans="1:3" x14ac:dyDescent="0.3">
      <c r="A141" t="b">
        <v>0</v>
      </c>
      <c r="B141">
        <v>224.17944</v>
      </c>
      <c r="C141" s="2">
        <v>0.31136033000000002</v>
      </c>
    </row>
    <row r="142" spans="1:3" x14ac:dyDescent="0.3">
      <c r="A142" t="b">
        <v>0</v>
      </c>
      <c r="B142">
        <v>255.22198</v>
      </c>
      <c r="C142" s="2">
        <v>0.35447499999999998</v>
      </c>
    </row>
    <row r="143" spans="1:3" x14ac:dyDescent="0.3">
      <c r="A143" t="b">
        <v>0</v>
      </c>
      <c r="B143">
        <v>261.32440000000003</v>
      </c>
      <c r="C143" s="2">
        <v>0.36295055999999998</v>
      </c>
    </row>
    <row r="144" spans="1:3" x14ac:dyDescent="0.3">
      <c r="A144" t="b">
        <v>1</v>
      </c>
      <c r="B144">
        <v>-21.577636999999999</v>
      </c>
      <c r="C144" s="2">
        <v>-2.9968939999999999E-2</v>
      </c>
    </row>
    <row r="145" spans="1:3" x14ac:dyDescent="0.3">
      <c r="A145" t="b">
        <v>1</v>
      </c>
      <c r="B145">
        <v>-21.077759</v>
      </c>
      <c r="C145" s="2">
        <v>-2.9274664999999998E-2</v>
      </c>
    </row>
    <row r="146" spans="1:3" x14ac:dyDescent="0.3">
      <c r="A146" t="b">
        <v>1</v>
      </c>
      <c r="B146">
        <v>-44.662109999999998</v>
      </c>
      <c r="C146" s="2">
        <v>-6.2030706999999997E-2</v>
      </c>
    </row>
    <row r="147" spans="1:3" x14ac:dyDescent="0.3">
      <c r="A147" t="b">
        <v>0</v>
      </c>
      <c r="B147">
        <v>250.44586000000001</v>
      </c>
      <c r="C147" s="2">
        <v>0.34784146999999999</v>
      </c>
    </row>
    <row r="148" spans="1:3" x14ac:dyDescent="0.3">
      <c r="A148" t="b">
        <v>0</v>
      </c>
      <c r="B148">
        <v>224.17944</v>
      </c>
      <c r="C148" s="2">
        <v>0.31136033000000002</v>
      </c>
    </row>
    <row r="149" spans="1:3" x14ac:dyDescent="0.3">
      <c r="A149" t="b">
        <v>0</v>
      </c>
      <c r="B149">
        <v>265.14733999999999</v>
      </c>
      <c r="C149" s="2">
        <v>0.36826019999999998</v>
      </c>
    </row>
    <row r="150" spans="1:3" x14ac:dyDescent="0.3">
      <c r="A150" t="b">
        <v>0</v>
      </c>
      <c r="B150">
        <v>224.17944</v>
      </c>
      <c r="C150" s="2">
        <v>0.31136033000000002</v>
      </c>
    </row>
    <row r="151" spans="1:3" x14ac:dyDescent="0.3">
      <c r="A151" t="b">
        <v>1</v>
      </c>
      <c r="B151">
        <v>-74.728819999999999</v>
      </c>
      <c r="C151" s="2">
        <v>-0.10379003000000001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631A-2D11-4640-9288-82D31885F49B}">
  <dimension ref="A1:F151"/>
  <sheetViews>
    <sheetView workbookViewId="0">
      <selection activeCell="F5" sqref="F5"/>
    </sheetView>
  </sheetViews>
  <sheetFormatPr defaultRowHeight="14.4" x14ac:dyDescent="0.3"/>
  <cols>
    <col min="1" max="2" width="10.77734375" bestFit="1" customWidth="1"/>
    <col min="3" max="3" width="10.77734375" style="2" bestFit="1" customWidth="1"/>
    <col min="5" max="5" width="29.1093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0</v>
      </c>
      <c r="B2">
        <v>250.10193000000001</v>
      </c>
      <c r="C2" s="2">
        <v>0.3473638</v>
      </c>
      <c r="E2" s="1" t="s">
        <v>3</v>
      </c>
      <c r="F2" s="2">
        <f xml:space="preserve"> COUNTIF(TradeResults17[Column1], "VERDADEIRO") / COUNTA(TradeResults17[Column1])</f>
        <v>0</v>
      </c>
    </row>
    <row r="3" spans="1:6" ht="18" x14ac:dyDescent="0.35">
      <c r="A3" t="b">
        <v>0</v>
      </c>
      <c r="B3">
        <v>-164.16827000000001</v>
      </c>
      <c r="C3" s="2">
        <v>-0.22801149000000001</v>
      </c>
      <c r="E3" s="1" t="s">
        <v>4</v>
      </c>
      <c r="F3" s="2" t="e">
        <f t="array" ref="F3" xml:space="preserve"> AVERAGE(IF(TradeResults17[Column1] = TRUE,TradeResults17[Column3]))</f>
        <v>#DIV/0!</v>
      </c>
    </row>
    <row r="4" spans="1:6" ht="18" x14ac:dyDescent="0.35">
      <c r="A4" t="b">
        <v>0</v>
      </c>
      <c r="B4">
        <v>-164.16827000000001</v>
      </c>
      <c r="C4" s="2">
        <v>-0.22801149000000001</v>
      </c>
      <c r="E4" s="1" t="s">
        <v>8</v>
      </c>
      <c r="F4" s="5" t="e">
        <f t="array" ref="F4" xml:space="preserve"> AVERAGE(IF(TradeResults17[Column1] = TRUE,TradeResults17[Column2]))</f>
        <v>#DIV/0!</v>
      </c>
    </row>
    <row r="5" spans="1:6" ht="18" x14ac:dyDescent="0.35">
      <c r="A5" t="b">
        <v>0</v>
      </c>
      <c r="B5">
        <v>-164.16827000000001</v>
      </c>
      <c r="C5" s="2">
        <v>-0.22801149000000001</v>
      </c>
      <c r="E5" s="4" t="s">
        <v>5</v>
      </c>
      <c r="F5" s="2">
        <f>_xlfn.STDEV.P(TradeResults17[Column3])</f>
        <v>0.286046339996326</v>
      </c>
    </row>
    <row r="6" spans="1:6" ht="18" x14ac:dyDescent="0.35">
      <c r="A6" t="b">
        <v>0</v>
      </c>
      <c r="B6">
        <v>-164.16827000000001</v>
      </c>
      <c r="C6" s="2">
        <v>-0.22801149000000001</v>
      </c>
      <c r="E6" s="1" t="s">
        <v>6</v>
      </c>
      <c r="F6" s="2">
        <f t="array" ref="F6">_xlfn.STDEV.P(IF(TradeResults17[Column3] &gt; 0,TradeResults17[Column3]))</f>
        <v>5.5511151231257827E-17</v>
      </c>
    </row>
    <row r="7" spans="1:6" ht="18" x14ac:dyDescent="0.35">
      <c r="A7" t="b">
        <v>0</v>
      </c>
      <c r="B7">
        <v>250.10193000000001</v>
      </c>
      <c r="C7" s="2">
        <v>0.3473638</v>
      </c>
      <c r="E7" s="1" t="s">
        <v>7</v>
      </c>
      <c r="F7" s="2">
        <f t="array" ref="F7">_xlfn.STDEV.P(IF(TradeResults17[Column3] &lt; 0,TradeResults17[Column3]))</f>
        <v>2.7755575615628914E-17</v>
      </c>
    </row>
    <row r="8" spans="1:6" x14ac:dyDescent="0.3">
      <c r="A8" t="b">
        <v>0</v>
      </c>
      <c r="B8">
        <v>-164.16827000000001</v>
      </c>
      <c r="C8" s="2">
        <v>-0.22801149000000001</v>
      </c>
    </row>
    <row r="9" spans="1:6" x14ac:dyDescent="0.3">
      <c r="A9" t="b">
        <v>0</v>
      </c>
      <c r="B9">
        <v>-164.16827000000001</v>
      </c>
      <c r="C9" s="2">
        <v>-0.22801149000000001</v>
      </c>
    </row>
    <row r="10" spans="1:6" x14ac:dyDescent="0.3">
      <c r="A10" t="b">
        <v>0</v>
      </c>
      <c r="B10">
        <v>250.10193000000001</v>
      </c>
      <c r="C10" s="2">
        <v>0.3473638</v>
      </c>
    </row>
    <row r="11" spans="1:6" x14ac:dyDescent="0.3">
      <c r="A11" t="b">
        <v>0</v>
      </c>
      <c r="B11">
        <v>250.10193000000001</v>
      </c>
      <c r="C11" s="2">
        <v>0.3473638</v>
      </c>
    </row>
    <row r="12" spans="1:6" x14ac:dyDescent="0.3">
      <c r="A12" t="b">
        <v>0</v>
      </c>
      <c r="B12">
        <v>-164.16827000000001</v>
      </c>
      <c r="C12" s="2">
        <v>-0.22801149000000001</v>
      </c>
    </row>
    <row r="13" spans="1:6" x14ac:dyDescent="0.3">
      <c r="A13" t="b">
        <v>0</v>
      </c>
      <c r="B13">
        <v>-164.16827000000001</v>
      </c>
      <c r="C13" s="2">
        <v>-0.22801149000000001</v>
      </c>
    </row>
    <row r="14" spans="1:6" x14ac:dyDescent="0.3">
      <c r="A14" t="b">
        <v>0</v>
      </c>
      <c r="B14">
        <v>-164.16827000000001</v>
      </c>
      <c r="C14" s="2">
        <v>-0.22801149000000001</v>
      </c>
    </row>
    <row r="15" spans="1:6" x14ac:dyDescent="0.3">
      <c r="A15" t="b">
        <v>0</v>
      </c>
      <c r="B15">
        <v>-164.16827000000001</v>
      </c>
      <c r="C15" s="2">
        <v>-0.22801149000000001</v>
      </c>
    </row>
    <row r="16" spans="1:6" x14ac:dyDescent="0.3">
      <c r="A16" t="b">
        <v>0</v>
      </c>
      <c r="B16">
        <v>250.10193000000001</v>
      </c>
      <c r="C16" s="2">
        <v>0.3473638</v>
      </c>
    </row>
    <row r="17" spans="1:3" x14ac:dyDescent="0.3">
      <c r="A17" t="b">
        <v>0</v>
      </c>
      <c r="B17">
        <v>250.10193000000001</v>
      </c>
      <c r="C17" s="2">
        <v>0.3473638</v>
      </c>
    </row>
    <row r="18" spans="1:3" x14ac:dyDescent="0.3">
      <c r="A18" t="b">
        <v>0</v>
      </c>
      <c r="B18">
        <v>250.10193000000001</v>
      </c>
      <c r="C18" s="2">
        <v>0.3473638</v>
      </c>
    </row>
    <row r="19" spans="1:3" x14ac:dyDescent="0.3">
      <c r="A19" t="b">
        <v>0</v>
      </c>
      <c r="B19">
        <v>-164.16827000000001</v>
      </c>
      <c r="C19" s="2">
        <v>-0.22801149000000001</v>
      </c>
    </row>
    <row r="20" spans="1:3" x14ac:dyDescent="0.3">
      <c r="A20" t="b">
        <v>0</v>
      </c>
      <c r="B20">
        <v>250.10193000000001</v>
      </c>
      <c r="C20" s="2">
        <v>0.3473638</v>
      </c>
    </row>
    <row r="21" spans="1:3" x14ac:dyDescent="0.3">
      <c r="A21" t="b">
        <v>0</v>
      </c>
      <c r="B21">
        <v>-164.16827000000001</v>
      </c>
      <c r="C21" s="2">
        <v>-0.22801149000000001</v>
      </c>
    </row>
    <row r="22" spans="1:3" x14ac:dyDescent="0.3">
      <c r="A22" t="b">
        <v>0</v>
      </c>
      <c r="B22">
        <v>-164.16827000000001</v>
      </c>
      <c r="C22" s="2">
        <v>-0.22801149000000001</v>
      </c>
    </row>
    <row r="23" spans="1:3" x14ac:dyDescent="0.3">
      <c r="A23" t="b">
        <v>0</v>
      </c>
      <c r="B23">
        <v>-164.16827000000001</v>
      </c>
      <c r="C23" s="2">
        <v>-0.22801149000000001</v>
      </c>
    </row>
    <row r="24" spans="1:3" x14ac:dyDescent="0.3">
      <c r="A24" t="b">
        <v>0</v>
      </c>
      <c r="B24">
        <v>250.10193000000001</v>
      </c>
      <c r="C24" s="2">
        <v>0.3473638</v>
      </c>
    </row>
    <row r="25" spans="1:3" x14ac:dyDescent="0.3">
      <c r="A25" t="b">
        <v>0</v>
      </c>
      <c r="B25">
        <v>250.10193000000001</v>
      </c>
      <c r="C25" s="2">
        <v>0.3473638</v>
      </c>
    </row>
    <row r="26" spans="1:3" x14ac:dyDescent="0.3">
      <c r="A26" t="b">
        <v>0</v>
      </c>
      <c r="B26">
        <v>250.10193000000001</v>
      </c>
      <c r="C26" s="2">
        <v>0.3473638</v>
      </c>
    </row>
    <row r="27" spans="1:3" x14ac:dyDescent="0.3">
      <c r="A27" t="b">
        <v>0</v>
      </c>
      <c r="B27">
        <v>-164.16827000000001</v>
      </c>
      <c r="C27" s="2">
        <v>-0.22801149000000001</v>
      </c>
    </row>
    <row r="28" spans="1:3" x14ac:dyDescent="0.3">
      <c r="A28" t="b">
        <v>0</v>
      </c>
      <c r="B28">
        <v>-164.16827000000001</v>
      </c>
      <c r="C28" s="2">
        <v>-0.22801149000000001</v>
      </c>
    </row>
    <row r="29" spans="1:3" x14ac:dyDescent="0.3">
      <c r="A29" t="b">
        <v>0</v>
      </c>
      <c r="B29">
        <v>-164.16827000000001</v>
      </c>
      <c r="C29" s="2">
        <v>-0.22801149000000001</v>
      </c>
    </row>
    <row r="30" spans="1:3" x14ac:dyDescent="0.3">
      <c r="A30" t="b">
        <v>0</v>
      </c>
      <c r="B30">
        <v>250.10193000000001</v>
      </c>
      <c r="C30" s="2">
        <v>0.3473638</v>
      </c>
    </row>
    <row r="31" spans="1:3" x14ac:dyDescent="0.3">
      <c r="A31" t="b">
        <v>0</v>
      </c>
      <c r="B31">
        <v>-164.16827000000001</v>
      </c>
      <c r="C31" s="2">
        <v>-0.22801149000000001</v>
      </c>
    </row>
    <row r="32" spans="1:3" x14ac:dyDescent="0.3">
      <c r="A32" t="b">
        <v>0</v>
      </c>
      <c r="B32">
        <v>250.10193000000001</v>
      </c>
      <c r="C32" s="2">
        <v>0.3473638</v>
      </c>
    </row>
    <row r="33" spans="1:3" x14ac:dyDescent="0.3">
      <c r="A33" t="b">
        <v>0</v>
      </c>
      <c r="B33">
        <v>-164.16827000000001</v>
      </c>
      <c r="C33" s="2">
        <v>-0.22801149000000001</v>
      </c>
    </row>
    <row r="34" spans="1:3" x14ac:dyDescent="0.3">
      <c r="A34" t="b">
        <v>0</v>
      </c>
      <c r="B34">
        <v>-164.16827000000001</v>
      </c>
      <c r="C34" s="2">
        <v>-0.22801149000000001</v>
      </c>
    </row>
    <row r="35" spans="1:3" x14ac:dyDescent="0.3">
      <c r="A35" t="b">
        <v>0</v>
      </c>
      <c r="B35">
        <v>-164.16827000000001</v>
      </c>
      <c r="C35" s="2">
        <v>-0.22801149000000001</v>
      </c>
    </row>
    <row r="36" spans="1:3" x14ac:dyDescent="0.3">
      <c r="A36" t="b">
        <v>0</v>
      </c>
      <c r="B36">
        <v>250.10193000000001</v>
      </c>
      <c r="C36" s="2">
        <v>0.3473638</v>
      </c>
    </row>
    <row r="37" spans="1:3" x14ac:dyDescent="0.3">
      <c r="A37" t="b">
        <v>0</v>
      </c>
      <c r="B37">
        <v>-164.16827000000001</v>
      </c>
      <c r="C37" s="2">
        <v>-0.22801149000000001</v>
      </c>
    </row>
    <row r="38" spans="1:3" x14ac:dyDescent="0.3">
      <c r="A38" t="b">
        <v>0</v>
      </c>
      <c r="B38">
        <v>250.10193000000001</v>
      </c>
      <c r="C38" s="2">
        <v>0.3473638</v>
      </c>
    </row>
    <row r="39" spans="1:3" x14ac:dyDescent="0.3">
      <c r="A39" t="b">
        <v>0</v>
      </c>
      <c r="B39">
        <v>250.10193000000001</v>
      </c>
      <c r="C39" s="2">
        <v>0.3473638</v>
      </c>
    </row>
    <row r="40" spans="1:3" x14ac:dyDescent="0.3">
      <c r="A40" t="b">
        <v>0</v>
      </c>
      <c r="B40">
        <v>250.10193000000001</v>
      </c>
      <c r="C40" s="2">
        <v>0.3473638</v>
      </c>
    </row>
    <row r="41" spans="1:3" x14ac:dyDescent="0.3">
      <c r="A41" t="b">
        <v>0</v>
      </c>
      <c r="B41">
        <v>250.10193000000001</v>
      </c>
      <c r="C41" s="2">
        <v>0.3473638</v>
      </c>
    </row>
    <row r="42" spans="1:3" x14ac:dyDescent="0.3">
      <c r="A42" t="b">
        <v>0</v>
      </c>
      <c r="B42">
        <v>250.10193000000001</v>
      </c>
      <c r="C42" s="2">
        <v>0.3473638</v>
      </c>
    </row>
    <row r="43" spans="1:3" x14ac:dyDescent="0.3">
      <c r="A43" t="b">
        <v>0</v>
      </c>
      <c r="B43">
        <v>-164.16827000000001</v>
      </c>
      <c r="C43" s="2">
        <v>-0.22801149000000001</v>
      </c>
    </row>
    <row r="44" spans="1:3" x14ac:dyDescent="0.3">
      <c r="A44" t="b">
        <v>0</v>
      </c>
      <c r="B44">
        <v>250.10193000000001</v>
      </c>
      <c r="C44" s="2">
        <v>0.3473638</v>
      </c>
    </row>
    <row r="45" spans="1:3" x14ac:dyDescent="0.3">
      <c r="A45" t="b">
        <v>0</v>
      </c>
      <c r="B45">
        <v>-164.16827000000001</v>
      </c>
      <c r="C45" s="2">
        <v>-0.22801149000000001</v>
      </c>
    </row>
    <row r="46" spans="1:3" x14ac:dyDescent="0.3">
      <c r="A46" t="b">
        <v>0</v>
      </c>
      <c r="B46">
        <v>-164.16827000000001</v>
      </c>
      <c r="C46" s="2">
        <v>-0.22801149000000001</v>
      </c>
    </row>
    <row r="47" spans="1:3" x14ac:dyDescent="0.3">
      <c r="A47" t="b">
        <v>0</v>
      </c>
      <c r="B47">
        <v>250.10193000000001</v>
      </c>
      <c r="C47" s="2">
        <v>0.3473638</v>
      </c>
    </row>
    <row r="48" spans="1:3" x14ac:dyDescent="0.3">
      <c r="A48" t="b">
        <v>0</v>
      </c>
      <c r="B48">
        <v>250.10193000000001</v>
      </c>
      <c r="C48" s="2">
        <v>0.3473638</v>
      </c>
    </row>
    <row r="49" spans="1:3" x14ac:dyDescent="0.3">
      <c r="A49" t="b">
        <v>0</v>
      </c>
      <c r="B49">
        <v>250.10193000000001</v>
      </c>
      <c r="C49" s="2">
        <v>0.3473638</v>
      </c>
    </row>
    <row r="50" spans="1:3" x14ac:dyDescent="0.3">
      <c r="A50" t="b">
        <v>0</v>
      </c>
      <c r="B50">
        <v>-164.16827000000001</v>
      </c>
      <c r="C50" s="2">
        <v>-0.22801149000000001</v>
      </c>
    </row>
    <row r="51" spans="1:3" x14ac:dyDescent="0.3">
      <c r="A51" t="b">
        <v>0</v>
      </c>
      <c r="B51">
        <v>-164.16827000000001</v>
      </c>
      <c r="C51" s="2">
        <v>-0.22801149000000001</v>
      </c>
    </row>
    <row r="52" spans="1:3" x14ac:dyDescent="0.3">
      <c r="A52" t="b">
        <v>0</v>
      </c>
      <c r="B52">
        <v>250.10193000000001</v>
      </c>
      <c r="C52" s="2">
        <v>0.3473638</v>
      </c>
    </row>
    <row r="53" spans="1:3" x14ac:dyDescent="0.3">
      <c r="A53" t="b">
        <v>0</v>
      </c>
      <c r="B53">
        <v>-164.16827000000001</v>
      </c>
      <c r="C53" s="2">
        <v>-0.22801149000000001</v>
      </c>
    </row>
    <row r="54" spans="1:3" x14ac:dyDescent="0.3">
      <c r="A54" t="b">
        <v>0</v>
      </c>
      <c r="B54">
        <v>-164.16827000000001</v>
      </c>
      <c r="C54" s="2">
        <v>-0.22801149000000001</v>
      </c>
    </row>
    <row r="55" spans="1:3" x14ac:dyDescent="0.3">
      <c r="A55" t="b">
        <v>0</v>
      </c>
      <c r="B55">
        <v>-164.16827000000001</v>
      </c>
      <c r="C55" s="2">
        <v>-0.22801149000000001</v>
      </c>
    </row>
    <row r="56" spans="1:3" x14ac:dyDescent="0.3">
      <c r="A56" t="b">
        <v>0</v>
      </c>
      <c r="B56">
        <v>250.10193000000001</v>
      </c>
      <c r="C56" s="2">
        <v>0.3473638</v>
      </c>
    </row>
    <row r="57" spans="1:3" x14ac:dyDescent="0.3">
      <c r="A57" t="b">
        <v>0</v>
      </c>
      <c r="B57">
        <v>250.10193000000001</v>
      </c>
      <c r="C57" s="2">
        <v>0.3473638</v>
      </c>
    </row>
    <row r="58" spans="1:3" x14ac:dyDescent="0.3">
      <c r="A58" t="b">
        <v>0</v>
      </c>
      <c r="B58">
        <v>-164.16827000000001</v>
      </c>
      <c r="C58" s="2">
        <v>-0.22801149000000001</v>
      </c>
    </row>
    <row r="59" spans="1:3" x14ac:dyDescent="0.3">
      <c r="A59" t="b">
        <v>0</v>
      </c>
      <c r="B59">
        <v>-164.16827000000001</v>
      </c>
      <c r="C59" s="2">
        <v>-0.22801149000000001</v>
      </c>
    </row>
    <row r="60" spans="1:3" x14ac:dyDescent="0.3">
      <c r="A60" t="b">
        <v>0</v>
      </c>
      <c r="B60">
        <v>-164.16827000000001</v>
      </c>
      <c r="C60" s="2">
        <v>-0.22801149000000001</v>
      </c>
    </row>
    <row r="61" spans="1:3" x14ac:dyDescent="0.3">
      <c r="A61" t="b">
        <v>0</v>
      </c>
      <c r="B61">
        <v>250.10193000000001</v>
      </c>
      <c r="C61" s="2">
        <v>0.3473638</v>
      </c>
    </row>
    <row r="62" spans="1:3" x14ac:dyDescent="0.3">
      <c r="A62" t="b">
        <v>0</v>
      </c>
      <c r="B62">
        <v>-164.16827000000001</v>
      </c>
      <c r="C62" s="2">
        <v>-0.22801149000000001</v>
      </c>
    </row>
    <row r="63" spans="1:3" x14ac:dyDescent="0.3">
      <c r="A63" t="b">
        <v>0</v>
      </c>
      <c r="B63">
        <v>250.10193000000001</v>
      </c>
      <c r="C63" s="2">
        <v>0.3473638</v>
      </c>
    </row>
    <row r="64" spans="1:3" x14ac:dyDescent="0.3">
      <c r="A64" t="b">
        <v>0</v>
      </c>
      <c r="B64">
        <v>250.10193000000001</v>
      </c>
      <c r="C64" s="2">
        <v>0.3473638</v>
      </c>
    </row>
    <row r="65" spans="1:3" x14ac:dyDescent="0.3">
      <c r="A65" t="b">
        <v>0</v>
      </c>
      <c r="B65">
        <v>250.10193000000001</v>
      </c>
      <c r="C65" s="2">
        <v>0.3473638</v>
      </c>
    </row>
    <row r="66" spans="1:3" x14ac:dyDescent="0.3">
      <c r="A66" t="b">
        <v>0</v>
      </c>
      <c r="B66">
        <v>250.10193000000001</v>
      </c>
      <c r="C66" s="2">
        <v>0.3473638</v>
      </c>
    </row>
    <row r="67" spans="1:3" x14ac:dyDescent="0.3">
      <c r="A67" t="b">
        <v>0</v>
      </c>
      <c r="B67">
        <v>250.10193000000001</v>
      </c>
      <c r="C67" s="2">
        <v>0.3473638</v>
      </c>
    </row>
    <row r="68" spans="1:3" x14ac:dyDescent="0.3">
      <c r="A68" t="b">
        <v>0</v>
      </c>
      <c r="B68">
        <v>250.10193000000001</v>
      </c>
      <c r="C68" s="2">
        <v>0.3473638</v>
      </c>
    </row>
    <row r="69" spans="1:3" x14ac:dyDescent="0.3">
      <c r="A69" t="b">
        <v>0</v>
      </c>
      <c r="B69">
        <v>250.10193000000001</v>
      </c>
      <c r="C69" s="2">
        <v>0.3473638</v>
      </c>
    </row>
    <row r="70" spans="1:3" x14ac:dyDescent="0.3">
      <c r="A70" t="b">
        <v>0</v>
      </c>
      <c r="B70">
        <v>-164.16827000000001</v>
      </c>
      <c r="C70" s="2">
        <v>-0.22801149000000001</v>
      </c>
    </row>
    <row r="71" spans="1:3" x14ac:dyDescent="0.3">
      <c r="A71" t="b">
        <v>0</v>
      </c>
      <c r="B71">
        <v>-164.16827000000001</v>
      </c>
      <c r="C71" s="2">
        <v>-0.22801149000000001</v>
      </c>
    </row>
    <row r="72" spans="1:3" x14ac:dyDescent="0.3">
      <c r="A72" t="b">
        <v>0</v>
      </c>
      <c r="B72">
        <v>-164.16827000000001</v>
      </c>
      <c r="C72" s="2">
        <v>-0.22801149000000001</v>
      </c>
    </row>
    <row r="73" spans="1:3" x14ac:dyDescent="0.3">
      <c r="A73" t="b">
        <v>0</v>
      </c>
      <c r="B73">
        <v>-164.16827000000001</v>
      </c>
      <c r="C73" s="2">
        <v>-0.22801149000000001</v>
      </c>
    </row>
    <row r="74" spans="1:3" x14ac:dyDescent="0.3">
      <c r="A74" t="b">
        <v>0</v>
      </c>
      <c r="B74">
        <v>-164.16827000000001</v>
      </c>
      <c r="C74" s="2">
        <v>-0.22801149000000001</v>
      </c>
    </row>
    <row r="75" spans="1:3" x14ac:dyDescent="0.3">
      <c r="A75" t="b">
        <v>0</v>
      </c>
      <c r="B75">
        <v>-164.16827000000001</v>
      </c>
      <c r="C75" s="2">
        <v>-0.22801149000000001</v>
      </c>
    </row>
    <row r="76" spans="1:3" x14ac:dyDescent="0.3">
      <c r="A76" t="b">
        <v>0</v>
      </c>
      <c r="B76">
        <v>-164.16827000000001</v>
      </c>
      <c r="C76" s="2">
        <v>-0.22801149000000001</v>
      </c>
    </row>
    <row r="77" spans="1:3" x14ac:dyDescent="0.3">
      <c r="A77" t="b">
        <v>0</v>
      </c>
      <c r="B77">
        <v>-164.16827000000001</v>
      </c>
      <c r="C77" s="2">
        <v>-0.22801149000000001</v>
      </c>
    </row>
    <row r="78" spans="1:3" x14ac:dyDescent="0.3">
      <c r="A78" t="b">
        <v>0</v>
      </c>
      <c r="B78">
        <v>250.10193000000001</v>
      </c>
      <c r="C78" s="2">
        <v>0.3473638</v>
      </c>
    </row>
    <row r="79" spans="1:3" x14ac:dyDescent="0.3">
      <c r="A79" t="b">
        <v>0</v>
      </c>
      <c r="B79">
        <v>-164.16827000000001</v>
      </c>
      <c r="C79" s="2">
        <v>-0.22801149000000001</v>
      </c>
    </row>
    <row r="80" spans="1:3" x14ac:dyDescent="0.3">
      <c r="A80" t="b">
        <v>0</v>
      </c>
      <c r="B80">
        <v>250.10193000000001</v>
      </c>
      <c r="C80" s="2">
        <v>0.3473638</v>
      </c>
    </row>
    <row r="81" spans="1:3" x14ac:dyDescent="0.3">
      <c r="A81" t="b">
        <v>0</v>
      </c>
      <c r="B81">
        <v>250.10193000000001</v>
      </c>
      <c r="C81" s="2">
        <v>0.3473638</v>
      </c>
    </row>
    <row r="82" spans="1:3" x14ac:dyDescent="0.3">
      <c r="A82" t="b">
        <v>0</v>
      </c>
      <c r="B82">
        <v>-164.16827000000001</v>
      </c>
      <c r="C82" s="2">
        <v>-0.22801149000000001</v>
      </c>
    </row>
    <row r="83" spans="1:3" x14ac:dyDescent="0.3">
      <c r="A83" t="b">
        <v>0</v>
      </c>
      <c r="B83">
        <v>-164.16827000000001</v>
      </c>
      <c r="C83" s="2">
        <v>-0.22801149000000001</v>
      </c>
    </row>
    <row r="84" spans="1:3" x14ac:dyDescent="0.3">
      <c r="A84" t="b">
        <v>0</v>
      </c>
      <c r="B84">
        <v>-164.16827000000001</v>
      </c>
      <c r="C84" s="2">
        <v>-0.22801149000000001</v>
      </c>
    </row>
    <row r="85" spans="1:3" x14ac:dyDescent="0.3">
      <c r="A85" t="b">
        <v>0</v>
      </c>
      <c r="B85">
        <v>250.10193000000001</v>
      </c>
      <c r="C85" s="2">
        <v>0.3473638</v>
      </c>
    </row>
    <row r="86" spans="1:3" x14ac:dyDescent="0.3">
      <c r="A86" t="b">
        <v>0</v>
      </c>
      <c r="B86">
        <v>250.10193000000001</v>
      </c>
      <c r="C86" s="2">
        <v>0.3473638</v>
      </c>
    </row>
    <row r="87" spans="1:3" x14ac:dyDescent="0.3">
      <c r="A87" t="b">
        <v>0</v>
      </c>
      <c r="B87">
        <v>250.10193000000001</v>
      </c>
      <c r="C87" s="2">
        <v>0.3473638</v>
      </c>
    </row>
    <row r="88" spans="1:3" x14ac:dyDescent="0.3">
      <c r="A88" t="b">
        <v>0</v>
      </c>
      <c r="B88">
        <v>-164.16827000000001</v>
      </c>
      <c r="C88" s="2">
        <v>-0.22801149000000001</v>
      </c>
    </row>
    <row r="89" spans="1:3" x14ac:dyDescent="0.3">
      <c r="A89" t="b">
        <v>0</v>
      </c>
      <c r="B89">
        <v>250.10193000000001</v>
      </c>
      <c r="C89" s="2">
        <v>0.3473638</v>
      </c>
    </row>
    <row r="90" spans="1:3" x14ac:dyDescent="0.3">
      <c r="A90" t="b">
        <v>0</v>
      </c>
      <c r="B90">
        <v>250.10193000000001</v>
      </c>
      <c r="C90" s="2">
        <v>0.3473638</v>
      </c>
    </row>
    <row r="91" spans="1:3" x14ac:dyDescent="0.3">
      <c r="A91" t="b">
        <v>0</v>
      </c>
      <c r="B91">
        <v>-164.16827000000001</v>
      </c>
      <c r="C91" s="2">
        <v>-0.22801149000000001</v>
      </c>
    </row>
    <row r="92" spans="1:3" x14ac:dyDescent="0.3">
      <c r="A92" t="b">
        <v>0</v>
      </c>
      <c r="B92">
        <v>-164.16827000000001</v>
      </c>
      <c r="C92" s="2">
        <v>-0.22801149000000001</v>
      </c>
    </row>
    <row r="93" spans="1:3" x14ac:dyDescent="0.3">
      <c r="A93" t="b">
        <v>0</v>
      </c>
      <c r="B93">
        <v>-164.16827000000001</v>
      </c>
      <c r="C93" s="2">
        <v>-0.22801149000000001</v>
      </c>
    </row>
    <row r="94" spans="1:3" x14ac:dyDescent="0.3">
      <c r="A94" t="b">
        <v>0</v>
      </c>
      <c r="B94">
        <v>-164.16827000000001</v>
      </c>
      <c r="C94" s="2">
        <v>-0.22801149000000001</v>
      </c>
    </row>
    <row r="95" spans="1:3" x14ac:dyDescent="0.3">
      <c r="A95" t="b">
        <v>0</v>
      </c>
      <c r="B95">
        <v>-164.16827000000001</v>
      </c>
      <c r="C95" s="2">
        <v>-0.22801149000000001</v>
      </c>
    </row>
    <row r="96" spans="1:3" x14ac:dyDescent="0.3">
      <c r="A96" t="b">
        <v>0</v>
      </c>
      <c r="B96">
        <v>-164.16827000000001</v>
      </c>
      <c r="C96" s="2">
        <v>-0.22801149000000001</v>
      </c>
    </row>
    <row r="97" spans="1:3" x14ac:dyDescent="0.3">
      <c r="A97" t="b">
        <v>0</v>
      </c>
      <c r="B97">
        <v>-164.16827000000001</v>
      </c>
      <c r="C97" s="2">
        <v>-0.22801149000000001</v>
      </c>
    </row>
    <row r="98" spans="1:3" x14ac:dyDescent="0.3">
      <c r="A98" t="b">
        <v>0</v>
      </c>
      <c r="B98">
        <v>-164.16827000000001</v>
      </c>
      <c r="C98" s="2">
        <v>-0.22801149000000001</v>
      </c>
    </row>
    <row r="99" spans="1:3" x14ac:dyDescent="0.3">
      <c r="A99" t="b">
        <v>0</v>
      </c>
      <c r="B99">
        <v>250.10193000000001</v>
      </c>
      <c r="C99" s="2">
        <v>0.3473638</v>
      </c>
    </row>
    <row r="100" spans="1:3" x14ac:dyDescent="0.3">
      <c r="A100" t="b">
        <v>0</v>
      </c>
      <c r="B100">
        <v>250.10193000000001</v>
      </c>
      <c r="C100" s="2">
        <v>0.3473638</v>
      </c>
    </row>
    <row r="101" spans="1:3" x14ac:dyDescent="0.3">
      <c r="A101" t="b">
        <v>0</v>
      </c>
      <c r="B101">
        <v>250.10193000000001</v>
      </c>
      <c r="C101" s="2">
        <v>0.3473638</v>
      </c>
    </row>
    <row r="102" spans="1:3" x14ac:dyDescent="0.3">
      <c r="A102" t="b">
        <v>0</v>
      </c>
      <c r="B102">
        <v>-164.16827000000001</v>
      </c>
      <c r="C102" s="2">
        <v>-0.22801149000000001</v>
      </c>
    </row>
    <row r="103" spans="1:3" x14ac:dyDescent="0.3">
      <c r="A103" t="b">
        <v>0</v>
      </c>
      <c r="B103">
        <v>250.10193000000001</v>
      </c>
      <c r="C103" s="2">
        <v>0.3473638</v>
      </c>
    </row>
    <row r="104" spans="1:3" x14ac:dyDescent="0.3">
      <c r="A104" t="b">
        <v>0</v>
      </c>
      <c r="B104">
        <v>-164.16827000000001</v>
      </c>
      <c r="C104" s="2">
        <v>-0.22801149000000001</v>
      </c>
    </row>
    <row r="105" spans="1:3" x14ac:dyDescent="0.3">
      <c r="A105" t="b">
        <v>0</v>
      </c>
      <c r="B105">
        <v>250.10193000000001</v>
      </c>
      <c r="C105" s="2">
        <v>0.3473638</v>
      </c>
    </row>
    <row r="106" spans="1:3" x14ac:dyDescent="0.3">
      <c r="A106" t="b">
        <v>0</v>
      </c>
      <c r="B106">
        <v>-164.16827000000001</v>
      </c>
      <c r="C106" s="2">
        <v>-0.22801149000000001</v>
      </c>
    </row>
    <row r="107" spans="1:3" x14ac:dyDescent="0.3">
      <c r="A107" t="b">
        <v>0</v>
      </c>
      <c r="B107">
        <v>250.10193000000001</v>
      </c>
      <c r="C107" s="2">
        <v>0.3473638</v>
      </c>
    </row>
    <row r="108" spans="1:3" x14ac:dyDescent="0.3">
      <c r="A108" t="b">
        <v>0</v>
      </c>
      <c r="B108">
        <v>250.10193000000001</v>
      </c>
      <c r="C108" s="2">
        <v>0.3473638</v>
      </c>
    </row>
    <row r="109" spans="1:3" x14ac:dyDescent="0.3">
      <c r="A109" t="b">
        <v>0</v>
      </c>
      <c r="B109">
        <v>-164.16827000000001</v>
      </c>
      <c r="C109" s="2">
        <v>-0.22801149000000001</v>
      </c>
    </row>
    <row r="110" spans="1:3" x14ac:dyDescent="0.3">
      <c r="A110" t="b">
        <v>0</v>
      </c>
      <c r="B110">
        <v>-164.16827000000001</v>
      </c>
      <c r="C110" s="2">
        <v>-0.22801149000000001</v>
      </c>
    </row>
    <row r="111" spans="1:3" x14ac:dyDescent="0.3">
      <c r="A111" t="b">
        <v>0</v>
      </c>
      <c r="B111">
        <v>250.10193000000001</v>
      </c>
      <c r="C111" s="2">
        <v>0.3473638</v>
      </c>
    </row>
    <row r="112" spans="1:3" x14ac:dyDescent="0.3">
      <c r="A112" t="b">
        <v>0</v>
      </c>
      <c r="B112">
        <v>-164.16827000000001</v>
      </c>
      <c r="C112" s="2">
        <v>-0.22801149000000001</v>
      </c>
    </row>
    <row r="113" spans="1:3" x14ac:dyDescent="0.3">
      <c r="A113" t="b">
        <v>0</v>
      </c>
      <c r="B113">
        <v>-164.16827000000001</v>
      </c>
      <c r="C113" s="2">
        <v>-0.22801149000000001</v>
      </c>
    </row>
    <row r="114" spans="1:3" x14ac:dyDescent="0.3">
      <c r="A114" t="b">
        <v>0</v>
      </c>
      <c r="B114">
        <v>-164.16827000000001</v>
      </c>
      <c r="C114" s="2">
        <v>-0.22801149000000001</v>
      </c>
    </row>
    <row r="115" spans="1:3" x14ac:dyDescent="0.3">
      <c r="A115" t="b">
        <v>0</v>
      </c>
      <c r="B115">
        <v>-164.16827000000001</v>
      </c>
      <c r="C115" s="2">
        <v>-0.22801149000000001</v>
      </c>
    </row>
    <row r="116" spans="1:3" x14ac:dyDescent="0.3">
      <c r="A116" t="b">
        <v>0</v>
      </c>
      <c r="B116">
        <v>-164.16827000000001</v>
      </c>
      <c r="C116" s="2">
        <v>-0.22801149000000001</v>
      </c>
    </row>
    <row r="117" spans="1:3" x14ac:dyDescent="0.3">
      <c r="A117" t="b">
        <v>0</v>
      </c>
      <c r="B117">
        <v>-164.16827000000001</v>
      </c>
      <c r="C117" s="2">
        <v>-0.22801149000000001</v>
      </c>
    </row>
    <row r="118" spans="1:3" x14ac:dyDescent="0.3">
      <c r="A118" t="b">
        <v>0</v>
      </c>
      <c r="B118">
        <v>-164.16827000000001</v>
      </c>
      <c r="C118" s="2">
        <v>-0.22801149000000001</v>
      </c>
    </row>
    <row r="119" spans="1:3" x14ac:dyDescent="0.3">
      <c r="A119" t="b">
        <v>0</v>
      </c>
      <c r="B119">
        <v>-164.16827000000001</v>
      </c>
      <c r="C119" s="2">
        <v>-0.22801149000000001</v>
      </c>
    </row>
    <row r="120" spans="1:3" x14ac:dyDescent="0.3">
      <c r="A120" t="b">
        <v>0</v>
      </c>
      <c r="B120">
        <v>-164.16827000000001</v>
      </c>
      <c r="C120" s="2">
        <v>-0.22801149000000001</v>
      </c>
    </row>
    <row r="121" spans="1:3" x14ac:dyDescent="0.3">
      <c r="A121" t="b">
        <v>0</v>
      </c>
      <c r="B121">
        <v>-164.16827000000001</v>
      </c>
      <c r="C121" s="2">
        <v>-0.22801149000000001</v>
      </c>
    </row>
    <row r="122" spans="1:3" x14ac:dyDescent="0.3">
      <c r="A122" t="b">
        <v>0</v>
      </c>
      <c r="B122">
        <v>250.10193000000001</v>
      </c>
      <c r="C122" s="2">
        <v>0.3473638</v>
      </c>
    </row>
    <row r="123" spans="1:3" x14ac:dyDescent="0.3">
      <c r="A123" t="b">
        <v>0</v>
      </c>
      <c r="B123">
        <v>-164.16827000000001</v>
      </c>
      <c r="C123" s="2">
        <v>-0.22801149000000001</v>
      </c>
    </row>
    <row r="124" spans="1:3" x14ac:dyDescent="0.3">
      <c r="A124" t="b">
        <v>0</v>
      </c>
      <c r="B124">
        <v>250.10193000000001</v>
      </c>
      <c r="C124" s="2">
        <v>0.3473638</v>
      </c>
    </row>
    <row r="125" spans="1:3" x14ac:dyDescent="0.3">
      <c r="A125" t="b">
        <v>0</v>
      </c>
      <c r="B125">
        <v>250.10193000000001</v>
      </c>
      <c r="C125" s="2">
        <v>0.3473638</v>
      </c>
    </row>
    <row r="126" spans="1:3" x14ac:dyDescent="0.3">
      <c r="A126" t="b">
        <v>0</v>
      </c>
      <c r="B126">
        <v>250.10193000000001</v>
      </c>
      <c r="C126" s="2">
        <v>0.3473638</v>
      </c>
    </row>
    <row r="127" spans="1:3" x14ac:dyDescent="0.3">
      <c r="A127" t="b">
        <v>0</v>
      </c>
      <c r="B127">
        <v>-164.16827000000001</v>
      </c>
      <c r="C127" s="2">
        <v>-0.22801149000000001</v>
      </c>
    </row>
    <row r="128" spans="1:3" x14ac:dyDescent="0.3">
      <c r="A128" t="b">
        <v>0</v>
      </c>
      <c r="B128">
        <v>-164.16827000000001</v>
      </c>
      <c r="C128" s="2">
        <v>-0.22801149000000001</v>
      </c>
    </row>
    <row r="129" spans="1:3" x14ac:dyDescent="0.3">
      <c r="A129" t="b">
        <v>0</v>
      </c>
      <c r="B129">
        <v>250.10193000000001</v>
      </c>
      <c r="C129" s="2">
        <v>0.3473638</v>
      </c>
    </row>
    <row r="130" spans="1:3" x14ac:dyDescent="0.3">
      <c r="A130" t="b">
        <v>0</v>
      </c>
      <c r="B130">
        <v>250.10193000000001</v>
      </c>
      <c r="C130" s="2">
        <v>0.3473638</v>
      </c>
    </row>
    <row r="131" spans="1:3" x14ac:dyDescent="0.3">
      <c r="A131" t="b">
        <v>0</v>
      </c>
      <c r="B131">
        <v>250.10193000000001</v>
      </c>
      <c r="C131" s="2">
        <v>0.3473638</v>
      </c>
    </row>
    <row r="132" spans="1:3" x14ac:dyDescent="0.3">
      <c r="A132" t="b">
        <v>0</v>
      </c>
      <c r="B132">
        <v>-164.16827000000001</v>
      </c>
      <c r="C132" s="2">
        <v>-0.22801149000000001</v>
      </c>
    </row>
    <row r="133" spans="1:3" x14ac:dyDescent="0.3">
      <c r="A133" t="b">
        <v>0</v>
      </c>
      <c r="B133">
        <v>250.10193000000001</v>
      </c>
      <c r="C133" s="2">
        <v>0.3473638</v>
      </c>
    </row>
    <row r="134" spans="1:3" x14ac:dyDescent="0.3">
      <c r="A134" t="b">
        <v>0</v>
      </c>
      <c r="B134">
        <v>250.10193000000001</v>
      </c>
      <c r="C134" s="2">
        <v>0.3473638</v>
      </c>
    </row>
    <row r="135" spans="1:3" x14ac:dyDescent="0.3">
      <c r="A135" t="b">
        <v>0</v>
      </c>
      <c r="B135">
        <v>250.10193000000001</v>
      </c>
      <c r="C135" s="2">
        <v>0.3473638</v>
      </c>
    </row>
    <row r="136" spans="1:3" x14ac:dyDescent="0.3">
      <c r="A136" t="b">
        <v>0</v>
      </c>
      <c r="B136">
        <v>-164.16827000000001</v>
      </c>
      <c r="C136" s="2">
        <v>-0.22801149000000001</v>
      </c>
    </row>
    <row r="137" spans="1:3" x14ac:dyDescent="0.3">
      <c r="A137" t="b">
        <v>0</v>
      </c>
      <c r="B137">
        <v>-164.16827000000001</v>
      </c>
      <c r="C137" s="2">
        <v>-0.22801149000000001</v>
      </c>
    </row>
    <row r="138" spans="1:3" x14ac:dyDescent="0.3">
      <c r="A138" t="b">
        <v>0</v>
      </c>
      <c r="B138">
        <v>250.10193000000001</v>
      </c>
      <c r="C138" s="2">
        <v>0.3473638</v>
      </c>
    </row>
    <row r="139" spans="1:3" x14ac:dyDescent="0.3">
      <c r="A139" t="b">
        <v>0</v>
      </c>
      <c r="B139">
        <v>250.10193000000001</v>
      </c>
      <c r="C139" s="2">
        <v>0.3473638</v>
      </c>
    </row>
    <row r="140" spans="1:3" x14ac:dyDescent="0.3">
      <c r="A140" t="b">
        <v>0</v>
      </c>
      <c r="B140">
        <v>-164.16827000000001</v>
      </c>
      <c r="C140" s="2">
        <v>-0.22801149000000001</v>
      </c>
    </row>
    <row r="141" spans="1:3" x14ac:dyDescent="0.3">
      <c r="A141" t="b">
        <v>0</v>
      </c>
      <c r="B141">
        <v>250.10193000000001</v>
      </c>
      <c r="C141" s="2">
        <v>0.3473638</v>
      </c>
    </row>
    <row r="142" spans="1:3" x14ac:dyDescent="0.3">
      <c r="A142" t="b">
        <v>0</v>
      </c>
      <c r="B142">
        <v>-164.16827000000001</v>
      </c>
      <c r="C142" s="2">
        <v>-0.22801149000000001</v>
      </c>
    </row>
    <row r="143" spans="1:3" x14ac:dyDescent="0.3">
      <c r="A143" t="b">
        <v>0</v>
      </c>
      <c r="B143">
        <v>250.10193000000001</v>
      </c>
      <c r="C143" s="2">
        <v>0.3473638</v>
      </c>
    </row>
    <row r="144" spans="1:3" x14ac:dyDescent="0.3">
      <c r="A144" t="b">
        <v>0</v>
      </c>
      <c r="B144">
        <v>250.10193000000001</v>
      </c>
      <c r="C144" s="2">
        <v>0.3473638</v>
      </c>
    </row>
    <row r="145" spans="1:3" x14ac:dyDescent="0.3">
      <c r="A145" t="b">
        <v>0</v>
      </c>
      <c r="B145">
        <v>250.10193000000001</v>
      </c>
      <c r="C145" s="2">
        <v>0.3473638</v>
      </c>
    </row>
    <row r="146" spans="1:3" x14ac:dyDescent="0.3">
      <c r="A146" t="b">
        <v>0</v>
      </c>
      <c r="B146">
        <v>250.10193000000001</v>
      </c>
      <c r="C146" s="2">
        <v>0.3473638</v>
      </c>
    </row>
    <row r="147" spans="1:3" x14ac:dyDescent="0.3">
      <c r="A147" t="b">
        <v>0</v>
      </c>
      <c r="B147">
        <v>-164.16827000000001</v>
      </c>
      <c r="C147" s="2">
        <v>-0.22801149000000001</v>
      </c>
    </row>
    <row r="148" spans="1:3" x14ac:dyDescent="0.3">
      <c r="A148" t="b">
        <v>0</v>
      </c>
      <c r="B148">
        <v>-164.16827000000001</v>
      </c>
      <c r="C148" s="2">
        <v>-0.22801149000000001</v>
      </c>
    </row>
    <row r="149" spans="1:3" x14ac:dyDescent="0.3">
      <c r="A149" t="b">
        <v>0</v>
      </c>
      <c r="B149">
        <v>-164.16827000000001</v>
      </c>
      <c r="C149" s="2">
        <v>-0.22801149000000001</v>
      </c>
    </row>
    <row r="150" spans="1:3" x14ac:dyDescent="0.3">
      <c r="A150" t="b">
        <v>0</v>
      </c>
      <c r="B150">
        <v>-164.16827000000001</v>
      </c>
      <c r="C150" s="2">
        <v>-0.22801149000000001</v>
      </c>
    </row>
    <row r="151" spans="1:3" x14ac:dyDescent="0.3">
      <c r="A151" t="b">
        <v>0</v>
      </c>
      <c r="B151">
        <v>-164.16827000000001</v>
      </c>
      <c r="C151" s="2">
        <v>-0.22801149000000001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2C3F-7CFA-49CE-B5D5-2B810599BAF1}">
  <dimension ref="A1:F151"/>
  <sheetViews>
    <sheetView workbookViewId="0">
      <selection activeCell="F5" sqref="F5"/>
    </sheetView>
  </sheetViews>
  <sheetFormatPr defaultRowHeight="14.4" x14ac:dyDescent="0.3"/>
  <cols>
    <col min="1" max="1" width="11.77734375" bestFit="1" customWidth="1"/>
    <col min="2" max="2" width="11" bestFit="1" customWidth="1"/>
    <col min="3" max="3" width="10.77734375" style="2" bestFit="1" customWidth="1"/>
    <col min="5" max="5" width="28.5546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15.908447000000001</v>
      </c>
      <c r="C2" s="2">
        <v>2.2095066E-2</v>
      </c>
      <c r="E2" s="1" t="s">
        <v>3</v>
      </c>
      <c r="F2" s="2">
        <f xml:space="preserve"> COUNTIF(TradeResults16[Column1], "VERDADEIRO") / COUNTA(TradeResults16[Column1])</f>
        <v>1</v>
      </c>
    </row>
    <row r="3" spans="1:6" ht="18" x14ac:dyDescent="0.35">
      <c r="A3" t="b">
        <v>1</v>
      </c>
      <c r="B3">
        <v>1.0112915</v>
      </c>
      <c r="C3" s="2">
        <v>1.4045716000000001E-3</v>
      </c>
      <c r="E3" s="1" t="s">
        <v>4</v>
      </c>
      <c r="F3" s="2">
        <f t="array" ref="F3" xml:space="preserve"> AVERAGE(IF(TradeResults16[Column1] = TRUE,TradeResults16[Column3]))</f>
        <v>3.8709797040199986E-2</v>
      </c>
    </row>
    <row r="4" spans="1:6" ht="18" x14ac:dyDescent="0.35">
      <c r="A4" t="b">
        <v>1</v>
      </c>
      <c r="B4">
        <v>48.203063999999998</v>
      </c>
      <c r="C4" s="2">
        <v>6.69487E-2</v>
      </c>
      <c r="E4" s="1" t="s">
        <v>8</v>
      </c>
      <c r="F4" s="5">
        <f t="array" ref="F4" xml:space="preserve"> AVERAGE(IF(TradeResults16[Column1] = TRUE,TradeResults16[Column2]))</f>
        <v>27.87105378033333</v>
      </c>
    </row>
    <row r="5" spans="1:6" ht="18" x14ac:dyDescent="0.35">
      <c r="A5" t="b">
        <v>1</v>
      </c>
      <c r="B5">
        <v>33.089294000000002</v>
      </c>
      <c r="C5" s="2">
        <v>4.5957352999999999E-2</v>
      </c>
      <c r="E5" s="4" t="s">
        <v>5</v>
      </c>
      <c r="F5" s="2">
        <f>_xlfn.STDEV.P(TradeResults16[Column3])</f>
        <v>5.4497773914530569E-2</v>
      </c>
    </row>
    <row r="6" spans="1:6" ht="18" x14ac:dyDescent="0.35">
      <c r="A6" t="b">
        <v>1</v>
      </c>
      <c r="B6">
        <v>29.08783</v>
      </c>
      <c r="C6" s="2">
        <v>4.0399763999999998E-2</v>
      </c>
      <c r="E6" s="1" t="s">
        <v>6</v>
      </c>
      <c r="F6" s="2">
        <f t="array" ref="F6">_xlfn.STDEV.P(IF(TradeResults16[Column3] &gt; 0,TradeResults16[Column3]))</f>
        <v>3.9119825396418173E-2</v>
      </c>
    </row>
    <row r="7" spans="1:6" ht="18" x14ac:dyDescent="0.35">
      <c r="A7" t="b">
        <v>1</v>
      </c>
      <c r="B7">
        <v>-29.510925</v>
      </c>
      <c r="C7" s="2">
        <v>-4.0987395000000003E-2</v>
      </c>
      <c r="E7" s="1" t="s">
        <v>7</v>
      </c>
      <c r="F7" s="2">
        <f t="array" ref="F7">_xlfn.STDEV.P(IF(TradeResults16[Column3] &lt; 0,TradeResults16[Column3]))</f>
        <v>1.3229654794013329E-2</v>
      </c>
    </row>
    <row r="8" spans="1:6" x14ac:dyDescent="0.3">
      <c r="A8" t="b">
        <v>1</v>
      </c>
      <c r="B8">
        <v>88.849180000000004</v>
      </c>
      <c r="C8" s="2">
        <v>0.12340164000000001</v>
      </c>
    </row>
    <row r="9" spans="1:6" x14ac:dyDescent="0.3">
      <c r="A9" t="b">
        <v>1</v>
      </c>
      <c r="B9">
        <v>83.145449999999997</v>
      </c>
      <c r="C9" s="2">
        <v>0.11547979</v>
      </c>
    </row>
    <row r="10" spans="1:6" x14ac:dyDescent="0.3">
      <c r="A10" t="b">
        <v>1</v>
      </c>
      <c r="B10">
        <v>92.046509999999998</v>
      </c>
      <c r="C10" s="2">
        <v>0.12784237000000001</v>
      </c>
    </row>
    <row r="11" spans="1:6" x14ac:dyDescent="0.3">
      <c r="A11" t="b">
        <v>1</v>
      </c>
      <c r="B11">
        <v>17.525756999999999</v>
      </c>
      <c r="C11" s="2">
        <v>2.4341327999999999E-2</v>
      </c>
    </row>
    <row r="12" spans="1:6" x14ac:dyDescent="0.3">
      <c r="A12" t="b">
        <v>1</v>
      </c>
      <c r="B12">
        <v>48.203063999999998</v>
      </c>
      <c r="C12" s="2">
        <v>6.69487E-2</v>
      </c>
    </row>
    <row r="13" spans="1:6" x14ac:dyDescent="0.3">
      <c r="A13" t="b">
        <v>1</v>
      </c>
      <c r="B13">
        <v>66.513670000000005</v>
      </c>
      <c r="C13" s="2">
        <v>9.2380100000000007E-2</v>
      </c>
    </row>
    <row r="14" spans="1:6" x14ac:dyDescent="0.3">
      <c r="A14" t="b">
        <v>1</v>
      </c>
      <c r="B14">
        <v>48.203063999999998</v>
      </c>
      <c r="C14" s="2">
        <v>6.69487E-2</v>
      </c>
    </row>
    <row r="15" spans="1:6" x14ac:dyDescent="0.3">
      <c r="A15" t="b">
        <v>1</v>
      </c>
      <c r="B15">
        <v>48.203063999999998</v>
      </c>
      <c r="C15" s="2">
        <v>6.69487E-2</v>
      </c>
    </row>
    <row r="16" spans="1:6" x14ac:dyDescent="0.3">
      <c r="A16" t="b">
        <v>1</v>
      </c>
      <c r="B16">
        <v>69.837829999999997</v>
      </c>
      <c r="C16" s="2">
        <v>9.6996984999999994E-2</v>
      </c>
    </row>
    <row r="17" spans="1:3" x14ac:dyDescent="0.3">
      <c r="A17" t="b">
        <v>1</v>
      </c>
      <c r="B17">
        <v>82.301940000000002</v>
      </c>
      <c r="C17" s="2">
        <v>0.11430825</v>
      </c>
    </row>
    <row r="18" spans="1:3" x14ac:dyDescent="0.3">
      <c r="A18" t="b">
        <v>1</v>
      </c>
      <c r="B18">
        <v>34.149839999999998</v>
      </c>
      <c r="C18" s="2">
        <v>4.7430335999999997E-2</v>
      </c>
    </row>
    <row r="19" spans="1:3" x14ac:dyDescent="0.3">
      <c r="A19" t="b">
        <v>1</v>
      </c>
      <c r="B19">
        <v>26.357544000000001</v>
      </c>
      <c r="C19" s="2">
        <v>3.66077E-2</v>
      </c>
    </row>
    <row r="20" spans="1:3" x14ac:dyDescent="0.3">
      <c r="A20" t="b">
        <v>1</v>
      </c>
      <c r="B20">
        <v>48.203063999999998</v>
      </c>
      <c r="C20" s="2">
        <v>6.69487E-2</v>
      </c>
    </row>
    <row r="21" spans="1:3" x14ac:dyDescent="0.3">
      <c r="A21" t="b">
        <v>1</v>
      </c>
      <c r="B21">
        <v>8.9872440000000005</v>
      </c>
      <c r="C21" s="2">
        <v>1.2482283E-2</v>
      </c>
    </row>
    <row r="22" spans="1:3" x14ac:dyDescent="0.3">
      <c r="A22" t="b">
        <v>1</v>
      </c>
      <c r="B22">
        <v>18.436401</v>
      </c>
      <c r="C22" s="2">
        <v>2.5606113E-2</v>
      </c>
    </row>
    <row r="23" spans="1:3" x14ac:dyDescent="0.3">
      <c r="A23" t="b">
        <v>1</v>
      </c>
      <c r="B23">
        <v>48.203063999999998</v>
      </c>
      <c r="C23" s="2">
        <v>6.69487E-2</v>
      </c>
    </row>
    <row r="24" spans="1:3" x14ac:dyDescent="0.3">
      <c r="A24" t="b">
        <v>1</v>
      </c>
      <c r="B24">
        <v>-29.510925</v>
      </c>
      <c r="C24" s="2">
        <v>-4.0987395000000003E-2</v>
      </c>
    </row>
    <row r="25" spans="1:3" x14ac:dyDescent="0.3">
      <c r="A25" t="b">
        <v>1</v>
      </c>
      <c r="B25">
        <v>48.203063999999998</v>
      </c>
      <c r="C25" s="2">
        <v>6.69487E-2</v>
      </c>
    </row>
    <row r="26" spans="1:3" x14ac:dyDescent="0.3">
      <c r="A26" t="b">
        <v>1</v>
      </c>
      <c r="B26">
        <v>16.129760000000001</v>
      </c>
      <c r="C26" s="2">
        <v>2.2402445E-2</v>
      </c>
    </row>
    <row r="27" spans="1:3" x14ac:dyDescent="0.3">
      <c r="A27" t="b">
        <v>1</v>
      </c>
      <c r="B27">
        <v>48.203063999999998</v>
      </c>
      <c r="C27" s="2">
        <v>6.69487E-2</v>
      </c>
    </row>
    <row r="28" spans="1:3" x14ac:dyDescent="0.3">
      <c r="A28" t="b">
        <v>1</v>
      </c>
      <c r="B28">
        <v>91.060850000000002</v>
      </c>
      <c r="C28" s="2">
        <v>0.12647341000000001</v>
      </c>
    </row>
    <row r="29" spans="1:3" x14ac:dyDescent="0.3">
      <c r="A29" t="b">
        <v>1</v>
      </c>
      <c r="B29">
        <v>-29.510925</v>
      </c>
      <c r="C29" s="2">
        <v>-4.0987395000000003E-2</v>
      </c>
    </row>
    <row r="30" spans="1:3" x14ac:dyDescent="0.3">
      <c r="A30" t="b">
        <v>1</v>
      </c>
      <c r="B30">
        <v>44.564210000000003</v>
      </c>
      <c r="C30" s="2">
        <v>6.1894733E-2</v>
      </c>
    </row>
    <row r="31" spans="1:3" x14ac:dyDescent="0.3">
      <c r="A31" t="b">
        <v>1</v>
      </c>
      <c r="B31">
        <v>26.00647</v>
      </c>
      <c r="C31" s="2">
        <v>3.6120098000000003E-2</v>
      </c>
    </row>
    <row r="32" spans="1:3" x14ac:dyDescent="0.3">
      <c r="A32" t="b">
        <v>1</v>
      </c>
      <c r="B32">
        <v>65.535830000000004</v>
      </c>
      <c r="C32" s="2">
        <v>9.1021985E-2</v>
      </c>
    </row>
    <row r="33" spans="1:3" x14ac:dyDescent="0.3">
      <c r="A33" t="b">
        <v>1</v>
      </c>
      <c r="B33">
        <v>12.105957</v>
      </c>
      <c r="C33" s="2">
        <v>1.6813829999999998E-2</v>
      </c>
    </row>
    <row r="34" spans="1:3" x14ac:dyDescent="0.3">
      <c r="A34" t="b">
        <v>1</v>
      </c>
      <c r="B34">
        <v>40.264525999999996</v>
      </c>
      <c r="C34" s="2">
        <v>5.5922949999999999E-2</v>
      </c>
    </row>
    <row r="35" spans="1:3" x14ac:dyDescent="0.3">
      <c r="A35" t="b">
        <v>1</v>
      </c>
      <c r="B35">
        <v>-29.510925</v>
      </c>
      <c r="C35" s="2">
        <v>-4.0987395000000003E-2</v>
      </c>
    </row>
    <row r="36" spans="1:3" x14ac:dyDescent="0.3">
      <c r="A36" t="b">
        <v>1</v>
      </c>
      <c r="B36">
        <v>-29.510925</v>
      </c>
      <c r="C36" s="2">
        <v>-4.0987395000000003E-2</v>
      </c>
    </row>
    <row r="37" spans="1:3" x14ac:dyDescent="0.3">
      <c r="A37" t="b">
        <v>1</v>
      </c>
      <c r="B37">
        <v>48.203063999999998</v>
      </c>
      <c r="C37" s="2">
        <v>6.69487E-2</v>
      </c>
    </row>
    <row r="38" spans="1:3" x14ac:dyDescent="0.3">
      <c r="A38" t="b">
        <v>1</v>
      </c>
      <c r="B38">
        <v>48.203063999999998</v>
      </c>
      <c r="C38" s="2">
        <v>6.69487E-2</v>
      </c>
    </row>
    <row r="39" spans="1:3" x14ac:dyDescent="0.3">
      <c r="A39" t="b">
        <v>1</v>
      </c>
      <c r="B39">
        <v>70.356930000000006</v>
      </c>
      <c r="C39" s="2">
        <v>9.7717960000000006E-2</v>
      </c>
    </row>
    <row r="40" spans="1:3" x14ac:dyDescent="0.3">
      <c r="A40" t="b">
        <v>1</v>
      </c>
      <c r="B40">
        <v>-29.510925</v>
      </c>
      <c r="C40" s="2">
        <v>-4.0987395000000003E-2</v>
      </c>
    </row>
    <row r="41" spans="1:3" x14ac:dyDescent="0.3">
      <c r="A41" t="b">
        <v>1</v>
      </c>
      <c r="B41">
        <v>95.355773999999997</v>
      </c>
      <c r="C41" s="2">
        <v>0.13243857000000001</v>
      </c>
    </row>
    <row r="42" spans="1:3" x14ac:dyDescent="0.3">
      <c r="A42" t="b">
        <v>1</v>
      </c>
      <c r="B42">
        <v>9.4273070000000008</v>
      </c>
      <c r="C42" s="2">
        <v>1.3093482E-2</v>
      </c>
    </row>
    <row r="43" spans="1:3" x14ac:dyDescent="0.3">
      <c r="A43" t="b">
        <v>1</v>
      </c>
      <c r="B43">
        <v>20.151306000000002</v>
      </c>
      <c r="C43" s="2">
        <v>2.7987925E-2</v>
      </c>
    </row>
    <row r="44" spans="1:3" x14ac:dyDescent="0.3">
      <c r="A44" t="b">
        <v>1</v>
      </c>
      <c r="B44">
        <v>28.905273000000001</v>
      </c>
      <c r="C44" s="2">
        <v>4.0146213E-2</v>
      </c>
    </row>
    <row r="45" spans="1:3" x14ac:dyDescent="0.3">
      <c r="A45" t="b">
        <v>1</v>
      </c>
      <c r="B45">
        <v>12.782349</v>
      </c>
      <c r="C45" s="2">
        <v>1.7753261999999999E-2</v>
      </c>
    </row>
    <row r="46" spans="1:3" x14ac:dyDescent="0.3">
      <c r="A46" t="b">
        <v>1</v>
      </c>
      <c r="B46">
        <v>33.793456999999997</v>
      </c>
      <c r="C46" s="2">
        <v>4.6935356999999997E-2</v>
      </c>
    </row>
    <row r="47" spans="1:3" x14ac:dyDescent="0.3">
      <c r="A47" t="b">
        <v>1</v>
      </c>
      <c r="B47">
        <v>-29.510925</v>
      </c>
      <c r="C47" s="2">
        <v>-4.0987395000000003E-2</v>
      </c>
    </row>
    <row r="48" spans="1:3" x14ac:dyDescent="0.3">
      <c r="A48" t="b">
        <v>1</v>
      </c>
      <c r="B48">
        <v>28.85791</v>
      </c>
      <c r="C48" s="2">
        <v>4.008043E-2</v>
      </c>
    </row>
    <row r="49" spans="1:3" x14ac:dyDescent="0.3">
      <c r="A49" t="b">
        <v>1</v>
      </c>
      <c r="B49">
        <v>92.446290000000005</v>
      </c>
      <c r="C49" s="2">
        <v>0.12839763000000001</v>
      </c>
    </row>
    <row r="50" spans="1:3" x14ac:dyDescent="0.3">
      <c r="A50" t="b">
        <v>1</v>
      </c>
      <c r="B50">
        <v>86.390563999999998</v>
      </c>
      <c r="C50" s="2">
        <v>0.11998689</v>
      </c>
    </row>
    <row r="51" spans="1:3" x14ac:dyDescent="0.3">
      <c r="A51" t="b">
        <v>1</v>
      </c>
      <c r="B51">
        <v>-29.510925</v>
      </c>
      <c r="C51" s="2">
        <v>-4.0987395000000003E-2</v>
      </c>
    </row>
    <row r="52" spans="1:3" x14ac:dyDescent="0.3">
      <c r="A52" t="b">
        <v>1</v>
      </c>
      <c r="B52">
        <v>-29.510925</v>
      </c>
      <c r="C52" s="2">
        <v>-4.0987395000000003E-2</v>
      </c>
    </row>
    <row r="53" spans="1:3" x14ac:dyDescent="0.3">
      <c r="A53" t="b">
        <v>1</v>
      </c>
      <c r="B53">
        <v>11.494263</v>
      </c>
      <c r="C53" s="2">
        <v>1.5964253000000001E-2</v>
      </c>
    </row>
    <row r="54" spans="1:3" x14ac:dyDescent="0.3">
      <c r="A54" t="b">
        <v>1</v>
      </c>
      <c r="B54">
        <v>-6.2465820000000001</v>
      </c>
      <c r="C54" s="2">
        <v>-8.6758080000000001E-3</v>
      </c>
    </row>
    <row r="55" spans="1:3" x14ac:dyDescent="0.3">
      <c r="A55" t="b">
        <v>1</v>
      </c>
      <c r="B55">
        <v>-29.510925</v>
      </c>
      <c r="C55" s="2">
        <v>-4.0987395000000003E-2</v>
      </c>
    </row>
    <row r="56" spans="1:3" x14ac:dyDescent="0.3">
      <c r="A56" t="b">
        <v>1</v>
      </c>
      <c r="B56">
        <v>-29.510925</v>
      </c>
      <c r="C56" s="2">
        <v>-4.0987395000000003E-2</v>
      </c>
    </row>
    <row r="57" spans="1:3" x14ac:dyDescent="0.3">
      <c r="A57" t="b">
        <v>1</v>
      </c>
      <c r="B57">
        <v>48.203063999999998</v>
      </c>
      <c r="C57" s="2">
        <v>6.69487E-2</v>
      </c>
    </row>
    <row r="58" spans="1:3" x14ac:dyDescent="0.3">
      <c r="A58" t="b">
        <v>1</v>
      </c>
      <c r="B58">
        <v>-29.510925</v>
      </c>
      <c r="C58" s="2">
        <v>-4.0987395000000003E-2</v>
      </c>
    </row>
    <row r="59" spans="1:3" x14ac:dyDescent="0.3">
      <c r="A59" t="b">
        <v>1</v>
      </c>
      <c r="B59">
        <v>76.984679999999997</v>
      </c>
      <c r="C59" s="2">
        <v>0.10692317</v>
      </c>
    </row>
    <row r="60" spans="1:3" x14ac:dyDescent="0.3">
      <c r="A60" t="b">
        <v>1</v>
      </c>
      <c r="B60">
        <v>-6.8487549999999997</v>
      </c>
      <c r="C60" s="2">
        <v>-9.5121600000000004E-3</v>
      </c>
    </row>
    <row r="61" spans="1:3" x14ac:dyDescent="0.3">
      <c r="A61" t="b">
        <v>1</v>
      </c>
      <c r="B61">
        <v>11.44989</v>
      </c>
      <c r="C61" s="2">
        <v>1.5902625E-2</v>
      </c>
    </row>
    <row r="62" spans="1:3" x14ac:dyDescent="0.3">
      <c r="A62" t="b">
        <v>1</v>
      </c>
      <c r="B62">
        <v>19.001404000000001</v>
      </c>
      <c r="C62" s="2">
        <v>2.6390839999999999E-2</v>
      </c>
    </row>
    <row r="63" spans="1:3" x14ac:dyDescent="0.3">
      <c r="A63" t="b">
        <v>1</v>
      </c>
      <c r="B63">
        <v>8.7207640000000008</v>
      </c>
      <c r="C63" s="2">
        <v>1.2112171999999999E-2</v>
      </c>
    </row>
    <row r="64" spans="1:3" x14ac:dyDescent="0.3">
      <c r="A64" t="b">
        <v>1</v>
      </c>
      <c r="B64">
        <v>-29.510925</v>
      </c>
      <c r="C64" s="2">
        <v>-4.0987395000000003E-2</v>
      </c>
    </row>
    <row r="65" spans="1:3" x14ac:dyDescent="0.3">
      <c r="A65" t="b">
        <v>1</v>
      </c>
      <c r="B65">
        <v>48.203063999999998</v>
      </c>
      <c r="C65" s="2">
        <v>6.69487E-2</v>
      </c>
    </row>
    <row r="66" spans="1:3" x14ac:dyDescent="0.3">
      <c r="A66" t="b">
        <v>1</v>
      </c>
      <c r="B66">
        <v>21.495605000000001</v>
      </c>
      <c r="C66" s="2">
        <v>2.9855006999999999E-2</v>
      </c>
    </row>
    <row r="67" spans="1:3" x14ac:dyDescent="0.3">
      <c r="A67" t="b">
        <v>1</v>
      </c>
      <c r="B67">
        <v>-29.510925</v>
      </c>
      <c r="C67" s="2">
        <v>-4.0987395000000003E-2</v>
      </c>
    </row>
    <row r="68" spans="1:3" x14ac:dyDescent="0.3">
      <c r="A68" t="b">
        <v>1</v>
      </c>
      <c r="B68">
        <v>101.62305000000001</v>
      </c>
      <c r="C68" s="2">
        <v>0.14114310999999999</v>
      </c>
    </row>
    <row r="69" spans="1:3" x14ac:dyDescent="0.3">
      <c r="A69" t="b">
        <v>1</v>
      </c>
      <c r="B69">
        <v>36.188600000000001</v>
      </c>
      <c r="C69" s="2">
        <v>5.0261939999999998E-2</v>
      </c>
    </row>
    <row r="70" spans="1:3" x14ac:dyDescent="0.3">
      <c r="A70" t="b">
        <v>1</v>
      </c>
      <c r="B70">
        <v>-29.510925</v>
      </c>
      <c r="C70" s="2">
        <v>-4.0987395000000003E-2</v>
      </c>
    </row>
    <row r="71" spans="1:3" x14ac:dyDescent="0.3">
      <c r="A71" t="b">
        <v>1</v>
      </c>
      <c r="B71">
        <v>87.297424000000007</v>
      </c>
      <c r="C71" s="2">
        <v>0.12124641999999999</v>
      </c>
    </row>
    <row r="72" spans="1:3" x14ac:dyDescent="0.3">
      <c r="A72" t="b">
        <v>1</v>
      </c>
      <c r="B72">
        <v>12.426940999999999</v>
      </c>
      <c r="C72" s="2">
        <v>1.725964E-2</v>
      </c>
    </row>
    <row r="73" spans="1:3" x14ac:dyDescent="0.3">
      <c r="A73" t="b">
        <v>1</v>
      </c>
      <c r="B73">
        <v>-4.0134889999999999</v>
      </c>
      <c r="C73" s="2">
        <v>-5.57429E-3</v>
      </c>
    </row>
    <row r="74" spans="1:3" x14ac:dyDescent="0.3">
      <c r="A74" t="b">
        <v>1</v>
      </c>
      <c r="B74">
        <v>-29.510925</v>
      </c>
      <c r="C74" s="2">
        <v>-4.0987395000000003E-2</v>
      </c>
    </row>
    <row r="75" spans="1:3" x14ac:dyDescent="0.3">
      <c r="A75" t="b">
        <v>1</v>
      </c>
      <c r="B75">
        <v>48.203063999999998</v>
      </c>
      <c r="C75" s="2">
        <v>6.69487E-2</v>
      </c>
    </row>
    <row r="76" spans="1:3" x14ac:dyDescent="0.3">
      <c r="A76" t="b">
        <v>1</v>
      </c>
      <c r="B76">
        <v>-29.510925</v>
      </c>
      <c r="C76" s="2">
        <v>-4.0987395000000003E-2</v>
      </c>
    </row>
    <row r="77" spans="1:3" x14ac:dyDescent="0.3">
      <c r="A77" t="b">
        <v>1</v>
      </c>
      <c r="B77">
        <v>70.046750000000003</v>
      </c>
      <c r="C77" s="2">
        <v>9.7287156E-2</v>
      </c>
    </row>
    <row r="78" spans="1:3" x14ac:dyDescent="0.3">
      <c r="A78" t="b">
        <v>1</v>
      </c>
      <c r="B78">
        <v>0.26623534999999998</v>
      </c>
      <c r="C78" s="2">
        <v>3.6977133E-4</v>
      </c>
    </row>
    <row r="79" spans="1:3" x14ac:dyDescent="0.3">
      <c r="A79" t="b">
        <v>1</v>
      </c>
      <c r="B79">
        <v>18.646239999999999</v>
      </c>
      <c r="C79" s="2">
        <v>2.5897554999999999E-2</v>
      </c>
    </row>
    <row r="80" spans="1:3" x14ac:dyDescent="0.3">
      <c r="A80" t="b">
        <v>1</v>
      </c>
      <c r="B80">
        <v>48.203063999999998</v>
      </c>
      <c r="C80" s="2">
        <v>6.69487E-2</v>
      </c>
    </row>
    <row r="81" spans="1:3" x14ac:dyDescent="0.3">
      <c r="A81" t="b">
        <v>1</v>
      </c>
      <c r="B81">
        <v>66.521360000000001</v>
      </c>
      <c r="C81" s="2">
        <v>9.2390780000000006E-2</v>
      </c>
    </row>
    <row r="82" spans="1:3" x14ac:dyDescent="0.3">
      <c r="A82" t="b">
        <v>1</v>
      </c>
      <c r="B82">
        <v>95.935299999999998</v>
      </c>
      <c r="C82" s="2">
        <v>0.13324347</v>
      </c>
    </row>
    <row r="83" spans="1:3" x14ac:dyDescent="0.3">
      <c r="A83" t="b">
        <v>1</v>
      </c>
      <c r="B83">
        <v>73.688540000000003</v>
      </c>
      <c r="C83" s="2">
        <v>0.10234519</v>
      </c>
    </row>
    <row r="84" spans="1:3" x14ac:dyDescent="0.3">
      <c r="A84" t="b">
        <v>1</v>
      </c>
      <c r="B84">
        <v>76.061710000000005</v>
      </c>
      <c r="C84" s="2">
        <v>0.10564126</v>
      </c>
    </row>
    <row r="85" spans="1:3" x14ac:dyDescent="0.3">
      <c r="A85" t="b">
        <v>1</v>
      </c>
      <c r="B85">
        <v>48.203063999999998</v>
      </c>
      <c r="C85" s="2">
        <v>6.69487E-2</v>
      </c>
    </row>
    <row r="86" spans="1:3" x14ac:dyDescent="0.3">
      <c r="A86" t="b">
        <v>1</v>
      </c>
      <c r="B86">
        <v>-12.809265</v>
      </c>
      <c r="C86" s="2">
        <v>-1.7790645000000001E-2</v>
      </c>
    </row>
    <row r="87" spans="1:3" x14ac:dyDescent="0.3">
      <c r="A87" t="b">
        <v>1</v>
      </c>
      <c r="B87">
        <v>78.691220000000001</v>
      </c>
      <c r="C87" s="2">
        <v>0.109293364</v>
      </c>
    </row>
    <row r="88" spans="1:3" x14ac:dyDescent="0.3">
      <c r="A88" t="b">
        <v>1</v>
      </c>
      <c r="B88">
        <v>94.249629999999996</v>
      </c>
      <c r="C88" s="2">
        <v>0.13090228000000001</v>
      </c>
    </row>
    <row r="89" spans="1:3" x14ac:dyDescent="0.3">
      <c r="A89" t="b">
        <v>1</v>
      </c>
      <c r="B89">
        <v>43.190795999999999</v>
      </c>
      <c r="C89" s="2">
        <v>5.9987217000000002E-2</v>
      </c>
    </row>
    <row r="90" spans="1:3" x14ac:dyDescent="0.3">
      <c r="A90" t="b">
        <v>1</v>
      </c>
      <c r="B90">
        <v>18.601685</v>
      </c>
      <c r="C90" s="2">
        <v>2.5835672E-2</v>
      </c>
    </row>
    <row r="91" spans="1:3" x14ac:dyDescent="0.3">
      <c r="A91" t="b">
        <v>1</v>
      </c>
      <c r="B91">
        <v>-14.484009</v>
      </c>
      <c r="C91" s="2">
        <v>-2.0116680000000001E-2</v>
      </c>
    </row>
    <row r="92" spans="1:3" x14ac:dyDescent="0.3">
      <c r="A92" t="b">
        <v>1</v>
      </c>
      <c r="B92">
        <v>30.696838</v>
      </c>
      <c r="C92" s="2">
        <v>4.2634499999999999E-2</v>
      </c>
    </row>
    <row r="93" spans="1:3" x14ac:dyDescent="0.3">
      <c r="A93" t="b">
        <v>1</v>
      </c>
      <c r="B93">
        <v>31.875366</v>
      </c>
      <c r="C93" s="2">
        <v>4.4271341999999998E-2</v>
      </c>
    </row>
    <row r="94" spans="1:3" x14ac:dyDescent="0.3">
      <c r="A94" t="b">
        <v>1</v>
      </c>
      <c r="B94">
        <v>18.284728999999999</v>
      </c>
      <c r="C94" s="2">
        <v>2.5395457E-2</v>
      </c>
    </row>
    <row r="95" spans="1:3" x14ac:dyDescent="0.3">
      <c r="A95" t="b">
        <v>1</v>
      </c>
      <c r="B95">
        <v>88.473569999999995</v>
      </c>
      <c r="C95" s="2">
        <v>0.12287996</v>
      </c>
    </row>
    <row r="96" spans="1:3" x14ac:dyDescent="0.3">
      <c r="A96" t="b">
        <v>1</v>
      </c>
      <c r="B96">
        <v>-29.510925</v>
      </c>
      <c r="C96" s="2">
        <v>-4.0987395000000003E-2</v>
      </c>
    </row>
    <row r="97" spans="1:3" x14ac:dyDescent="0.3">
      <c r="A97" t="b">
        <v>1</v>
      </c>
      <c r="B97">
        <v>4.3803710000000002</v>
      </c>
      <c r="C97" s="2">
        <v>6.0838489999999997E-3</v>
      </c>
    </row>
    <row r="98" spans="1:3" x14ac:dyDescent="0.3">
      <c r="A98" t="b">
        <v>1</v>
      </c>
      <c r="B98">
        <v>-8.9263309999999993</v>
      </c>
      <c r="C98" s="2">
        <v>-1.2397681000000001E-2</v>
      </c>
    </row>
    <row r="99" spans="1:3" x14ac:dyDescent="0.3">
      <c r="A99" t="b">
        <v>1</v>
      </c>
      <c r="B99">
        <v>-29.510925</v>
      </c>
      <c r="C99" s="2">
        <v>-4.0987395000000003E-2</v>
      </c>
    </row>
    <row r="100" spans="1:3" x14ac:dyDescent="0.3">
      <c r="A100" t="b">
        <v>1</v>
      </c>
      <c r="B100">
        <v>-29.510925</v>
      </c>
      <c r="C100" s="2">
        <v>-4.0987395000000003E-2</v>
      </c>
    </row>
    <row r="101" spans="1:3" x14ac:dyDescent="0.3">
      <c r="A101" t="b">
        <v>1</v>
      </c>
      <c r="B101">
        <v>48.203063999999998</v>
      </c>
      <c r="C101" s="2">
        <v>6.69487E-2</v>
      </c>
    </row>
    <row r="102" spans="1:3" x14ac:dyDescent="0.3">
      <c r="A102" t="b">
        <v>1</v>
      </c>
      <c r="B102">
        <v>-29.510925</v>
      </c>
      <c r="C102" s="2">
        <v>-4.0987395000000003E-2</v>
      </c>
    </row>
    <row r="103" spans="1:3" x14ac:dyDescent="0.3">
      <c r="A103" t="b">
        <v>1</v>
      </c>
      <c r="B103">
        <v>8.6497189999999993</v>
      </c>
      <c r="C103" s="2">
        <v>1.2013499E-2</v>
      </c>
    </row>
    <row r="104" spans="1:3" x14ac:dyDescent="0.3">
      <c r="A104" t="b">
        <v>1</v>
      </c>
      <c r="B104">
        <v>64.947019999999995</v>
      </c>
      <c r="C104" s="2">
        <v>9.0204194000000001E-2</v>
      </c>
    </row>
    <row r="105" spans="1:3" x14ac:dyDescent="0.3">
      <c r="A105" t="b">
        <v>1</v>
      </c>
      <c r="B105">
        <v>48.203063999999998</v>
      </c>
      <c r="C105" s="2">
        <v>6.69487E-2</v>
      </c>
    </row>
    <row r="106" spans="1:3" x14ac:dyDescent="0.3">
      <c r="A106" t="b">
        <v>1</v>
      </c>
      <c r="B106">
        <v>-29.510925</v>
      </c>
      <c r="C106" s="2">
        <v>-4.0987395000000003E-2</v>
      </c>
    </row>
    <row r="107" spans="1:3" x14ac:dyDescent="0.3">
      <c r="A107" t="b">
        <v>1</v>
      </c>
      <c r="B107">
        <v>7.8853150000000003</v>
      </c>
      <c r="C107" s="2">
        <v>1.0951826E-2</v>
      </c>
    </row>
    <row r="108" spans="1:3" x14ac:dyDescent="0.3">
      <c r="A108" t="b">
        <v>1</v>
      </c>
      <c r="B108">
        <v>48.203063999999998</v>
      </c>
      <c r="C108" s="2">
        <v>6.69487E-2</v>
      </c>
    </row>
    <row r="109" spans="1:3" x14ac:dyDescent="0.3">
      <c r="A109" t="b">
        <v>1</v>
      </c>
      <c r="B109">
        <v>70.106200000000001</v>
      </c>
      <c r="C109" s="2">
        <v>9.7369720000000007E-2</v>
      </c>
    </row>
    <row r="110" spans="1:3" x14ac:dyDescent="0.3">
      <c r="A110" t="b">
        <v>1</v>
      </c>
      <c r="B110">
        <v>48.203063999999998</v>
      </c>
      <c r="C110" s="2">
        <v>6.69487E-2</v>
      </c>
    </row>
    <row r="111" spans="1:3" x14ac:dyDescent="0.3">
      <c r="A111" t="b">
        <v>1</v>
      </c>
      <c r="B111">
        <v>102.16565</v>
      </c>
      <c r="C111" s="2">
        <v>0.14189673999999999</v>
      </c>
    </row>
    <row r="112" spans="1:3" x14ac:dyDescent="0.3">
      <c r="A112" t="b">
        <v>1</v>
      </c>
      <c r="B112">
        <v>40.222900000000003</v>
      </c>
      <c r="C112" s="2">
        <v>5.5865140000000001E-2</v>
      </c>
    </row>
    <row r="113" spans="1:3" x14ac:dyDescent="0.3">
      <c r="A113" t="b">
        <v>1</v>
      </c>
      <c r="B113">
        <v>33.411070000000002</v>
      </c>
      <c r="C113" s="2">
        <v>4.6404265E-2</v>
      </c>
    </row>
    <row r="114" spans="1:3" x14ac:dyDescent="0.3">
      <c r="A114" t="b">
        <v>1</v>
      </c>
      <c r="B114">
        <v>68.220519999999993</v>
      </c>
      <c r="C114" s="2">
        <v>9.4750724999999994E-2</v>
      </c>
    </row>
    <row r="115" spans="1:3" x14ac:dyDescent="0.3">
      <c r="A115" t="b">
        <v>1</v>
      </c>
      <c r="B115">
        <v>103.20044</v>
      </c>
      <c r="C115" s="2">
        <v>0.14333393999999999</v>
      </c>
    </row>
    <row r="116" spans="1:3" x14ac:dyDescent="0.3">
      <c r="A116" t="b">
        <v>1</v>
      </c>
      <c r="B116">
        <v>48.203063999999998</v>
      </c>
      <c r="C116" s="2">
        <v>6.69487E-2</v>
      </c>
    </row>
    <row r="117" spans="1:3" x14ac:dyDescent="0.3">
      <c r="A117" t="b">
        <v>1</v>
      </c>
      <c r="B117">
        <v>24.443542000000001</v>
      </c>
      <c r="C117" s="2">
        <v>3.3949364000000003E-2</v>
      </c>
    </row>
    <row r="118" spans="1:3" x14ac:dyDescent="0.3">
      <c r="A118" t="b">
        <v>1</v>
      </c>
      <c r="B118">
        <v>65.919799999999995</v>
      </c>
      <c r="C118" s="2">
        <v>9.1555275000000005E-2</v>
      </c>
    </row>
    <row r="119" spans="1:3" x14ac:dyDescent="0.3">
      <c r="A119" t="b">
        <v>1</v>
      </c>
      <c r="B119">
        <v>99.008544999999998</v>
      </c>
      <c r="C119" s="2">
        <v>0.13751186000000001</v>
      </c>
    </row>
    <row r="120" spans="1:3" x14ac:dyDescent="0.3">
      <c r="A120" t="b">
        <v>1</v>
      </c>
      <c r="B120">
        <v>48.203063999999998</v>
      </c>
      <c r="C120" s="2">
        <v>6.69487E-2</v>
      </c>
    </row>
    <row r="121" spans="1:3" x14ac:dyDescent="0.3">
      <c r="A121" t="b">
        <v>1</v>
      </c>
      <c r="B121">
        <v>-29.510925</v>
      </c>
      <c r="C121" s="2">
        <v>-4.0987395000000003E-2</v>
      </c>
    </row>
    <row r="122" spans="1:3" x14ac:dyDescent="0.3">
      <c r="A122" t="b">
        <v>1</v>
      </c>
      <c r="B122">
        <v>18.012329999999999</v>
      </c>
      <c r="C122" s="2">
        <v>2.5017124000000002E-2</v>
      </c>
    </row>
    <row r="123" spans="1:3" x14ac:dyDescent="0.3">
      <c r="A123" t="b">
        <v>1</v>
      </c>
      <c r="B123">
        <v>-29.510925</v>
      </c>
      <c r="C123" s="2">
        <v>-4.0987395000000003E-2</v>
      </c>
    </row>
    <row r="124" spans="1:3" x14ac:dyDescent="0.3">
      <c r="A124" t="b">
        <v>1</v>
      </c>
      <c r="B124">
        <v>32.386536</v>
      </c>
      <c r="C124" s="2">
        <v>4.4981300000000002E-2</v>
      </c>
    </row>
    <row r="125" spans="1:3" x14ac:dyDescent="0.3">
      <c r="A125" t="b">
        <v>1</v>
      </c>
      <c r="B125">
        <v>-29.510925</v>
      </c>
      <c r="C125" s="2">
        <v>-4.0987395000000003E-2</v>
      </c>
    </row>
    <row r="126" spans="1:3" x14ac:dyDescent="0.3">
      <c r="A126" t="b">
        <v>1</v>
      </c>
      <c r="B126">
        <v>48.203063999999998</v>
      </c>
      <c r="C126" s="2">
        <v>6.69487E-2</v>
      </c>
    </row>
    <row r="127" spans="1:3" x14ac:dyDescent="0.3">
      <c r="A127" t="b">
        <v>1</v>
      </c>
      <c r="B127">
        <v>17.908691000000001</v>
      </c>
      <c r="C127" s="2">
        <v>2.4873182000000001E-2</v>
      </c>
    </row>
    <row r="128" spans="1:3" x14ac:dyDescent="0.3">
      <c r="A128" t="b">
        <v>1</v>
      </c>
      <c r="B128">
        <v>100.53088</v>
      </c>
      <c r="C128" s="2">
        <v>0.13962622999999999</v>
      </c>
    </row>
    <row r="129" spans="1:3" x14ac:dyDescent="0.3">
      <c r="A129" t="b">
        <v>1</v>
      </c>
      <c r="B129">
        <v>48.203063999999998</v>
      </c>
      <c r="C129" s="2">
        <v>6.69487E-2</v>
      </c>
    </row>
    <row r="130" spans="1:3" x14ac:dyDescent="0.3">
      <c r="A130" t="b">
        <v>1</v>
      </c>
      <c r="B130">
        <v>7.9385376000000001</v>
      </c>
      <c r="C130" s="2">
        <v>1.1025745999999999E-2</v>
      </c>
    </row>
    <row r="131" spans="1:3" x14ac:dyDescent="0.3">
      <c r="A131" t="b">
        <v>1</v>
      </c>
      <c r="B131">
        <v>27.229980000000001</v>
      </c>
      <c r="C131" s="2">
        <v>3.7819419999999999E-2</v>
      </c>
    </row>
    <row r="132" spans="1:3" x14ac:dyDescent="0.3">
      <c r="A132" t="b">
        <v>1</v>
      </c>
      <c r="B132">
        <v>48.203063999999998</v>
      </c>
      <c r="C132" s="2">
        <v>6.69487E-2</v>
      </c>
    </row>
    <row r="133" spans="1:3" x14ac:dyDescent="0.3">
      <c r="A133" t="b">
        <v>1</v>
      </c>
      <c r="B133">
        <v>15.364440999999999</v>
      </c>
      <c r="C133" s="2">
        <v>2.1339502E-2</v>
      </c>
    </row>
    <row r="134" spans="1:3" x14ac:dyDescent="0.3">
      <c r="A134" t="b">
        <v>1</v>
      </c>
      <c r="B134">
        <v>41.432740000000003</v>
      </c>
      <c r="C134" s="2">
        <v>5.7545472E-2</v>
      </c>
    </row>
    <row r="135" spans="1:3" x14ac:dyDescent="0.3">
      <c r="A135" t="b">
        <v>1</v>
      </c>
      <c r="B135">
        <v>-29.510925</v>
      </c>
      <c r="C135" s="2">
        <v>-4.0987395000000003E-2</v>
      </c>
    </row>
    <row r="136" spans="1:3" x14ac:dyDescent="0.3">
      <c r="A136" t="b">
        <v>1</v>
      </c>
      <c r="B136">
        <v>48.203063999999998</v>
      </c>
      <c r="C136" s="2">
        <v>6.69487E-2</v>
      </c>
    </row>
    <row r="137" spans="1:3" x14ac:dyDescent="0.3">
      <c r="A137" t="b">
        <v>1</v>
      </c>
      <c r="B137">
        <v>-29.510925</v>
      </c>
      <c r="C137" s="2">
        <v>-4.0987395000000003E-2</v>
      </c>
    </row>
    <row r="138" spans="1:3" x14ac:dyDescent="0.3">
      <c r="A138" t="b">
        <v>1</v>
      </c>
      <c r="B138">
        <v>-29.510925</v>
      </c>
      <c r="C138" s="2">
        <v>-4.0987395000000003E-2</v>
      </c>
    </row>
    <row r="139" spans="1:3" x14ac:dyDescent="0.3">
      <c r="A139" t="b">
        <v>1</v>
      </c>
      <c r="B139">
        <v>-1.7941895000000001</v>
      </c>
      <c r="C139" s="2">
        <v>-2.4919298000000002E-3</v>
      </c>
    </row>
    <row r="140" spans="1:3" x14ac:dyDescent="0.3">
      <c r="A140" t="b">
        <v>1</v>
      </c>
      <c r="B140">
        <v>-10.280578999999999</v>
      </c>
      <c r="C140" s="2">
        <v>-1.4278581E-2</v>
      </c>
    </row>
    <row r="141" spans="1:3" x14ac:dyDescent="0.3">
      <c r="A141" t="b">
        <v>1</v>
      </c>
      <c r="B141">
        <v>1.8643187999999999</v>
      </c>
      <c r="C141" s="2">
        <v>2.5893317000000001E-3</v>
      </c>
    </row>
    <row r="142" spans="1:3" x14ac:dyDescent="0.3">
      <c r="A142" t="b">
        <v>1</v>
      </c>
      <c r="B142">
        <v>33.566284000000003</v>
      </c>
      <c r="C142" s="2">
        <v>4.6619840000000003E-2</v>
      </c>
    </row>
    <row r="143" spans="1:3" x14ac:dyDescent="0.3">
      <c r="A143" t="b">
        <v>1</v>
      </c>
      <c r="B143">
        <v>48.203063999999998</v>
      </c>
      <c r="C143" s="2">
        <v>6.69487E-2</v>
      </c>
    </row>
    <row r="144" spans="1:3" x14ac:dyDescent="0.3">
      <c r="A144" t="b">
        <v>1</v>
      </c>
      <c r="B144">
        <v>18.144531000000001</v>
      </c>
      <c r="C144" s="2">
        <v>2.5200738E-2</v>
      </c>
    </row>
    <row r="145" spans="1:3" x14ac:dyDescent="0.3">
      <c r="A145" t="b">
        <v>1</v>
      </c>
      <c r="B145">
        <v>-29.510925</v>
      </c>
      <c r="C145" s="2">
        <v>-4.0987395000000003E-2</v>
      </c>
    </row>
    <row r="146" spans="1:3" x14ac:dyDescent="0.3">
      <c r="A146" t="b">
        <v>1</v>
      </c>
      <c r="B146">
        <v>48.203063999999998</v>
      </c>
      <c r="C146" s="2">
        <v>6.69487E-2</v>
      </c>
    </row>
    <row r="147" spans="1:3" x14ac:dyDescent="0.3">
      <c r="A147" t="b">
        <v>1</v>
      </c>
      <c r="B147">
        <v>-3.0731199999999999</v>
      </c>
      <c r="C147" s="2">
        <v>-4.2682225000000001E-3</v>
      </c>
    </row>
    <row r="148" spans="1:3" x14ac:dyDescent="0.3">
      <c r="A148" t="b">
        <v>1</v>
      </c>
      <c r="B148">
        <v>93.193600000000004</v>
      </c>
      <c r="C148" s="2">
        <v>0.12943555000000001</v>
      </c>
    </row>
    <row r="149" spans="1:3" x14ac:dyDescent="0.3">
      <c r="A149" t="b">
        <v>1</v>
      </c>
      <c r="B149">
        <v>48.203063999999998</v>
      </c>
      <c r="C149" s="2">
        <v>6.69487E-2</v>
      </c>
    </row>
    <row r="150" spans="1:3" x14ac:dyDescent="0.3">
      <c r="A150" t="b">
        <v>1</v>
      </c>
      <c r="B150">
        <v>4.4813843000000002</v>
      </c>
      <c r="C150" s="2">
        <v>6.2241446999999998E-3</v>
      </c>
    </row>
    <row r="151" spans="1:3" x14ac:dyDescent="0.3">
      <c r="A151" t="b">
        <v>1</v>
      </c>
      <c r="B151">
        <v>17.354492</v>
      </c>
      <c r="C151" s="2">
        <v>2.410346E-2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95F32-DF27-4BFD-9268-452E46F39465}">
  <dimension ref="A1:F151"/>
  <sheetViews>
    <sheetView workbookViewId="0">
      <selection activeCell="F5" sqref="F5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29.4414062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63.77411</v>
      </c>
      <c r="C2" s="2">
        <v>8.8575155000000003E-2</v>
      </c>
      <c r="E2" s="1" t="s">
        <v>3</v>
      </c>
      <c r="F2" s="2">
        <f xml:space="preserve"> COUNTIF(TradeResults15[Column1], "VERDADEIRO") / COUNTA(TradeResults15[Column1])</f>
        <v>1</v>
      </c>
    </row>
    <row r="3" spans="1:6" ht="18" x14ac:dyDescent="0.35">
      <c r="A3" t="b">
        <v>1</v>
      </c>
      <c r="B3">
        <v>63.77411</v>
      </c>
      <c r="C3" s="2">
        <v>8.8575155000000003E-2</v>
      </c>
      <c r="E3" s="1" t="s">
        <v>4</v>
      </c>
      <c r="F3" s="2">
        <f t="array" ref="F3" xml:space="preserve"> AVERAGE(IF(TradeResults15[Column1] = TRUE,TradeResults15[Column3]))</f>
        <v>5.5750275333333495E-3</v>
      </c>
    </row>
    <row r="4" spans="1:6" ht="18" x14ac:dyDescent="0.35">
      <c r="A4" t="b">
        <v>1</v>
      </c>
      <c r="B4">
        <v>63.77411</v>
      </c>
      <c r="C4" s="2">
        <v>8.8575155000000003E-2</v>
      </c>
      <c r="E4" s="1" t="s">
        <v>8</v>
      </c>
      <c r="F4" s="5">
        <f t="array" ref="F4" xml:space="preserve"> AVERAGE(IF(TradeResults15[Column1] = TRUE,TradeResults15[Column2]))</f>
        <v>4.0140182666666488</v>
      </c>
    </row>
    <row r="5" spans="1:6" ht="18" x14ac:dyDescent="0.35">
      <c r="A5" t="b">
        <v>1</v>
      </c>
      <c r="B5">
        <v>63.77411</v>
      </c>
      <c r="C5" s="2">
        <v>8.8575155000000003E-2</v>
      </c>
      <c r="E5" s="4" t="s">
        <v>5</v>
      </c>
      <c r="F5" s="2">
        <f>_xlfn.STDEV.P(TradeResults15[Column3])</f>
        <v>7.7639510009708007E-2</v>
      </c>
    </row>
    <row r="6" spans="1:6" ht="18" x14ac:dyDescent="0.35">
      <c r="A6" t="b">
        <v>1</v>
      </c>
      <c r="B6">
        <v>-48.276062000000003</v>
      </c>
      <c r="C6" s="2">
        <v>-6.7050083999999996E-2</v>
      </c>
      <c r="E6" s="1" t="s">
        <v>6</v>
      </c>
      <c r="F6" s="2">
        <f t="array" ref="F6">_xlfn.STDEV.P(IF(TradeResults15[Column3] &gt; 0,TradeResults15[Column3]))</f>
        <v>0</v>
      </c>
    </row>
    <row r="7" spans="1:6" ht="18" x14ac:dyDescent="0.35">
      <c r="A7" t="b">
        <v>1</v>
      </c>
      <c r="B7">
        <v>63.77411</v>
      </c>
      <c r="C7" s="2">
        <v>8.8575155000000003E-2</v>
      </c>
      <c r="E7" s="1" t="s">
        <v>7</v>
      </c>
      <c r="F7" s="2">
        <f t="array" ref="F7">_xlfn.STDEV.P(IF(TradeResults15[Column3] &lt; 0,TradeResults15[Column3]))</f>
        <v>6.9388939039072284E-17</v>
      </c>
    </row>
    <row r="8" spans="1:6" x14ac:dyDescent="0.3">
      <c r="A8" t="b">
        <v>1</v>
      </c>
      <c r="B8">
        <v>-48.276062000000003</v>
      </c>
      <c r="C8" s="2">
        <v>-6.7050083999999996E-2</v>
      </c>
    </row>
    <row r="9" spans="1:6" x14ac:dyDescent="0.3">
      <c r="A9" t="b">
        <v>1</v>
      </c>
      <c r="B9">
        <v>63.77411</v>
      </c>
      <c r="C9" s="2">
        <v>8.8575155000000003E-2</v>
      </c>
    </row>
    <row r="10" spans="1:6" x14ac:dyDescent="0.3">
      <c r="A10" t="b">
        <v>1</v>
      </c>
      <c r="B10">
        <v>-48.276062000000003</v>
      </c>
      <c r="C10" s="2">
        <v>-6.7050083999999996E-2</v>
      </c>
    </row>
    <row r="11" spans="1:6" x14ac:dyDescent="0.3">
      <c r="A11" t="b">
        <v>1</v>
      </c>
      <c r="B11">
        <v>-48.276062000000003</v>
      </c>
      <c r="C11" s="2">
        <v>-6.7050083999999996E-2</v>
      </c>
    </row>
    <row r="12" spans="1:6" x14ac:dyDescent="0.3">
      <c r="A12" t="b">
        <v>1</v>
      </c>
      <c r="B12">
        <v>-48.276062000000003</v>
      </c>
      <c r="C12" s="2">
        <v>-6.7050083999999996E-2</v>
      </c>
    </row>
    <row r="13" spans="1:6" x14ac:dyDescent="0.3">
      <c r="A13" t="b">
        <v>1</v>
      </c>
      <c r="B13">
        <v>63.77411</v>
      </c>
      <c r="C13" s="2">
        <v>8.8575155000000003E-2</v>
      </c>
    </row>
    <row r="14" spans="1:6" x14ac:dyDescent="0.3">
      <c r="A14" t="b">
        <v>1</v>
      </c>
      <c r="B14">
        <v>63.77411</v>
      </c>
      <c r="C14" s="2">
        <v>8.8575155000000003E-2</v>
      </c>
    </row>
    <row r="15" spans="1:6" x14ac:dyDescent="0.3">
      <c r="A15" t="b">
        <v>1</v>
      </c>
      <c r="B15">
        <v>-48.276062000000003</v>
      </c>
      <c r="C15" s="2">
        <v>-6.7050083999999996E-2</v>
      </c>
    </row>
    <row r="16" spans="1:6" x14ac:dyDescent="0.3">
      <c r="A16" t="b">
        <v>1</v>
      </c>
      <c r="B16">
        <v>-48.276062000000003</v>
      </c>
      <c r="C16" s="2">
        <v>-6.7050083999999996E-2</v>
      </c>
    </row>
    <row r="17" spans="1:3" x14ac:dyDescent="0.3">
      <c r="A17" t="b">
        <v>1</v>
      </c>
      <c r="B17">
        <v>63.77411</v>
      </c>
      <c r="C17" s="2">
        <v>8.8575155000000003E-2</v>
      </c>
    </row>
    <row r="18" spans="1:3" x14ac:dyDescent="0.3">
      <c r="A18" t="b">
        <v>1</v>
      </c>
      <c r="B18">
        <v>63.77411</v>
      </c>
      <c r="C18" s="2">
        <v>8.8575155000000003E-2</v>
      </c>
    </row>
    <row r="19" spans="1:3" x14ac:dyDescent="0.3">
      <c r="A19" t="b">
        <v>1</v>
      </c>
      <c r="B19">
        <v>63.77411</v>
      </c>
      <c r="C19" s="2">
        <v>8.8575155000000003E-2</v>
      </c>
    </row>
    <row r="20" spans="1:3" x14ac:dyDescent="0.3">
      <c r="A20" t="b">
        <v>1</v>
      </c>
      <c r="B20">
        <v>63.77411</v>
      </c>
      <c r="C20" s="2">
        <v>8.8575155000000003E-2</v>
      </c>
    </row>
    <row r="21" spans="1:3" x14ac:dyDescent="0.3">
      <c r="A21" t="b">
        <v>1</v>
      </c>
      <c r="B21">
        <v>-48.276062000000003</v>
      </c>
      <c r="C21" s="2">
        <v>-6.7050083999999996E-2</v>
      </c>
    </row>
    <row r="22" spans="1:3" x14ac:dyDescent="0.3">
      <c r="A22" t="b">
        <v>1</v>
      </c>
      <c r="B22">
        <v>63.77411</v>
      </c>
      <c r="C22" s="2">
        <v>8.8575155000000003E-2</v>
      </c>
    </row>
    <row r="23" spans="1:3" x14ac:dyDescent="0.3">
      <c r="A23" t="b">
        <v>1</v>
      </c>
      <c r="B23">
        <v>-48.276062000000003</v>
      </c>
      <c r="C23" s="2">
        <v>-6.7050083999999996E-2</v>
      </c>
    </row>
    <row r="24" spans="1:3" x14ac:dyDescent="0.3">
      <c r="A24" t="b">
        <v>1</v>
      </c>
      <c r="B24">
        <v>63.77411</v>
      </c>
      <c r="C24" s="2">
        <v>8.8575155000000003E-2</v>
      </c>
    </row>
    <row r="25" spans="1:3" x14ac:dyDescent="0.3">
      <c r="A25" t="b">
        <v>1</v>
      </c>
      <c r="B25">
        <v>-48.276062000000003</v>
      </c>
      <c r="C25" s="2">
        <v>-6.7050083999999996E-2</v>
      </c>
    </row>
    <row r="26" spans="1:3" x14ac:dyDescent="0.3">
      <c r="A26" t="b">
        <v>1</v>
      </c>
      <c r="B26">
        <v>63.77411</v>
      </c>
      <c r="C26" s="2">
        <v>8.8575155000000003E-2</v>
      </c>
    </row>
    <row r="27" spans="1:3" x14ac:dyDescent="0.3">
      <c r="A27" t="b">
        <v>1</v>
      </c>
      <c r="B27">
        <v>63.77411</v>
      </c>
      <c r="C27" s="2">
        <v>8.8575155000000003E-2</v>
      </c>
    </row>
    <row r="28" spans="1:3" x14ac:dyDescent="0.3">
      <c r="A28" t="b">
        <v>1</v>
      </c>
      <c r="B28">
        <v>-48.276062000000003</v>
      </c>
      <c r="C28" s="2">
        <v>-6.7050083999999996E-2</v>
      </c>
    </row>
    <row r="29" spans="1:3" x14ac:dyDescent="0.3">
      <c r="A29" t="b">
        <v>1</v>
      </c>
      <c r="B29">
        <v>63.77411</v>
      </c>
      <c r="C29" s="2">
        <v>8.8575155000000003E-2</v>
      </c>
    </row>
    <row r="30" spans="1:3" x14ac:dyDescent="0.3">
      <c r="A30" t="b">
        <v>1</v>
      </c>
      <c r="B30">
        <v>63.77411</v>
      </c>
      <c r="C30" s="2">
        <v>8.8575155000000003E-2</v>
      </c>
    </row>
    <row r="31" spans="1:3" x14ac:dyDescent="0.3">
      <c r="A31" t="b">
        <v>1</v>
      </c>
      <c r="B31">
        <v>63.77411</v>
      </c>
      <c r="C31" s="2">
        <v>8.8575155000000003E-2</v>
      </c>
    </row>
    <row r="32" spans="1:3" x14ac:dyDescent="0.3">
      <c r="A32" t="b">
        <v>1</v>
      </c>
      <c r="B32">
        <v>-48.276062000000003</v>
      </c>
      <c r="C32" s="2">
        <v>-6.7050083999999996E-2</v>
      </c>
    </row>
    <row r="33" spans="1:3" x14ac:dyDescent="0.3">
      <c r="A33" t="b">
        <v>1</v>
      </c>
      <c r="B33">
        <v>-48.276062000000003</v>
      </c>
      <c r="C33" s="2">
        <v>-6.7050083999999996E-2</v>
      </c>
    </row>
    <row r="34" spans="1:3" x14ac:dyDescent="0.3">
      <c r="A34" t="b">
        <v>1</v>
      </c>
      <c r="B34">
        <v>-48.276062000000003</v>
      </c>
      <c r="C34" s="2">
        <v>-6.7050083999999996E-2</v>
      </c>
    </row>
    <row r="35" spans="1:3" x14ac:dyDescent="0.3">
      <c r="A35" t="b">
        <v>1</v>
      </c>
      <c r="B35">
        <v>-48.276062000000003</v>
      </c>
      <c r="C35" s="2">
        <v>-6.7050083999999996E-2</v>
      </c>
    </row>
    <row r="36" spans="1:3" x14ac:dyDescent="0.3">
      <c r="A36" t="b">
        <v>1</v>
      </c>
      <c r="B36">
        <v>-48.276062000000003</v>
      </c>
      <c r="C36" s="2">
        <v>-6.7050083999999996E-2</v>
      </c>
    </row>
    <row r="37" spans="1:3" x14ac:dyDescent="0.3">
      <c r="A37" t="b">
        <v>1</v>
      </c>
      <c r="B37">
        <v>-48.276062000000003</v>
      </c>
      <c r="C37" s="2">
        <v>-6.7050083999999996E-2</v>
      </c>
    </row>
    <row r="38" spans="1:3" x14ac:dyDescent="0.3">
      <c r="A38" t="b">
        <v>1</v>
      </c>
      <c r="B38">
        <v>-48.276062000000003</v>
      </c>
      <c r="C38" s="2">
        <v>-6.7050083999999996E-2</v>
      </c>
    </row>
    <row r="39" spans="1:3" x14ac:dyDescent="0.3">
      <c r="A39" t="b">
        <v>1</v>
      </c>
      <c r="B39">
        <v>-48.276062000000003</v>
      </c>
      <c r="C39" s="2">
        <v>-6.7050083999999996E-2</v>
      </c>
    </row>
    <row r="40" spans="1:3" x14ac:dyDescent="0.3">
      <c r="A40" t="b">
        <v>1</v>
      </c>
      <c r="B40">
        <v>63.77411</v>
      </c>
      <c r="C40" s="2">
        <v>8.8575155000000003E-2</v>
      </c>
    </row>
    <row r="41" spans="1:3" x14ac:dyDescent="0.3">
      <c r="A41" t="b">
        <v>1</v>
      </c>
      <c r="B41">
        <v>-48.276062000000003</v>
      </c>
      <c r="C41" s="2">
        <v>-6.7050083999999996E-2</v>
      </c>
    </row>
    <row r="42" spans="1:3" x14ac:dyDescent="0.3">
      <c r="A42" t="b">
        <v>1</v>
      </c>
      <c r="B42">
        <v>63.77411</v>
      </c>
      <c r="C42" s="2">
        <v>8.8575155000000003E-2</v>
      </c>
    </row>
    <row r="43" spans="1:3" x14ac:dyDescent="0.3">
      <c r="A43" t="b">
        <v>1</v>
      </c>
      <c r="B43">
        <v>-48.276062000000003</v>
      </c>
      <c r="C43" s="2">
        <v>-6.7050083999999996E-2</v>
      </c>
    </row>
    <row r="44" spans="1:3" x14ac:dyDescent="0.3">
      <c r="A44" t="b">
        <v>1</v>
      </c>
      <c r="B44">
        <v>63.77411</v>
      </c>
      <c r="C44" s="2">
        <v>8.8575155000000003E-2</v>
      </c>
    </row>
    <row r="45" spans="1:3" x14ac:dyDescent="0.3">
      <c r="A45" t="b">
        <v>1</v>
      </c>
      <c r="B45">
        <v>-48.276062000000003</v>
      </c>
      <c r="C45" s="2">
        <v>-6.7050083999999996E-2</v>
      </c>
    </row>
    <row r="46" spans="1:3" x14ac:dyDescent="0.3">
      <c r="A46" t="b">
        <v>1</v>
      </c>
      <c r="B46">
        <v>-48.276062000000003</v>
      </c>
      <c r="C46" s="2">
        <v>-6.7050083999999996E-2</v>
      </c>
    </row>
    <row r="47" spans="1:3" x14ac:dyDescent="0.3">
      <c r="A47" t="b">
        <v>1</v>
      </c>
      <c r="B47">
        <v>-48.276062000000003</v>
      </c>
      <c r="C47" s="2">
        <v>-6.7050083999999996E-2</v>
      </c>
    </row>
    <row r="48" spans="1:3" x14ac:dyDescent="0.3">
      <c r="A48" t="b">
        <v>1</v>
      </c>
      <c r="B48">
        <v>63.77411</v>
      </c>
      <c r="C48" s="2">
        <v>8.8575155000000003E-2</v>
      </c>
    </row>
    <row r="49" spans="1:3" x14ac:dyDescent="0.3">
      <c r="A49" t="b">
        <v>1</v>
      </c>
      <c r="B49">
        <v>63.77411</v>
      </c>
      <c r="C49" s="2">
        <v>8.8575155000000003E-2</v>
      </c>
    </row>
    <row r="50" spans="1:3" x14ac:dyDescent="0.3">
      <c r="A50" t="b">
        <v>1</v>
      </c>
      <c r="B50">
        <v>63.77411</v>
      </c>
      <c r="C50" s="2">
        <v>8.8575155000000003E-2</v>
      </c>
    </row>
    <row r="51" spans="1:3" x14ac:dyDescent="0.3">
      <c r="A51" t="b">
        <v>1</v>
      </c>
      <c r="B51">
        <v>63.77411</v>
      </c>
      <c r="C51" s="2">
        <v>8.8575155000000003E-2</v>
      </c>
    </row>
    <row r="52" spans="1:3" x14ac:dyDescent="0.3">
      <c r="A52" t="b">
        <v>1</v>
      </c>
      <c r="B52">
        <v>-48.276062000000003</v>
      </c>
      <c r="C52" s="2">
        <v>-6.7050083999999996E-2</v>
      </c>
    </row>
    <row r="53" spans="1:3" x14ac:dyDescent="0.3">
      <c r="A53" t="b">
        <v>1</v>
      </c>
      <c r="B53">
        <v>-48.276062000000003</v>
      </c>
      <c r="C53" s="2">
        <v>-6.7050083999999996E-2</v>
      </c>
    </row>
    <row r="54" spans="1:3" x14ac:dyDescent="0.3">
      <c r="A54" t="b">
        <v>1</v>
      </c>
      <c r="B54">
        <v>-48.276062000000003</v>
      </c>
      <c r="C54" s="2">
        <v>-6.7050083999999996E-2</v>
      </c>
    </row>
    <row r="55" spans="1:3" x14ac:dyDescent="0.3">
      <c r="A55" t="b">
        <v>1</v>
      </c>
      <c r="B55">
        <v>63.77411</v>
      </c>
      <c r="C55" s="2">
        <v>8.8575155000000003E-2</v>
      </c>
    </row>
    <row r="56" spans="1:3" x14ac:dyDescent="0.3">
      <c r="A56" t="b">
        <v>1</v>
      </c>
      <c r="B56">
        <v>-48.276062000000003</v>
      </c>
      <c r="C56" s="2">
        <v>-6.7050083999999996E-2</v>
      </c>
    </row>
    <row r="57" spans="1:3" x14ac:dyDescent="0.3">
      <c r="A57" t="b">
        <v>1</v>
      </c>
      <c r="B57">
        <v>-48.276062000000003</v>
      </c>
      <c r="C57" s="2">
        <v>-6.7050083999999996E-2</v>
      </c>
    </row>
    <row r="58" spans="1:3" x14ac:dyDescent="0.3">
      <c r="A58" t="b">
        <v>1</v>
      </c>
      <c r="B58">
        <v>63.77411</v>
      </c>
      <c r="C58" s="2">
        <v>8.8575155000000003E-2</v>
      </c>
    </row>
    <row r="59" spans="1:3" x14ac:dyDescent="0.3">
      <c r="A59" t="b">
        <v>1</v>
      </c>
      <c r="B59">
        <v>63.77411</v>
      </c>
      <c r="C59" s="2">
        <v>8.8575155000000003E-2</v>
      </c>
    </row>
    <row r="60" spans="1:3" x14ac:dyDescent="0.3">
      <c r="A60" t="b">
        <v>1</v>
      </c>
      <c r="B60">
        <v>-48.276062000000003</v>
      </c>
      <c r="C60" s="2">
        <v>-6.7050083999999996E-2</v>
      </c>
    </row>
    <row r="61" spans="1:3" x14ac:dyDescent="0.3">
      <c r="A61" t="b">
        <v>1</v>
      </c>
      <c r="B61">
        <v>-48.276062000000003</v>
      </c>
      <c r="C61" s="2">
        <v>-6.7050083999999996E-2</v>
      </c>
    </row>
    <row r="62" spans="1:3" x14ac:dyDescent="0.3">
      <c r="A62" t="b">
        <v>1</v>
      </c>
      <c r="B62">
        <v>63.77411</v>
      </c>
      <c r="C62" s="2">
        <v>8.8575155000000003E-2</v>
      </c>
    </row>
    <row r="63" spans="1:3" x14ac:dyDescent="0.3">
      <c r="A63" t="b">
        <v>1</v>
      </c>
      <c r="B63">
        <v>-48.276062000000003</v>
      </c>
      <c r="C63" s="2">
        <v>-6.7050083999999996E-2</v>
      </c>
    </row>
    <row r="64" spans="1:3" x14ac:dyDescent="0.3">
      <c r="A64" t="b">
        <v>1</v>
      </c>
      <c r="B64">
        <v>-48.276062000000003</v>
      </c>
      <c r="C64" s="2">
        <v>-6.7050083999999996E-2</v>
      </c>
    </row>
    <row r="65" spans="1:3" x14ac:dyDescent="0.3">
      <c r="A65" t="b">
        <v>1</v>
      </c>
      <c r="B65">
        <v>63.77411</v>
      </c>
      <c r="C65" s="2">
        <v>8.8575155000000003E-2</v>
      </c>
    </row>
    <row r="66" spans="1:3" x14ac:dyDescent="0.3">
      <c r="A66" t="b">
        <v>1</v>
      </c>
      <c r="B66">
        <v>-48.276062000000003</v>
      </c>
      <c r="C66" s="2">
        <v>-6.7050083999999996E-2</v>
      </c>
    </row>
    <row r="67" spans="1:3" x14ac:dyDescent="0.3">
      <c r="A67" t="b">
        <v>1</v>
      </c>
      <c r="B67">
        <v>63.77411</v>
      </c>
      <c r="C67" s="2">
        <v>8.8575155000000003E-2</v>
      </c>
    </row>
    <row r="68" spans="1:3" x14ac:dyDescent="0.3">
      <c r="A68" t="b">
        <v>1</v>
      </c>
      <c r="B68">
        <v>63.77411</v>
      </c>
      <c r="C68" s="2">
        <v>8.8575155000000003E-2</v>
      </c>
    </row>
    <row r="69" spans="1:3" x14ac:dyDescent="0.3">
      <c r="A69" t="b">
        <v>1</v>
      </c>
      <c r="B69">
        <v>63.77411</v>
      </c>
      <c r="C69" s="2">
        <v>8.8575155000000003E-2</v>
      </c>
    </row>
    <row r="70" spans="1:3" x14ac:dyDescent="0.3">
      <c r="A70" t="b">
        <v>1</v>
      </c>
      <c r="B70">
        <v>-48.276062000000003</v>
      </c>
      <c r="C70" s="2">
        <v>-6.7050083999999996E-2</v>
      </c>
    </row>
    <row r="71" spans="1:3" x14ac:dyDescent="0.3">
      <c r="A71" t="b">
        <v>1</v>
      </c>
      <c r="B71">
        <v>-48.276062000000003</v>
      </c>
      <c r="C71" s="2">
        <v>-6.7050083999999996E-2</v>
      </c>
    </row>
    <row r="72" spans="1:3" x14ac:dyDescent="0.3">
      <c r="A72" t="b">
        <v>1</v>
      </c>
      <c r="B72">
        <v>63.77411</v>
      </c>
      <c r="C72" s="2">
        <v>8.8575155000000003E-2</v>
      </c>
    </row>
    <row r="73" spans="1:3" x14ac:dyDescent="0.3">
      <c r="A73" t="b">
        <v>1</v>
      </c>
      <c r="B73">
        <v>-48.276062000000003</v>
      </c>
      <c r="C73" s="2">
        <v>-6.7050083999999996E-2</v>
      </c>
    </row>
    <row r="74" spans="1:3" x14ac:dyDescent="0.3">
      <c r="A74" t="b">
        <v>1</v>
      </c>
      <c r="B74">
        <v>-48.276062000000003</v>
      </c>
      <c r="C74" s="2">
        <v>-6.7050083999999996E-2</v>
      </c>
    </row>
    <row r="75" spans="1:3" x14ac:dyDescent="0.3">
      <c r="A75" t="b">
        <v>1</v>
      </c>
      <c r="B75">
        <v>63.77411</v>
      </c>
      <c r="C75" s="2">
        <v>8.8575155000000003E-2</v>
      </c>
    </row>
    <row r="76" spans="1:3" x14ac:dyDescent="0.3">
      <c r="A76" t="b">
        <v>1</v>
      </c>
      <c r="B76">
        <v>-48.276062000000003</v>
      </c>
      <c r="C76" s="2">
        <v>-6.7050083999999996E-2</v>
      </c>
    </row>
    <row r="77" spans="1:3" x14ac:dyDescent="0.3">
      <c r="A77" t="b">
        <v>1</v>
      </c>
      <c r="B77">
        <v>-48.276062000000003</v>
      </c>
      <c r="C77" s="2">
        <v>-6.7050083999999996E-2</v>
      </c>
    </row>
    <row r="78" spans="1:3" x14ac:dyDescent="0.3">
      <c r="A78" t="b">
        <v>1</v>
      </c>
      <c r="B78">
        <v>63.77411</v>
      </c>
      <c r="C78" s="2">
        <v>8.8575155000000003E-2</v>
      </c>
    </row>
    <row r="79" spans="1:3" x14ac:dyDescent="0.3">
      <c r="A79" t="b">
        <v>1</v>
      </c>
      <c r="B79">
        <v>-48.276062000000003</v>
      </c>
      <c r="C79" s="2">
        <v>-6.7050083999999996E-2</v>
      </c>
    </row>
    <row r="80" spans="1:3" x14ac:dyDescent="0.3">
      <c r="A80" t="b">
        <v>1</v>
      </c>
      <c r="B80">
        <v>63.77411</v>
      </c>
      <c r="C80" s="2">
        <v>8.8575155000000003E-2</v>
      </c>
    </row>
    <row r="81" spans="1:3" x14ac:dyDescent="0.3">
      <c r="A81" t="b">
        <v>1</v>
      </c>
      <c r="B81">
        <v>63.77411</v>
      </c>
      <c r="C81" s="2">
        <v>8.8575155000000003E-2</v>
      </c>
    </row>
    <row r="82" spans="1:3" x14ac:dyDescent="0.3">
      <c r="A82" t="b">
        <v>1</v>
      </c>
      <c r="B82">
        <v>63.77411</v>
      </c>
      <c r="C82" s="2">
        <v>8.8575155000000003E-2</v>
      </c>
    </row>
    <row r="83" spans="1:3" x14ac:dyDescent="0.3">
      <c r="A83" t="b">
        <v>1</v>
      </c>
      <c r="B83">
        <v>63.77411</v>
      </c>
      <c r="C83" s="2">
        <v>8.8575155000000003E-2</v>
      </c>
    </row>
    <row r="84" spans="1:3" x14ac:dyDescent="0.3">
      <c r="A84" t="b">
        <v>1</v>
      </c>
      <c r="B84">
        <v>63.77411</v>
      </c>
      <c r="C84" s="2">
        <v>8.8575155000000003E-2</v>
      </c>
    </row>
    <row r="85" spans="1:3" x14ac:dyDescent="0.3">
      <c r="A85" t="b">
        <v>1</v>
      </c>
      <c r="B85">
        <v>63.77411</v>
      </c>
      <c r="C85" s="2">
        <v>8.8575155000000003E-2</v>
      </c>
    </row>
    <row r="86" spans="1:3" x14ac:dyDescent="0.3">
      <c r="A86" t="b">
        <v>1</v>
      </c>
      <c r="B86">
        <v>-48.276062000000003</v>
      </c>
      <c r="C86" s="2">
        <v>-6.7050083999999996E-2</v>
      </c>
    </row>
    <row r="87" spans="1:3" x14ac:dyDescent="0.3">
      <c r="A87" t="b">
        <v>1</v>
      </c>
      <c r="B87">
        <v>63.77411</v>
      </c>
      <c r="C87" s="2">
        <v>8.8575155000000003E-2</v>
      </c>
    </row>
    <row r="88" spans="1:3" x14ac:dyDescent="0.3">
      <c r="A88" t="b">
        <v>1</v>
      </c>
      <c r="B88">
        <v>-48.276062000000003</v>
      </c>
      <c r="C88" s="2">
        <v>-6.7050083999999996E-2</v>
      </c>
    </row>
    <row r="89" spans="1:3" x14ac:dyDescent="0.3">
      <c r="A89" t="b">
        <v>1</v>
      </c>
      <c r="B89">
        <v>63.77411</v>
      </c>
      <c r="C89" s="2">
        <v>8.8575155000000003E-2</v>
      </c>
    </row>
    <row r="90" spans="1:3" x14ac:dyDescent="0.3">
      <c r="A90" t="b">
        <v>1</v>
      </c>
      <c r="B90">
        <v>63.77411</v>
      </c>
      <c r="C90" s="2">
        <v>8.8575155000000003E-2</v>
      </c>
    </row>
    <row r="91" spans="1:3" x14ac:dyDescent="0.3">
      <c r="A91" t="b">
        <v>1</v>
      </c>
      <c r="B91">
        <v>-48.276062000000003</v>
      </c>
      <c r="C91" s="2">
        <v>-6.7050083999999996E-2</v>
      </c>
    </row>
    <row r="92" spans="1:3" x14ac:dyDescent="0.3">
      <c r="A92" t="b">
        <v>1</v>
      </c>
      <c r="B92">
        <v>-48.276062000000003</v>
      </c>
      <c r="C92" s="2">
        <v>-6.7050083999999996E-2</v>
      </c>
    </row>
    <row r="93" spans="1:3" x14ac:dyDescent="0.3">
      <c r="A93" t="b">
        <v>1</v>
      </c>
      <c r="B93">
        <v>63.77411</v>
      </c>
      <c r="C93" s="2">
        <v>8.8575155000000003E-2</v>
      </c>
    </row>
    <row r="94" spans="1:3" x14ac:dyDescent="0.3">
      <c r="A94" t="b">
        <v>1</v>
      </c>
      <c r="B94">
        <v>63.77411</v>
      </c>
      <c r="C94" s="2">
        <v>8.8575155000000003E-2</v>
      </c>
    </row>
    <row r="95" spans="1:3" x14ac:dyDescent="0.3">
      <c r="A95" t="b">
        <v>1</v>
      </c>
      <c r="B95">
        <v>63.77411</v>
      </c>
      <c r="C95" s="2">
        <v>8.8575155000000003E-2</v>
      </c>
    </row>
    <row r="96" spans="1:3" x14ac:dyDescent="0.3">
      <c r="A96" t="b">
        <v>1</v>
      </c>
      <c r="B96">
        <v>-48.276062000000003</v>
      </c>
      <c r="C96" s="2">
        <v>-6.7050083999999996E-2</v>
      </c>
    </row>
    <row r="97" spans="1:3" x14ac:dyDescent="0.3">
      <c r="A97" t="b">
        <v>1</v>
      </c>
      <c r="B97">
        <v>-48.276062000000003</v>
      </c>
      <c r="C97" s="2">
        <v>-6.7050083999999996E-2</v>
      </c>
    </row>
    <row r="98" spans="1:3" x14ac:dyDescent="0.3">
      <c r="A98" t="b">
        <v>1</v>
      </c>
      <c r="B98">
        <v>63.77411</v>
      </c>
      <c r="C98" s="2">
        <v>8.8575155000000003E-2</v>
      </c>
    </row>
    <row r="99" spans="1:3" x14ac:dyDescent="0.3">
      <c r="A99" t="b">
        <v>1</v>
      </c>
      <c r="B99">
        <v>63.77411</v>
      </c>
      <c r="C99" s="2">
        <v>8.8575155000000003E-2</v>
      </c>
    </row>
    <row r="100" spans="1:3" x14ac:dyDescent="0.3">
      <c r="A100" t="b">
        <v>1</v>
      </c>
      <c r="B100">
        <v>-48.276062000000003</v>
      </c>
      <c r="C100" s="2">
        <v>-6.7050083999999996E-2</v>
      </c>
    </row>
    <row r="101" spans="1:3" x14ac:dyDescent="0.3">
      <c r="A101" t="b">
        <v>1</v>
      </c>
      <c r="B101">
        <v>-48.276062000000003</v>
      </c>
      <c r="C101" s="2">
        <v>-6.7050083999999996E-2</v>
      </c>
    </row>
    <row r="102" spans="1:3" x14ac:dyDescent="0.3">
      <c r="A102" t="b">
        <v>1</v>
      </c>
      <c r="B102">
        <v>63.77411</v>
      </c>
      <c r="C102" s="2">
        <v>8.8575155000000003E-2</v>
      </c>
    </row>
    <row r="103" spans="1:3" x14ac:dyDescent="0.3">
      <c r="A103" t="b">
        <v>1</v>
      </c>
      <c r="B103">
        <v>-48.276062000000003</v>
      </c>
      <c r="C103" s="2">
        <v>-6.7050083999999996E-2</v>
      </c>
    </row>
    <row r="104" spans="1:3" x14ac:dyDescent="0.3">
      <c r="A104" t="b">
        <v>1</v>
      </c>
      <c r="B104">
        <v>-48.276062000000003</v>
      </c>
      <c r="C104" s="2">
        <v>-6.7050083999999996E-2</v>
      </c>
    </row>
    <row r="105" spans="1:3" x14ac:dyDescent="0.3">
      <c r="A105" t="b">
        <v>1</v>
      </c>
      <c r="B105">
        <v>63.77411</v>
      </c>
      <c r="C105" s="2">
        <v>8.8575155000000003E-2</v>
      </c>
    </row>
    <row r="106" spans="1:3" x14ac:dyDescent="0.3">
      <c r="A106" t="b">
        <v>1</v>
      </c>
      <c r="B106">
        <v>63.77411</v>
      </c>
      <c r="C106" s="2">
        <v>8.8575155000000003E-2</v>
      </c>
    </row>
    <row r="107" spans="1:3" x14ac:dyDescent="0.3">
      <c r="A107" t="b">
        <v>1</v>
      </c>
      <c r="B107">
        <v>-48.276062000000003</v>
      </c>
      <c r="C107" s="2">
        <v>-6.7050083999999996E-2</v>
      </c>
    </row>
    <row r="108" spans="1:3" x14ac:dyDescent="0.3">
      <c r="A108" t="b">
        <v>1</v>
      </c>
      <c r="B108">
        <v>-48.276062000000003</v>
      </c>
      <c r="C108" s="2">
        <v>-6.7050083999999996E-2</v>
      </c>
    </row>
    <row r="109" spans="1:3" x14ac:dyDescent="0.3">
      <c r="A109" t="b">
        <v>1</v>
      </c>
      <c r="B109">
        <v>-48.276062000000003</v>
      </c>
      <c r="C109" s="2">
        <v>-6.7050083999999996E-2</v>
      </c>
    </row>
    <row r="110" spans="1:3" x14ac:dyDescent="0.3">
      <c r="A110" t="b">
        <v>1</v>
      </c>
      <c r="B110">
        <v>63.77411</v>
      </c>
      <c r="C110" s="2">
        <v>8.8575155000000003E-2</v>
      </c>
    </row>
    <row r="111" spans="1:3" x14ac:dyDescent="0.3">
      <c r="A111" t="b">
        <v>1</v>
      </c>
      <c r="B111">
        <v>63.77411</v>
      </c>
      <c r="C111" s="2">
        <v>8.8575155000000003E-2</v>
      </c>
    </row>
    <row r="112" spans="1:3" x14ac:dyDescent="0.3">
      <c r="A112" t="b">
        <v>1</v>
      </c>
      <c r="B112">
        <v>-48.276062000000003</v>
      </c>
      <c r="C112" s="2">
        <v>-6.7050083999999996E-2</v>
      </c>
    </row>
    <row r="113" spans="1:3" x14ac:dyDescent="0.3">
      <c r="A113" t="b">
        <v>1</v>
      </c>
      <c r="B113">
        <v>63.77411</v>
      </c>
      <c r="C113" s="2">
        <v>8.8575155000000003E-2</v>
      </c>
    </row>
    <row r="114" spans="1:3" x14ac:dyDescent="0.3">
      <c r="A114" t="b">
        <v>1</v>
      </c>
      <c r="B114">
        <v>-48.276062000000003</v>
      </c>
      <c r="C114" s="2">
        <v>-6.7050083999999996E-2</v>
      </c>
    </row>
    <row r="115" spans="1:3" x14ac:dyDescent="0.3">
      <c r="A115" t="b">
        <v>1</v>
      </c>
      <c r="B115">
        <v>63.77411</v>
      </c>
      <c r="C115" s="2">
        <v>8.8575155000000003E-2</v>
      </c>
    </row>
    <row r="116" spans="1:3" x14ac:dyDescent="0.3">
      <c r="A116" t="b">
        <v>1</v>
      </c>
      <c r="B116">
        <v>-48.276062000000003</v>
      </c>
      <c r="C116" s="2">
        <v>-6.7050083999999996E-2</v>
      </c>
    </row>
    <row r="117" spans="1:3" x14ac:dyDescent="0.3">
      <c r="A117" t="b">
        <v>1</v>
      </c>
      <c r="B117">
        <v>63.77411</v>
      </c>
      <c r="C117" s="2">
        <v>8.8575155000000003E-2</v>
      </c>
    </row>
    <row r="118" spans="1:3" x14ac:dyDescent="0.3">
      <c r="A118" t="b">
        <v>1</v>
      </c>
      <c r="B118">
        <v>-48.276062000000003</v>
      </c>
      <c r="C118" s="2">
        <v>-6.7050083999999996E-2</v>
      </c>
    </row>
    <row r="119" spans="1:3" x14ac:dyDescent="0.3">
      <c r="A119" t="b">
        <v>1</v>
      </c>
      <c r="B119">
        <v>-48.276062000000003</v>
      </c>
      <c r="C119" s="2">
        <v>-6.7050083999999996E-2</v>
      </c>
    </row>
    <row r="120" spans="1:3" x14ac:dyDescent="0.3">
      <c r="A120" t="b">
        <v>1</v>
      </c>
      <c r="B120">
        <v>-48.276062000000003</v>
      </c>
      <c r="C120" s="2">
        <v>-6.7050083999999996E-2</v>
      </c>
    </row>
    <row r="121" spans="1:3" x14ac:dyDescent="0.3">
      <c r="A121" t="b">
        <v>1</v>
      </c>
      <c r="B121">
        <v>-48.276062000000003</v>
      </c>
      <c r="C121" s="2">
        <v>-6.7050083999999996E-2</v>
      </c>
    </row>
    <row r="122" spans="1:3" x14ac:dyDescent="0.3">
      <c r="A122" t="b">
        <v>1</v>
      </c>
      <c r="B122">
        <v>-48.276062000000003</v>
      </c>
      <c r="C122" s="2">
        <v>-6.7050083999999996E-2</v>
      </c>
    </row>
    <row r="123" spans="1:3" x14ac:dyDescent="0.3">
      <c r="A123" t="b">
        <v>1</v>
      </c>
      <c r="B123">
        <v>-48.276062000000003</v>
      </c>
      <c r="C123" s="2">
        <v>-6.7050083999999996E-2</v>
      </c>
    </row>
    <row r="124" spans="1:3" x14ac:dyDescent="0.3">
      <c r="A124" t="b">
        <v>1</v>
      </c>
      <c r="B124">
        <v>-48.276062000000003</v>
      </c>
      <c r="C124" s="2">
        <v>-6.7050083999999996E-2</v>
      </c>
    </row>
    <row r="125" spans="1:3" x14ac:dyDescent="0.3">
      <c r="A125" t="b">
        <v>1</v>
      </c>
      <c r="B125">
        <v>-48.276062000000003</v>
      </c>
      <c r="C125" s="2">
        <v>-6.7050083999999996E-2</v>
      </c>
    </row>
    <row r="126" spans="1:3" x14ac:dyDescent="0.3">
      <c r="A126" t="b">
        <v>1</v>
      </c>
      <c r="B126">
        <v>-48.276062000000003</v>
      </c>
      <c r="C126" s="2">
        <v>-6.7050083999999996E-2</v>
      </c>
    </row>
    <row r="127" spans="1:3" x14ac:dyDescent="0.3">
      <c r="A127" t="b">
        <v>1</v>
      </c>
      <c r="B127">
        <v>-48.276062000000003</v>
      </c>
      <c r="C127" s="2">
        <v>-6.7050083999999996E-2</v>
      </c>
    </row>
    <row r="128" spans="1:3" x14ac:dyDescent="0.3">
      <c r="A128" t="b">
        <v>1</v>
      </c>
      <c r="B128">
        <v>-48.276062000000003</v>
      </c>
      <c r="C128" s="2">
        <v>-6.7050083999999996E-2</v>
      </c>
    </row>
    <row r="129" spans="1:3" x14ac:dyDescent="0.3">
      <c r="A129" t="b">
        <v>1</v>
      </c>
      <c r="B129">
        <v>-48.276062000000003</v>
      </c>
      <c r="C129" s="2">
        <v>-6.7050083999999996E-2</v>
      </c>
    </row>
    <row r="130" spans="1:3" x14ac:dyDescent="0.3">
      <c r="A130" t="b">
        <v>1</v>
      </c>
      <c r="B130">
        <v>-48.276062000000003</v>
      </c>
      <c r="C130" s="2">
        <v>-6.7050083999999996E-2</v>
      </c>
    </row>
    <row r="131" spans="1:3" x14ac:dyDescent="0.3">
      <c r="A131" t="b">
        <v>1</v>
      </c>
      <c r="B131">
        <v>-48.276062000000003</v>
      </c>
      <c r="C131" s="2">
        <v>-6.7050083999999996E-2</v>
      </c>
    </row>
    <row r="132" spans="1:3" x14ac:dyDescent="0.3">
      <c r="A132" t="b">
        <v>1</v>
      </c>
      <c r="B132">
        <v>-48.276062000000003</v>
      </c>
      <c r="C132" s="2">
        <v>-6.7050083999999996E-2</v>
      </c>
    </row>
    <row r="133" spans="1:3" x14ac:dyDescent="0.3">
      <c r="A133" t="b">
        <v>1</v>
      </c>
      <c r="B133">
        <v>-48.276062000000003</v>
      </c>
      <c r="C133" s="2">
        <v>-6.7050083999999996E-2</v>
      </c>
    </row>
    <row r="134" spans="1:3" x14ac:dyDescent="0.3">
      <c r="A134" t="b">
        <v>1</v>
      </c>
      <c r="B134">
        <v>-48.276062000000003</v>
      </c>
      <c r="C134" s="2">
        <v>-6.7050083999999996E-2</v>
      </c>
    </row>
    <row r="135" spans="1:3" x14ac:dyDescent="0.3">
      <c r="A135" t="b">
        <v>1</v>
      </c>
      <c r="B135">
        <v>63.77411</v>
      </c>
      <c r="C135" s="2">
        <v>8.8575155000000003E-2</v>
      </c>
    </row>
    <row r="136" spans="1:3" x14ac:dyDescent="0.3">
      <c r="A136" t="b">
        <v>1</v>
      </c>
      <c r="B136">
        <v>63.77411</v>
      </c>
      <c r="C136" s="2">
        <v>8.8575155000000003E-2</v>
      </c>
    </row>
    <row r="137" spans="1:3" x14ac:dyDescent="0.3">
      <c r="A137" t="b">
        <v>1</v>
      </c>
      <c r="B137">
        <v>63.77411</v>
      </c>
      <c r="C137" s="2">
        <v>8.8575155000000003E-2</v>
      </c>
    </row>
    <row r="138" spans="1:3" x14ac:dyDescent="0.3">
      <c r="A138" t="b">
        <v>1</v>
      </c>
      <c r="B138">
        <v>-48.276062000000003</v>
      </c>
      <c r="C138" s="2">
        <v>-6.7050083999999996E-2</v>
      </c>
    </row>
    <row r="139" spans="1:3" x14ac:dyDescent="0.3">
      <c r="A139" t="b">
        <v>1</v>
      </c>
      <c r="B139">
        <v>63.77411</v>
      </c>
      <c r="C139" s="2">
        <v>8.8575155000000003E-2</v>
      </c>
    </row>
    <row r="140" spans="1:3" x14ac:dyDescent="0.3">
      <c r="A140" t="b">
        <v>1</v>
      </c>
      <c r="B140">
        <v>-48.276062000000003</v>
      </c>
      <c r="C140" s="2">
        <v>-6.7050083999999996E-2</v>
      </c>
    </row>
    <row r="141" spans="1:3" x14ac:dyDescent="0.3">
      <c r="A141" t="b">
        <v>1</v>
      </c>
      <c r="B141">
        <v>-48.276062000000003</v>
      </c>
      <c r="C141" s="2">
        <v>-6.7050083999999996E-2</v>
      </c>
    </row>
    <row r="142" spans="1:3" x14ac:dyDescent="0.3">
      <c r="A142" t="b">
        <v>1</v>
      </c>
      <c r="B142">
        <v>63.77411</v>
      </c>
      <c r="C142" s="2">
        <v>8.8575155000000003E-2</v>
      </c>
    </row>
    <row r="143" spans="1:3" x14ac:dyDescent="0.3">
      <c r="A143" t="b">
        <v>1</v>
      </c>
      <c r="B143">
        <v>-48.276062000000003</v>
      </c>
      <c r="C143" s="2">
        <v>-6.7050083999999996E-2</v>
      </c>
    </row>
    <row r="144" spans="1:3" x14ac:dyDescent="0.3">
      <c r="A144" t="b">
        <v>1</v>
      </c>
      <c r="B144">
        <v>-48.276062000000003</v>
      </c>
      <c r="C144" s="2">
        <v>-6.7050083999999996E-2</v>
      </c>
    </row>
    <row r="145" spans="1:3" x14ac:dyDescent="0.3">
      <c r="A145" t="b">
        <v>1</v>
      </c>
      <c r="B145">
        <v>63.77411</v>
      </c>
      <c r="C145" s="2">
        <v>8.8575155000000003E-2</v>
      </c>
    </row>
    <row r="146" spans="1:3" x14ac:dyDescent="0.3">
      <c r="A146" t="b">
        <v>1</v>
      </c>
      <c r="B146">
        <v>-48.276062000000003</v>
      </c>
      <c r="C146" s="2">
        <v>-6.7050083999999996E-2</v>
      </c>
    </row>
    <row r="147" spans="1:3" x14ac:dyDescent="0.3">
      <c r="A147" t="b">
        <v>1</v>
      </c>
      <c r="B147">
        <v>63.77411</v>
      </c>
      <c r="C147" s="2">
        <v>8.8575155000000003E-2</v>
      </c>
    </row>
    <row r="148" spans="1:3" x14ac:dyDescent="0.3">
      <c r="A148" t="b">
        <v>1</v>
      </c>
      <c r="B148">
        <v>63.77411</v>
      </c>
      <c r="C148" s="2">
        <v>8.8575155000000003E-2</v>
      </c>
    </row>
    <row r="149" spans="1:3" x14ac:dyDescent="0.3">
      <c r="A149" t="b">
        <v>1</v>
      </c>
      <c r="B149">
        <v>63.77411</v>
      </c>
      <c r="C149" s="2">
        <v>8.8575155000000003E-2</v>
      </c>
    </row>
    <row r="150" spans="1:3" x14ac:dyDescent="0.3">
      <c r="A150" t="b">
        <v>1</v>
      </c>
      <c r="B150">
        <v>63.77411</v>
      </c>
      <c r="C150" s="2">
        <v>8.8575155000000003E-2</v>
      </c>
    </row>
    <row r="151" spans="1:3" x14ac:dyDescent="0.3">
      <c r="A151" t="b">
        <v>1</v>
      </c>
      <c r="B151">
        <v>63.77411</v>
      </c>
      <c r="C151" s="2">
        <v>8.8575155000000003E-2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79660-B4D2-47F0-B7E2-755CCAA3B333}">
  <dimension ref="A1:F151"/>
  <sheetViews>
    <sheetView workbookViewId="0">
      <selection activeCell="F5" sqref="F5"/>
    </sheetView>
  </sheetViews>
  <sheetFormatPr defaultRowHeight="14.4" x14ac:dyDescent="0.3"/>
  <cols>
    <col min="1" max="1" width="11.77734375" bestFit="1" customWidth="1"/>
    <col min="2" max="2" width="11.6640625" bestFit="1" customWidth="1"/>
    <col min="3" max="3" width="10.77734375" style="2" bestFit="1" customWidth="1"/>
    <col min="5" max="5" width="29.5546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40.051575</v>
      </c>
      <c r="C2" s="2">
        <v>5.5627186000000002E-2</v>
      </c>
      <c r="E2" s="1" t="s">
        <v>3</v>
      </c>
      <c r="F2" s="2">
        <f xml:space="preserve"> COUNTIF(TradeResults14[Column1], "VERDADEIRO") / COUNTA(TradeResults14[Column1])</f>
        <v>1</v>
      </c>
    </row>
    <row r="3" spans="1:6" ht="18" x14ac:dyDescent="0.35">
      <c r="A3" t="b">
        <v>1</v>
      </c>
      <c r="B3">
        <v>77.358890000000002</v>
      </c>
      <c r="C3" s="2">
        <v>0.10744289999999999</v>
      </c>
      <c r="E3" s="1" t="s">
        <v>4</v>
      </c>
      <c r="F3" s="2">
        <f t="array" ref="F3" xml:space="preserve"> AVERAGE(IF(TradeResults14[Column1] = TRUE,TradeResults14[Column3]))</f>
        <v>6.8970984860066614E-2</v>
      </c>
    </row>
    <row r="4" spans="1:6" ht="18" x14ac:dyDescent="0.35">
      <c r="A4" t="b">
        <v>1</v>
      </c>
      <c r="B4">
        <v>-29.510925</v>
      </c>
      <c r="C4" s="2">
        <v>-4.0987395000000003E-2</v>
      </c>
      <c r="E4" s="1" t="s">
        <v>8</v>
      </c>
      <c r="F4" s="5">
        <f t="array" ref="F4" xml:space="preserve"> AVERAGE(IF(TradeResults14[Column1] = TRUE,TradeResults14[Column2]))</f>
        <v>49.659109601733363</v>
      </c>
    </row>
    <row r="5" spans="1:6" ht="18" x14ac:dyDescent="0.35">
      <c r="A5" t="b">
        <v>1</v>
      </c>
      <c r="B5">
        <v>77.358890000000002</v>
      </c>
      <c r="C5" s="2">
        <v>0.10744289999999999</v>
      </c>
      <c r="E5" s="4" t="s">
        <v>5</v>
      </c>
      <c r="F5" s="2">
        <f>_xlfn.STDEV.P(TradeResults14[Column3])</f>
        <v>8.0714971248515163E-2</v>
      </c>
    </row>
    <row r="6" spans="1:6" ht="18" x14ac:dyDescent="0.35">
      <c r="A6" t="b">
        <v>1</v>
      </c>
      <c r="B6">
        <v>77.358890000000002</v>
      </c>
      <c r="C6" s="2">
        <v>0.10744289999999999</v>
      </c>
      <c r="E6" s="1" t="s">
        <v>6</v>
      </c>
      <c r="F6" s="2">
        <f t="array" ref="F6">_xlfn.STDEV.P(IF(TradeResults14[Column3] &gt; 0,TradeResults14[Column3]))</f>
        <v>6.2541127931860729E-2</v>
      </c>
    </row>
    <row r="7" spans="1:6" ht="18" x14ac:dyDescent="0.35">
      <c r="A7" t="b">
        <v>1</v>
      </c>
      <c r="B7">
        <v>-10.357056</v>
      </c>
      <c r="C7" s="2">
        <v>-1.43848E-2</v>
      </c>
      <c r="E7" s="1" t="s">
        <v>7</v>
      </c>
      <c r="F7" s="2">
        <f t="array" ref="F7">_xlfn.STDEV.P(IF(TradeResults14[Column3] &lt; 0,TradeResults14[Column3]))</f>
        <v>1.2612795533327358E-2</v>
      </c>
    </row>
    <row r="8" spans="1:6" x14ac:dyDescent="0.3">
      <c r="A8" t="b">
        <v>1</v>
      </c>
      <c r="B8">
        <v>-17.238403000000002</v>
      </c>
      <c r="C8" s="2">
        <v>-2.3942227E-2</v>
      </c>
    </row>
    <row r="9" spans="1:6" x14ac:dyDescent="0.3">
      <c r="A9" t="b">
        <v>1</v>
      </c>
      <c r="B9">
        <v>34.036560000000001</v>
      </c>
      <c r="C9" s="2">
        <v>4.7273000000000003E-2</v>
      </c>
    </row>
    <row r="10" spans="1:6" x14ac:dyDescent="0.3">
      <c r="A10" t="b">
        <v>1</v>
      </c>
      <c r="B10">
        <v>140.93634</v>
      </c>
      <c r="C10" s="2">
        <v>0.19574491999999999</v>
      </c>
    </row>
    <row r="11" spans="1:6" x14ac:dyDescent="0.3">
      <c r="A11" t="b">
        <v>1</v>
      </c>
      <c r="B11">
        <v>77.358890000000002</v>
      </c>
      <c r="C11" s="2">
        <v>0.10744289999999999</v>
      </c>
    </row>
    <row r="12" spans="1:6" x14ac:dyDescent="0.3">
      <c r="A12" t="b">
        <v>1</v>
      </c>
      <c r="B12">
        <v>22.439696999999999</v>
      </c>
      <c r="C12" s="2">
        <v>3.1166246000000002E-2</v>
      </c>
    </row>
    <row r="13" spans="1:6" x14ac:dyDescent="0.3">
      <c r="A13" t="b">
        <v>1</v>
      </c>
      <c r="B13">
        <v>0.42932130000000002</v>
      </c>
      <c r="C13" s="2">
        <v>5.9627957000000001E-4</v>
      </c>
    </row>
    <row r="14" spans="1:6" x14ac:dyDescent="0.3">
      <c r="A14" t="b">
        <v>1</v>
      </c>
      <c r="B14">
        <v>14.847778</v>
      </c>
      <c r="C14" s="2">
        <v>2.0621914000000002E-2</v>
      </c>
    </row>
    <row r="15" spans="1:6" x14ac:dyDescent="0.3">
      <c r="A15" t="b">
        <v>1</v>
      </c>
      <c r="B15">
        <v>15.138489</v>
      </c>
      <c r="C15" s="2">
        <v>2.1025677999999999E-2</v>
      </c>
    </row>
    <row r="16" spans="1:6" x14ac:dyDescent="0.3">
      <c r="A16" t="b">
        <v>1</v>
      </c>
      <c r="B16">
        <v>-29.510925</v>
      </c>
      <c r="C16" s="2">
        <v>-4.0987395000000003E-2</v>
      </c>
    </row>
    <row r="17" spans="1:3" x14ac:dyDescent="0.3">
      <c r="A17" t="b">
        <v>1</v>
      </c>
      <c r="B17">
        <v>108.3775</v>
      </c>
      <c r="C17" s="2">
        <v>0.1505243</v>
      </c>
    </row>
    <row r="18" spans="1:3" x14ac:dyDescent="0.3">
      <c r="A18" t="b">
        <v>1</v>
      </c>
      <c r="B18">
        <v>77.358890000000002</v>
      </c>
      <c r="C18" s="2">
        <v>0.10744289999999999</v>
      </c>
    </row>
    <row r="19" spans="1:3" x14ac:dyDescent="0.3">
      <c r="A19" t="b">
        <v>1</v>
      </c>
      <c r="B19">
        <v>107.41907</v>
      </c>
      <c r="C19" s="2">
        <v>0.14919315</v>
      </c>
    </row>
    <row r="20" spans="1:3" x14ac:dyDescent="0.3">
      <c r="A20" t="b">
        <v>1</v>
      </c>
      <c r="B20">
        <v>77.358890000000002</v>
      </c>
      <c r="C20" s="2">
        <v>0.10744289999999999</v>
      </c>
    </row>
    <row r="21" spans="1:3" x14ac:dyDescent="0.3">
      <c r="A21" t="b">
        <v>1</v>
      </c>
      <c r="B21">
        <v>142.05408</v>
      </c>
      <c r="C21" s="2">
        <v>0.19729732999999999</v>
      </c>
    </row>
    <row r="22" spans="1:3" x14ac:dyDescent="0.3">
      <c r="A22" t="b">
        <v>1</v>
      </c>
      <c r="B22">
        <v>77.358890000000002</v>
      </c>
      <c r="C22" s="2">
        <v>0.10744289999999999</v>
      </c>
    </row>
    <row r="23" spans="1:3" x14ac:dyDescent="0.3">
      <c r="A23" t="b">
        <v>1</v>
      </c>
      <c r="B23">
        <v>19.573485999999999</v>
      </c>
      <c r="C23" s="2">
        <v>2.7185397E-2</v>
      </c>
    </row>
    <row r="24" spans="1:3" x14ac:dyDescent="0.3">
      <c r="A24" t="b">
        <v>1</v>
      </c>
      <c r="B24">
        <v>-29.510925</v>
      </c>
      <c r="C24" s="2">
        <v>-4.0987395000000003E-2</v>
      </c>
    </row>
    <row r="25" spans="1:3" x14ac:dyDescent="0.3">
      <c r="A25" t="b">
        <v>1</v>
      </c>
      <c r="B25">
        <v>-29.510925</v>
      </c>
      <c r="C25" s="2">
        <v>-4.0987395000000003E-2</v>
      </c>
    </row>
    <row r="26" spans="1:3" x14ac:dyDescent="0.3">
      <c r="A26" t="b">
        <v>1</v>
      </c>
      <c r="B26">
        <v>77.358890000000002</v>
      </c>
      <c r="C26" s="2">
        <v>0.10744289999999999</v>
      </c>
    </row>
    <row r="27" spans="1:3" x14ac:dyDescent="0.3">
      <c r="A27" t="b">
        <v>1</v>
      </c>
      <c r="B27">
        <v>-29.510925</v>
      </c>
      <c r="C27" s="2">
        <v>-4.0987395000000003E-2</v>
      </c>
    </row>
    <row r="28" spans="1:3" x14ac:dyDescent="0.3">
      <c r="A28" t="b">
        <v>1</v>
      </c>
      <c r="B28">
        <v>77.358890000000002</v>
      </c>
      <c r="C28" s="2">
        <v>0.10744289999999999</v>
      </c>
    </row>
    <row r="29" spans="1:3" x14ac:dyDescent="0.3">
      <c r="A29" t="b">
        <v>1</v>
      </c>
      <c r="B29">
        <v>14.675659</v>
      </c>
      <c r="C29" s="2">
        <v>2.0382859999999999E-2</v>
      </c>
    </row>
    <row r="30" spans="1:3" x14ac:dyDescent="0.3">
      <c r="A30" t="b">
        <v>1</v>
      </c>
      <c r="B30">
        <v>134.62316999999999</v>
      </c>
      <c r="C30" s="2">
        <v>0.18697663</v>
      </c>
    </row>
    <row r="31" spans="1:3" x14ac:dyDescent="0.3">
      <c r="A31" t="b">
        <v>1</v>
      </c>
      <c r="B31">
        <v>77.358890000000002</v>
      </c>
      <c r="C31" s="2">
        <v>0.10744289999999999</v>
      </c>
    </row>
    <row r="32" spans="1:3" x14ac:dyDescent="0.3">
      <c r="A32" t="b">
        <v>1</v>
      </c>
      <c r="B32">
        <v>-13.186645499999999</v>
      </c>
      <c r="C32" s="2">
        <v>-1.8314786E-2</v>
      </c>
    </row>
    <row r="33" spans="1:3" x14ac:dyDescent="0.3">
      <c r="A33" t="b">
        <v>1</v>
      </c>
      <c r="B33">
        <v>98.818479999999994</v>
      </c>
      <c r="C33" s="2">
        <v>0.13724789000000001</v>
      </c>
    </row>
    <row r="34" spans="1:3" x14ac:dyDescent="0.3">
      <c r="A34" t="b">
        <v>1</v>
      </c>
      <c r="B34">
        <v>114.46465999999999</v>
      </c>
      <c r="C34" s="2">
        <v>0.1589787</v>
      </c>
    </row>
    <row r="35" spans="1:3" x14ac:dyDescent="0.3">
      <c r="A35" t="b">
        <v>1</v>
      </c>
      <c r="B35">
        <v>125.58038000000001</v>
      </c>
      <c r="C35" s="2">
        <v>0.17441719999999999</v>
      </c>
    </row>
    <row r="36" spans="1:3" x14ac:dyDescent="0.3">
      <c r="A36" t="b">
        <v>1</v>
      </c>
      <c r="B36">
        <v>-29.510925</v>
      </c>
      <c r="C36" s="2">
        <v>-4.0987395000000003E-2</v>
      </c>
    </row>
    <row r="37" spans="1:3" x14ac:dyDescent="0.3">
      <c r="A37" t="b">
        <v>1</v>
      </c>
      <c r="B37">
        <v>101.73999000000001</v>
      </c>
      <c r="C37" s="2">
        <v>0.14130554000000001</v>
      </c>
    </row>
    <row r="38" spans="1:3" x14ac:dyDescent="0.3">
      <c r="A38" t="b">
        <v>1</v>
      </c>
      <c r="B38">
        <v>138.28228999999999</v>
      </c>
      <c r="C38" s="2">
        <v>0.19205873000000001</v>
      </c>
    </row>
    <row r="39" spans="1:3" x14ac:dyDescent="0.3">
      <c r="A39" t="b">
        <v>1</v>
      </c>
      <c r="B39">
        <v>77.358890000000002</v>
      </c>
      <c r="C39" s="2">
        <v>0.10744289999999999</v>
      </c>
    </row>
    <row r="40" spans="1:3" x14ac:dyDescent="0.3">
      <c r="A40" t="b">
        <v>1</v>
      </c>
      <c r="B40">
        <v>131.41156000000001</v>
      </c>
      <c r="C40" s="2">
        <v>0.18251605000000001</v>
      </c>
    </row>
    <row r="41" spans="1:3" x14ac:dyDescent="0.3">
      <c r="A41" t="b">
        <v>1</v>
      </c>
      <c r="B41">
        <v>21.112853999999999</v>
      </c>
      <c r="C41" s="2">
        <v>2.9323407999999999E-2</v>
      </c>
    </row>
    <row r="42" spans="1:3" x14ac:dyDescent="0.3">
      <c r="A42" t="b">
        <v>1</v>
      </c>
      <c r="B42">
        <v>77.358890000000002</v>
      </c>
      <c r="C42" s="2">
        <v>0.10744289999999999</v>
      </c>
    </row>
    <row r="43" spans="1:3" x14ac:dyDescent="0.3">
      <c r="A43" t="b">
        <v>1</v>
      </c>
      <c r="B43">
        <v>123.572205</v>
      </c>
      <c r="C43" s="2">
        <v>0.17162806</v>
      </c>
    </row>
    <row r="44" spans="1:3" x14ac:dyDescent="0.3">
      <c r="A44" t="b">
        <v>1</v>
      </c>
      <c r="B44">
        <v>-29.510925</v>
      </c>
      <c r="C44" s="2">
        <v>-4.0987395000000003E-2</v>
      </c>
    </row>
    <row r="45" spans="1:3" x14ac:dyDescent="0.3">
      <c r="A45" t="b">
        <v>1</v>
      </c>
      <c r="B45">
        <v>11.706054999999999</v>
      </c>
      <c r="C45" s="2">
        <v>1.6258410000000001E-2</v>
      </c>
    </row>
    <row r="46" spans="1:3" x14ac:dyDescent="0.3">
      <c r="A46" t="b">
        <v>1</v>
      </c>
      <c r="B46">
        <v>115.484375</v>
      </c>
      <c r="C46" s="2">
        <v>0.16039497</v>
      </c>
    </row>
    <row r="47" spans="1:3" x14ac:dyDescent="0.3">
      <c r="A47" t="b">
        <v>1</v>
      </c>
      <c r="B47">
        <v>116.162476</v>
      </c>
      <c r="C47" s="2">
        <v>0.16133676</v>
      </c>
    </row>
    <row r="48" spans="1:3" x14ac:dyDescent="0.3">
      <c r="A48" t="b">
        <v>1</v>
      </c>
      <c r="B48">
        <v>-29.510925</v>
      </c>
      <c r="C48" s="2">
        <v>-4.0987395000000003E-2</v>
      </c>
    </row>
    <row r="49" spans="1:3" x14ac:dyDescent="0.3">
      <c r="A49" t="b">
        <v>1</v>
      </c>
      <c r="B49">
        <v>107.283264</v>
      </c>
      <c r="C49" s="2">
        <v>0.14900453</v>
      </c>
    </row>
    <row r="50" spans="1:3" x14ac:dyDescent="0.3">
      <c r="A50" t="b">
        <v>1</v>
      </c>
      <c r="B50">
        <v>12.193787</v>
      </c>
      <c r="C50" s="2">
        <v>1.6935814E-2</v>
      </c>
    </row>
    <row r="51" spans="1:3" x14ac:dyDescent="0.3">
      <c r="A51" t="b">
        <v>1</v>
      </c>
      <c r="B51">
        <v>33.737793000000003</v>
      </c>
      <c r="C51" s="2">
        <v>4.6858046E-2</v>
      </c>
    </row>
    <row r="52" spans="1:3" x14ac:dyDescent="0.3">
      <c r="A52" t="b">
        <v>1</v>
      </c>
      <c r="B52">
        <v>137.13079999999999</v>
      </c>
      <c r="C52" s="2">
        <v>0.19045945</v>
      </c>
    </row>
    <row r="53" spans="1:3" x14ac:dyDescent="0.3">
      <c r="A53" t="b">
        <v>1</v>
      </c>
      <c r="B53">
        <v>-3.402771</v>
      </c>
      <c r="C53" s="2">
        <v>-4.7260710000000001E-3</v>
      </c>
    </row>
    <row r="54" spans="1:3" x14ac:dyDescent="0.3">
      <c r="A54" t="b">
        <v>1</v>
      </c>
      <c r="B54">
        <v>136.02850000000001</v>
      </c>
      <c r="C54" s="2">
        <v>0.18892846999999999</v>
      </c>
    </row>
    <row r="55" spans="1:3" x14ac:dyDescent="0.3">
      <c r="A55" t="b">
        <v>1</v>
      </c>
      <c r="B55">
        <v>77.358890000000002</v>
      </c>
      <c r="C55" s="2">
        <v>0.10744289999999999</v>
      </c>
    </row>
    <row r="56" spans="1:3" x14ac:dyDescent="0.3">
      <c r="A56" t="b">
        <v>1</v>
      </c>
      <c r="B56">
        <v>-29.510925</v>
      </c>
      <c r="C56" s="2">
        <v>-4.0987395000000003E-2</v>
      </c>
    </row>
    <row r="57" spans="1:3" x14ac:dyDescent="0.3">
      <c r="A57" t="b">
        <v>1</v>
      </c>
      <c r="B57">
        <v>-29.510925</v>
      </c>
      <c r="C57" s="2">
        <v>-4.0987395000000003E-2</v>
      </c>
    </row>
    <row r="58" spans="1:3" x14ac:dyDescent="0.3">
      <c r="A58" t="b">
        <v>1</v>
      </c>
      <c r="B58">
        <v>-29.510925</v>
      </c>
      <c r="C58" s="2">
        <v>-4.0987395000000003E-2</v>
      </c>
    </row>
    <row r="59" spans="1:3" x14ac:dyDescent="0.3">
      <c r="A59" t="b">
        <v>1</v>
      </c>
      <c r="B59">
        <v>-29.510925</v>
      </c>
      <c r="C59" s="2">
        <v>-4.0987395000000003E-2</v>
      </c>
    </row>
    <row r="60" spans="1:3" x14ac:dyDescent="0.3">
      <c r="A60" t="b">
        <v>1</v>
      </c>
      <c r="B60">
        <v>-29.510925</v>
      </c>
      <c r="C60" s="2">
        <v>-4.0987395000000003E-2</v>
      </c>
    </row>
    <row r="61" spans="1:3" x14ac:dyDescent="0.3">
      <c r="A61" t="b">
        <v>1</v>
      </c>
      <c r="B61">
        <v>21.014220999999999</v>
      </c>
      <c r="C61" s="2">
        <v>2.9186417999999999E-2</v>
      </c>
    </row>
    <row r="62" spans="1:3" x14ac:dyDescent="0.3">
      <c r="A62" t="b">
        <v>1</v>
      </c>
      <c r="B62">
        <v>77.358890000000002</v>
      </c>
      <c r="C62" s="2">
        <v>0.10744289999999999</v>
      </c>
    </row>
    <row r="63" spans="1:3" x14ac:dyDescent="0.3">
      <c r="A63" t="b">
        <v>1</v>
      </c>
      <c r="B63">
        <v>-29.510925</v>
      </c>
      <c r="C63" s="2">
        <v>-4.0987395000000003E-2</v>
      </c>
    </row>
    <row r="64" spans="1:3" x14ac:dyDescent="0.3">
      <c r="A64" t="b">
        <v>1</v>
      </c>
      <c r="B64">
        <v>-29.510925</v>
      </c>
      <c r="C64" s="2">
        <v>-4.0987395000000003E-2</v>
      </c>
    </row>
    <row r="65" spans="1:3" x14ac:dyDescent="0.3">
      <c r="A65" t="b">
        <v>1</v>
      </c>
      <c r="B65">
        <v>77.358890000000002</v>
      </c>
      <c r="C65" s="2">
        <v>0.10744289999999999</v>
      </c>
    </row>
    <row r="66" spans="1:3" x14ac:dyDescent="0.3">
      <c r="A66" t="b">
        <v>1</v>
      </c>
      <c r="B66">
        <v>77.358890000000002</v>
      </c>
      <c r="C66" s="2">
        <v>0.10744289999999999</v>
      </c>
    </row>
    <row r="67" spans="1:3" x14ac:dyDescent="0.3">
      <c r="A67" t="b">
        <v>1</v>
      </c>
      <c r="B67">
        <v>77.358890000000002</v>
      </c>
      <c r="C67" s="2">
        <v>0.10744289999999999</v>
      </c>
    </row>
    <row r="68" spans="1:3" x14ac:dyDescent="0.3">
      <c r="A68" t="b">
        <v>1</v>
      </c>
      <c r="B68">
        <v>-29.510925</v>
      </c>
      <c r="C68" s="2">
        <v>-4.0987395000000003E-2</v>
      </c>
    </row>
    <row r="69" spans="1:3" x14ac:dyDescent="0.3">
      <c r="A69" t="b">
        <v>1</v>
      </c>
      <c r="B69">
        <v>28.883240000000001</v>
      </c>
      <c r="C69" s="2">
        <v>4.0115610000000003E-2</v>
      </c>
    </row>
    <row r="70" spans="1:3" x14ac:dyDescent="0.3">
      <c r="A70" t="b">
        <v>1</v>
      </c>
      <c r="B70">
        <v>117.30987500000001</v>
      </c>
      <c r="C70" s="2">
        <v>0.16293038000000001</v>
      </c>
    </row>
    <row r="71" spans="1:3" x14ac:dyDescent="0.3">
      <c r="A71" t="b">
        <v>1</v>
      </c>
      <c r="B71">
        <v>77.358890000000002</v>
      </c>
      <c r="C71" s="2">
        <v>0.10744289999999999</v>
      </c>
    </row>
    <row r="72" spans="1:3" x14ac:dyDescent="0.3">
      <c r="A72" t="b">
        <v>1</v>
      </c>
      <c r="B72">
        <v>-11.656067</v>
      </c>
      <c r="C72" s="2">
        <v>-1.6188981000000002E-2</v>
      </c>
    </row>
    <row r="73" spans="1:3" x14ac:dyDescent="0.3">
      <c r="A73" t="b">
        <v>1</v>
      </c>
      <c r="B73">
        <v>77.358890000000002</v>
      </c>
      <c r="C73" s="2">
        <v>0.10744289999999999</v>
      </c>
    </row>
    <row r="74" spans="1:3" x14ac:dyDescent="0.3">
      <c r="A74" t="b">
        <v>1</v>
      </c>
      <c r="B74">
        <v>77.358890000000002</v>
      </c>
      <c r="C74" s="2">
        <v>0.10744289999999999</v>
      </c>
    </row>
    <row r="75" spans="1:3" x14ac:dyDescent="0.3">
      <c r="A75" t="b">
        <v>1</v>
      </c>
      <c r="B75">
        <v>77.358890000000002</v>
      </c>
      <c r="C75" s="2">
        <v>0.10744289999999999</v>
      </c>
    </row>
    <row r="76" spans="1:3" x14ac:dyDescent="0.3">
      <c r="A76" t="b">
        <v>1</v>
      </c>
      <c r="B76">
        <v>10.152100000000001</v>
      </c>
      <c r="C76" s="2">
        <v>1.4100138E-2</v>
      </c>
    </row>
    <row r="77" spans="1:3" x14ac:dyDescent="0.3">
      <c r="A77" t="b">
        <v>1</v>
      </c>
      <c r="B77">
        <v>77.358890000000002</v>
      </c>
      <c r="C77" s="2">
        <v>0.10744289999999999</v>
      </c>
    </row>
    <row r="78" spans="1:3" x14ac:dyDescent="0.3">
      <c r="A78" t="b">
        <v>1</v>
      </c>
      <c r="B78">
        <v>137.74042</v>
      </c>
      <c r="C78" s="2">
        <v>0.19130612999999999</v>
      </c>
    </row>
    <row r="79" spans="1:3" x14ac:dyDescent="0.3">
      <c r="A79" t="b">
        <v>1</v>
      </c>
      <c r="B79">
        <v>-9.3894649999999995</v>
      </c>
      <c r="C79" s="2">
        <v>-1.3040924000000001E-2</v>
      </c>
    </row>
    <row r="80" spans="1:3" x14ac:dyDescent="0.3">
      <c r="A80" t="b">
        <v>1</v>
      </c>
      <c r="B80">
        <v>44.566467000000003</v>
      </c>
      <c r="C80" s="2">
        <v>6.1897870000000001E-2</v>
      </c>
    </row>
    <row r="81" spans="1:3" x14ac:dyDescent="0.3">
      <c r="A81" t="b">
        <v>1</v>
      </c>
      <c r="B81">
        <v>126.795654</v>
      </c>
      <c r="C81" s="2">
        <v>0.17610508</v>
      </c>
    </row>
    <row r="82" spans="1:3" x14ac:dyDescent="0.3">
      <c r="A82" t="b">
        <v>1</v>
      </c>
      <c r="B82">
        <v>-29.510925</v>
      </c>
      <c r="C82" s="2">
        <v>-4.0987395000000003E-2</v>
      </c>
    </row>
    <row r="83" spans="1:3" x14ac:dyDescent="0.3">
      <c r="A83" t="b">
        <v>1</v>
      </c>
      <c r="B83">
        <v>32.175049999999999</v>
      </c>
      <c r="C83" s="2">
        <v>4.4687570000000003E-2</v>
      </c>
    </row>
    <row r="84" spans="1:3" x14ac:dyDescent="0.3">
      <c r="A84" t="b">
        <v>1</v>
      </c>
      <c r="B84">
        <v>-29.510925</v>
      </c>
      <c r="C84" s="2">
        <v>-4.0987395000000003E-2</v>
      </c>
    </row>
    <row r="85" spans="1:3" x14ac:dyDescent="0.3">
      <c r="A85" t="b">
        <v>1</v>
      </c>
      <c r="B85">
        <v>77.358890000000002</v>
      </c>
      <c r="C85" s="2">
        <v>0.10744289999999999</v>
      </c>
    </row>
    <row r="86" spans="1:3" x14ac:dyDescent="0.3">
      <c r="A86" t="b">
        <v>1</v>
      </c>
      <c r="B86">
        <v>13.235291</v>
      </c>
      <c r="C86" s="2">
        <v>1.8382348E-2</v>
      </c>
    </row>
    <row r="87" spans="1:3" x14ac:dyDescent="0.3">
      <c r="A87" t="b">
        <v>1</v>
      </c>
      <c r="B87">
        <v>36.326659999999997</v>
      </c>
      <c r="C87" s="2">
        <v>5.0453695999999999E-2</v>
      </c>
    </row>
    <row r="88" spans="1:3" x14ac:dyDescent="0.3">
      <c r="A88" t="b">
        <v>1</v>
      </c>
      <c r="B88">
        <v>-11.077576000000001</v>
      </c>
      <c r="C88" s="2">
        <v>-1.5385522E-2</v>
      </c>
    </row>
    <row r="89" spans="1:3" x14ac:dyDescent="0.3">
      <c r="A89" t="b">
        <v>1</v>
      </c>
      <c r="B89">
        <v>77.358890000000002</v>
      </c>
      <c r="C89" s="2">
        <v>0.10744289999999999</v>
      </c>
    </row>
    <row r="90" spans="1:3" x14ac:dyDescent="0.3">
      <c r="A90" t="b">
        <v>1</v>
      </c>
      <c r="B90">
        <v>77.358890000000002</v>
      </c>
      <c r="C90" s="2">
        <v>0.10744289999999999</v>
      </c>
    </row>
    <row r="91" spans="1:3" x14ac:dyDescent="0.3">
      <c r="A91" t="b">
        <v>1</v>
      </c>
      <c r="B91">
        <v>10.409851</v>
      </c>
      <c r="C91" s="2">
        <v>1.4458126E-2</v>
      </c>
    </row>
    <row r="92" spans="1:3" x14ac:dyDescent="0.3">
      <c r="A92" t="b">
        <v>1</v>
      </c>
      <c r="B92">
        <v>77.358890000000002</v>
      </c>
      <c r="C92" s="2">
        <v>0.10744289999999999</v>
      </c>
    </row>
    <row r="93" spans="1:3" x14ac:dyDescent="0.3">
      <c r="A93" t="b">
        <v>1</v>
      </c>
      <c r="B93">
        <v>137.05932999999999</v>
      </c>
      <c r="C93" s="2">
        <v>0.19036017</v>
      </c>
    </row>
    <row r="94" spans="1:3" x14ac:dyDescent="0.3">
      <c r="A94" t="b">
        <v>1</v>
      </c>
      <c r="B94">
        <v>15.6588745</v>
      </c>
      <c r="C94" s="2">
        <v>2.1748436999999999E-2</v>
      </c>
    </row>
    <row r="95" spans="1:3" x14ac:dyDescent="0.3">
      <c r="A95" t="b">
        <v>1</v>
      </c>
      <c r="B95">
        <v>143.12933000000001</v>
      </c>
      <c r="C95" s="2">
        <v>0.19879073999999999</v>
      </c>
    </row>
    <row r="96" spans="1:3" x14ac:dyDescent="0.3">
      <c r="A96" t="b">
        <v>1</v>
      </c>
      <c r="B96">
        <v>-29.510925</v>
      </c>
      <c r="C96" s="2">
        <v>-4.0987395000000003E-2</v>
      </c>
    </row>
    <row r="97" spans="1:3" x14ac:dyDescent="0.3">
      <c r="A97" t="b">
        <v>1</v>
      </c>
      <c r="B97">
        <v>134.17615000000001</v>
      </c>
      <c r="C97" s="2">
        <v>0.18635574999999999</v>
      </c>
    </row>
    <row r="98" spans="1:3" x14ac:dyDescent="0.3">
      <c r="A98" t="b">
        <v>1</v>
      </c>
      <c r="B98">
        <v>77.358890000000002</v>
      </c>
      <c r="C98" s="2">
        <v>0.10744289999999999</v>
      </c>
    </row>
    <row r="99" spans="1:3" x14ac:dyDescent="0.3">
      <c r="A99" t="b">
        <v>1</v>
      </c>
      <c r="B99">
        <v>150.09264999999999</v>
      </c>
      <c r="C99" s="2">
        <v>0.20846201</v>
      </c>
    </row>
    <row r="100" spans="1:3" x14ac:dyDescent="0.3">
      <c r="A100" t="b">
        <v>1</v>
      </c>
      <c r="B100">
        <v>13.147034</v>
      </c>
      <c r="C100" s="2">
        <v>1.8259770000000002E-2</v>
      </c>
    </row>
    <row r="101" spans="1:3" x14ac:dyDescent="0.3">
      <c r="A101" t="b">
        <v>1</v>
      </c>
      <c r="B101">
        <v>119.00342000000001</v>
      </c>
      <c r="C101" s="2">
        <v>0.16528251999999999</v>
      </c>
    </row>
    <row r="102" spans="1:3" x14ac:dyDescent="0.3">
      <c r="A102" t="b">
        <v>1</v>
      </c>
      <c r="B102">
        <v>36.416809999999998</v>
      </c>
      <c r="C102" s="2">
        <v>5.0578900000000003E-2</v>
      </c>
    </row>
    <row r="103" spans="1:3" x14ac:dyDescent="0.3">
      <c r="A103" t="b">
        <v>1</v>
      </c>
      <c r="B103">
        <v>128.23987</v>
      </c>
      <c r="C103" s="2">
        <v>0.17811093</v>
      </c>
    </row>
    <row r="104" spans="1:3" x14ac:dyDescent="0.3">
      <c r="A104" t="b">
        <v>1</v>
      </c>
      <c r="B104">
        <v>136.16376</v>
      </c>
      <c r="C104" s="2">
        <v>0.18911633</v>
      </c>
    </row>
    <row r="105" spans="1:3" x14ac:dyDescent="0.3">
      <c r="A105" t="b">
        <v>1</v>
      </c>
      <c r="B105">
        <v>77.358890000000002</v>
      </c>
      <c r="C105" s="2">
        <v>0.10744289999999999</v>
      </c>
    </row>
    <row r="106" spans="1:3" x14ac:dyDescent="0.3">
      <c r="A106" t="b">
        <v>1</v>
      </c>
      <c r="B106">
        <v>36.409058000000002</v>
      </c>
      <c r="C106" s="2">
        <v>5.0568136999999999E-2</v>
      </c>
    </row>
    <row r="107" spans="1:3" x14ac:dyDescent="0.3">
      <c r="A107" t="b">
        <v>1</v>
      </c>
      <c r="B107">
        <v>13.926697000000001</v>
      </c>
      <c r="C107" s="2">
        <v>1.9342635E-2</v>
      </c>
    </row>
    <row r="108" spans="1:3" x14ac:dyDescent="0.3">
      <c r="A108" t="b">
        <v>1</v>
      </c>
      <c r="B108">
        <v>99.270750000000007</v>
      </c>
      <c r="C108" s="2">
        <v>0.13787605</v>
      </c>
    </row>
    <row r="109" spans="1:3" x14ac:dyDescent="0.3">
      <c r="A109" t="b">
        <v>1</v>
      </c>
      <c r="B109">
        <v>-29.510925</v>
      </c>
      <c r="C109" s="2">
        <v>-4.0987395000000003E-2</v>
      </c>
    </row>
    <row r="110" spans="1:3" x14ac:dyDescent="0.3">
      <c r="A110" t="b">
        <v>1</v>
      </c>
      <c r="B110">
        <v>135.38641000000001</v>
      </c>
      <c r="C110" s="2">
        <v>0.18803668000000001</v>
      </c>
    </row>
    <row r="111" spans="1:3" x14ac:dyDescent="0.3">
      <c r="A111" t="b">
        <v>1</v>
      </c>
      <c r="B111">
        <v>107.14812999999999</v>
      </c>
      <c r="C111" s="2">
        <v>0.14881685</v>
      </c>
    </row>
    <row r="112" spans="1:3" x14ac:dyDescent="0.3">
      <c r="A112" t="b">
        <v>1</v>
      </c>
      <c r="B112">
        <v>77.358890000000002</v>
      </c>
      <c r="C112" s="2">
        <v>0.10744289999999999</v>
      </c>
    </row>
    <row r="113" spans="1:3" x14ac:dyDescent="0.3">
      <c r="A113" t="b">
        <v>1</v>
      </c>
      <c r="B113">
        <v>106.61664</v>
      </c>
      <c r="C113" s="2">
        <v>0.14807867</v>
      </c>
    </row>
    <row r="114" spans="1:3" x14ac:dyDescent="0.3">
      <c r="A114" t="b">
        <v>1</v>
      </c>
      <c r="B114">
        <v>-13.878296000000001</v>
      </c>
      <c r="C114" s="2">
        <v>-1.927541E-2</v>
      </c>
    </row>
    <row r="115" spans="1:3" x14ac:dyDescent="0.3">
      <c r="A115" t="b">
        <v>1</v>
      </c>
      <c r="B115">
        <v>-1.2376708999999999</v>
      </c>
      <c r="C115" s="2">
        <v>-1.7189874000000001E-3</v>
      </c>
    </row>
    <row r="116" spans="1:3" x14ac:dyDescent="0.3">
      <c r="A116" t="b">
        <v>1</v>
      </c>
      <c r="B116">
        <v>-29.510925</v>
      </c>
      <c r="C116" s="2">
        <v>-4.0987395000000003E-2</v>
      </c>
    </row>
    <row r="117" spans="1:3" x14ac:dyDescent="0.3">
      <c r="A117" t="b">
        <v>1</v>
      </c>
      <c r="B117">
        <v>77.358890000000002</v>
      </c>
      <c r="C117" s="2">
        <v>0.10744289999999999</v>
      </c>
    </row>
    <row r="118" spans="1:3" x14ac:dyDescent="0.3">
      <c r="A118" t="b">
        <v>1</v>
      </c>
      <c r="B118">
        <v>40.292360000000002</v>
      </c>
      <c r="C118" s="2">
        <v>5.5961610000000002E-2</v>
      </c>
    </row>
    <row r="119" spans="1:3" x14ac:dyDescent="0.3">
      <c r="A119" t="b">
        <v>1</v>
      </c>
      <c r="B119">
        <v>15.38269</v>
      </c>
      <c r="C119" s="2">
        <v>2.1364846999999999E-2</v>
      </c>
    </row>
    <row r="120" spans="1:3" x14ac:dyDescent="0.3">
      <c r="A120" t="b">
        <v>1</v>
      </c>
      <c r="B120">
        <v>-29.510925</v>
      </c>
      <c r="C120" s="2">
        <v>-4.0987395000000003E-2</v>
      </c>
    </row>
    <row r="121" spans="1:3" x14ac:dyDescent="0.3">
      <c r="A121" t="b">
        <v>1</v>
      </c>
      <c r="B121">
        <v>77.358890000000002</v>
      </c>
      <c r="C121" s="2">
        <v>0.10744289999999999</v>
      </c>
    </row>
    <row r="122" spans="1:3" x14ac:dyDescent="0.3">
      <c r="A122" t="b">
        <v>1</v>
      </c>
      <c r="B122">
        <v>36.148926000000003</v>
      </c>
      <c r="C122" s="2">
        <v>5.0206840000000003E-2</v>
      </c>
    </row>
    <row r="123" spans="1:3" x14ac:dyDescent="0.3">
      <c r="A123" t="b">
        <v>1</v>
      </c>
      <c r="B123">
        <v>-29.510925</v>
      </c>
      <c r="C123" s="2">
        <v>-4.0987395000000003E-2</v>
      </c>
    </row>
    <row r="124" spans="1:3" x14ac:dyDescent="0.3">
      <c r="A124" t="b">
        <v>1</v>
      </c>
      <c r="B124">
        <v>144.32140999999999</v>
      </c>
      <c r="C124" s="2">
        <v>0.2004464</v>
      </c>
    </row>
    <row r="125" spans="1:3" x14ac:dyDescent="0.3">
      <c r="A125" t="b">
        <v>1</v>
      </c>
      <c r="B125">
        <v>7.3988037000000002</v>
      </c>
      <c r="C125" s="2">
        <v>1.0276116E-2</v>
      </c>
    </row>
    <row r="126" spans="1:3" x14ac:dyDescent="0.3">
      <c r="A126" t="b">
        <v>1</v>
      </c>
      <c r="B126">
        <v>125.7337</v>
      </c>
      <c r="C126" s="2">
        <v>0.17463015000000001</v>
      </c>
    </row>
    <row r="127" spans="1:3" x14ac:dyDescent="0.3">
      <c r="A127" t="b">
        <v>1</v>
      </c>
      <c r="B127">
        <v>0.10913086</v>
      </c>
      <c r="C127" s="2">
        <v>1.5157064E-4</v>
      </c>
    </row>
    <row r="128" spans="1:3" x14ac:dyDescent="0.3">
      <c r="A128" t="b">
        <v>1</v>
      </c>
      <c r="B128">
        <v>136.06323</v>
      </c>
      <c r="C128" s="2">
        <v>0.1889767</v>
      </c>
    </row>
    <row r="129" spans="1:3" x14ac:dyDescent="0.3">
      <c r="A129" t="b">
        <v>1</v>
      </c>
      <c r="B129">
        <v>134.76477</v>
      </c>
      <c r="C129" s="2">
        <v>0.18717328999999999</v>
      </c>
    </row>
    <row r="130" spans="1:3" x14ac:dyDescent="0.3">
      <c r="A130" t="b">
        <v>1</v>
      </c>
      <c r="B130">
        <v>98.408510000000007</v>
      </c>
      <c r="C130" s="2">
        <v>0.13667849000000001</v>
      </c>
    </row>
    <row r="131" spans="1:3" x14ac:dyDescent="0.3">
      <c r="A131" t="b">
        <v>1</v>
      </c>
      <c r="B131">
        <v>-14.603882</v>
      </c>
      <c r="C131" s="2">
        <v>-2.028317E-2</v>
      </c>
    </row>
    <row r="132" spans="1:3" x14ac:dyDescent="0.3">
      <c r="A132" t="b">
        <v>1</v>
      </c>
      <c r="B132">
        <v>-8.7731320000000004</v>
      </c>
      <c r="C132" s="2">
        <v>-1.2184906000000001E-2</v>
      </c>
    </row>
    <row r="133" spans="1:3" x14ac:dyDescent="0.3">
      <c r="A133" t="b">
        <v>1</v>
      </c>
      <c r="B133">
        <v>101.17767000000001</v>
      </c>
      <c r="C133" s="2">
        <v>0.14052455</v>
      </c>
    </row>
    <row r="134" spans="1:3" x14ac:dyDescent="0.3">
      <c r="A134" t="b">
        <v>1</v>
      </c>
      <c r="B134">
        <v>34.443848000000003</v>
      </c>
      <c r="C134" s="2">
        <v>4.7838677000000003E-2</v>
      </c>
    </row>
    <row r="135" spans="1:3" x14ac:dyDescent="0.3">
      <c r="A135" t="b">
        <v>1</v>
      </c>
      <c r="B135">
        <v>-29.510925</v>
      </c>
      <c r="C135" s="2">
        <v>-4.0987395000000003E-2</v>
      </c>
    </row>
    <row r="136" spans="1:3" x14ac:dyDescent="0.3">
      <c r="A136" t="b">
        <v>1</v>
      </c>
      <c r="B136">
        <v>77.358890000000002</v>
      </c>
      <c r="C136" s="2">
        <v>0.10744289999999999</v>
      </c>
    </row>
    <row r="137" spans="1:3" x14ac:dyDescent="0.3">
      <c r="A137" t="b">
        <v>1</v>
      </c>
      <c r="B137">
        <v>102.03955000000001</v>
      </c>
      <c r="C137" s="2">
        <v>0.14172159000000001</v>
      </c>
    </row>
    <row r="138" spans="1:3" x14ac:dyDescent="0.3">
      <c r="A138" t="b">
        <v>1</v>
      </c>
      <c r="B138">
        <v>28.032654000000001</v>
      </c>
      <c r="C138" s="2">
        <v>3.8934242000000001E-2</v>
      </c>
    </row>
    <row r="139" spans="1:3" x14ac:dyDescent="0.3">
      <c r="A139" t="b">
        <v>1</v>
      </c>
      <c r="B139">
        <v>39.922240000000002</v>
      </c>
      <c r="C139" s="2">
        <v>5.5447556000000002E-2</v>
      </c>
    </row>
    <row r="140" spans="1:3" x14ac:dyDescent="0.3">
      <c r="A140" t="b">
        <v>1</v>
      </c>
      <c r="B140">
        <v>15.286194</v>
      </c>
      <c r="C140" s="2">
        <v>2.1230823999999999E-2</v>
      </c>
    </row>
    <row r="141" spans="1:3" x14ac:dyDescent="0.3">
      <c r="A141" t="b">
        <v>1</v>
      </c>
      <c r="B141">
        <v>146.58972</v>
      </c>
      <c r="C141" s="2">
        <v>0.20359683000000001</v>
      </c>
    </row>
    <row r="142" spans="1:3" x14ac:dyDescent="0.3">
      <c r="A142" t="b">
        <v>1</v>
      </c>
      <c r="B142">
        <v>3.5011597000000001</v>
      </c>
      <c r="C142" s="2">
        <v>4.8627215000000001E-3</v>
      </c>
    </row>
    <row r="143" spans="1:3" x14ac:dyDescent="0.3">
      <c r="A143" t="b">
        <v>1</v>
      </c>
      <c r="B143">
        <v>-29.510925</v>
      </c>
      <c r="C143" s="2">
        <v>-4.0987395000000003E-2</v>
      </c>
    </row>
    <row r="144" spans="1:3" x14ac:dyDescent="0.3">
      <c r="A144" t="b">
        <v>1</v>
      </c>
      <c r="B144">
        <v>4.9385985999999997</v>
      </c>
      <c r="C144" s="2">
        <v>6.8591646999999999E-3</v>
      </c>
    </row>
    <row r="145" spans="1:3" x14ac:dyDescent="0.3">
      <c r="A145" t="b">
        <v>1</v>
      </c>
      <c r="B145">
        <v>98.074830000000006</v>
      </c>
      <c r="C145" s="2">
        <v>0.13621505</v>
      </c>
    </row>
    <row r="146" spans="1:3" x14ac:dyDescent="0.3">
      <c r="A146" t="b">
        <v>1</v>
      </c>
      <c r="B146">
        <v>-15.376404000000001</v>
      </c>
      <c r="C146" s="2">
        <v>-2.1356117000000001E-2</v>
      </c>
    </row>
    <row r="147" spans="1:3" x14ac:dyDescent="0.3">
      <c r="A147" t="b">
        <v>1</v>
      </c>
      <c r="B147">
        <v>9.2686159999999997</v>
      </c>
      <c r="C147" s="2">
        <v>1.2873078E-2</v>
      </c>
    </row>
    <row r="148" spans="1:3" x14ac:dyDescent="0.3">
      <c r="A148" t="b">
        <v>1</v>
      </c>
      <c r="B148">
        <v>131.08324999999999</v>
      </c>
      <c r="C148" s="2">
        <v>0.18206008000000001</v>
      </c>
    </row>
    <row r="149" spans="1:3" x14ac:dyDescent="0.3">
      <c r="A149" t="b">
        <v>1</v>
      </c>
      <c r="B149">
        <v>8.0218509999999998</v>
      </c>
      <c r="C149" s="2">
        <v>1.1141458999999999E-2</v>
      </c>
    </row>
    <row r="150" spans="1:3" x14ac:dyDescent="0.3">
      <c r="A150" t="b">
        <v>1</v>
      </c>
      <c r="B150">
        <v>-15.722229</v>
      </c>
      <c r="C150" s="2">
        <v>-2.183643E-2</v>
      </c>
    </row>
    <row r="151" spans="1:3" x14ac:dyDescent="0.3">
      <c r="A151" t="b">
        <v>1</v>
      </c>
      <c r="B151">
        <v>-13.714966</v>
      </c>
      <c r="C151" s="2">
        <v>-1.9048564E-2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CF13-5DD3-4A9E-B4CE-74FCFF2B0B96}">
  <dimension ref="A1:F151"/>
  <sheetViews>
    <sheetView workbookViewId="0">
      <selection activeCell="F5" sqref="F5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29.1093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-48.276062000000003</v>
      </c>
      <c r="C2" s="2">
        <v>-6.7050083999999996E-2</v>
      </c>
      <c r="E2" s="1" t="s">
        <v>3</v>
      </c>
      <c r="F2" s="2">
        <f xml:space="preserve"> COUNTIF(TradeResults13[Column1], "VERDADEIRO") / COUNTA(TradeResults13[Column1])</f>
        <v>1</v>
      </c>
    </row>
    <row r="3" spans="1:6" ht="18" x14ac:dyDescent="0.35">
      <c r="A3" t="b">
        <v>1</v>
      </c>
      <c r="B3">
        <v>94.644959999999998</v>
      </c>
      <c r="C3" s="2">
        <v>0.13145134</v>
      </c>
      <c r="E3" s="1" t="s">
        <v>4</v>
      </c>
      <c r="F3" s="2">
        <f t="array" ref="F3" xml:space="preserve"> AVERAGE(IF(TradeResults13[Column1] = TRUE,TradeResults13[Column3]))</f>
        <v>2.2937228213333351E-2</v>
      </c>
    </row>
    <row r="4" spans="1:6" ht="18" x14ac:dyDescent="0.35">
      <c r="A4" t="b">
        <v>1</v>
      </c>
      <c r="B4">
        <v>-48.276062000000003</v>
      </c>
      <c r="C4" s="2">
        <v>-6.7050083999999996E-2</v>
      </c>
      <c r="E4" s="1" t="s">
        <v>8</v>
      </c>
      <c r="F4" s="5">
        <f t="array" ref="F4" xml:space="preserve"> AVERAGE(IF(TradeResults13[Column1] = TRUE,TradeResults13[Column2]))</f>
        <v>16.514801306666726</v>
      </c>
    </row>
    <row r="5" spans="1:6" ht="18" x14ac:dyDescent="0.35">
      <c r="A5" t="b">
        <v>1</v>
      </c>
      <c r="B5">
        <v>94.644959999999998</v>
      </c>
      <c r="C5" s="2">
        <v>0.13145134</v>
      </c>
      <c r="E5" s="4" t="s">
        <v>5</v>
      </c>
      <c r="F5" s="2">
        <f>_xlfn.STDEV.P(TradeResults13[Column3])</f>
        <v>9.8817474451127998E-2</v>
      </c>
    </row>
    <row r="6" spans="1:6" ht="18" x14ac:dyDescent="0.35">
      <c r="A6" t="b">
        <v>1</v>
      </c>
      <c r="B6">
        <v>94.644959999999998</v>
      </c>
      <c r="C6" s="2">
        <v>0.13145134</v>
      </c>
      <c r="E6" s="1" t="s">
        <v>6</v>
      </c>
      <c r="F6" s="2">
        <f t="array" ref="F6">_xlfn.STDEV.P(IF(TradeResults13[Column3] &gt; 0,TradeResults13[Column3]))</f>
        <v>5.5511151231257827E-17</v>
      </c>
    </row>
    <row r="7" spans="1:6" ht="18" x14ac:dyDescent="0.35">
      <c r="A7" t="b">
        <v>1</v>
      </c>
      <c r="B7">
        <v>-48.276062000000003</v>
      </c>
      <c r="C7" s="2">
        <v>-6.7050083999999996E-2</v>
      </c>
      <c r="E7" s="1" t="s">
        <v>7</v>
      </c>
      <c r="F7" s="2">
        <f t="array" ref="F7">_xlfn.STDEV.P(IF(TradeResults13[Column3] &lt; 0,TradeResults13[Column3]))</f>
        <v>6.9388939039072284E-17</v>
      </c>
    </row>
    <row r="8" spans="1:6" x14ac:dyDescent="0.3">
      <c r="A8" t="b">
        <v>1</v>
      </c>
      <c r="B8">
        <v>-48.276062000000003</v>
      </c>
      <c r="C8" s="2">
        <v>-6.7050083999999996E-2</v>
      </c>
    </row>
    <row r="9" spans="1:6" x14ac:dyDescent="0.3">
      <c r="A9" t="b">
        <v>1</v>
      </c>
      <c r="B9">
        <v>-48.276062000000003</v>
      </c>
      <c r="C9" s="2">
        <v>-6.7050083999999996E-2</v>
      </c>
    </row>
    <row r="10" spans="1:6" x14ac:dyDescent="0.3">
      <c r="A10" t="b">
        <v>1</v>
      </c>
      <c r="B10">
        <v>94.644959999999998</v>
      </c>
      <c r="C10" s="2">
        <v>0.13145134</v>
      </c>
    </row>
    <row r="11" spans="1:6" x14ac:dyDescent="0.3">
      <c r="A11" t="b">
        <v>1</v>
      </c>
      <c r="B11">
        <v>-48.276062000000003</v>
      </c>
      <c r="C11" s="2">
        <v>-6.7050083999999996E-2</v>
      </c>
    </row>
    <row r="12" spans="1:6" x14ac:dyDescent="0.3">
      <c r="A12" t="b">
        <v>1</v>
      </c>
      <c r="B12">
        <v>94.644959999999998</v>
      </c>
      <c r="C12" s="2">
        <v>0.13145134</v>
      </c>
    </row>
    <row r="13" spans="1:6" x14ac:dyDescent="0.3">
      <c r="A13" t="b">
        <v>1</v>
      </c>
      <c r="B13">
        <v>94.644959999999998</v>
      </c>
      <c r="C13" s="2">
        <v>0.13145134</v>
      </c>
    </row>
    <row r="14" spans="1:6" x14ac:dyDescent="0.3">
      <c r="A14" t="b">
        <v>1</v>
      </c>
      <c r="B14">
        <v>94.644959999999998</v>
      </c>
      <c r="C14" s="2">
        <v>0.13145134</v>
      </c>
    </row>
    <row r="15" spans="1:6" x14ac:dyDescent="0.3">
      <c r="A15" t="b">
        <v>1</v>
      </c>
      <c r="B15">
        <v>-48.276062000000003</v>
      </c>
      <c r="C15" s="2">
        <v>-6.7050083999999996E-2</v>
      </c>
    </row>
    <row r="16" spans="1:6" x14ac:dyDescent="0.3">
      <c r="A16" t="b">
        <v>1</v>
      </c>
      <c r="B16">
        <v>-48.276062000000003</v>
      </c>
      <c r="C16" s="2">
        <v>-6.7050083999999996E-2</v>
      </c>
    </row>
    <row r="17" spans="1:3" x14ac:dyDescent="0.3">
      <c r="A17" t="b">
        <v>1</v>
      </c>
      <c r="B17">
        <v>-48.276062000000003</v>
      </c>
      <c r="C17" s="2">
        <v>-6.7050083999999996E-2</v>
      </c>
    </row>
    <row r="18" spans="1:3" x14ac:dyDescent="0.3">
      <c r="A18" t="b">
        <v>1</v>
      </c>
      <c r="B18">
        <v>-48.276062000000003</v>
      </c>
      <c r="C18" s="2">
        <v>-6.7050083999999996E-2</v>
      </c>
    </row>
    <row r="19" spans="1:3" x14ac:dyDescent="0.3">
      <c r="A19" t="b">
        <v>1</v>
      </c>
      <c r="B19">
        <v>-48.276062000000003</v>
      </c>
      <c r="C19" s="2">
        <v>-6.7050083999999996E-2</v>
      </c>
    </row>
    <row r="20" spans="1:3" x14ac:dyDescent="0.3">
      <c r="A20" t="b">
        <v>1</v>
      </c>
      <c r="B20">
        <v>-48.276062000000003</v>
      </c>
      <c r="C20" s="2">
        <v>-6.7050083999999996E-2</v>
      </c>
    </row>
    <row r="21" spans="1:3" x14ac:dyDescent="0.3">
      <c r="A21" t="b">
        <v>1</v>
      </c>
      <c r="B21">
        <v>94.644959999999998</v>
      </c>
      <c r="C21" s="2">
        <v>0.13145134</v>
      </c>
    </row>
    <row r="22" spans="1:3" x14ac:dyDescent="0.3">
      <c r="A22" t="b">
        <v>1</v>
      </c>
      <c r="B22">
        <v>94.644959999999998</v>
      </c>
      <c r="C22" s="2">
        <v>0.13145134</v>
      </c>
    </row>
    <row r="23" spans="1:3" x14ac:dyDescent="0.3">
      <c r="A23" t="b">
        <v>1</v>
      </c>
      <c r="B23">
        <v>-48.276062000000003</v>
      </c>
      <c r="C23" s="2">
        <v>-6.7050083999999996E-2</v>
      </c>
    </row>
    <row r="24" spans="1:3" x14ac:dyDescent="0.3">
      <c r="A24" t="b">
        <v>1</v>
      </c>
      <c r="B24">
        <v>-48.276062000000003</v>
      </c>
      <c r="C24" s="2">
        <v>-6.7050083999999996E-2</v>
      </c>
    </row>
    <row r="25" spans="1:3" x14ac:dyDescent="0.3">
      <c r="A25" t="b">
        <v>1</v>
      </c>
      <c r="B25">
        <v>94.644959999999998</v>
      </c>
      <c r="C25" s="2">
        <v>0.13145134</v>
      </c>
    </row>
    <row r="26" spans="1:3" x14ac:dyDescent="0.3">
      <c r="A26" t="b">
        <v>1</v>
      </c>
      <c r="B26">
        <v>94.644959999999998</v>
      </c>
      <c r="C26" s="2">
        <v>0.13145134</v>
      </c>
    </row>
    <row r="27" spans="1:3" x14ac:dyDescent="0.3">
      <c r="A27" t="b">
        <v>1</v>
      </c>
      <c r="B27">
        <v>-48.276062000000003</v>
      </c>
      <c r="C27" s="2">
        <v>-6.7050083999999996E-2</v>
      </c>
    </row>
    <row r="28" spans="1:3" x14ac:dyDescent="0.3">
      <c r="A28" t="b">
        <v>1</v>
      </c>
      <c r="B28">
        <v>94.644959999999998</v>
      </c>
      <c r="C28" s="2">
        <v>0.13145134</v>
      </c>
    </row>
    <row r="29" spans="1:3" x14ac:dyDescent="0.3">
      <c r="A29" t="b">
        <v>1</v>
      </c>
      <c r="B29">
        <v>-48.276062000000003</v>
      </c>
      <c r="C29" s="2">
        <v>-6.7050083999999996E-2</v>
      </c>
    </row>
    <row r="30" spans="1:3" x14ac:dyDescent="0.3">
      <c r="A30" t="b">
        <v>1</v>
      </c>
      <c r="B30">
        <v>-48.276062000000003</v>
      </c>
      <c r="C30" s="2">
        <v>-6.7050083999999996E-2</v>
      </c>
    </row>
    <row r="31" spans="1:3" x14ac:dyDescent="0.3">
      <c r="A31" t="b">
        <v>1</v>
      </c>
      <c r="B31">
        <v>-48.276062000000003</v>
      </c>
      <c r="C31" s="2">
        <v>-6.7050083999999996E-2</v>
      </c>
    </row>
    <row r="32" spans="1:3" x14ac:dyDescent="0.3">
      <c r="A32" t="b">
        <v>1</v>
      </c>
      <c r="B32">
        <v>-48.276062000000003</v>
      </c>
      <c r="C32" s="2">
        <v>-6.7050083999999996E-2</v>
      </c>
    </row>
    <row r="33" spans="1:3" x14ac:dyDescent="0.3">
      <c r="A33" t="b">
        <v>1</v>
      </c>
      <c r="B33">
        <v>94.644959999999998</v>
      </c>
      <c r="C33" s="2">
        <v>0.13145134</v>
      </c>
    </row>
    <row r="34" spans="1:3" x14ac:dyDescent="0.3">
      <c r="A34" t="b">
        <v>1</v>
      </c>
      <c r="B34">
        <v>94.644959999999998</v>
      </c>
      <c r="C34" s="2">
        <v>0.13145134</v>
      </c>
    </row>
    <row r="35" spans="1:3" x14ac:dyDescent="0.3">
      <c r="A35" t="b">
        <v>1</v>
      </c>
      <c r="B35">
        <v>94.644959999999998</v>
      </c>
      <c r="C35" s="2">
        <v>0.13145134</v>
      </c>
    </row>
    <row r="36" spans="1:3" x14ac:dyDescent="0.3">
      <c r="A36" t="b">
        <v>1</v>
      </c>
      <c r="B36">
        <v>94.644959999999998</v>
      </c>
      <c r="C36" s="2">
        <v>0.13145134</v>
      </c>
    </row>
    <row r="37" spans="1:3" x14ac:dyDescent="0.3">
      <c r="A37" t="b">
        <v>1</v>
      </c>
      <c r="B37">
        <v>94.644959999999998</v>
      </c>
      <c r="C37" s="2">
        <v>0.13145134</v>
      </c>
    </row>
    <row r="38" spans="1:3" x14ac:dyDescent="0.3">
      <c r="A38" t="b">
        <v>1</v>
      </c>
      <c r="B38">
        <v>94.644959999999998</v>
      </c>
      <c r="C38" s="2">
        <v>0.13145134</v>
      </c>
    </row>
    <row r="39" spans="1:3" x14ac:dyDescent="0.3">
      <c r="A39" t="b">
        <v>1</v>
      </c>
      <c r="B39">
        <v>94.644959999999998</v>
      </c>
      <c r="C39" s="2">
        <v>0.13145134</v>
      </c>
    </row>
    <row r="40" spans="1:3" x14ac:dyDescent="0.3">
      <c r="A40" t="b">
        <v>1</v>
      </c>
      <c r="B40">
        <v>-48.276062000000003</v>
      </c>
      <c r="C40" s="2">
        <v>-6.7050083999999996E-2</v>
      </c>
    </row>
    <row r="41" spans="1:3" x14ac:dyDescent="0.3">
      <c r="A41" t="b">
        <v>1</v>
      </c>
      <c r="B41">
        <v>94.644959999999998</v>
      </c>
      <c r="C41" s="2">
        <v>0.13145134</v>
      </c>
    </row>
    <row r="42" spans="1:3" x14ac:dyDescent="0.3">
      <c r="A42" t="b">
        <v>1</v>
      </c>
      <c r="B42">
        <v>-48.276062000000003</v>
      </c>
      <c r="C42" s="2">
        <v>-6.7050083999999996E-2</v>
      </c>
    </row>
    <row r="43" spans="1:3" x14ac:dyDescent="0.3">
      <c r="A43" t="b">
        <v>1</v>
      </c>
      <c r="B43">
        <v>94.644959999999998</v>
      </c>
      <c r="C43" s="2">
        <v>0.13145134</v>
      </c>
    </row>
    <row r="44" spans="1:3" x14ac:dyDescent="0.3">
      <c r="A44" t="b">
        <v>1</v>
      </c>
      <c r="B44">
        <v>94.644959999999998</v>
      </c>
      <c r="C44" s="2">
        <v>0.13145134</v>
      </c>
    </row>
    <row r="45" spans="1:3" x14ac:dyDescent="0.3">
      <c r="A45" t="b">
        <v>1</v>
      </c>
      <c r="B45">
        <v>94.644959999999998</v>
      </c>
      <c r="C45" s="2">
        <v>0.13145134</v>
      </c>
    </row>
    <row r="46" spans="1:3" x14ac:dyDescent="0.3">
      <c r="A46" t="b">
        <v>1</v>
      </c>
      <c r="B46">
        <v>94.644959999999998</v>
      </c>
      <c r="C46" s="2">
        <v>0.13145134</v>
      </c>
    </row>
    <row r="47" spans="1:3" x14ac:dyDescent="0.3">
      <c r="A47" t="b">
        <v>1</v>
      </c>
      <c r="B47">
        <v>-48.276062000000003</v>
      </c>
      <c r="C47" s="2">
        <v>-6.7050083999999996E-2</v>
      </c>
    </row>
    <row r="48" spans="1:3" x14ac:dyDescent="0.3">
      <c r="A48" t="b">
        <v>1</v>
      </c>
      <c r="B48">
        <v>94.644959999999998</v>
      </c>
      <c r="C48" s="2">
        <v>0.13145134</v>
      </c>
    </row>
    <row r="49" spans="1:3" x14ac:dyDescent="0.3">
      <c r="A49" t="b">
        <v>1</v>
      </c>
      <c r="B49">
        <v>-48.276062000000003</v>
      </c>
      <c r="C49" s="2">
        <v>-6.7050083999999996E-2</v>
      </c>
    </row>
    <row r="50" spans="1:3" x14ac:dyDescent="0.3">
      <c r="A50" t="b">
        <v>1</v>
      </c>
      <c r="B50">
        <v>-48.276062000000003</v>
      </c>
      <c r="C50" s="2">
        <v>-6.7050083999999996E-2</v>
      </c>
    </row>
    <row r="51" spans="1:3" x14ac:dyDescent="0.3">
      <c r="A51" t="b">
        <v>1</v>
      </c>
      <c r="B51">
        <v>94.644959999999998</v>
      </c>
      <c r="C51" s="2">
        <v>0.13145134</v>
      </c>
    </row>
    <row r="52" spans="1:3" x14ac:dyDescent="0.3">
      <c r="A52" t="b">
        <v>1</v>
      </c>
      <c r="B52">
        <v>94.644959999999998</v>
      </c>
      <c r="C52" s="2">
        <v>0.13145134</v>
      </c>
    </row>
    <row r="53" spans="1:3" x14ac:dyDescent="0.3">
      <c r="A53" t="b">
        <v>1</v>
      </c>
      <c r="B53">
        <v>-48.276062000000003</v>
      </c>
      <c r="C53" s="2">
        <v>-6.7050083999999996E-2</v>
      </c>
    </row>
    <row r="54" spans="1:3" x14ac:dyDescent="0.3">
      <c r="A54" t="b">
        <v>1</v>
      </c>
      <c r="B54">
        <v>-48.276062000000003</v>
      </c>
      <c r="C54" s="2">
        <v>-6.7050083999999996E-2</v>
      </c>
    </row>
    <row r="55" spans="1:3" x14ac:dyDescent="0.3">
      <c r="A55" t="b">
        <v>1</v>
      </c>
      <c r="B55">
        <v>-48.276062000000003</v>
      </c>
      <c r="C55" s="2">
        <v>-6.7050083999999996E-2</v>
      </c>
    </row>
    <row r="56" spans="1:3" x14ac:dyDescent="0.3">
      <c r="A56" t="b">
        <v>1</v>
      </c>
      <c r="B56">
        <v>94.644959999999998</v>
      </c>
      <c r="C56" s="2">
        <v>0.13145134</v>
      </c>
    </row>
    <row r="57" spans="1:3" x14ac:dyDescent="0.3">
      <c r="A57" t="b">
        <v>1</v>
      </c>
      <c r="B57">
        <v>94.644959999999998</v>
      </c>
      <c r="C57" s="2">
        <v>0.13145134</v>
      </c>
    </row>
    <row r="58" spans="1:3" x14ac:dyDescent="0.3">
      <c r="A58" t="b">
        <v>1</v>
      </c>
      <c r="B58">
        <v>-48.276062000000003</v>
      </c>
      <c r="C58" s="2">
        <v>-6.7050083999999996E-2</v>
      </c>
    </row>
    <row r="59" spans="1:3" x14ac:dyDescent="0.3">
      <c r="A59" t="b">
        <v>1</v>
      </c>
      <c r="B59">
        <v>-48.276062000000003</v>
      </c>
      <c r="C59" s="2">
        <v>-6.7050083999999996E-2</v>
      </c>
    </row>
    <row r="60" spans="1:3" x14ac:dyDescent="0.3">
      <c r="A60" t="b">
        <v>1</v>
      </c>
      <c r="B60">
        <v>94.644959999999998</v>
      </c>
      <c r="C60" s="2">
        <v>0.13145134</v>
      </c>
    </row>
    <row r="61" spans="1:3" x14ac:dyDescent="0.3">
      <c r="A61" t="b">
        <v>1</v>
      </c>
      <c r="B61">
        <v>94.644959999999998</v>
      </c>
      <c r="C61" s="2">
        <v>0.13145134</v>
      </c>
    </row>
    <row r="62" spans="1:3" x14ac:dyDescent="0.3">
      <c r="A62" t="b">
        <v>1</v>
      </c>
      <c r="B62">
        <v>94.644959999999998</v>
      </c>
      <c r="C62" s="2">
        <v>0.13145134</v>
      </c>
    </row>
    <row r="63" spans="1:3" x14ac:dyDescent="0.3">
      <c r="A63" t="b">
        <v>1</v>
      </c>
      <c r="B63">
        <v>-48.276062000000003</v>
      </c>
      <c r="C63" s="2">
        <v>-6.7050083999999996E-2</v>
      </c>
    </row>
    <row r="64" spans="1:3" x14ac:dyDescent="0.3">
      <c r="A64" t="b">
        <v>1</v>
      </c>
      <c r="B64">
        <v>94.644959999999998</v>
      </c>
      <c r="C64" s="2">
        <v>0.13145134</v>
      </c>
    </row>
    <row r="65" spans="1:3" x14ac:dyDescent="0.3">
      <c r="A65" t="b">
        <v>1</v>
      </c>
      <c r="B65">
        <v>-48.276062000000003</v>
      </c>
      <c r="C65" s="2">
        <v>-6.7050083999999996E-2</v>
      </c>
    </row>
    <row r="66" spans="1:3" x14ac:dyDescent="0.3">
      <c r="A66" t="b">
        <v>1</v>
      </c>
      <c r="B66">
        <v>94.644959999999998</v>
      </c>
      <c r="C66" s="2">
        <v>0.13145134</v>
      </c>
    </row>
    <row r="67" spans="1:3" x14ac:dyDescent="0.3">
      <c r="A67" t="b">
        <v>1</v>
      </c>
      <c r="B67">
        <v>-48.276062000000003</v>
      </c>
      <c r="C67" s="2">
        <v>-6.7050083999999996E-2</v>
      </c>
    </row>
    <row r="68" spans="1:3" x14ac:dyDescent="0.3">
      <c r="A68" t="b">
        <v>1</v>
      </c>
      <c r="B68">
        <v>-48.276062000000003</v>
      </c>
      <c r="C68" s="2">
        <v>-6.7050083999999996E-2</v>
      </c>
    </row>
    <row r="69" spans="1:3" x14ac:dyDescent="0.3">
      <c r="A69" t="b">
        <v>1</v>
      </c>
      <c r="B69">
        <v>94.644959999999998</v>
      </c>
      <c r="C69" s="2">
        <v>0.13145134</v>
      </c>
    </row>
    <row r="70" spans="1:3" x14ac:dyDescent="0.3">
      <c r="A70" t="b">
        <v>1</v>
      </c>
      <c r="B70">
        <v>-48.276062000000003</v>
      </c>
      <c r="C70" s="2">
        <v>-6.7050083999999996E-2</v>
      </c>
    </row>
    <row r="71" spans="1:3" x14ac:dyDescent="0.3">
      <c r="A71" t="b">
        <v>1</v>
      </c>
      <c r="B71">
        <v>-48.276062000000003</v>
      </c>
      <c r="C71" s="2">
        <v>-6.7050083999999996E-2</v>
      </c>
    </row>
    <row r="72" spans="1:3" x14ac:dyDescent="0.3">
      <c r="A72" t="b">
        <v>1</v>
      </c>
      <c r="B72">
        <v>-48.276062000000003</v>
      </c>
      <c r="C72" s="2">
        <v>-6.7050083999999996E-2</v>
      </c>
    </row>
    <row r="73" spans="1:3" x14ac:dyDescent="0.3">
      <c r="A73" t="b">
        <v>1</v>
      </c>
      <c r="B73">
        <v>94.644959999999998</v>
      </c>
      <c r="C73" s="2">
        <v>0.13145134</v>
      </c>
    </row>
    <row r="74" spans="1:3" x14ac:dyDescent="0.3">
      <c r="A74" t="b">
        <v>1</v>
      </c>
      <c r="B74">
        <v>94.644959999999998</v>
      </c>
      <c r="C74" s="2">
        <v>0.13145134</v>
      </c>
    </row>
    <row r="75" spans="1:3" x14ac:dyDescent="0.3">
      <c r="A75" t="b">
        <v>1</v>
      </c>
      <c r="B75">
        <v>-48.276062000000003</v>
      </c>
      <c r="C75" s="2">
        <v>-6.7050083999999996E-2</v>
      </c>
    </row>
    <row r="76" spans="1:3" x14ac:dyDescent="0.3">
      <c r="A76" t="b">
        <v>1</v>
      </c>
      <c r="B76">
        <v>-48.276062000000003</v>
      </c>
      <c r="C76" s="2">
        <v>-6.7050083999999996E-2</v>
      </c>
    </row>
    <row r="77" spans="1:3" x14ac:dyDescent="0.3">
      <c r="A77" t="b">
        <v>1</v>
      </c>
      <c r="B77">
        <v>-48.276062000000003</v>
      </c>
      <c r="C77" s="2">
        <v>-6.7050083999999996E-2</v>
      </c>
    </row>
    <row r="78" spans="1:3" x14ac:dyDescent="0.3">
      <c r="A78" t="b">
        <v>1</v>
      </c>
      <c r="B78">
        <v>-48.276062000000003</v>
      </c>
      <c r="C78" s="2">
        <v>-6.7050083999999996E-2</v>
      </c>
    </row>
    <row r="79" spans="1:3" x14ac:dyDescent="0.3">
      <c r="A79" t="b">
        <v>1</v>
      </c>
      <c r="B79">
        <v>-48.276062000000003</v>
      </c>
      <c r="C79" s="2">
        <v>-6.7050083999999996E-2</v>
      </c>
    </row>
    <row r="80" spans="1:3" x14ac:dyDescent="0.3">
      <c r="A80" t="b">
        <v>1</v>
      </c>
      <c r="B80">
        <v>-48.276062000000003</v>
      </c>
      <c r="C80" s="2">
        <v>-6.7050083999999996E-2</v>
      </c>
    </row>
    <row r="81" spans="1:3" x14ac:dyDescent="0.3">
      <c r="A81" t="b">
        <v>1</v>
      </c>
      <c r="B81">
        <v>-48.276062000000003</v>
      </c>
      <c r="C81" s="2">
        <v>-6.7050083999999996E-2</v>
      </c>
    </row>
    <row r="82" spans="1:3" x14ac:dyDescent="0.3">
      <c r="A82" t="b">
        <v>1</v>
      </c>
      <c r="B82">
        <v>-48.276062000000003</v>
      </c>
      <c r="C82" s="2">
        <v>-6.7050083999999996E-2</v>
      </c>
    </row>
    <row r="83" spans="1:3" x14ac:dyDescent="0.3">
      <c r="A83" t="b">
        <v>1</v>
      </c>
      <c r="B83">
        <v>94.644959999999998</v>
      </c>
      <c r="C83" s="2">
        <v>0.13145134</v>
      </c>
    </row>
    <row r="84" spans="1:3" x14ac:dyDescent="0.3">
      <c r="A84" t="b">
        <v>1</v>
      </c>
      <c r="B84">
        <v>94.644959999999998</v>
      </c>
      <c r="C84" s="2">
        <v>0.13145134</v>
      </c>
    </row>
    <row r="85" spans="1:3" x14ac:dyDescent="0.3">
      <c r="A85" t="b">
        <v>1</v>
      </c>
      <c r="B85">
        <v>-48.276062000000003</v>
      </c>
      <c r="C85" s="2">
        <v>-6.7050083999999996E-2</v>
      </c>
    </row>
    <row r="86" spans="1:3" x14ac:dyDescent="0.3">
      <c r="A86" t="b">
        <v>1</v>
      </c>
      <c r="B86">
        <v>94.644959999999998</v>
      </c>
      <c r="C86" s="2">
        <v>0.13145134</v>
      </c>
    </row>
    <row r="87" spans="1:3" x14ac:dyDescent="0.3">
      <c r="A87" t="b">
        <v>1</v>
      </c>
      <c r="B87">
        <v>94.644959999999998</v>
      </c>
      <c r="C87" s="2">
        <v>0.13145134</v>
      </c>
    </row>
    <row r="88" spans="1:3" x14ac:dyDescent="0.3">
      <c r="A88" t="b">
        <v>1</v>
      </c>
      <c r="B88">
        <v>94.644959999999998</v>
      </c>
      <c r="C88" s="2">
        <v>0.13145134</v>
      </c>
    </row>
    <row r="89" spans="1:3" x14ac:dyDescent="0.3">
      <c r="A89" t="b">
        <v>1</v>
      </c>
      <c r="B89">
        <v>-48.276062000000003</v>
      </c>
      <c r="C89" s="2">
        <v>-6.7050083999999996E-2</v>
      </c>
    </row>
    <row r="90" spans="1:3" x14ac:dyDescent="0.3">
      <c r="A90" t="b">
        <v>1</v>
      </c>
      <c r="B90">
        <v>94.644959999999998</v>
      </c>
      <c r="C90" s="2">
        <v>0.13145134</v>
      </c>
    </row>
    <row r="91" spans="1:3" x14ac:dyDescent="0.3">
      <c r="A91" t="b">
        <v>1</v>
      </c>
      <c r="B91">
        <v>94.644959999999998</v>
      </c>
      <c r="C91" s="2">
        <v>0.13145134</v>
      </c>
    </row>
    <row r="92" spans="1:3" x14ac:dyDescent="0.3">
      <c r="A92" t="b">
        <v>1</v>
      </c>
      <c r="B92">
        <v>94.644959999999998</v>
      </c>
      <c r="C92" s="2">
        <v>0.13145134</v>
      </c>
    </row>
    <row r="93" spans="1:3" x14ac:dyDescent="0.3">
      <c r="A93" t="b">
        <v>1</v>
      </c>
      <c r="B93">
        <v>-48.276062000000003</v>
      </c>
      <c r="C93" s="2">
        <v>-6.7050083999999996E-2</v>
      </c>
    </row>
    <row r="94" spans="1:3" x14ac:dyDescent="0.3">
      <c r="A94" t="b">
        <v>1</v>
      </c>
      <c r="B94">
        <v>94.644959999999998</v>
      </c>
      <c r="C94" s="2">
        <v>0.13145134</v>
      </c>
    </row>
    <row r="95" spans="1:3" x14ac:dyDescent="0.3">
      <c r="A95" t="b">
        <v>1</v>
      </c>
      <c r="B95">
        <v>-48.276062000000003</v>
      </c>
      <c r="C95" s="2">
        <v>-6.7050083999999996E-2</v>
      </c>
    </row>
    <row r="96" spans="1:3" x14ac:dyDescent="0.3">
      <c r="A96" t="b">
        <v>1</v>
      </c>
      <c r="B96">
        <v>-48.276062000000003</v>
      </c>
      <c r="C96" s="2">
        <v>-6.7050083999999996E-2</v>
      </c>
    </row>
    <row r="97" spans="1:3" x14ac:dyDescent="0.3">
      <c r="A97" t="b">
        <v>1</v>
      </c>
      <c r="B97">
        <v>94.644959999999998</v>
      </c>
      <c r="C97" s="2">
        <v>0.13145134</v>
      </c>
    </row>
    <row r="98" spans="1:3" x14ac:dyDescent="0.3">
      <c r="A98" t="b">
        <v>1</v>
      </c>
      <c r="B98">
        <v>94.644959999999998</v>
      </c>
      <c r="C98" s="2">
        <v>0.13145134</v>
      </c>
    </row>
    <row r="99" spans="1:3" x14ac:dyDescent="0.3">
      <c r="A99" t="b">
        <v>1</v>
      </c>
      <c r="B99">
        <v>-48.276062000000003</v>
      </c>
      <c r="C99" s="2">
        <v>-6.7050083999999996E-2</v>
      </c>
    </row>
    <row r="100" spans="1:3" x14ac:dyDescent="0.3">
      <c r="A100" t="b">
        <v>1</v>
      </c>
      <c r="B100">
        <v>-48.276062000000003</v>
      </c>
      <c r="C100" s="2">
        <v>-6.7050083999999996E-2</v>
      </c>
    </row>
    <row r="101" spans="1:3" x14ac:dyDescent="0.3">
      <c r="A101" t="b">
        <v>1</v>
      </c>
      <c r="B101">
        <v>-48.276062000000003</v>
      </c>
      <c r="C101" s="2">
        <v>-6.7050083999999996E-2</v>
      </c>
    </row>
    <row r="102" spans="1:3" x14ac:dyDescent="0.3">
      <c r="A102" t="b">
        <v>1</v>
      </c>
      <c r="B102">
        <v>-48.276062000000003</v>
      </c>
      <c r="C102" s="2">
        <v>-6.7050083999999996E-2</v>
      </c>
    </row>
    <row r="103" spans="1:3" x14ac:dyDescent="0.3">
      <c r="A103" t="b">
        <v>1</v>
      </c>
      <c r="B103">
        <v>-48.276062000000003</v>
      </c>
      <c r="C103" s="2">
        <v>-6.7050083999999996E-2</v>
      </c>
    </row>
    <row r="104" spans="1:3" x14ac:dyDescent="0.3">
      <c r="A104" t="b">
        <v>1</v>
      </c>
      <c r="B104">
        <v>-48.276062000000003</v>
      </c>
      <c r="C104" s="2">
        <v>-6.7050083999999996E-2</v>
      </c>
    </row>
    <row r="105" spans="1:3" x14ac:dyDescent="0.3">
      <c r="A105" t="b">
        <v>1</v>
      </c>
      <c r="B105">
        <v>-48.276062000000003</v>
      </c>
      <c r="C105" s="2">
        <v>-6.7050083999999996E-2</v>
      </c>
    </row>
    <row r="106" spans="1:3" x14ac:dyDescent="0.3">
      <c r="A106" t="b">
        <v>1</v>
      </c>
      <c r="B106">
        <v>94.644959999999998</v>
      </c>
      <c r="C106" s="2">
        <v>0.13145134</v>
      </c>
    </row>
    <row r="107" spans="1:3" x14ac:dyDescent="0.3">
      <c r="A107" t="b">
        <v>1</v>
      </c>
      <c r="B107">
        <v>-48.276062000000003</v>
      </c>
      <c r="C107" s="2">
        <v>-6.7050083999999996E-2</v>
      </c>
    </row>
    <row r="108" spans="1:3" x14ac:dyDescent="0.3">
      <c r="A108" t="b">
        <v>1</v>
      </c>
      <c r="B108">
        <v>-48.276062000000003</v>
      </c>
      <c r="C108" s="2">
        <v>-6.7050083999999996E-2</v>
      </c>
    </row>
    <row r="109" spans="1:3" x14ac:dyDescent="0.3">
      <c r="A109" t="b">
        <v>1</v>
      </c>
      <c r="B109">
        <v>-48.276062000000003</v>
      </c>
      <c r="C109" s="2">
        <v>-6.7050083999999996E-2</v>
      </c>
    </row>
    <row r="110" spans="1:3" x14ac:dyDescent="0.3">
      <c r="A110" t="b">
        <v>1</v>
      </c>
      <c r="B110">
        <v>94.644959999999998</v>
      </c>
      <c r="C110" s="2">
        <v>0.13145134</v>
      </c>
    </row>
    <row r="111" spans="1:3" x14ac:dyDescent="0.3">
      <c r="A111" t="b">
        <v>1</v>
      </c>
      <c r="B111">
        <v>-48.276062000000003</v>
      </c>
      <c r="C111" s="2">
        <v>-6.7050083999999996E-2</v>
      </c>
    </row>
    <row r="112" spans="1:3" x14ac:dyDescent="0.3">
      <c r="A112" t="b">
        <v>1</v>
      </c>
      <c r="B112">
        <v>-48.276062000000003</v>
      </c>
      <c r="C112" s="2">
        <v>-6.7050083999999996E-2</v>
      </c>
    </row>
    <row r="113" spans="1:3" x14ac:dyDescent="0.3">
      <c r="A113" t="b">
        <v>1</v>
      </c>
      <c r="B113">
        <v>94.644959999999998</v>
      </c>
      <c r="C113" s="2">
        <v>0.13145134</v>
      </c>
    </row>
    <row r="114" spans="1:3" x14ac:dyDescent="0.3">
      <c r="A114" t="b">
        <v>1</v>
      </c>
      <c r="B114">
        <v>-48.276062000000003</v>
      </c>
      <c r="C114" s="2">
        <v>-6.7050083999999996E-2</v>
      </c>
    </row>
    <row r="115" spans="1:3" x14ac:dyDescent="0.3">
      <c r="A115" t="b">
        <v>1</v>
      </c>
      <c r="B115">
        <v>94.644959999999998</v>
      </c>
      <c r="C115" s="2">
        <v>0.13145134</v>
      </c>
    </row>
    <row r="116" spans="1:3" x14ac:dyDescent="0.3">
      <c r="A116" t="b">
        <v>1</v>
      </c>
      <c r="B116">
        <v>-48.276062000000003</v>
      </c>
      <c r="C116" s="2">
        <v>-6.7050083999999996E-2</v>
      </c>
    </row>
    <row r="117" spans="1:3" x14ac:dyDescent="0.3">
      <c r="A117" t="b">
        <v>1</v>
      </c>
      <c r="B117">
        <v>-48.276062000000003</v>
      </c>
      <c r="C117" s="2">
        <v>-6.7050083999999996E-2</v>
      </c>
    </row>
    <row r="118" spans="1:3" x14ac:dyDescent="0.3">
      <c r="A118" t="b">
        <v>1</v>
      </c>
      <c r="B118">
        <v>-48.276062000000003</v>
      </c>
      <c r="C118" s="2">
        <v>-6.7050083999999996E-2</v>
      </c>
    </row>
    <row r="119" spans="1:3" x14ac:dyDescent="0.3">
      <c r="A119" t="b">
        <v>1</v>
      </c>
      <c r="B119">
        <v>94.644959999999998</v>
      </c>
      <c r="C119" s="2">
        <v>0.13145134</v>
      </c>
    </row>
    <row r="120" spans="1:3" x14ac:dyDescent="0.3">
      <c r="A120" t="b">
        <v>1</v>
      </c>
      <c r="B120">
        <v>94.644959999999998</v>
      </c>
      <c r="C120" s="2">
        <v>0.13145134</v>
      </c>
    </row>
    <row r="121" spans="1:3" x14ac:dyDescent="0.3">
      <c r="A121" t="b">
        <v>1</v>
      </c>
      <c r="B121">
        <v>-48.276062000000003</v>
      </c>
      <c r="C121" s="2">
        <v>-6.7050083999999996E-2</v>
      </c>
    </row>
    <row r="122" spans="1:3" x14ac:dyDescent="0.3">
      <c r="A122" t="b">
        <v>1</v>
      </c>
      <c r="B122">
        <v>-48.276062000000003</v>
      </c>
      <c r="C122" s="2">
        <v>-6.7050083999999996E-2</v>
      </c>
    </row>
    <row r="123" spans="1:3" x14ac:dyDescent="0.3">
      <c r="A123" t="b">
        <v>1</v>
      </c>
      <c r="B123">
        <v>94.644959999999998</v>
      </c>
      <c r="C123" s="2">
        <v>0.13145134</v>
      </c>
    </row>
    <row r="124" spans="1:3" x14ac:dyDescent="0.3">
      <c r="A124" t="b">
        <v>1</v>
      </c>
      <c r="B124">
        <v>-48.276062000000003</v>
      </c>
      <c r="C124" s="2">
        <v>-6.7050083999999996E-2</v>
      </c>
    </row>
    <row r="125" spans="1:3" x14ac:dyDescent="0.3">
      <c r="A125" t="b">
        <v>1</v>
      </c>
      <c r="B125">
        <v>94.644959999999998</v>
      </c>
      <c r="C125" s="2">
        <v>0.13145134</v>
      </c>
    </row>
    <row r="126" spans="1:3" x14ac:dyDescent="0.3">
      <c r="A126" t="b">
        <v>1</v>
      </c>
      <c r="B126">
        <v>94.644959999999998</v>
      </c>
      <c r="C126" s="2">
        <v>0.13145134</v>
      </c>
    </row>
    <row r="127" spans="1:3" x14ac:dyDescent="0.3">
      <c r="A127" t="b">
        <v>1</v>
      </c>
      <c r="B127">
        <v>94.644959999999998</v>
      </c>
      <c r="C127" s="2">
        <v>0.13145134</v>
      </c>
    </row>
    <row r="128" spans="1:3" x14ac:dyDescent="0.3">
      <c r="A128" t="b">
        <v>1</v>
      </c>
      <c r="B128">
        <v>-48.276062000000003</v>
      </c>
      <c r="C128" s="2">
        <v>-6.7050083999999996E-2</v>
      </c>
    </row>
    <row r="129" spans="1:3" x14ac:dyDescent="0.3">
      <c r="A129" t="b">
        <v>1</v>
      </c>
      <c r="B129">
        <v>94.644959999999998</v>
      </c>
      <c r="C129" s="2">
        <v>0.13145134</v>
      </c>
    </row>
    <row r="130" spans="1:3" x14ac:dyDescent="0.3">
      <c r="A130" t="b">
        <v>1</v>
      </c>
      <c r="B130">
        <v>94.644959999999998</v>
      </c>
      <c r="C130" s="2">
        <v>0.13145134</v>
      </c>
    </row>
    <row r="131" spans="1:3" x14ac:dyDescent="0.3">
      <c r="A131" t="b">
        <v>1</v>
      </c>
      <c r="B131">
        <v>-48.276062000000003</v>
      </c>
      <c r="C131" s="2">
        <v>-6.7050083999999996E-2</v>
      </c>
    </row>
    <row r="132" spans="1:3" x14ac:dyDescent="0.3">
      <c r="A132" t="b">
        <v>1</v>
      </c>
      <c r="B132">
        <v>-48.276062000000003</v>
      </c>
      <c r="C132" s="2">
        <v>-6.7050083999999996E-2</v>
      </c>
    </row>
    <row r="133" spans="1:3" x14ac:dyDescent="0.3">
      <c r="A133" t="b">
        <v>1</v>
      </c>
      <c r="B133">
        <v>-48.276062000000003</v>
      </c>
      <c r="C133" s="2">
        <v>-6.7050083999999996E-2</v>
      </c>
    </row>
    <row r="134" spans="1:3" x14ac:dyDescent="0.3">
      <c r="A134" t="b">
        <v>1</v>
      </c>
      <c r="B134">
        <v>94.644959999999998</v>
      </c>
      <c r="C134" s="2">
        <v>0.13145134</v>
      </c>
    </row>
    <row r="135" spans="1:3" x14ac:dyDescent="0.3">
      <c r="A135" t="b">
        <v>1</v>
      </c>
      <c r="B135">
        <v>-48.276062000000003</v>
      </c>
      <c r="C135" s="2">
        <v>-6.7050083999999996E-2</v>
      </c>
    </row>
    <row r="136" spans="1:3" x14ac:dyDescent="0.3">
      <c r="A136" t="b">
        <v>1</v>
      </c>
      <c r="B136">
        <v>-48.276062000000003</v>
      </c>
      <c r="C136" s="2">
        <v>-6.7050083999999996E-2</v>
      </c>
    </row>
    <row r="137" spans="1:3" x14ac:dyDescent="0.3">
      <c r="A137" t="b">
        <v>1</v>
      </c>
      <c r="B137">
        <v>-48.276062000000003</v>
      </c>
      <c r="C137" s="2">
        <v>-6.7050083999999996E-2</v>
      </c>
    </row>
    <row r="138" spans="1:3" x14ac:dyDescent="0.3">
      <c r="A138" t="b">
        <v>1</v>
      </c>
      <c r="B138">
        <v>94.644959999999998</v>
      </c>
      <c r="C138" s="2">
        <v>0.13145134</v>
      </c>
    </row>
    <row r="139" spans="1:3" x14ac:dyDescent="0.3">
      <c r="A139" t="b">
        <v>1</v>
      </c>
      <c r="B139">
        <v>94.644959999999998</v>
      </c>
      <c r="C139" s="2">
        <v>0.13145134</v>
      </c>
    </row>
    <row r="140" spans="1:3" x14ac:dyDescent="0.3">
      <c r="A140" t="b">
        <v>1</v>
      </c>
      <c r="B140">
        <v>-48.276062000000003</v>
      </c>
      <c r="C140" s="2">
        <v>-6.7050083999999996E-2</v>
      </c>
    </row>
    <row r="141" spans="1:3" x14ac:dyDescent="0.3">
      <c r="A141" t="b">
        <v>1</v>
      </c>
      <c r="B141">
        <v>94.644959999999998</v>
      </c>
      <c r="C141" s="2">
        <v>0.13145134</v>
      </c>
    </row>
    <row r="142" spans="1:3" x14ac:dyDescent="0.3">
      <c r="A142" t="b">
        <v>1</v>
      </c>
      <c r="B142">
        <v>-48.276062000000003</v>
      </c>
      <c r="C142" s="2">
        <v>-6.7050083999999996E-2</v>
      </c>
    </row>
    <row r="143" spans="1:3" x14ac:dyDescent="0.3">
      <c r="A143" t="b">
        <v>1</v>
      </c>
      <c r="B143">
        <v>-48.276062000000003</v>
      </c>
      <c r="C143" s="2">
        <v>-6.7050083999999996E-2</v>
      </c>
    </row>
    <row r="144" spans="1:3" x14ac:dyDescent="0.3">
      <c r="A144" t="b">
        <v>1</v>
      </c>
      <c r="B144">
        <v>94.644959999999998</v>
      </c>
      <c r="C144" s="2">
        <v>0.13145134</v>
      </c>
    </row>
    <row r="145" spans="1:3" x14ac:dyDescent="0.3">
      <c r="A145" t="b">
        <v>1</v>
      </c>
      <c r="B145">
        <v>-48.276062000000003</v>
      </c>
      <c r="C145" s="2">
        <v>-6.7050083999999996E-2</v>
      </c>
    </row>
    <row r="146" spans="1:3" x14ac:dyDescent="0.3">
      <c r="A146" t="b">
        <v>1</v>
      </c>
      <c r="B146">
        <v>94.644959999999998</v>
      </c>
      <c r="C146" s="2">
        <v>0.13145134</v>
      </c>
    </row>
    <row r="147" spans="1:3" x14ac:dyDescent="0.3">
      <c r="A147" t="b">
        <v>1</v>
      </c>
      <c r="B147">
        <v>-48.276062000000003</v>
      </c>
      <c r="C147" s="2">
        <v>-6.7050083999999996E-2</v>
      </c>
    </row>
    <row r="148" spans="1:3" x14ac:dyDescent="0.3">
      <c r="A148" t="b">
        <v>1</v>
      </c>
      <c r="B148">
        <v>94.644959999999998</v>
      </c>
      <c r="C148" s="2">
        <v>0.13145134</v>
      </c>
    </row>
    <row r="149" spans="1:3" x14ac:dyDescent="0.3">
      <c r="A149" t="b">
        <v>1</v>
      </c>
      <c r="B149">
        <v>-48.276062000000003</v>
      </c>
      <c r="C149" s="2">
        <v>-6.7050083999999996E-2</v>
      </c>
    </row>
    <row r="150" spans="1:3" x14ac:dyDescent="0.3">
      <c r="A150" t="b">
        <v>1</v>
      </c>
      <c r="B150">
        <v>94.644959999999998</v>
      </c>
      <c r="C150" s="2">
        <v>0.13145134</v>
      </c>
    </row>
    <row r="151" spans="1:3" x14ac:dyDescent="0.3">
      <c r="A151" t="b">
        <v>1</v>
      </c>
      <c r="B151">
        <v>-48.276062000000003</v>
      </c>
      <c r="C151" s="2">
        <v>-6.7050083999999996E-2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F070-8DA7-45C5-B5A1-71B91C082D7E}">
  <dimension ref="A1:F151"/>
  <sheetViews>
    <sheetView workbookViewId="0">
      <selection activeCell="F5" sqref="F5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29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59.353879999999997</v>
      </c>
      <c r="C2" s="2">
        <v>8.2435949999999994E-2</v>
      </c>
      <c r="E2" s="1" t="s">
        <v>3</v>
      </c>
      <c r="F2" s="2">
        <f xml:space="preserve"> COUNTIF(TradeResults12[Column1], "VERDADEIRO") / COUNTA(TradeResults12[Column1])</f>
        <v>0.96666666666666667</v>
      </c>
    </row>
    <row r="3" spans="1:6" ht="18" x14ac:dyDescent="0.35">
      <c r="A3" t="b">
        <v>1</v>
      </c>
      <c r="B3">
        <v>55.043762000000001</v>
      </c>
      <c r="C3" s="2">
        <v>7.6449669999999997E-2</v>
      </c>
      <c r="E3" s="1" t="s">
        <v>4</v>
      </c>
      <c r="F3" s="2">
        <f t="array" ref="F3" xml:space="preserve"> AVERAGE(IF(TradeResults12[Column1] = TRUE,TradeResults12[Column3]))</f>
        <v>9.9068446904827509E-2</v>
      </c>
    </row>
    <row r="4" spans="1:6" ht="18" x14ac:dyDescent="0.35">
      <c r="A4" t="b">
        <v>1</v>
      </c>
      <c r="B4">
        <v>39.448790000000002</v>
      </c>
      <c r="C4" s="2">
        <v>5.4789985999999999E-2</v>
      </c>
      <c r="E4" s="1" t="s">
        <v>8</v>
      </c>
      <c r="F4" s="5">
        <f t="array" ref="F4" xml:space="preserve"> AVERAGE(IF(TradeResults12[Column1] = TRUE,TradeResults12[Column2]))</f>
        <v>71.329282222069068</v>
      </c>
    </row>
    <row r="5" spans="1:6" ht="18" x14ac:dyDescent="0.35">
      <c r="A5" t="b">
        <v>1</v>
      </c>
      <c r="B5">
        <v>30.575928000000001</v>
      </c>
      <c r="C5" s="2">
        <v>4.2466565999999997E-2</v>
      </c>
      <c r="E5" s="4" t="s">
        <v>5</v>
      </c>
      <c r="F5" s="2">
        <f>_xlfn.STDEV.P(TradeResults12[Column3])</f>
        <v>8.1557227607386554E-2</v>
      </c>
    </row>
    <row r="6" spans="1:6" ht="18" x14ac:dyDescent="0.35">
      <c r="A6" t="b">
        <v>0</v>
      </c>
      <c r="B6">
        <v>201.92908</v>
      </c>
      <c r="C6" s="2">
        <v>0.28045704999999999</v>
      </c>
      <c r="E6" s="1" t="s">
        <v>6</v>
      </c>
      <c r="F6" s="2">
        <f t="array" ref="F6">_xlfn.STDEV.P(IF(TradeResults12[Column3] &gt; 0,TradeResults12[Column3]))</f>
        <v>8.1557227607386554E-2</v>
      </c>
    </row>
    <row r="7" spans="1:6" ht="18" x14ac:dyDescent="0.35">
      <c r="A7" t="b">
        <v>1</v>
      </c>
      <c r="B7">
        <v>39.448790000000002</v>
      </c>
      <c r="C7" s="2">
        <v>5.4789985999999999E-2</v>
      </c>
      <c r="E7" s="1" t="s">
        <v>7</v>
      </c>
      <c r="F7" s="2" t="e">
        <f t="array" ref="F7">_xlfn.STDEV.P(IF(TradeResults12[Column3] &lt; 0,TradeResults12[Column3]))</f>
        <v>#DIV/0!</v>
      </c>
    </row>
    <row r="8" spans="1:6" x14ac:dyDescent="0.3">
      <c r="A8" t="b">
        <v>1</v>
      </c>
      <c r="B8">
        <v>9.4518430000000002</v>
      </c>
      <c r="C8" s="2">
        <v>1.312756E-2</v>
      </c>
    </row>
    <row r="9" spans="1:6" x14ac:dyDescent="0.3">
      <c r="A9" t="b">
        <v>1</v>
      </c>
      <c r="B9">
        <v>176.40271000000001</v>
      </c>
      <c r="C9" s="2">
        <v>0.24500375999999999</v>
      </c>
    </row>
    <row r="10" spans="1:6" x14ac:dyDescent="0.3">
      <c r="A10" t="b">
        <v>1</v>
      </c>
      <c r="B10">
        <v>68.839420000000004</v>
      </c>
      <c r="C10" s="2">
        <v>9.5610299999999995E-2</v>
      </c>
    </row>
    <row r="11" spans="1:6" x14ac:dyDescent="0.3">
      <c r="A11" t="b">
        <v>1</v>
      </c>
      <c r="B11">
        <v>46.293030000000002</v>
      </c>
      <c r="C11" s="2">
        <v>6.4295870000000005E-2</v>
      </c>
    </row>
    <row r="12" spans="1:6" x14ac:dyDescent="0.3">
      <c r="A12" t="b">
        <v>1</v>
      </c>
      <c r="B12">
        <v>176.40271000000001</v>
      </c>
      <c r="C12" s="2">
        <v>0.24500375999999999</v>
      </c>
    </row>
    <row r="13" spans="1:6" x14ac:dyDescent="0.3">
      <c r="A13" t="b">
        <v>1</v>
      </c>
      <c r="B13">
        <v>5.4891969999999999</v>
      </c>
      <c r="C13" s="2">
        <v>7.6238844000000002E-3</v>
      </c>
    </row>
    <row r="14" spans="1:6" x14ac:dyDescent="0.3">
      <c r="A14" t="b">
        <v>1</v>
      </c>
      <c r="B14">
        <v>52.798279999999998</v>
      </c>
      <c r="C14" s="2">
        <v>7.3330945999999994E-2</v>
      </c>
    </row>
    <row r="15" spans="1:6" x14ac:dyDescent="0.3">
      <c r="A15" t="b">
        <v>1</v>
      </c>
      <c r="B15">
        <v>39.448790000000002</v>
      </c>
      <c r="C15" s="2">
        <v>5.4789985999999999E-2</v>
      </c>
    </row>
    <row r="16" spans="1:6" x14ac:dyDescent="0.3">
      <c r="A16" t="b">
        <v>1</v>
      </c>
      <c r="B16">
        <v>39.448790000000002</v>
      </c>
      <c r="C16" s="2">
        <v>5.4789985999999999E-2</v>
      </c>
    </row>
    <row r="17" spans="1:3" x14ac:dyDescent="0.3">
      <c r="A17" t="b">
        <v>1</v>
      </c>
      <c r="B17">
        <v>28.613952999999999</v>
      </c>
      <c r="C17" s="2">
        <v>3.9741600000000002E-2</v>
      </c>
    </row>
    <row r="18" spans="1:3" x14ac:dyDescent="0.3">
      <c r="A18" t="b">
        <v>1</v>
      </c>
      <c r="B18">
        <v>39.448790000000002</v>
      </c>
      <c r="C18" s="2">
        <v>5.4789985999999999E-2</v>
      </c>
    </row>
    <row r="19" spans="1:3" x14ac:dyDescent="0.3">
      <c r="A19" t="b">
        <v>1</v>
      </c>
      <c r="B19">
        <v>39.448790000000002</v>
      </c>
      <c r="C19" s="2">
        <v>5.4789985999999999E-2</v>
      </c>
    </row>
    <row r="20" spans="1:3" x14ac:dyDescent="0.3">
      <c r="A20" t="b">
        <v>1</v>
      </c>
      <c r="B20">
        <v>70.629519999999999</v>
      </c>
      <c r="C20" s="2">
        <v>9.8096550000000005E-2</v>
      </c>
    </row>
    <row r="21" spans="1:3" x14ac:dyDescent="0.3">
      <c r="A21" t="b">
        <v>1</v>
      </c>
      <c r="B21">
        <v>176.40271000000001</v>
      </c>
      <c r="C21" s="2">
        <v>0.24500375999999999</v>
      </c>
    </row>
    <row r="22" spans="1:3" x14ac:dyDescent="0.3">
      <c r="A22" t="b">
        <v>1</v>
      </c>
      <c r="B22">
        <v>176.40271000000001</v>
      </c>
      <c r="C22" s="2">
        <v>0.24500375999999999</v>
      </c>
    </row>
    <row r="23" spans="1:3" x14ac:dyDescent="0.3">
      <c r="A23" t="b">
        <v>1</v>
      </c>
      <c r="B23">
        <v>14.362731999999999</v>
      </c>
      <c r="C23" s="2">
        <v>1.9948239E-2</v>
      </c>
    </row>
    <row r="24" spans="1:3" x14ac:dyDescent="0.3">
      <c r="A24" t="b">
        <v>1</v>
      </c>
      <c r="B24">
        <v>28.735657</v>
      </c>
      <c r="C24" s="2">
        <v>3.9910633000000001E-2</v>
      </c>
    </row>
    <row r="25" spans="1:3" x14ac:dyDescent="0.3">
      <c r="A25" t="b">
        <v>1</v>
      </c>
      <c r="B25">
        <v>24.544556</v>
      </c>
      <c r="C25" s="2">
        <v>3.4089662E-2</v>
      </c>
    </row>
    <row r="26" spans="1:3" x14ac:dyDescent="0.3">
      <c r="A26" t="b">
        <v>1</v>
      </c>
      <c r="B26">
        <v>83.974729999999994</v>
      </c>
      <c r="C26" s="2">
        <v>0.116631575</v>
      </c>
    </row>
    <row r="27" spans="1:3" x14ac:dyDescent="0.3">
      <c r="A27" t="b">
        <v>1</v>
      </c>
      <c r="B27">
        <v>57.853270000000002</v>
      </c>
      <c r="C27" s="2">
        <v>8.0351759999999994E-2</v>
      </c>
    </row>
    <row r="28" spans="1:3" x14ac:dyDescent="0.3">
      <c r="A28" t="b">
        <v>1</v>
      </c>
      <c r="B28">
        <v>67.546019999999999</v>
      </c>
      <c r="C28" s="2">
        <v>9.3813919999999995E-2</v>
      </c>
    </row>
    <row r="29" spans="1:3" x14ac:dyDescent="0.3">
      <c r="A29" t="b">
        <v>1</v>
      </c>
      <c r="B29">
        <v>58.804504000000001</v>
      </c>
      <c r="C29" s="2">
        <v>8.1672919999999996E-2</v>
      </c>
    </row>
    <row r="30" spans="1:3" x14ac:dyDescent="0.3">
      <c r="A30" t="b">
        <v>1</v>
      </c>
      <c r="B30">
        <v>9.704834</v>
      </c>
      <c r="C30" s="2">
        <v>1.3478936E-2</v>
      </c>
    </row>
    <row r="31" spans="1:3" x14ac:dyDescent="0.3">
      <c r="A31" t="b">
        <v>1</v>
      </c>
      <c r="B31">
        <v>83.628600000000006</v>
      </c>
      <c r="C31" s="2">
        <v>0.11615083</v>
      </c>
    </row>
    <row r="32" spans="1:3" x14ac:dyDescent="0.3">
      <c r="A32" t="b">
        <v>1</v>
      </c>
      <c r="B32">
        <v>29.348022</v>
      </c>
      <c r="C32" s="2">
        <v>4.0761143E-2</v>
      </c>
    </row>
    <row r="33" spans="1:3" x14ac:dyDescent="0.3">
      <c r="A33" t="b">
        <v>1</v>
      </c>
      <c r="B33">
        <v>67.533690000000007</v>
      </c>
      <c r="C33" s="2">
        <v>9.37968E-2</v>
      </c>
    </row>
    <row r="34" spans="1:3" x14ac:dyDescent="0.3">
      <c r="A34" t="b">
        <v>1</v>
      </c>
      <c r="B34">
        <v>29.163329999999998</v>
      </c>
      <c r="C34" s="2">
        <v>4.0504627000000001E-2</v>
      </c>
    </row>
    <row r="35" spans="1:3" x14ac:dyDescent="0.3">
      <c r="A35" t="b">
        <v>1</v>
      </c>
      <c r="B35">
        <v>52.11383</v>
      </c>
      <c r="C35" s="2">
        <v>7.2380319999999998E-2</v>
      </c>
    </row>
    <row r="36" spans="1:3" x14ac:dyDescent="0.3">
      <c r="A36" t="b">
        <v>1</v>
      </c>
      <c r="B36">
        <v>176.40271000000001</v>
      </c>
      <c r="C36" s="2">
        <v>0.24500375999999999</v>
      </c>
    </row>
    <row r="37" spans="1:3" x14ac:dyDescent="0.3">
      <c r="A37" t="b">
        <v>1</v>
      </c>
      <c r="B37">
        <v>17.043457</v>
      </c>
      <c r="C37" s="2">
        <v>2.3671469000000001E-2</v>
      </c>
    </row>
    <row r="38" spans="1:3" x14ac:dyDescent="0.3">
      <c r="A38" t="b">
        <v>0</v>
      </c>
      <c r="B38">
        <v>200.61267000000001</v>
      </c>
      <c r="C38" s="2">
        <v>0.27862870000000001</v>
      </c>
    </row>
    <row r="39" spans="1:3" x14ac:dyDescent="0.3">
      <c r="A39" t="b">
        <v>1</v>
      </c>
      <c r="B39">
        <v>38.245240000000003</v>
      </c>
      <c r="C39" s="2">
        <v>5.3118390000000001E-2</v>
      </c>
    </row>
    <row r="40" spans="1:3" x14ac:dyDescent="0.3">
      <c r="A40" t="b">
        <v>1</v>
      </c>
      <c r="B40">
        <v>39.448790000000002</v>
      </c>
      <c r="C40" s="2">
        <v>5.4789985999999999E-2</v>
      </c>
    </row>
    <row r="41" spans="1:3" x14ac:dyDescent="0.3">
      <c r="A41" t="b">
        <v>1</v>
      </c>
      <c r="B41">
        <v>50.295653999999999</v>
      </c>
      <c r="C41" s="2">
        <v>6.985508E-2</v>
      </c>
    </row>
    <row r="42" spans="1:3" x14ac:dyDescent="0.3">
      <c r="A42" t="b">
        <v>1</v>
      </c>
      <c r="B42">
        <v>23.179687999999999</v>
      </c>
      <c r="C42" s="2">
        <v>3.2194010000000002E-2</v>
      </c>
    </row>
    <row r="43" spans="1:3" x14ac:dyDescent="0.3">
      <c r="A43" t="b">
        <v>1</v>
      </c>
      <c r="B43">
        <v>39.448790000000002</v>
      </c>
      <c r="C43" s="2">
        <v>5.4789985999999999E-2</v>
      </c>
    </row>
    <row r="44" spans="1:3" x14ac:dyDescent="0.3">
      <c r="A44" t="b">
        <v>1</v>
      </c>
      <c r="B44">
        <v>61.681213</v>
      </c>
      <c r="C44" s="2">
        <v>8.5668355000000002E-2</v>
      </c>
    </row>
    <row r="45" spans="1:3" x14ac:dyDescent="0.3">
      <c r="A45" t="b">
        <v>1</v>
      </c>
      <c r="B45">
        <v>58.537840000000003</v>
      </c>
      <c r="C45" s="2">
        <v>8.1302559999999996E-2</v>
      </c>
    </row>
    <row r="46" spans="1:3" x14ac:dyDescent="0.3">
      <c r="A46" t="b">
        <v>1</v>
      </c>
      <c r="B46">
        <v>47.885986000000003</v>
      </c>
      <c r="C46" s="2">
        <v>6.6508315999999998E-2</v>
      </c>
    </row>
    <row r="47" spans="1:3" x14ac:dyDescent="0.3">
      <c r="A47" t="b">
        <v>1</v>
      </c>
      <c r="B47">
        <v>176.40271000000001</v>
      </c>
      <c r="C47" s="2">
        <v>0.24500375999999999</v>
      </c>
    </row>
    <row r="48" spans="1:3" x14ac:dyDescent="0.3">
      <c r="A48" t="b">
        <v>1</v>
      </c>
      <c r="B48">
        <v>58.972839999999998</v>
      </c>
      <c r="C48" s="2">
        <v>8.1906720000000002E-2</v>
      </c>
    </row>
    <row r="49" spans="1:3" x14ac:dyDescent="0.3">
      <c r="A49" t="b">
        <v>1</v>
      </c>
      <c r="B49">
        <v>44.835326999999999</v>
      </c>
      <c r="C49" s="2">
        <v>6.227129E-2</v>
      </c>
    </row>
    <row r="50" spans="1:3" x14ac:dyDescent="0.3">
      <c r="A50" t="b">
        <v>1</v>
      </c>
      <c r="B50">
        <v>15.612914999999999</v>
      </c>
      <c r="C50" s="2">
        <v>2.1684604E-2</v>
      </c>
    </row>
    <row r="51" spans="1:3" x14ac:dyDescent="0.3">
      <c r="A51" t="b">
        <v>1</v>
      </c>
      <c r="B51">
        <v>48.162475999999998</v>
      </c>
      <c r="C51" s="2">
        <v>6.6892326000000002E-2</v>
      </c>
    </row>
    <row r="52" spans="1:3" x14ac:dyDescent="0.3">
      <c r="A52" t="b">
        <v>1</v>
      </c>
      <c r="B52">
        <v>28.617798000000001</v>
      </c>
      <c r="C52" s="2">
        <v>3.9746940000000001E-2</v>
      </c>
    </row>
    <row r="53" spans="1:3" x14ac:dyDescent="0.3">
      <c r="A53" t="b">
        <v>1</v>
      </c>
      <c r="B53">
        <v>176.40271000000001</v>
      </c>
      <c r="C53" s="2">
        <v>0.24500375999999999</v>
      </c>
    </row>
    <row r="54" spans="1:3" x14ac:dyDescent="0.3">
      <c r="A54" t="b">
        <v>1</v>
      </c>
      <c r="B54">
        <v>56.019469999999998</v>
      </c>
      <c r="C54" s="2">
        <v>7.7804819999999997E-2</v>
      </c>
    </row>
    <row r="55" spans="1:3" x14ac:dyDescent="0.3">
      <c r="A55" t="b">
        <v>1</v>
      </c>
      <c r="B55">
        <v>33.283752</v>
      </c>
      <c r="C55" s="2">
        <v>4.6227432999999998E-2</v>
      </c>
    </row>
    <row r="56" spans="1:3" x14ac:dyDescent="0.3">
      <c r="A56" t="b">
        <v>1</v>
      </c>
      <c r="B56">
        <v>39.448790000000002</v>
      </c>
      <c r="C56" s="2">
        <v>5.4789985999999999E-2</v>
      </c>
    </row>
    <row r="57" spans="1:3" x14ac:dyDescent="0.3">
      <c r="A57" t="b">
        <v>1</v>
      </c>
      <c r="B57">
        <v>43.270935000000001</v>
      </c>
      <c r="C57" s="2">
        <v>6.0098520000000002E-2</v>
      </c>
    </row>
    <row r="58" spans="1:3" x14ac:dyDescent="0.3">
      <c r="A58" t="b">
        <v>1</v>
      </c>
      <c r="B58">
        <v>45.935974000000002</v>
      </c>
      <c r="C58" s="2">
        <v>6.3799960000000003E-2</v>
      </c>
    </row>
    <row r="59" spans="1:3" x14ac:dyDescent="0.3">
      <c r="A59" t="b">
        <v>1</v>
      </c>
      <c r="B59">
        <v>176.40271000000001</v>
      </c>
      <c r="C59" s="2">
        <v>0.24500375999999999</v>
      </c>
    </row>
    <row r="60" spans="1:3" x14ac:dyDescent="0.3">
      <c r="A60" t="b">
        <v>1</v>
      </c>
      <c r="B60">
        <v>176.40271000000001</v>
      </c>
      <c r="C60" s="2">
        <v>0.24500375999999999</v>
      </c>
    </row>
    <row r="61" spans="1:3" x14ac:dyDescent="0.3">
      <c r="A61" t="b">
        <v>1</v>
      </c>
      <c r="B61">
        <v>39.448790000000002</v>
      </c>
      <c r="C61" s="2">
        <v>5.4789985999999999E-2</v>
      </c>
    </row>
    <row r="62" spans="1:3" x14ac:dyDescent="0.3">
      <c r="A62" t="b">
        <v>1</v>
      </c>
      <c r="B62">
        <v>56.769714</v>
      </c>
      <c r="C62" s="2">
        <v>7.8846830000000007E-2</v>
      </c>
    </row>
    <row r="63" spans="1:3" x14ac:dyDescent="0.3">
      <c r="A63" t="b">
        <v>1</v>
      </c>
      <c r="B63">
        <v>66.079220000000007</v>
      </c>
      <c r="C63" s="2">
        <v>9.1776700000000003E-2</v>
      </c>
    </row>
    <row r="64" spans="1:3" x14ac:dyDescent="0.3">
      <c r="A64" t="b">
        <v>1</v>
      </c>
      <c r="B64">
        <v>176.40271000000001</v>
      </c>
      <c r="C64" s="2">
        <v>0.24500375999999999</v>
      </c>
    </row>
    <row r="65" spans="1:3" x14ac:dyDescent="0.3">
      <c r="A65" t="b">
        <v>1</v>
      </c>
      <c r="B65">
        <v>39.448790000000002</v>
      </c>
      <c r="C65" s="2">
        <v>5.4789985999999999E-2</v>
      </c>
    </row>
    <row r="66" spans="1:3" x14ac:dyDescent="0.3">
      <c r="A66" t="b">
        <v>1</v>
      </c>
      <c r="B66">
        <v>68.621340000000004</v>
      </c>
      <c r="C66" s="2">
        <v>9.5307420000000004E-2</v>
      </c>
    </row>
    <row r="67" spans="1:3" x14ac:dyDescent="0.3">
      <c r="A67" t="b">
        <v>1</v>
      </c>
      <c r="B67">
        <v>32.800170000000001</v>
      </c>
      <c r="C67" s="2">
        <v>4.5555792999999997E-2</v>
      </c>
    </row>
    <row r="68" spans="1:3" x14ac:dyDescent="0.3">
      <c r="A68" t="b">
        <v>1</v>
      </c>
      <c r="B68">
        <v>63.309265000000003</v>
      </c>
      <c r="C68" s="2">
        <v>8.7929530000000006E-2</v>
      </c>
    </row>
    <row r="69" spans="1:3" x14ac:dyDescent="0.3">
      <c r="A69" t="b">
        <v>1</v>
      </c>
      <c r="B69">
        <v>176.40271000000001</v>
      </c>
      <c r="C69" s="2">
        <v>0.24500375999999999</v>
      </c>
    </row>
    <row r="70" spans="1:3" x14ac:dyDescent="0.3">
      <c r="A70" t="b">
        <v>1</v>
      </c>
      <c r="B70">
        <v>176.40271000000001</v>
      </c>
      <c r="C70" s="2">
        <v>0.24500375999999999</v>
      </c>
    </row>
    <row r="71" spans="1:3" x14ac:dyDescent="0.3">
      <c r="A71" t="b">
        <v>1</v>
      </c>
      <c r="B71">
        <v>39.448790000000002</v>
      </c>
      <c r="C71" s="2">
        <v>5.4789985999999999E-2</v>
      </c>
    </row>
    <row r="72" spans="1:3" x14ac:dyDescent="0.3">
      <c r="A72" t="b">
        <v>1</v>
      </c>
      <c r="B72">
        <v>35.026609999999998</v>
      </c>
      <c r="C72" s="2">
        <v>4.8648070000000002E-2</v>
      </c>
    </row>
    <row r="73" spans="1:3" x14ac:dyDescent="0.3">
      <c r="A73" t="b">
        <v>1</v>
      </c>
      <c r="B73">
        <v>39.448790000000002</v>
      </c>
      <c r="C73" s="2">
        <v>5.4789985999999999E-2</v>
      </c>
    </row>
    <row r="74" spans="1:3" x14ac:dyDescent="0.3">
      <c r="A74" t="b">
        <v>1</v>
      </c>
      <c r="B74">
        <v>49.822876000000001</v>
      </c>
      <c r="C74" s="2">
        <v>6.919844E-2</v>
      </c>
    </row>
    <row r="75" spans="1:3" x14ac:dyDescent="0.3">
      <c r="A75" t="b">
        <v>1</v>
      </c>
      <c r="B75">
        <v>67.759155000000007</v>
      </c>
      <c r="C75" s="2">
        <v>9.4109940000000003E-2</v>
      </c>
    </row>
    <row r="76" spans="1:3" x14ac:dyDescent="0.3">
      <c r="A76" t="b">
        <v>1</v>
      </c>
      <c r="B76">
        <v>45.562559999999998</v>
      </c>
      <c r="C76" s="2">
        <v>6.3281334999999994E-2</v>
      </c>
    </row>
    <row r="77" spans="1:3" x14ac:dyDescent="0.3">
      <c r="A77" t="b">
        <v>1</v>
      </c>
      <c r="B77">
        <v>176.40271000000001</v>
      </c>
      <c r="C77" s="2">
        <v>0.24500375999999999</v>
      </c>
    </row>
    <row r="78" spans="1:3" x14ac:dyDescent="0.3">
      <c r="A78" t="b">
        <v>1</v>
      </c>
      <c r="B78">
        <v>176.40271000000001</v>
      </c>
      <c r="C78" s="2">
        <v>0.24500375999999999</v>
      </c>
    </row>
    <row r="79" spans="1:3" x14ac:dyDescent="0.3">
      <c r="A79" t="b">
        <v>1</v>
      </c>
      <c r="B79">
        <v>176.40271000000001</v>
      </c>
      <c r="C79" s="2">
        <v>0.24500375999999999</v>
      </c>
    </row>
    <row r="80" spans="1:3" x14ac:dyDescent="0.3">
      <c r="A80" t="b">
        <v>1</v>
      </c>
      <c r="B80">
        <v>52.103943000000001</v>
      </c>
      <c r="C80" s="2">
        <v>7.2366589999999995E-2</v>
      </c>
    </row>
    <row r="81" spans="1:3" x14ac:dyDescent="0.3">
      <c r="A81" t="b">
        <v>1</v>
      </c>
      <c r="B81">
        <v>39.448790000000002</v>
      </c>
      <c r="C81" s="2">
        <v>5.4789985999999999E-2</v>
      </c>
    </row>
    <row r="82" spans="1:3" x14ac:dyDescent="0.3">
      <c r="A82" t="b">
        <v>1</v>
      </c>
      <c r="B82">
        <v>48.595947000000002</v>
      </c>
      <c r="C82" s="2">
        <v>6.7494369999999998E-2</v>
      </c>
    </row>
    <row r="83" spans="1:3" x14ac:dyDescent="0.3">
      <c r="A83" t="b">
        <v>1</v>
      </c>
      <c r="B83">
        <v>176.40271000000001</v>
      </c>
      <c r="C83" s="2">
        <v>0.24500375999999999</v>
      </c>
    </row>
    <row r="84" spans="1:3" x14ac:dyDescent="0.3">
      <c r="A84" t="b">
        <v>1</v>
      </c>
      <c r="B84">
        <v>39.448790000000002</v>
      </c>
      <c r="C84" s="2">
        <v>5.4789985999999999E-2</v>
      </c>
    </row>
    <row r="85" spans="1:3" x14ac:dyDescent="0.3">
      <c r="A85" t="b">
        <v>1</v>
      </c>
      <c r="B85">
        <v>48.075560000000003</v>
      </c>
      <c r="C85" s="2">
        <v>6.6771609999999995E-2</v>
      </c>
    </row>
    <row r="86" spans="1:3" x14ac:dyDescent="0.3">
      <c r="A86" t="b">
        <v>0</v>
      </c>
      <c r="B86">
        <v>203.0882</v>
      </c>
      <c r="C86" s="2">
        <v>0.28206693999999999</v>
      </c>
    </row>
    <row r="87" spans="1:3" x14ac:dyDescent="0.3">
      <c r="A87" t="b">
        <v>0</v>
      </c>
      <c r="B87">
        <v>201.51446999999999</v>
      </c>
      <c r="C87" s="2">
        <v>0.2798812</v>
      </c>
    </row>
    <row r="88" spans="1:3" x14ac:dyDescent="0.3">
      <c r="A88" t="b">
        <v>1</v>
      </c>
      <c r="B88">
        <v>38.106934000000003</v>
      </c>
      <c r="C88" s="2">
        <v>5.2926300000000003E-2</v>
      </c>
    </row>
    <row r="89" spans="1:3" x14ac:dyDescent="0.3">
      <c r="A89" t="b">
        <v>1</v>
      </c>
      <c r="B89">
        <v>176.40271000000001</v>
      </c>
      <c r="C89" s="2">
        <v>0.24500375999999999</v>
      </c>
    </row>
    <row r="90" spans="1:3" x14ac:dyDescent="0.3">
      <c r="A90" t="b">
        <v>1</v>
      </c>
      <c r="B90">
        <v>1.8914184999999999</v>
      </c>
      <c r="C90" s="2">
        <v>2.6269701999999998E-3</v>
      </c>
    </row>
    <row r="91" spans="1:3" x14ac:dyDescent="0.3">
      <c r="A91" t="b">
        <v>1</v>
      </c>
      <c r="B91">
        <v>8.6567380000000007</v>
      </c>
      <c r="C91" s="2">
        <v>1.2023248E-2</v>
      </c>
    </row>
    <row r="92" spans="1:3" x14ac:dyDescent="0.3">
      <c r="A92" t="b">
        <v>1</v>
      </c>
      <c r="B92">
        <v>5.2442016999999996</v>
      </c>
      <c r="C92" s="2">
        <v>7.2836135999999998E-3</v>
      </c>
    </row>
    <row r="93" spans="1:3" x14ac:dyDescent="0.3">
      <c r="A93" t="b">
        <v>1</v>
      </c>
      <c r="B93">
        <v>176.40271000000001</v>
      </c>
      <c r="C93" s="2">
        <v>0.24500375999999999</v>
      </c>
    </row>
    <row r="94" spans="1:3" x14ac:dyDescent="0.3">
      <c r="A94" t="b">
        <v>1</v>
      </c>
      <c r="B94">
        <v>52.793149999999997</v>
      </c>
      <c r="C94" s="2">
        <v>7.3323819999999998E-2</v>
      </c>
    </row>
    <row r="95" spans="1:3" x14ac:dyDescent="0.3">
      <c r="A95" t="b">
        <v>0</v>
      </c>
      <c r="B95">
        <v>201.4367</v>
      </c>
      <c r="C95" s="2">
        <v>0.2797732</v>
      </c>
    </row>
    <row r="96" spans="1:3" x14ac:dyDescent="0.3">
      <c r="A96" t="b">
        <v>1</v>
      </c>
      <c r="B96">
        <v>54.060485999999997</v>
      </c>
      <c r="C96" s="2">
        <v>7.5084010000000007E-2</v>
      </c>
    </row>
    <row r="97" spans="1:3" x14ac:dyDescent="0.3">
      <c r="A97" t="b">
        <v>1</v>
      </c>
      <c r="B97">
        <v>39.448790000000002</v>
      </c>
      <c r="C97" s="2">
        <v>5.4789985999999999E-2</v>
      </c>
    </row>
    <row r="98" spans="1:3" x14ac:dyDescent="0.3">
      <c r="A98" t="b">
        <v>1</v>
      </c>
      <c r="B98">
        <v>39.448790000000002</v>
      </c>
      <c r="C98" s="2">
        <v>5.4789985999999999E-2</v>
      </c>
    </row>
    <row r="99" spans="1:3" x14ac:dyDescent="0.3">
      <c r="A99" t="b">
        <v>1</v>
      </c>
      <c r="B99">
        <v>27.51587</v>
      </c>
      <c r="C99" s="2">
        <v>3.8216487E-2</v>
      </c>
    </row>
    <row r="100" spans="1:3" x14ac:dyDescent="0.3">
      <c r="A100" t="b">
        <v>1</v>
      </c>
      <c r="B100">
        <v>34.384093999999997</v>
      </c>
      <c r="C100" s="2">
        <v>4.7755684999999999E-2</v>
      </c>
    </row>
    <row r="101" spans="1:3" x14ac:dyDescent="0.3">
      <c r="A101" t="b">
        <v>1</v>
      </c>
      <c r="B101">
        <v>52.172974000000004</v>
      </c>
      <c r="C101" s="2">
        <v>7.2462460000000006E-2</v>
      </c>
    </row>
    <row r="102" spans="1:3" x14ac:dyDescent="0.3">
      <c r="A102" t="b">
        <v>1</v>
      </c>
      <c r="B102">
        <v>35.345579999999998</v>
      </c>
      <c r="C102" s="2">
        <v>4.9091085999999999E-2</v>
      </c>
    </row>
    <row r="103" spans="1:3" x14ac:dyDescent="0.3">
      <c r="A103" t="b">
        <v>1</v>
      </c>
      <c r="B103">
        <v>39.448790000000002</v>
      </c>
      <c r="C103" s="2">
        <v>5.4789985999999999E-2</v>
      </c>
    </row>
    <row r="104" spans="1:3" x14ac:dyDescent="0.3">
      <c r="A104" t="b">
        <v>1</v>
      </c>
      <c r="B104">
        <v>176.40271000000001</v>
      </c>
      <c r="C104" s="2">
        <v>0.24500375999999999</v>
      </c>
    </row>
    <row r="105" spans="1:3" x14ac:dyDescent="0.3">
      <c r="A105" t="b">
        <v>1</v>
      </c>
      <c r="B105">
        <v>176.40271000000001</v>
      </c>
      <c r="C105" s="2">
        <v>0.24500375999999999</v>
      </c>
    </row>
    <row r="106" spans="1:3" x14ac:dyDescent="0.3">
      <c r="A106" t="b">
        <v>1</v>
      </c>
      <c r="B106">
        <v>39.448790000000002</v>
      </c>
      <c r="C106" s="2">
        <v>5.4789985999999999E-2</v>
      </c>
    </row>
    <row r="107" spans="1:3" x14ac:dyDescent="0.3">
      <c r="A107" t="b">
        <v>1</v>
      </c>
      <c r="B107">
        <v>76.574950000000001</v>
      </c>
      <c r="C107" s="2">
        <v>0.10635409999999999</v>
      </c>
    </row>
    <row r="108" spans="1:3" x14ac:dyDescent="0.3">
      <c r="A108" t="b">
        <v>1</v>
      </c>
      <c r="B108">
        <v>78.799989999999994</v>
      </c>
      <c r="C108" s="2">
        <v>0.109444425</v>
      </c>
    </row>
    <row r="109" spans="1:3" x14ac:dyDescent="0.3">
      <c r="A109" t="b">
        <v>1</v>
      </c>
      <c r="B109">
        <v>176.40271000000001</v>
      </c>
      <c r="C109" s="2">
        <v>0.24500375999999999</v>
      </c>
    </row>
    <row r="110" spans="1:3" x14ac:dyDescent="0.3">
      <c r="A110" t="b">
        <v>1</v>
      </c>
      <c r="B110">
        <v>66.055176000000003</v>
      </c>
      <c r="C110" s="2">
        <v>9.17433E-2</v>
      </c>
    </row>
    <row r="111" spans="1:3" x14ac:dyDescent="0.3">
      <c r="A111" t="b">
        <v>1</v>
      </c>
      <c r="B111">
        <v>76.265259999999998</v>
      </c>
      <c r="C111" s="2">
        <v>0.10592397000000001</v>
      </c>
    </row>
    <row r="112" spans="1:3" x14ac:dyDescent="0.3">
      <c r="A112" t="b">
        <v>1</v>
      </c>
      <c r="B112">
        <v>176.40271000000001</v>
      </c>
      <c r="C112" s="2">
        <v>0.24500375999999999</v>
      </c>
    </row>
    <row r="113" spans="1:3" x14ac:dyDescent="0.3">
      <c r="A113" t="b">
        <v>1</v>
      </c>
      <c r="B113">
        <v>22.266539999999999</v>
      </c>
      <c r="C113" s="2">
        <v>3.0925749999999998E-2</v>
      </c>
    </row>
    <row r="114" spans="1:3" x14ac:dyDescent="0.3">
      <c r="A114" t="b">
        <v>1</v>
      </c>
      <c r="B114">
        <v>176.40271000000001</v>
      </c>
      <c r="C114" s="2">
        <v>0.24500375999999999</v>
      </c>
    </row>
    <row r="115" spans="1:3" x14ac:dyDescent="0.3">
      <c r="A115" t="b">
        <v>1</v>
      </c>
      <c r="B115">
        <v>49.519714</v>
      </c>
      <c r="C115" s="2">
        <v>6.8777379999999999E-2</v>
      </c>
    </row>
    <row r="116" spans="1:3" x14ac:dyDescent="0.3">
      <c r="A116" t="b">
        <v>1</v>
      </c>
      <c r="B116">
        <v>53.098877000000002</v>
      </c>
      <c r="C116" s="2">
        <v>7.3748439999999998E-2</v>
      </c>
    </row>
    <row r="117" spans="1:3" x14ac:dyDescent="0.3">
      <c r="A117" t="b">
        <v>1</v>
      </c>
      <c r="B117">
        <v>24.853455</v>
      </c>
      <c r="C117" s="2">
        <v>3.4518685E-2</v>
      </c>
    </row>
    <row r="118" spans="1:3" x14ac:dyDescent="0.3">
      <c r="A118" t="b">
        <v>1</v>
      </c>
      <c r="B118">
        <v>55.025449999999999</v>
      </c>
      <c r="C118" s="2">
        <v>7.6424240000000004E-2</v>
      </c>
    </row>
    <row r="119" spans="1:3" x14ac:dyDescent="0.3">
      <c r="A119" t="b">
        <v>1</v>
      </c>
      <c r="B119">
        <v>176.40271000000001</v>
      </c>
      <c r="C119" s="2">
        <v>0.24500375999999999</v>
      </c>
    </row>
    <row r="120" spans="1:3" x14ac:dyDescent="0.3">
      <c r="A120" t="b">
        <v>1</v>
      </c>
      <c r="B120">
        <v>51.471558000000002</v>
      </c>
      <c r="C120" s="2">
        <v>7.1488276000000003E-2</v>
      </c>
    </row>
    <row r="121" spans="1:3" x14ac:dyDescent="0.3">
      <c r="A121" t="b">
        <v>1</v>
      </c>
      <c r="B121">
        <v>29.033080999999999</v>
      </c>
      <c r="C121" s="2">
        <v>4.0323722999999999E-2</v>
      </c>
    </row>
    <row r="122" spans="1:3" x14ac:dyDescent="0.3">
      <c r="A122" t="b">
        <v>1</v>
      </c>
      <c r="B122">
        <v>62.744872999999998</v>
      </c>
      <c r="C122" s="2">
        <v>8.714566E-2</v>
      </c>
    </row>
    <row r="123" spans="1:3" x14ac:dyDescent="0.3">
      <c r="A123" t="b">
        <v>1</v>
      </c>
      <c r="B123">
        <v>33.259644000000002</v>
      </c>
      <c r="C123" s="2">
        <v>4.6193949999999998E-2</v>
      </c>
    </row>
    <row r="124" spans="1:3" x14ac:dyDescent="0.3">
      <c r="A124" t="b">
        <v>1</v>
      </c>
      <c r="B124">
        <v>44.662475999999998</v>
      </c>
      <c r="C124" s="2">
        <v>6.2031217E-2</v>
      </c>
    </row>
    <row r="125" spans="1:3" x14ac:dyDescent="0.3">
      <c r="A125" t="b">
        <v>1</v>
      </c>
      <c r="B125">
        <v>49.134765999999999</v>
      </c>
      <c r="C125" s="2">
        <v>6.8242730000000001E-2</v>
      </c>
    </row>
    <row r="126" spans="1:3" x14ac:dyDescent="0.3">
      <c r="A126" t="b">
        <v>1</v>
      </c>
      <c r="B126">
        <v>176.40271000000001</v>
      </c>
      <c r="C126" s="2">
        <v>0.24500375999999999</v>
      </c>
    </row>
    <row r="127" spans="1:3" x14ac:dyDescent="0.3">
      <c r="A127" t="b">
        <v>1</v>
      </c>
      <c r="B127">
        <v>63.866028</v>
      </c>
      <c r="C127" s="2">
        <v>8.8702810000000007E-2</v>
      </c>
    </row>
    <row r="128" spans="1:3" x14ac:dyDescent="0.3">
      <c r="A128" t="b">
        <v>1</v>
      </c>
      <c r="B128">
        <v>44.833922999999999</v>
      </c>
      <c r="C128" s="2">
        <v>6.2269337000000001E-2</v>
      </c>
    </row>
    <row r="129" spans="1:3" x14ac:dyDescent="0.3">
      <c r="A129" t="b">
        <v>1</v>
      </c>
      <c r="B129">
        <v>68.900210000000001</v>
      </c>
      <c r="C129" s="2">
        <v>9.5694736000000002E-2</v>
      </c>
    </row>
    <row r="130" spans="1:3" x14ac:dyDescent="0.3">
      <c r="A130" t="b">
        <v>1</v>
      </c>
      <c r="B130">
        <v>59.463867</v>
      </c>
      <c r="C130" s="2">
        <v>8.2588700000000001E-2</v>
      </c>
    </row>
    <row r="131" spans="1:3" x14ac:dyDescent="0.3">
      <c r="A131" t="b">
        <v>1</v>
      </c>
      <c r="B131">
        <v>176.40271000000001</v>
      </c>
      <c r="C131" s="2">
        <v>0.24500375999999999</v>
      </c>
    </row>
    <row r="132" spans="1:3" x14ac:dyDescent="0.3">
      <c r="A132" t="b">
        <v>1</v>
      </c>
      <c r="B132">
        <v>12.623352000000001</v>
      </c>
      <c r="C132" s="2">
        <v>1.7532434E-2</v>
      </c>
    </row>
    <row r="133" spans="1:3" x14ac:dyDescent="0.3">
      <c r="A133" t="b">
        <v>1</v>
      </c>
      <c r="B133">
        <v>39.448790000000002</v>
      </c>
      <c r="C133" s="2">
        <v>5.4789985999999999E-2</v>
      </c>
    </row>
    <row r="134" spans="1:3" x14ac:dyDescent="0.3">
      <c r="A134" t="b">
        <v>1</v>
      </c>
      <c r="B134">
        <v>176.40271000000001</v>
      </c>
      <c r="C134" s="2">
        <v>0.24500375999999999</v>
      </c>
    </row>
    <row r="135" spans="1:3" x14ac:dyDescent="0.3">
      <c r="A135" t="b">
        <v>1</v>
      </c>
      <c r="B135">
        <v>65.455380000000005</v>
      </c>
      <c r="C135" s="2">
        <v>9.0910255999999995E-2</v>
      </c>
    </row>
    <row r="136" spans="1:3" x14ac:dyDescent="0.3">
      <c r="A136" t="b">
        <v>1</v>
      </c>
      <c r="B136">
        <v>68.065550000000002</v>
      </c>
      <c r="C136" s="2">
        <v>9.4535485000000002E-2</v>
      </c>
    </row>
    <row r="137" spans="1:3" x14ac:dyDescent="0.3">
      <c r="A137" t="b">
        <v>1</v>
      </c>
      <c r="B137">
        <v>39.448790000000002</v>
      </c>
      <c r="C137" s="2">
        <v>5.4789985999999999E-2</v>
      </c>
    </row>
    <row r="138" spans="1:3" x14ac:dyDescent="0.3">
      <c r="A138" t="b">
        <v>1</v>
      </c>
      <c r="B138">
        <v>60.683838000000002</v>
      </c>
      <c r="C138" s="2">
        <v>8.4283105999999997E-2</v>
      </c>
    </row>
    <row r="139" spans="1:3" x14ac:dyDescent="0.3">
      <c r="A139" t="b">
        <v>1</v>
      </c>
      <c r="B139">
        <v>50.819153</v>
      </c>
      <c r="C139" s="2">
        <v>7.0582160000000005E-2</v>
      </c>
    </row>
    <row r="140" spans="1:3" x14ac:dyDescent="0.3">
      <c r="A140" t="b">
        <v>1</v>
      </c>
      <c r="B140">
        <v>58.201169999999998</v>
      </c>
      <c r="C140" s="2">
        <v>8.0834959999999997E-2</v>
      </c>
    </row>
    <row r="141" spans="1:3" x14ac:dyDescent="0.3">
      <c r="A141" t="b">
        <v>1</v>
      </c>
      <c r="B141">
        <v>39.448790000000002</v>
      </c>
      <c r="C141" s="2">
        <v>5.4789985999999999E-2</v>
      </c>
    </row>
    <row r="142" spans="1:3" x14ac:dyDescent="0.3">
      <c r="A142" t="b">
        <v>1</v>
      </c>
      <c r="B142">
        <v>50.093933</v>
      </c>
      <c r="C142" s="2">
        <v>6.9574910000000004E-2</v>
      </c>
    </row>
    <row r="143" spans="1:3" x14ac:dyDescent="0.3">
      <c r="A143" t="b">
        <v>1</v>
      </c>
      <c r="B143">
        <v>39.448790000000002</v>
      </c>
      <c r="C143" s="2">
        <v>5.4789985999999999E-2</v>
      </c>
    </row>
    <row r="144" spans="1:3" x14ac:dyDescent="0.3">
      <c r="A144" t="b">
        <v>1</v>
      </c>
      <c r="B144">
        <v>45.898679999999999</v>
      </c>
      <c r="C144" s="2">
        <v>6.3748165999999995E-2</v>
      </c>
    </row>
    <row r="145" spans="1:3" x14ac:dyDescent="0.3">
      <c r="A145" t="b">
        <v>1</v>
      </c>
      <c r="B145">
        <v>34.141480000000001</v>
      </c>
      <c r="C145" s="2">
        <v>4.7418719999999998E-2</v>
      </c>
    </row>
    <row r="146" spans="1:3" x14ac:dyDescent="0.3">
      <c r="A146" t="b">
        <v>1</v>
      </c>
      <c r="B146">
        <v>71.789185000000003</v>
      </c>
      <c r="C146" s="2">
        <v>9.9707199999999996E-2</v>
      </c>
    </row>
    <row r="147" spans="1:3" x14ac:dyDescent="0.3">
      <c r="A147" t="b">
        <v>1</v>
      </c>
      <c r="B147">
        <v>50.692869999999999</v>
      </c>
      <c r="C147" s="2">
        <v>7.0406764999999996E-2</v>
      </c>
    </row>
    <row r="148" spans="1:3" x14ac:dyDescent="0.3">
      <c r="A148" t="b">
        <v>1</v>
      </c>
      <c r="B148">
        <v>33.904539999999997</v>
      </c>
      <c r="C148" s="2">
        <v>4.7089640000000002E-2</v>
      </c>
    </row>
    <row r="149" spans="1:3" x14ac:dyDescent="0.3">
      <c r="A149" t="b">
        <v>1</v>
      </c>
      <c r="B149">
        <v>176.40271000000001</v>
      </c>
      <c r="C149" s="2">
        <v>0.24500375999999999</v>
      </c>
    </row>
    <row r="150" spans="1:3" x14ac:dyDescent="0.3">
      <c r="A150" t="b">
        <v>1</v>
      </c>
      <c r="B150">
        <v>56.865234000000001</v>
      </c>
      <c r="C150" s="2">
        <v>7.8979489999999999E-2</v>
      </c>
    </row>
    <row r="151" spans="1:3" x14ac:dyDescent="0.3">
      <c r="A151" t="b">
        <v>1</v>
      </c>
      <c r="B151">
        <v>176.40271000000001</v>
      </c>
      <c r="C151" s="2">
        <v>0.24500375999999999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69F6-3202-42B6-805D-3EBD0D5C4A6D}">
  <dimension ref="A1:F151"/>
  <sheetViews>
    <sheetView workbookViewId="0">
      <selection activeCell="F5" sqref="F5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30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0</v>
      </c>
      <c r="B2">
        <v>199.51482999999999</v>
      </c>
      <c r="C2" s="2">
        <v>0.27710393</v>
      </c>
      <c r="E2" s="1" t="s">
        <v>3</v>
      </c>
      <c r="F2" s="2">
        <f xml:space="preserve"> COUNTIF(TradeResults11[Column1], "VERDADEIRO") / COUNTA(TradeResults11[Column1])</f>
        <v>0.46666666666666667</v>
      </c>
    </row>
    <row r="3" spans="1:6" ht="18" x14ac:dyDescent="0.35">
      <c r="A3" t="b">
        <v>1</v>
      </c>
      <c r="B3">
        <v>4.732971</v>
      </c>
      <c r="C3" s="2">
        <v>6.5735710000000003E-3</v>
      </c>
      <c r="E3" s="1" t="s">
        <v>4</v>
      </c>
      <c r="F3" s="2">
        <f t="array" ref="F3" xml:space="preserve"> AVERAGE(IF(TradeResults11[Column1] = TRUE,TradeResults11[Column3]))</f>
        <v>6.5735710000000003E-3</v>
      </c>
    </row>
    <row r="4" spans="1:6" ht="18" x14ac:dyDescent="0.35">
      <c r="A4" t="b">
        <v>0</v>
      </c>
      <c r="B4">
        <v>199.51482999999999</v>
      </c>
      <c r="C4" s="2">
        <v>0.27710393</v>
      </c>
      <c r="E4" s="1" t="s">
        <v>8</v>
      </c>
      <c r="F4" s="5">
        <f t="array" ref="F4" xml:space="preserve"> AVERAGE(IF(TradeResults11[Column1] = TRUE,TradeResults11[Column2]))</f>
        <v>4.7329710000000027</v>
      </c>
    </row>
    <row r="5" spans="1:6" ht="18" x14ac:dyDescent="0.35">
      <c r="A5" t="b">
        <v>1</v>
      </c>
      <c r="B5">
        <v>4.732971</v>
      </c>
      <c r="C5" s="2">
        <v>6.5735710000000003E-3</v>
      </c>
      <c r="E5" s="4" t="s">
        <v>5</v>
      </c>
      <c r="F5" s="2">
        <f>_xlfn.STDEV.P(TradeResults11[Column3])</f>
        <v>0.1349642554798611</v>
      </c>
    </row>
    <row r="6" spans="1:6" ht="18" x14ac:dyDescent="0.35">
      <c r="A6" t="b">
        <v>1</v>
      </c>
      <c r="B6">
        <v>4.732971</v>
      </c>
      <c r="C6" s="2">
        <v>6.5735710000000003E-3</v>
      </c>
      <c r="E6" s="1" t="s">
        <v>6</v>
      </c>
      <c r="F6" s="2">
        <f t="array" ref="F6">_xlfn.STDEV.P(IF(TradeResults11[Column3] &gt; 0,TradeResults11[Column3]))</f>
        <v>0.1349642554798611</v>
      </c>
    </row>
    <row r="7" spans="1:6" ht="18" x14ac:dyDescent="0.35">
      <c r="A7" t="b">
        <v>1</v>
      </c>
      <c r="B7">
        <v>4.732971</v>
      </c>
      <c r="C7" s="2">
        <v>6.5735710000000003E-3</v>
      </c>
      <c r="E7" s="1" t="s">
        <v>7</v>
      </c>
      <c r="F7" s="2" t="e">
        <f t="array" ref="F7">_xlfn.STDEV.P(IF(TradeResults11[Column3] &lt; 0,TradeResults11[Column3]))</f>
        <v>#DIV/0!</v>
      </c>
    </row>
    <row r="8" spans="1:6" x14ac:dyDescent="0.3">
      <c r="A8" t="b">
        <v>0</v>
      </c>
      <c r="B8">
        <v>199.51482999999999</v>
      </c>
      <c r="C8" s="2">
        <v>0.27710393</v>
      </c>
    </row>
    <row r="9" spans="1:6" x14ac:dyDescent="0.3">
      <c r="A9" t="b">
        <v>0</v>
      </c>
      <c r="B9">
        <v>199.51482999999999</v>
      </c>
      <c r="C9" s="2">
        <v>0.27710393</v>
      </c>
    </row>
    <row r="10" spans="1:6" x14ac:dyDescent="0.3">
      <c r="A10" t="b">
        <v>0</v>
      </c>
      <c r="B10">
        <v>199.51482999999999</v>
      </c>
      <c r="C10" s="2">
        <v>0.27710393</v>
      </c>
    </row>
    <row r="11" spans="1:6" x14ac:dyDescent="0.3">
      <c r="A11" t="b">
        <v>1</v>
      </c>
      <c r="B11">
        <v>4.732971</v>
      </c>
      <c r="C11" s="2">
        <v>6.5735710000000003E-3</v>
      </c>
    </row>
    <row r="12" spans="1:6" x14ac:dyDescent="0.3">
      <c r="A12" t="b">
        <v>1</v>
      </c>
      <c r="B12">
        <v>4.732971</v>
      </c>
      <c r="C12" s="2">
        <v>6.5735710000000003E-3</v>
      </c>
    </row>
    <row r="13" spans="1:6" x14ac:dyDescent="0.3">
      <c r="A13" t="b">
        <v>1</v>
      </c>
      <c r="B13">
        <v>4.732971</v>
      </c>
      <c r="C13" s="2">
        <v>6.5735710000000003E-3</v>
      </c>
    </row>
    <row r="14" spans="1:6" x14ac:dyDescent="0.3">
      <c r="A14" t="b">
        <v>0</v>
      </c>
      <c r="B14">
        <v>199.51482999999999</v>
      </c>
      <c r="C14" s="2">
        <v>0.27710393</v>
      </c>
    </row>
    <row r="15" spans="1:6" x14ac:dyDescent="0.3">
      <c r="A15" t="b">
        <v>1</v>
      </c>
      <c r="B15">
        <v>4.732971</v>
      </c>
      <c r="C15" s="2">
        <v>6.5735710000000003E-3</v>
      </c>
    </row>
    <row r="16" spans="1:6" x14ac:dyDescent="0.3">
      <c r="A16" t="b">
        <v>0</v>
      </c>
      <c r="B16">
        <v>199.51482999999999</v>
      </c>
      <c r="C16" s="2">
        <v>0.27710393</v>
      </c>
    </row>
    <row r="17" spans="1:3" x14ac:dyDescent="0.3">
      <c r="A17" t="b">
        <v>0</v>
      </c>
      <c r="B17">
        <v>199.51482999999999</v>
      </c>
      <c r="C17" s="2">
        <v>0.27710393</v>
      </c>
    </row>
    <row r="18" spans="1:3" x14ac:dyDescent="0.3">
      <c r="A18" t="b">
        <v>1</v>
      </c>
      <c r="B18">
        <v>4.732971</v>
      </c>
      <c r="C18" s="2">
        <v>6.5735710000000003E-3</v>
      </c>
    </row>
    <row r="19" spans="1:3" x14ac:dyDescent="0.3">
      <c r="A19" t="b">
        <v>0</v>
      </c>
      <c r="B19">
        <v>199.51482999999999</v>
      </c>
      <c r="C19" s="2">
        <v>0.27710393</v>
      </c>
    </row>
    <row r="20" spans="1:3" x14ac:dyDescent="0.3">
      <c r="A20" t="b">
        <v>1</v>
      </c>
      <c r="B20">
        <v>4.732971</v>
      </c>
      <c r="C20" s="2">
        <v>6.5735710000000003E-3</v>
      </c>
    </row>
    <row r="21" spans="1:3" x14ac:dyDescent="0.3">
      <c r="A21" t="b">
        <v>1</v>
      </c>
      <c r="B21">
        <v>4.732971</v>
      </c>
      <c r="C21" s="2">
        <v>6.5735710000000003E-3</v>
      </c>
    </row>
    <row r="22" spans="1:3" x14ac:dyDescent="0.3">
      <c r="A22" t="b">
        <v>0</v>
      </c>
      <c r="B22">
        <v>199.51482999999999</v>
      </c>
      <c r="C22" s="2">
        <v>0.27710393</v>
      </c>
    </row>
    <row r="23" spans="1:3" x14ac:dyDescent="0.3">
      <c r="A23" t="b">
        <v>0</v>
      </c>
      <c r="B23">
        <v>199.51482999999999</v>
      </c>
      <c r="C23" s="2">
        <v>0.27710393</v>
      </c>
    </row>
    <row r="24" spans="1:3" x14ac:dyDescent="0.3">
      <c r="A24" t="b">
        <v>1</v>
      </c>
      <c r="B24">
        <v>4.732971</v>
      </c>
      <c r="C24" s="2">
        <v>6.5735710000000003E-3</v>
      </c>
    </row>
    <row r="25" spans="1:3" x14ac:dyDescent="0.3">
      <c r="A25" t="b">
        <v>1</v>
      </c>
      <c r="B25">
        <v>4.732971</v>
      </c>
      <c r="C25" s="2">
        <v>6.5735710000000003E-3</v>
      </c>
    </row>
    <row r="26" spans="1:3" x14ac:dyDescent="0.3">
      <c r="A26" t="b">
        <v>0</v>
      </c>
      <c r="B26">
        <v>199.51482999999999</v>
      </c>
      <c r="C26" s="2">
        <v>0.27710393</v>
      </c>
    </row>
    <row r="27" spans="1:3" x14ac:dyDescent="0.3">
      <c r="A27" t="b">
        <v>1</v>
      </c>
      <c r="B27">
        <v>4.732971</v>
      </c>
      <c r="C27" s="2">
        <v>6.5735710000000003E-3</v>
      </c>
    </row>
    <row r="28" spans="1:3" x14ac:dyDescent="0.3">
      <c r="A28" t="b">
        <v>1</v>
      </c>
      <c r="B28">
        <v>4.732971</v>
      </c>
      <c r="C28" s="2">
        <v>6.5735710000000003E-3</v>
      </c>
    </row>
    <row r="29" spans="1:3" x14ac:dyDescent="0.3">
      <c r="A29" t="b">
        <v>1</v>
      </c>
      <c r="B29">
        <v>4.732971</v>
      </c>
      <c r="C29" s="2">
        <v>6.5735710000000003E-3</v>
      </c>
    </row>
    <row r="30" spans="1:3" x14ac:dyDescent="0.3">
      <c r="A30" t="b">
        <v>0</v>
      </c>
      <c r="B30">
        <v>199.51482999999999</v>
      </c>
      <c r="C30" s="2">
        <v>0.27710393</v>
      </c>
    </row>
    <row r="31" spans="1:3" x14ac:dyDescent="0.3">
      <c r="A31" t="b">
        <v>1</v>
      </c>
      <c r="B31">
        <v>4.732971</v>
      </c>
      <c r="C31" s="2">
        <v>6.5735710000000003E-3</v>
      </c>
    </row>
    <row r="32" spans="1:3" x14ac:dyDescent="0.3">
      <c r="A32" t="b">
        <v>0</v>
      </c>
      <c r="B32">
        <v>199.51482999999999</v>
      </c>
      <c r="C32" s="2">
        <v>0.27710393</v>
      </c>
    </row>
    <row r="33" spans="1:3" x14ac:dyDescent="0.3">
      <c r="A33" t="b">
        <v>0</v>
      </c>
      <c r="B33">
        <v>199.51482999999999</v>
      </c>
      <c r="C33" s="2">
        <v>0.27710393</v>
      </c>
    </row>
    <row r="34" spans="1:3" x14ac:dyDescent="0.3">
      <c r="A34" t="b">
        <v>0</v>
      </c>
      <c r="B34">
        <v>199.51482999999999</v>
      </c>
      <c r="C34" s="2">
        <v>0.27710393</v>
      </c>
    </row>
    <row r="35" spans="1:3" x14ac:dyDescent="0.3">
      <c r="A35" t="b">
        <v>0</v>
      </c>
      <c r="B35">
        <v>199.51482999999999</v>
      </c>
      <c r="C35" s="2">
        <v>0.27710393</v>
      </c>
    </row>
    <row r="36" spans="1:3" x14ac:dyDescent="0.3">
      <c r="A36" t="b">
        <v>1</v>
      </c>
      <c r="B36">
        <v>4.732971</v>
      </c>
      <c r="C36" s="2">
        <v>6.5735710000000003E-3</v>
      </c>
    </row>
    <row r="37" spans="1:3" x14ac:dyDescent="0.3">
      <c r="A37" t="b">
        <v>1</v>
      </c>
      <c r="B37">
        <v>4.732971</v>
      </c>
      <c r="C37" s="2">
        <v>6.5735710000000003E-3</v>
      </c>
    </row>
    <row r="38" spans="1:3" x14ac:dyDescent="0.3">
      <c r="A38" t="b">
        <v>0</v>
      </c>
      <c r="B38">
        <v>199.51482999999999</v>
      </c>
      <c r="C38" s="2">
        <v>0.27710393</v>
      </c>
    </row>
    <row r="39" spans="1:3" x14ac:dyDescent="0.3">
      <c r="A39" t="b">
        <v>0</v>
      </c>
      <c r="B39">
        <v>199.51482999999999</v>
      </c>
      <c r="C39" s="2">
        <v>0.27710393</v>
      </c>
    </row>
    <row r="40" spans="1:3" x14ac:dyDescent="0.3">
      <c r="A40" t="b">
        <v>0</v>
      </c>
      <c r="B40">
        <v>199.51482999999999</v>
      </c>
      <c r="C40" s="2">
        <v>0.27710393</v>
      </c>
    </row>
    <row r="41" spans="1:3" x14ac:dyDescent="0.3">
      <c r="A41" t="b">
        <v>0</v>
      </c>
      <c r="B41">
        <v>199.51482999999999</v>
      </c>
      <c r="C41" s="2">
        <v>0.27710393</v>
      </c>
    </row>
    <row r="42" spans="1:3" x14ac:dyDescent="0.3">
      <c r="A42" t="b">
        <v>1</v>
      </c>
      <c r="B42">
        <v>4.732971</v>
      </c>
      <c r="C42" s="2">
        <v>6.5735710000000003E-3</v>
      </c>
    </row>
    <row r="43" spans="1:3" x14ac:dyDescent="0.3">
      <c r="A43" t="b">
        <v>1</v>
      </c>
      <c r="B43">
        <v>4.732971</v>
      </c>
      <c r="C43" s="2">
        <v>6.5735710000000003E-3</v>
      </c>
    </row>
    <row r="44" spans="1:3" x14ac:dyDescent="0.3">
      <c r="A44" t="b">
        <v>0</v>
      </c>
      <c r="B44">
        <v>199.51482999999999</v>
      </c>
      <c r="C44" s="2">
        <v>0.27710393</v>
      </c>
    </row>
    <row r="45" spans="1:3" x14ac:dyDescent="0.3">
      <c r="A45" t="b">
        <v>1</v>
      </c>
      <c r="B45">
        <v>4.732971</v>
      </c>
      <c r="C45" s="2">
        <v>6.5735710000000003E-3</v>
      </c>
    </row>
    <row r="46" spans="1:3" x14ac:dyDescent="0.3">
      <c r="A46" t="b">
        <v>0</v>
      </c>
      <c r="B46">
        <v>199.51482999999999</v>
      </c>
      <c r="C46" s="2">
        <v>0.27710393</v>
      </c>
    </row>
    <row r="47" spans="1:3" x14ac:dyDescent="0.3">
      <c r="A47" t="b">
        <v>1</v>
      </c>
      <c r="B47">
        <v>4.732971</v>
      </c>
      <c r="C47" s="2">
        <v>6.5735710000000003E-3</v>
      </c>
    </row>
    <row r="48" spans="1:3" x14ac:dyDescent="0.3">
      <c r="A48" t="b">
        <v>1</v>
      </c>
      <c r="B48">
        <v>4.732971</v>
      </c>
      <c r="C48" s="2">
        <v>6.5735710000000003E-3</v>
      </c>
    </row>
    <row r="49" spans="1:3" x14ac:dyDescent="0.3">
      <c r="A49" t="b">
        <v>0</v>
      </c>
      <c r="B49">
        <v>199.51482999999999</v>
      </c>
      <c r="C49" s="2">
        <v>0.27710393</v>
      </c>
    </row>
    <row r="50" spans="1:3" x14ac:dyDescent="0.3">
      <c r="A50" t="b">
        <v>0</v>
      </c>
      <c r="B50">
        <v>199.51482999999999</v>
      </c>
      <c r="C50" s="2">
        <v>0.27710393</v>
      </c>
    </row>
    <row r="51" spans="1:3" x14ac:dyDescent="0.3">
      <c r="A51" t="b">
        <v>0</v>
      </c>
      <c r="B51">
        <v>199.51482999999999</v>
      </c>
      <c r="C51" s="2">
        <v>0.27710393</v>
      </c>
    </row>
    <row r="52" spans="1:3" x14ac:dyDescent="0.3">
      <c r="A52" t="b">
        <v>0</v>
      </c>
      <c r="B52">
        <v>199.51482999999999</v>
      </c>
      <c r="C52" s="2">
        <v>0.27710393</v>
      </c>
    </row>
    <row r="53" spans="1:3" x14ac:dyDescent="0.3">
      <c r="A53" t="b">
        <v>0</v>
      </c>
      <c r="B53">
        <v>199.51482999999999</v>
      </c>
      <c r="C53" s="2">
        <v>0.27710393</v>
      </c>
    </row>
    <row r="54" spans="1:3" x14ac:dyDescent="0.3">
      <c r="A54" t="b">
        <v>0</v>
      </c>
      <c r="B54">
        <v>199.51482999999999</v>
      </c>
      <c r="C54" s="2">
        <v>0.27710393</v>
      </c>
    </row>
    <row r="55" spans="1:3" x14ac:dyDescent="0.3">
      <c r="A55" t="b">
        <v>0</v>
      </c>
      <c r="B55">
        <v>199.51482999999999</v>
      </c>
      <c r="C55" s="2">
        <v>0.27710393</v>
      </c>
    </row>
    <row r="56" spans="1:3" x14ac:dyDescent="0.3">
      <c r="A56" t="b">
        <v>1</v>
      </c>
      <c r="B56">
        <v>4.732971</v>
      </c>
      <c r="C56" s="2">
        <v>6.5735710000000003E-3</v>
      </c>
    </row>
    <row r="57" spans="1:3" x14ac:dyDescent="0.3">
      <c r="A57" t="b">
        <v>1</v>
      </c>
      <c r="B57">
        <v>4.732971</v>
      </c>
      <c r="C57" s="2">
        <v>6.5735710000000003E-3</v>
      </c>
    </row>
    <row r="58" spans="1:3" x14ac:dyDescent="0.3">
      <c r="A58" t="b">
        <v>0</v>
      </c>
      <c r="B58">
        <v>199.51482999999999</v>
      </c>
      <c r="C58" s="2">
        <v>0.27710393</v>
      </c>
    </row>
    <row r="59" spans="1:3" x14ac:dyDescent="0.3">
      <c r="A59" t="b">
        <v>1</v>
      </c>
      <c r="B59">
        <v>4.732971</v>
      </c>
      <c r="C59" s="2">
        <v>6.5735710000000003E-3</v>
      </c>
    </row>
    <row r="60" spans="1:3" x14ac:dyDescent="0.3">
      <c r="A60" t="b">
        <v>1</v>
      </c>
      <c r="B60">
        <v>4.732971</v>
      </c>
      <c r="C60" s="2">
        <v>6.5735710000000003E-3</v>
      </c>
    </row>
    <row r="61" spans="1:3" x14ac:dyDescent="0.3">
      <c r="A61" t="b">
        <v>0</v>
      </c>
      <c r="B61">
        <v>199.51482999999999</v>
      </c>
      <c r="C61" s="2">
        <v>0.27710393</v>
      </c>
    </row>
    <row r="62" spans="1:3" x14ac:dyDescent="0.3">
      <c r="A62" t="b">
        <v>0</v>
      </c>
      <c r="B62">
        <v>199.51482999999999</v>
      </c>
      <c r="C62" s="2">
        <v>0.27710393</v>
      </c>
    </row>
    <row r="63" spans="1:3" x14ac:dyDescent="0.3">
      <c r="A63" t="b">
        <v>1</v>
      </c>
      <c r="B63">
        <v>4.732971</v>
      </c>
      <c r="C63" s="2">
        <v>6.5735710000000003E-3</v>
      </c>
    </row>
    <row r="64" spans="1:3" x14ac:dyDescent="0.3">
      <c r="A64" t="b">
        <v>0</v>
      </c>
      <c r="B64">
        <v>199.51482999999999</v>
      </c>
      <c r="C64" s="2">
        <v>0.27710393</v>
      </c>
    </row>
    <row r="65" spans="1:3" x14ac:dyDescent="0.3">
      <c r="A65" t="b">
        <v>1</v>
      </c>
      <c r="B65">
        <v>4.732971</v>
      </c>
      <c r="C65" s="2">
        <v>6.5735710000000003E-3</v>
      </c>
    </row>
    <row r="66" spans="1:3" x14ac:dyDescent="0.3">
      <c r="A66" t="b">
        <v>0</v>
      </c>
      <c r="B66">
        <v>199.51482999999999</v>
      </c>
      <c r="C66" s="2">
        <v>0.27710393</v>
      </c>
    </row>
    <row r="67" spans="1:3" x14ac:dyDescent="0.3">
      <c r="A67" t="b">
        <v>1</v>
      </c>
      <c r="B67">
        <v>4.732971</v>
      </c>
      <c r="C67" s="2">
        <v>6.5735710000000003E-3</v>
      </c>
    </row>
    <row r="68" spans="1:3" x14ac:dyDescent="0.3">
      <c r="A68" t="b">
        <v>0</v>
      </c>
      <c r="B68">
        <v>199.51482999999999</v>
      </c>
      <c r="C68" s="2">
        <v>0.27710393</v>
      </c>
    </row>
    <row r="69" spans="1:3" x14ac:dyDescent="0.3">
      <c r="A69" t="b">
        <v>0</v>
      </c>
      <c r="B69">
        <v>199.51482999999999</v>
      </c>
      <c r="C69" s="2">
        <v>0.27710393</v>
      </c>
    </row>
    <row r="70" spans="1:3" x14ac:dyDescent="0.3">
      <c r="A70" t="b">
        <v>0</v>
      </c>
      <c r="B70">
        <v>199.51482999999999</v>
      </c>
      <c r="C70" s="2">
        <v>0.27710393</v>
      </c>
    </row>
    <row r="71" spans="1:3" x14ac:dyDescent="0.3">
      <c r="A71" t="b">
        <v>0</v>
      </c>
      <c r="B71">
        <v>199.51482999999999</v>
      </c>
      <c r="C71" s="2">
        <v>0.27710393</v>
      </c>
    </row>
    <row r="72" spans="1:3" x14ac:dyDescent="0.3">
      <c r="A72" t="b">
        <v>0</v>
      </c>
      <c r="B72">
        <v>199.51482999999999</v>
      </c>
      <c r="C72" s="2">
        <v>0.27710393</v>
      </c>
    </row>
    <row r="73" spans="1:3" x14ac:dyDescent="0.3">
      <c r="A73" t="b">
        <v>1</v>
      </c>
      <c r="B73">
        <v>4.732971</v>
      </c>
      <c r="C73" s="2">
        <v>6.5735710000000003E-3</v>
      </c>
    </row>
    <row r="74" spans="1:3" x14ac:dyDescent="0.3">
      <c r="A74" t="b">
        <v>1</v>
      </c>
      <c r="B74">
        <v>4.732971</v>
      </c>
      <c r="C74" s="2">
        <v>6.5735710000000003E-3</v>
      </c>
    </row>
    <row r="75" spans="1:3" x14ac:dyDescent="0.3">
      <c r="A75" t="b">
        <v>0</v>
      </c>
      <c r="B75">
        <v>199.51482999999999</v>
      </c>
      <c r="C75" s="2">
        <v>0.27710393</v>
      </c>
    </row>
    <row r="76" spans="1:3" x14ac:dyDescent="0.3">
      <c r="A76" t="b">
        <v>1</v>
      </c>
      <c r="B76">
        <v>4.732971</v>
      </c>
      <c r="C76" s="2">
        <v>6.5735710000000003E-3</v>
      </c>
    </row>
    <row r="77" spans="1:3" x14ac:dyDescent="0.3">
      <c r="A77" t="b">
        <v>0</v>
      </c>
      <c r="B77">
        <v>199.51482999999999</v>
      </c>
      <c r="C77" s="2">
        <v>0.27710393</v>
      </c>
    </row>
    <row r="78" spans="1:3" x14ac:dyDescent="0.3">
      <c r="A78" t="b">
        <v>1</v>
      </c>
      <c r="B78">
        <v>4.732971</v>
      </c>
      <c r="C78" s="2">
        <v>6.5735710000000003E-3</v>
      </c>
    </row>
    <row r="79" spans="1:3" x14ac:dyDescent="0.3">
      <c r="A79" t="b">
        <v>1</v>
      </c>
      <c r="B79">
        <v>4.732971</v>
      </c>
      <c r="C79" s="2">
        <v>6.5735710000000003E-3</v>
      </c>
    </row>
    <row r="80" spans="1:3" x14ac:dyDescent="0.3">
      <c r="A80" t="b">
        <v>0</v>
      </c>
      <c r="B80">
        <v>199.51482999999999</v>
      </c>
      <c r="C80" s="2">
        <v>0.27710393</v>
      </c>
    </row>
    <row r="81" spans="1:3" x14ac:dyDescent="0.3">
      <c r="A81" t="b">
        <v>0</v>
      </c>
      <c r="B81">
        <v>199.51482999999999</v>
      </c>
      <c r="C81" s="2">
        <v>0.27710393</v>
      </c>
    </row>
    <row r="82" spans="1:3" x14ac:dyDescent="0.3">
      <c r="A82" t="b">
        <v>0</v>
      </c>
      <c r="B82">
        <v>199.51482999999999</v>
      </c>
      <c r="C82" s="2">
        <v>0.27710393</v>
      </c>
    </row>
    <row r="83" spans="1:3" x14ac:dyDescent="0.3">
      <c r="A83" t="b">
        <v>0</v>
      </c>
      <c r="B83">
        <v>199.51482999999999</v>
      </c>
      <c r="C83" s="2">
        <v>0.27710393</v>
      </c>
    </row>
    <row r="84" spans="1:3" x14ac:dyDescent="0.3">
      <c r="A84" t="b">
        <v>1</v>
      </c>
      <c r="B84">
        <v>4.732971</v>
      </c>
      <c r="C84" s="2">
        <v>6.5735710000000003E-3</v>
      </c>
    </row>
    <row r="85" spans="1:3" x14ac:dyDescent="0.3">
      <c r="A85" t="b">
        <v>0</v>
      </c>
      <c r="B85">
        <v>199.51482999999999</v>
      </c>
      <c r="C85" s="2">
        <v>0.27710393</v>
      </c>
    </row>
    <row r="86" spans="1:3" x14ac:dyDescent="0.3">
      <c r="A86" t="b">
        <v>1</v>
      </c>
      <c r="B86">
        <v>4.732971</v>
      </c>
      <c r="C86" s="2">
        <v>6.5735710000000003E-3</v>
      </c>
    </row>
    <row r="87" spans="1:3" x14ac:dyDescent="0.3">
      <c r="A87" t="b">
        <v>1</v>
      </c>
      <c r="B87">
        <v>4.732971</v>
      </c>
      <c r="C87" s="2">
        <v>6.5735710000000003E-3</v>
      </c>
    </row>
    <row r="88" spans="1:3" x14ac:dyDescent="0.3">
      <c r="A88" t="b">
        <v>0</v>
      </c>
      <c r="B88">
        <v>199.51482999999999</v>
      </c>
      <c r="C88" s="2">
        <v>0.27710393</v>
      </c>
    </row>
    <row r="89" spans="1:3" x14ac:dyDescent="0.3">
      <c r="A89" t="b">
        <v>1</v>
      </c>
      <c r="B89">
        <v>4.732971</v>
      </c>
      <c r="C89" s="2">
        <v>6.5735710000000003E-3</v>
      </c>
    </row>
    <row r="90" spans="1:3" x14ac:dyDescent="0.3">
      <c r="A90" t="b">
        <v>1</v>
      </c>
      <c r="B90">
        <v>4.732971</v>
      </c>
      <c r="C90" s="2">
        <v>6.5735710000000003E-3</v>
      </c>
    </row>
    <row r="91" spans="1:3" x14ac:dyDescent="0.3">
      <c r="A91" t="b">
        <v>0</v>
      </c>
      <c r="B91">
        <v>199.51482999999999</v>
      </c>
      <c r="C91" s="2">
        <v>0.27710393</v>
      </c>
    </row>
    <row r="92" spans="1:3" x14ac:dyDescent="0.3">
      <c r="A92" t="b">
        <v>0</v>
      </c>
      <c r="B92">
        <v>199.51482999999999</v>
      </c>
      <c r="C92" s="2">
        <v>0.27710393</v>
      </c>
    </row>
    <row r="93" spans="1:3" x14ac:dyDescent="0.3">
      <c r="A93" t="b">
        <v>0</v>
      </c>
      <c r="B93">
        <v>199.51482999999999</v>
      </c>
      <c r="C93" s="2">
        <v>0.27710393</v>
      </c>
    </row>
    <row r="94" spans="1:3" x14ac:dyDescent="0.3">
      <c r="A94" t="b">
        <v>1</v>
      </c>
      <c r="B94">
        <v>4.732971</v>
      </c>
      <c r="C94" s="2">
        <v>6.5735710000000003E-3</v>
      </c>
    </row>
    <row r="95" spans="1:3" x14ac:dyDescent="0.3">
      <c r="A95" t="b">
        <v>1</v>
      </c>
      <c r="B95">
        <v>4.732971</v>
      </c>
      <c r="C95" s="2">
        <v>6.5735710000000003E-3</v>
      </c>
    </row>
    <row r="96" spans="1:3" x14ac:dyDescent="0.3">
      <c r="A96" t="b">
        <v>1</v>
      </c>
      <c r="B96">
        <v>4.732971</v>
      </c>
      <c r="C96" s="2">
        <v>6.5735710000000003E-3</v>
      </c>
    </row>
    <row r="97" spans="1:3" x14ac:dyDescent="0.3">
      <c r="A97" t="b">
        <v>1</v>
      </c>
      <c r="B97">
        <v>4.732971</v>
      </c>
      <c r="C97" s="2">
        <v>6.5735710000000003E-3</v>
      </c>
    </row>
    <row r="98" spans="1:3" x14ac:dyDescent="0.3">
      <c r="A98" t="b">
        <v>1</v>
      </c>
      <c r="B98">
        <v>4.732971</v>
      </c>
      <c r="C98" s="2">
        <v>6.5735710000000003E-3</v>
      </c>
    </row>
    <row r="99" spans="1:3" x14ac:dyDescent="0.3">
      <c r="A99" t="b">
        <v>1</v>
      </c>
      <c r="B99">
        <v>4.732971</v>
      </c>
      <c r="C99" s="2">
        <v>6.5735710000000003E-3</v>
      </c>
    </row>
    <row r="100" spans="1:3" x14ac:dyDescent="0.3">
      <c r="A100" t="b">
        <v>0</v>
      </c>
      <c r="B100">
        <v>199.51482999999999</v>
      </c>
      <c r="C100" s="2">
        <v>0.27710393</v>
      </c>
    </row>
    <row r="101" spans="1:3" x14ac:dyDescent="0.3">
      <c r="A101" t="b">
        <v>1</v>
      </c>
      <c r="B101">
        <v>4.732971</v>
      </c>
      <c r="C101" s="2">
        <v>6.5735710000000003E-3</v>
      </c>
    </row>
    <row r="102" spans="1:3" x14ac:dyDescent="0.3">
      <c r="A102" t="b">
        <v>0</v>
      </c>
      <c r="B102">
        <v>199.51482999999999</v>
      </c>
      <c r="C102" s="2">
        <v>0.27710393</v>
      </c>
    </row>
    <row r="103" spans="1:3" x14ac:dyDescent="0.3">
      <c r="A103" t="b">
        <v>0</v>
      </c>
      <c r="B103">
        <v>199.51482999999999</v>
      </c>
      <c r="C103" s="2">
        <v>0.27710393</v>
      </c>
    </row>
    <row r="104" spans="1:3" x14ac:dyDescent="0.3">
      <c r="A104" t="b">
        <v>0</v>
      </c>
      <c r="B104">
        <v>199.51482999999999</v>
      </c>
      <c r="C104" s="2">
        <v>0.27710393</v>
      </c>
    </row>
    <row r="105" spans="1:3" x14ac:dyDescent="0.3">
      <c r="A105" t="b">
        <v>0</v>
      </c>
      <c r="B105">
        <v>199.51482999999999</v>
      </c>
      <c r="C105" s="2">
        <v>0.27710393</v>
      </c>
    </row>
    <row r="106" spans="1:3" x14ac:dyDescent="0.3">
      <c r="A106" t="b">
        <v>0</v>
      </c>
      <c r="B106">
        <v>199.51482999999999</v>
      </c>
      <c r="C106" s="2">
        <v>0.27710393</v>
      </c>
    </row>
    <row r="107" spans="1:3" x14ac:dyDescent="0.3">
      <c r="A107" t="b">
        <v>0</v>
      </c>
      <c r="B107">
        <v>199.51482999999999</v>
      </c>
      <c r="C107" s="2">
        <v>0.27710393</v>
      </c>
    </row>
    <row r="108" spans="1:3" x14ac:dyDescent="0.3">
      <c r="A108" t="b">
        <v>0</v>
      </c>
      <c r="B108">
        <v>199.51482999999999</v>
      </c>
      <c r="C108" s="2">
        <v>0.27710393</v>
      </c>
    </row>
    <row r="109" spans="1:3" x14ac:dyDescent="0.3">
      <c r="A109" t="b">
        <v>1</v>
      </c>
      <c r="B109">
        <v>4.732971</v>
      </c>
      <c r="C109" s="2">
        <v>6.5735710000000003E-3</v>
      </c>
    </row>
    <row r="110" spans="1:3" x14ac:dyDescent="0.3">
      <c r="A110" t="b">
        <v>0</v>
      </c>
      <c r="B110">
        <v>199.51482999999999</v>
      </c>
      <c r="C110" s="2">
        <v>0.27710393</v>
      </c>
    </row>
    <row r="111" spans="1:3" x14ac:dyDescent="0.3">
      <c r="A111" t="b">
        <v>1</v>
      </c>
      <c r="B111">
        <v>4.732971</v>
      </c>
      <c r="C111" s="2">
        <v>6.5735710000000003E-3</v>
      </c>
    </row>
    <row r="112" spans="1:3" x14ac:dyDescent="0.3">
      <c r="A112" t="b">
        <v>0</v>
      </c>
      <c r="B112">
        <v>199.51482999999999</v>
      </c>
      <c r="C112" s="2">
        <v>0.27710393</v>
      </c>
    </row>
    <row r="113" spans="1:3" x14ac:dyDescent="0.3">
      <c r="A113" t="b">
        <v>0</v>
      </c>
      <c r="B113">
        <v>199.51482999999999</v>
      </c>
      <c r="C113" s="2">
        <v>0.27710393</v>
      </c>
    </row>
    <row r="114" spans="1:3" x14ac:dyDescent="0.3">
      <c r="A114" t="b">
        <v>1</v>
      </c>
      <c r="B114">
        <v>4.732971</v>
      </c>
      <c r="C114" s="2">
        <v>6.5735710000000003E-3</v>
      </c>
    </row>
    <row r="115" spans="1:3" x14ac:dyDescent="0.3">
      <c r="A115" t="b">
        <v>1</v>
      </c>
      <c r="B115">
        <v>4.732971</v>
      </c>
      <c r="C115" s="2">
        <v>6.5735710000000003E-3</v>
      </c>
    </row>
    <row r="116" spans="1:3" x14ac:dyDescent="0.3">
      <c r="A116" t="b">
        <v>1</v>
      </c>
      <c r="B116">
        <v>4.732971</v>
      </c>
      <c r="C116" s="2">
        <v>6.5735710000000003E-3</v>
      </c>
    </row>
    <row r="117" spans="1:3" x14ac:dyDescent="0.3">
      <c r="A117" t="b">
        <v>0</v>
      </c>
      <c r="B117">
        <v>199.51482999999999</v>
      </c>
      <c r="C117" s="2">
        <v>0.27710393</v>
      </c>
    </row>
    <row r="118" spans="1:3" x14ac:dyDescent="0.3">
      <c r="A118" t="b">
        <v>1</v>
      </c>
      <c r="B118">
        <v>4.732971</v>
      </c>
      <c r="C118" s="2">
        <v>6.5735710000000003E-3</v>
      </c>
    </row>
    <row r="119" spans="1:3" x14ac:dyDescent="0.3">
      <c r="A119" t="b">
        <v>0</v>
      </c>
      <c r="B119">
        <v>199.51482999999999</v>
      </c>
      <c r="C119" s="2">
        <v>0.27710393</v>
      </c>
    </row>
    <row r="120" spans="1:3" x14ac:dyDescent="0.3">
      <c r="A120" t="b">
        <v>1</v>
      </c>
      <c r="B120">
        <v>4.732971</v>
      </c>
      <c r="C120" s="2">
        <v>6.5735710000000003E-3</v>
      </c>
    </row>
    <row r="121" spans="1:3" x14ac:dyDescent="0.3">
      <c r="A121" t="b">
        <v>1</v>
      </c>
      <c r="B121">
        <v>4.732971</v>
      </c>
      <c r="C121" s="2">
        <v>6.5735710000000003E-3</v>
      </c>
    </row>
    <row r="122" spans="1:3" x14ac:dyDescent="0.3">
      <c r="A122" t="b">
        <v>0</v>
      </c>
      <c r="B122">
        <v>199.51482999999999</v>
      </c>
      <c r="C122" s="2">
        <v>0.27710393</v>
      </c>
    </row>
    <row r="123" spans="1:3" x14ac:dyDescent="0.3">
      <c r="A123" t="b">
        <v>1</v>
      </c>
      <c r="B123">
        <v>4.732971</v>
      </c>
      <c r="C123" s="2">
        <v>6.5735710000000003E-3</v>
      </c>
    </row>
    <row r="124" spans="1:3" x14ac:dyDescent="0.3">
      <c r="A124" t="b">
        <v>1</v>
      </c>
      <c r="B124">
        <v>4.732971</v>
      </c>
      <c r="C124" s="2">
        <v>6.5735710000000003E-3</v>
      </c>
    </row>
    <row r="125" spans="1:3" x14ac:dyDescent="0.3">
      <c r="A125" t="b">
        <v>1</v>
      </c>
      <c r="B125">
        <v>4.732971</v>
      </c>
      <c r="C125" s="2">
        <v>6.5735710000000003E-3</v>
      </c>
    </row>
    <row r="126" spans="1:3" x14ac:dyDescent="0.3">
      <c r="A126" t="b">
        <v>1</v>
      </c>
      <c r="B126">
        <v>4.732971</v>
      </c>
      <c r="C126" s="2">
        <v>6.5735710000000003E-3</v>
      </c>
    </row>
    <row r="127" spans="1:3" x14ac:dyDescent="0.3">
      <c r="A127" t="b">
        <v>0</v>
      </c>
      <c r="B127">
        <v>199.51482999999999</v>
      </c>
      <c r="C127" s="2">
        <v>0.27710393</v>
      </c>
    </row>
    <row r="128" spans="1:3" x14ac:dyDescent="0.3">
      <c r="A128" t="b">
        <v>0</v>
      </c>
      <c r="B128">
        <v>199.51482999999999</v>
      </c>
      <c r="C128" s="2">
        <v>0.27710393</v>
      </c>
    </row>
    <row r="129" spans="1:3" x14ac:dyDescent="0.3">
      <c r="A129" t="b">
        <v>1</v>
      </c>
      <c r="B129">
        <v>4.732971</v>
      </c>
      <c r="C129" s="2">
        <v>6.5735710000000003E-3</v>
      </c>
    </row>
    <row r="130" spans="1:3" x14ac:dyDescent="0.3">
      <c r="A130" t="b">
        <v>0</v>
      </c>
      <c r="B130">
        <v>199.51482999999999</v>
      </c>
      <c r="C130" s="2">
        <v>0.27710393</v>
      </c>
    </row>
    <row r="131" spans="1:3" x14ac:dyDescent="0.3">
      <c r="A131" t="b">
        <v>0</v>
      </c>
      <c r="B131">
        <v>199.51482999999999</v>
      </c>
      <c r="C131" s="2">
        <v>0.27710393</v>
      </c>
    </row>
    <row r="132" spans="1:3" x14ac:dyDescent="0.3">
      <c r="A132" t="b">
        <v>0</v>
      </c>
      <c r="B132">
        <v>199.51482999999999</v>
      </c>
      <c r="C132" s="2">
        <v>0.27710393</v>
      </c>
    </row>
    <row r="133" spans="1:3" x14ac:dyDescent="0.3">
      <c r="A133" t="b">
        <v>0</v>
      </c>
      <c r="B133">
        <v>199.51482999999999</v>
      </c>
      <c r="C133" s="2">
        <v>0.27710393</v>
      </c>
    </row>
    <row r="134" spans="1:3" x14ac:dyDescent="0.3">
      <c r="A134" t="b">
        <v>0</v>
      </c>
      <c r="B134">
        <v>199.51482999999999</v>
      </c>
      <c r="C134" s="2">
        <v>0.27710393</v>
      </c>
    </row>
    <row r="135" spans="1:3" x14ac:dyDescent="0.3">
      <c r="A135" t="b">
        <v>1</v>
      </c>
      <c r="B135">
        <v>4.732971</v>
      </c>
      <c r="C135" s="2">
        <v>6.5735710000000003E-3</v>
      </c>
    </row>
    <row r="136" spans="1:3" x14ac:dyDescent="0.3">
      <c r="A136" t="b">
        <v>1</v>
      </c>
      <c r="B136">
        <v>4.732971</v>
      </c>
      <c r="C136" s="2">
        <v>6.5735710000000003E-3</v>
      </c>
    </row>
    <row r="137" spans="1:3" x14ac:dyDescent="0.3">
      <c r="A137" t="b">
        <v>0</v>
      </c>
      <c r="B137">
        <v>199.51482999999999</v>
      </c>
      <c r="C137" s="2">
        <v>0.27710393</v>
      </c>
    </row>
    <row r="138" spans="1:3" x14ac:dyDescent="0.3">
      <c r="A138" t="b">
        <v>1</v>
      </c>
      <c r="B138">
        <v>4.732971</v>
      </c>
      <c r="C138" s="2">
        <v>6.5735710000000003E-3</v>
      </c>
    </row>
    <row r="139" spans="1:3" x14ac:dyDescent="0.3">
      <c r="A139" t="b">
        <v>1</v>
      </c>
      <c r="B139">
        <v>4.732971</v>
      </c>
      <c r="C139" s="2">
        <v>6.5735710000000003E-3</v>
      </c>
    </row>
    <row r="140" spans="1:3" x14ac:dyDescent="0.3">
      <c r="A140" t="b">
        <v>1</v>
      </c>
      <c r="B140">
        <v>4.732971</v>
      </c>
      <c r="C140" s="2">
        <v>6.5735710000000003E-3</v>
      </c>
    </row>
    <row r="141" spans="1:3" x14ac:dyDescent="0.3">
      <c r="A141" t="b">
        <v>1</v>
      </c>
      <c r="B141">
        <v>4.732971</v>
      </c>
      <c r="C141" s="2">
        <v>6.5735710000000003E-3</v>
      </c>
    </row>
    <row r="142" spans="1:3" x14ac:dyDescent="0.3">
      <c r="A142" t="b">
        <v>0</v>
      </c>
      <c r="B142">
        <v>199.51482999999999</v>
      </c>
      <c r="C142" s="2">
        <v>0.27710393</v>
      </c>
    </row>
    <row r="143" spans="1:3" x14ac:dyDescent="0.3">
      <c r="A143" t="b">
        <v>1</v>
      </c>
      <c r="B143">
        <v>4.732971</v>
      </c>
      <c r="C143" s="2">
        <v>6.5735710000000003E-3</v>
      </c>
    </row>
    <row r="144" spans="1:3" x14ac:dyDescent="0.3">
      <c r="A144" t="b">
        <v>0</v>
      </c>
      <c r="B144">
        <v>199.51482999999999</v>
      </c>
      <c r="C144" s="2">
        <v>0.27710393</v>
      </c>
    </row>
    <row r="145" spans="1:3" x14ac:dyDescent="0.3">
      <c r="A145" t="b">
        <v>0</v>
      </c>
      <c r="B145">
        <v>199.51482999999999</v>
      </c>
      <c r="C145" s="2">
        <v>0.27710393</v>
      </c>
    </row>
    <row r="146" spans="1:3" x14ac:dyDescent="0.3">
      <c r="A146" t="b">
        <v>0</v>
      </c>
      <c r="B146">
        <v>199.51482999999999</v>
      </c>
      <c r="C146" s="2">
        <v>0.27710393</v>
      </c>
    </row>
    <row r="147" spans="1:3" x14ac:dyDescent="0.3">
      <c r="A147" t="b">
        <v>0</v>
      </c>
      <c r="B147">
        <v>199.51482999999999</v>
      </c>
      <c r="C147" s="2">
        <v>0.27710393</v>
      </c>
    </row>
    <row r="148" spans="1:3" x14ac:dyDescent="0.3">
      <c r="A148" t="b">
        <v>1</v>
      </c>
      <c r="B148">
        <v>4.732971</v>
      </c>
      <c r="C148" s="2">
        <v>6.5735710000000003E-3</v>
      </c>
    </row>
    <row r="149" spans="1:3" x14ac:dyDescent="0.3">
      <c r="A149" t="b">
        <v>0</v>
      </c>
      <c r="B149">
        <v>199.51482999999999</v>
      </c>
      <c r="C149" s="2">
        <v>0.27710393</v>
      </c>
    </row>
    <row r="150" spans="1:3" x14ac:dyDescent="0.3">
      <c r="A150" t="b">
        <v>0</v>
      </c>
      <c r="B150">
        <v>199.51482999999999</v>
      </c>
      <c r="C150" s="2">
        <v>0.27710393</v>
      </c>
    </row>
    <row r="151" spans="1:3" x14ac:dyDescent="0.3">
      <c r="A151" t="b">
        <v>1</v>
      </c>
      <c r="B151">
        <v>4.732971</v>
      </c>
      <c r="C151" s="2">
        <v>6.5735710000000003E-3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3E5A-860E-4B3E-95BC-B454D5923990}">
  <dimension ref="A1:F151"/>
  <sheetViews>
    <sheetView workbookViewId="0">
      <selection activeCell="F5" sqref="F5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32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34.686768000000001</v>
      </c>
      <c r="C2" s="2">
        <v>4.8176064999999997E-2</v>
      </c>
      <c r="E2" s="1" t="s">
        <v>3</v>
      </c>
      <c r="F2" s="2">
        <f xml:space="preserve"> COUNTIF(TradeResults10[Column1], "VERDADEIRO") / COUNTA(TradeResults10[Column1])</f>
        <v>0.56000000000000005</v>
      </c>
    </row>
    <row r="3" spans="1:6" ht="18" x14ac:dyDescent="0.35">
      <c r="A3" t="b">
        <v>0</v>
      </c>
      <c r="B3">
        <v>257.53307999999998</v>
      </c>
      <c r="C3" s="2">
        <v>0.35768482000000001</v>
      </c>
      <c r="E3" s="1" t="s">
        <v>4</v>
      </c>
      <c r="F3" s="2">
        <f t="array" ref="F3" xml:space="preserve"> AVERAGE(IF(TradeResults10[Column1] = TRUE,TradeResults10[Column3]))</f>
        <v>6.7107552273809545E-2</v>
      </c>
    </row>
    <row r="4" spans="1:6" ht="18" x14ac:dyDescent="0.35">
      <c r="A4" t="b">
        <v>0</v>
      </c>
      <c r="B4">
        <v>255.87817000000001</v>
      </c>
      <c r="C4" s="2">
        <v>0.35538635000000002</v>
      </c>
      <c r="E4" s="1" t="s">
        <v>8</v>
      </c>
      <c r="F4" s="5">
        <f t="array" ref="F4" xml:space="preserve"> AVERAGE(IF(TradeResults10[Column1] = TRUE,TradeResults10[Column2]))</f>
        <v>48.317437499999969</v>
      </c>
    </row>
    <row r="5" spans="1:6" ht="18" x14ac:dyDescent="0.35">
      <c r="A5" t="b">
        <v>1</v>
      </c>
      <c r="B5">
        <v>39.448790000000002</v>
      </c>
      <c r="C5" s="2">
        <v>5.4789985999999999E-2</v>
      </c>
      <c r="E5" s="4" t="s">
        <v>5</v>
      </c>
      <c r="F5" s="2">
        <f>_xlfn.STDEV.P(TradeResults10[Column3])</f>
        <v>0.14133868775681993</v>
      </c>
    </row>
    <row r="6" spans="1:6" ht="18" x14ac:dyDescent="0.35">
      <c r="A6" t="b">
        <v>1</v>
      </c>
      <c r="B6">
        <v>39.448790000000002</v>
      </c>
      <c r="C6" s="2">
        <v>5.4789985999999999E-2</v>
      </c>
      <c r="E6" s="1" t="s">
        <v>6</v>
      </c>
      <c r="F6" s="2">
        <f t="array" ref="F6">_xlfn.STDEV.P(IF(TradeResults10[Column3] &gt; 0,TradeResults10[Column3]))</f>
        <v>0.14133868775681993</v>
      </c>
    </row>
    <row r="7" spans="1:6" ht="18" x14ac:dyDescent="0.35">
      <c r="A7" t="b">
        <v>1</v>
      </c>
      <c r="B7">
        <v>61.115295000000003</v>
      </c>
      <c r="C7" s="2">
        <v>8.4882356000000006E-2</v>
      </c>
      <c r="E7" s="1" t="s">
        <v>7</v>
      </c>
      <c r="F7" s="2">
        <f t="array" ref="F7">_xlfn.STDEV.P(IF(TradeResults3[Column3] &lt; 0,TradeResults3[Column3]))</f>
        <v>1.3877787807814457E-16</v>
      </c>
    </row>
    <row r="8" spans="1:6" x14ac:dyDescent="0.3">
      <c r="A8" t="b">
        <v>1</v>
      </c>
      <c r="B8">
        <v>39.448790000000002</v>
      </c>
      <c r="C8" s="2">
        <v>5.4789985999999999E-2</v>
      </c>
    </row>
    <row r="9" spans="1:6" x14ac:dyDescent="0.3">
      <c r="A9" t="b">
        <v>0</v>
      </c>
      <c r="B9">
        <v>226.37542999999999</v>
      </c>
      <c r="C9" s="2">
        <v>0.31441033000000002</v>
      </c>
    </row>
    <row r="10" spans="1:6" x14ac:dyDescent="0.3">
      <c r="A10" t="b">
        <v>1</v>
      </c>
      <c r="B10">
        <v>39.448790000000002</v>
      </c>
      <c r="C10" s="2">
        <v>5.4789985999999999E-2</v>
      </c>
    </row>
    <row r="11" spans="1:6" x14ac:dyDescent="0.3">
      <c r="A11" t="b">
        <v>0</v>
      </c>
      <c r="B11">
        <v>255.43755999999999</v>
      </c>
      <c r="C11" s="2">
        <v>0.35477439999999999</v>
      </c>
    </row>
    <row r="12" spans="1:6" x14ac:dyDescent="0.3">
      <c r="A12" t="b">
        <v>0</v>
      </c>
      <c r="B12">
        <v>258.82506999999998</v>
      </c>
      <c r="C12" s="2">
        <v>0.35947928000000001</v>
      </c>
    </row>
    <row r="13" spans="1:6" x14ac:dyDescent="0.3">
      <c r="A13" t="b">
        <v>0</v>
      </c>
      <c r="B13">
        <v>255.10632000000001</v>
      </c>
      <c r="C13" s="2">
        <v>0.35431433000000001</v>
      </c>
    </row>
    <row r="14" spans="1:6" x14ac:dyDescent="0.3">
      <c r="A14" t="b">
        <v>1</v>
      </c>
      <c r="B14">
        <v>58.888184000000003</v>
      </c>
      <c r="C14" s="2">
        <v>8.1789139999999996E-2</v>
      </c>
    </row>
    <row r="15" spans="1:6" x14ac:dyDescent="0.3">
      <c r="A15" t="b">
        <v>1</v>
      </c>
      <c r="B15">
        <v>39.448790000000002</v>
      </c>
      <c r="C15" s="2">
        <v>5.4789985999999999E-2</v>
      </c>
    </row>
    <row r="16" spans="1:6" x14ac:dyDescent="0.3">
      <c r="A16" t="b">
        <v>0</v>
      </c>
      <c r="B16">
        <v>263.45373999999998</v>
      </c>
      <c r="C16" s="2">
        <v>0.36590797000000003</v>
      </c>
    </row>
    <row r="17" spans="1:3" x14ac:dyDescent="0.3">
      <c r="A17" t="b">
        <v>0</v>
      </c>
      <c r="B17">
        <v>256.34607</v>
      </c>
      <c r="C17" s="2">
        <v>0.35603622000000001</v>
      </c>
    </row>
    <row r="18" spans="1:3" x14ac:dyDescent="0.3">
      <c r="A18" t="b">
        <v>0</v>
      </c>
      <c r="B18">
        <v>265.47430000000003</v>
      </c>
      <c r="C18" s="2">
        <v>0.36871429999999999</v>
      </c>
    </row>
    <row r="19" spans="1:3" x14ac:dyDescent="0.3">
      <c r="A19" t="b">
        <v>0</v>
      </c>
      <c r="B19">
        <v>253.5592</v>
      </c>
      <c r="C19" s="2">
        <v>0.35216554999999999</v>
      </c>
    </row>
    <row r="20" spans="1:3" x14ac:dyDescent="0.3">
      <c r="A20" t="b">
        <v>1</v>
      </c>
      <c r="B20">
        <v>64.933104999999998</v>
      </c>
      <c r="C20" s="2">
        <v>9.018487E-2</v>
      </c>
    </row>
    <row r="21" spans="1:3" x14ac:dyDescent="0.3">
      <c r="A21" t="b">
        <v>0</v>
      </c>
      <c r="B21">
        <v>255.75708</v>
      </c>
      <c r="C21" s="2">
        <v>0.35521817</v>
      </c>
    </row>
    <row r="22" spans="1:3" x14ac:dyDescent="0.3">
      <c r="A22" t="b">
        <v>1</v>
      </c>
      <c r="B22">
        <v>39.448790000000002</v>
      </c>
      <c r="C22" s="2">
        <v>5.4789985999999999E-2</v>
      </c>
    </row>
    <row r="23" spans="1:3" x14ac:dyDescent="0.3">
      <c r="A23" t="b">
        <v>1</v>
      </c>
      <c r="B23">
        <v>39.448790000000002</v>
      </c>
      <c r="C23" s="2">
        <v>5.4789985999999999E-2</v>
      </c>
    </row>
    <row r="24" spans="1:3" x14ac:dyDescent="0.3">
      <c r="A24" t="b">
        <v>0</v>
      </c>
      <c r="B24">
        <v>258.41962000000001</v>
      </c>
      <c r="C24" s="2">
        <v>0.35891613</v>
      </c>
    </row>
    <row r="25" spans="1:3" x14ac:dyDescent="0.3">
      <c r="A25" t="b">
        <v>1</v>
      </c>
      <c r="B25">
        <v>39.448790000000002</v>
      </c>
      <c r="C25" s="2">
        <v>5.4789985999999999E-2</v>
      </c>
    </row>
    <row r="26" spans="1:3" x14ac:dyDescent="0.3">
      <c r="A26" t="b">
        <v>1</v>
      </c>
      <c r="B26">
        <v>54.966858000000002</v>
      </c>
      <c r="C26" s="2">
        <v>7.6342859999999998E-2</v>
      </c>
    </row>
    <row r="27" spans="1:3" x14ac:dyDescent="0.3">
      <c r="A27" t="b">
        <v>1</v>
      </c>
      <c r="B27">
        <v>61.041137999999997</v>
      </c>
      <c r="C27" s="2">
        <v>8.4779359999999998E-2</v>
      </c>
    </row>
    <row r="28" spans="1:3" x14ac:dyDescent="0.3">
      <c r="A28" t="b">
        <v>1</v>
      </c>
      <c r="B28">
        <v>66.661739999999995</v>
      </c>
      <c r="C28" s="2">
        <v>9.2585760000000003E-2</v>
      </c>
    </row>
    <row r="29" spans="1:3" x14ac:dyDescent="0.3">
      <c r="A29" t="b">
        <v>0</v>
      </c>
      <c r="B29">
        <v>265.84679999999997</v>
      </c>
      <c r="C29" s="2">
        <v>0.36923167000000001</v>
      </c>
    </row>
    <row r="30" spans="1:3" x14ac:dyDescent="0.3">
      <c r="A30" t="b">
        <v>0</v>
      </c>
      <c r="B30">
        <v>261.78753999999998</v>
      </c>
      <c r="C30" s="2">
        <v>0.36359380000000002</v>
      </c>
    </row>
    <row r="31" spans="1:3" x14ac:dyDescent="0.3">
      <c r="A31" t="b">
        <v>0</v>
      </c>
      <c r="B31">
        <v>226.37542999999999</v>
      </c>
      <c r="C31" s="2">
        <v>0.31441033000000002</v>
      </c>
    </row>
    <row r="32" spans="1:3" x14ac:dyDescent="0.3">
      <c r="A32" t="b">
        <v>1</v>
      </c>
      <c r="B32">
        <v>50.920287999999999</v>
      </c>
      <c r="C32" s="2">
        <v>7.0722624999999997E-2</v>
      </c>
    </row>
    <row r="33" spans="1:3" x14ac:dyDescent="0.3">
      <c r="A33" t="b">
        <v>0</v>
      </c>
      <c r="B33">
        <v>226.37542999999999</v>
      </c>
      <c r="C33" s="2">
        <v>0.31441033000000002</v>
      </c>
    </row>
    <row r="34" spans="1:3" x14ac:dyDescent="0.3">
      <c r="A34" t="b">
        <v>1</v>
      </c>
      <c r="B34">
        <v>39.448790000000002</v>
      </c>
      <c r="C34" s="2">
        <v>5.4789985999999999E-2</v>
      </c>
    </row>
    <row r="35" spans="1:3" x14ac:dyDescent="0.3">
      <c r="A35" t="b">
        <v>0</v>
      </c>
      <c r="B35">
        <v>263.98955999999998</v>
      </c>
      <c r="C35" s="2">
        <v>0.36665216</v>
      </c>
    </row>
    <row r="36" spans="1:3" x14ac:dyDescent="0.3">
      <c r="A36" t="b">
        <v>1</v>
      </c>
      <c r="B36">
        <v>39.448790000000002</v>
      </c>
      <c r="C36" s="2">
        <v>5.4789985999999999E-2</v>
      </c>
    </row>
    <row r="37" spans="1:3" x14ac:dyDescent="0.3">
      <c r="A37" t="b">
        <v>0</v>
      </c>
      <c r="B37">
        <v>226.37542999999999</v>
      </c>
      <c r="C37" s="2">
        <v>0.31441033000000002</v>
      </c>
    </row>
    <row r="38" spans="1:3" x14ac:dyDescent="0.3">
      <c r="A38" t="b">
        <v>0</v>
      </c>
      <c r="B38">
        <v>261.17926</v>
      </c>
      <c r="C38" s="2">
        <v>0.36274898</v>
      </c>
    </row>
    <row r="39" spans="1:3" x14ac:dyDescent="0.3">
      <c r="A39" t="b">
        <v>0</v>
      </c>
      <c r="B39">
        <v>259.471</v>
      </c>
      <c r="C39" s="2">
        <v>0.36037639999999999</v>
      </c>
    </row>
    <row r="40" spans="1:3" x14ac:dyDescent="0.3">
      <c r="A40" t="b">
        <v>1</v>
      </c>
      <c r="B40">
        <v>58.590515000000003</v>
      </c>
      <c r="C40" s="2">
        <v>8.1375719999999999E-2</v>
      </c>
    </row>
    <row r="41" spans="1:3" x14ac:dyDescent="0.3">
      <c r="A41" t="b">
        <v>0</v>
      </c>
      <c r="B41">
        <v>253.78491</v>
      </c>
      <c r="C41" s="2">
        <v>0.35247904000000002</v>
      </c>
    </row>
    <row r="42" spans="1:3" x14ac:dyDescent="0.3">
      <c r="A42" t="b">
        <v>1</v>
      </c>
      <c r="B42">
        <v>34.520020000000002</v>
      </c>
      <c r="C42" s="2">
        <v>4.7944470000000003E-2</v>
      </c>
    </row>
    <row r="43" spans="1:3" x14ac:dyDescent="0.3">
      <c r="A43" t="b">
        <v>1</v>
      </c>
      <c r="B43">
        <v>81.863829999999993</v>
      </c>
      <c r="C43" s="2">
        <v>0.11369976399999999</v>
      </c>
    </row>
    <row r="44" spans="1:3" x14ac:dyDescent="0.3">
      <c r="A44" t="b">
        <v>1</v>
      </c>
      <c r="B44">
        <v>37.337524000000002</v>
      </c>
      <c r="C44" s="2">
        <v>5.1857673E-2</v>
      </c>
    </row>
    <row r="45" spans="1:3" x14ac:dyDescent="0.3">
      <c r="A45" t="b">
        <v>0</v>
      </c>
      <c r="B45">
        <v>258.79509999999999</v>
      </c>
      <c r="C45" s="2">
        <v>0.35943764</v>
      </c>
    </row>
    <row r="46" spans="1:3" x14ac:dyDescent="0.3">
      <c r="A46" t="b">
        <v>1</v>
      </c>
      <c r="B46">
        <v>36.767029999999998</v>
      </c>
      <c r="C46" s="2">
        <v>5.1065319999999997E-2</v>
      </c>
    </row>
    <row r="47" spans="1:3" x14ac:dyDescent="0.3">
      <c r="A47" t="b">
        <v>1</v>
      </c>
      <c r="B47">
        <v>60.42859</v>
      </c>
      <c r="C47" s="2">
        <v>8.3928589999999997E-2</v>
      </c>
    </row>
    <row r="48" spans="1:3" x14ac:dyDescent="0.3">
      <c r="A48" t="b">
        <v>1</v>
      </c>
      <c r="B48">
        <v>82.185609999999997</v>
      </c>
      <c r="C48" s="2">
        <v>0.11414668</v>
      </c>
    </row>
    <row r="49" spans="1:3" x14ac:dyDescent="0.3">
      <c r="A49" t="b">
        <v>1</v>
      </c>
      <c r="B49">
        <v>38.739989999999999</v>
      </c>
      <c r="C49" s="2">
        <v>5.3805539999999999E-2</v>
      </c>
    </row>
    <row r="50" spans="1:3" x14ac:dyDescent="0.3">
      <c r="A50" t="b">
        <v>0</v>
      </c>
      <c r="B50">
        <v>258.70898</v>
      </c>
      <c r="C50" s="2">
        <v>0.35931805</v>
      </c>
    </row>
    <row r="51" spans="1:3" x14ac:dyDescent="0.3">
      <c r="A51" t="b">
        <v>1</v>
      </c>
      <c r="B51">
        <v>46.831054999999999</v>
      </c>
      <c r="C51" s="2">
        <v>6.5043130000000005E-2</v>
      </c>
    </row>
    <row r="52" spans="1:3" x14ac:dyDescent="0.3">
      <c r="A52" t="b">
        <v>0</v>
      </c>
      <c r="B52">
        <v>254.10120000000001</v>
      </c>
      <c r="C52" s="2">
        <v>0.35291833</v>
      </c>
    </row>
    <row r="53" spans="1:3" x14ac:dyDescent="0.3">
      <c r="A53" t="b">
        <v>0</v>
      </c>
      <c r="B53">
        <v>258.13195999999999</v>
      </c>
      <c r="C53" s="2">
        <v>0.35851660000000002</v>
      </c>
    </row>
    <row r="54" spans="1:3" x14ac:dyDescent="0.3">
      <c r="A54" t="b">
        <v>1</v>
      </c>
      <c r="B54">
        <v>39.448790000000002</v>
      </c>
      <c r="C54" s="2">
        <v>5.4789985999999999E-2</v>
      </c>
    </row>
    <row r="55" spans="1:3" x14ac:dyDescent="0.3">
      <c r="A55" t="b">
        <v>1</v>
      </c>
      <c r="B55">
        <v>39.448790000000002</v>
      </c>
      <c r="C55" s="2">
        <v>5.4789985999999999E-2</v>
      </c>
    </row>
    <row r="56" spans="1:3" x14ac:dyDescent="0.3">
      <c r="A56" t="b">
        <v>0</v>
      </c>
      <c r="B56">
        <v>265.74628000000001</v>
      </c>
      <c r="C56" s="2">
        <v>0.36909205</v>
      </c>
    </row>
    <row r="57" spans="1:3" x14ac:dyDescent="0.3">
      <c r="A57" t="b">
        <v>1</v>
      </c>
      <c r="B57">
        <v>52.950560000000003</v>
      </c>
      <c r="C57" s="2">
        <v>7.3542445999999997E-2</v>
      </c>
    </row>
    <row r="58" spans="1:3" x14ac:dyDescent="0.3">
      <c r="A58" t="b">
        <v>0</v>
      </c>
      <c r="B58">
        <v>266.71564000000001</v>
      </c>
      <c r="C58" s="2">
        <v>0.3704384</v>
      </c>
    </row>
    <row r="59" spans="1:3" x14ac:dyDescent="0.3">
      <c r="A59" t="b">
        <v>0</v>
      </c>
      <c r="B59">
        <v>226.37542999999999</v>
      </c>
      <c r="C59" s="2">
        <v>0.31441033000000002</v>
      </c>
    </row>
    <row r="60" spans="1:3" x14ac:dyDescent="0.3">
      <c r="A60" t="b">
        <v>1</v>
      </c>
      <c r="B60">
        <v>76.186583999999996</v>
      </c>
      <c r="C60" s="2">
        <v>0.1058147</v>
      </c>
    </row>
    <row r="61" spans="1:3" x14ac:dyDescent="0.3">
      <c r="A61" t="b">
        <v>0</v>
      </c>
      <c r="B61">
        <v>263.80736999999999</v>
      </c>
      <c r="C61" s="2">
        <v>0.36639914000000001</v>
      </c>
    </row>
    <row r="62" spans="1:3" x14ac:dyDescent="0.3">
      <c r="A62" t="b">
        <v>0</v>
      </c>
      <c r="B62">
        <v>264.21228000000002</v>
      </c>
      <c r="C62" s="2">
        <v>0.3669615</v>
      </c>
    </row>
    <row r="63" spans="1:3" x14ac:dyDescent="0.3">
      <c r="A63" t="b">
        <v>0</v>
      </c>
      <c r="B63">
        <v>262.53881999999999</v>
      </c>
      <c r="C63" s="2">
        <v>0.36463726000000002</v>
      </c>
    </row>
    <row r="64" spans="1:3" x14ac:dyDescent="0.3">
      <c r="A64" t="b">
        <v>0</v>
      </c>
      <c r="B64">
        <v>226.37542999999999</v>
      </c>
      <c r="C64" s="2">
        <v>0.31441033000000002</v>
      </c>
    </row>
    <row r="65" spans="1:3" x14ac:dyDescent="0.3">
      <c r="A65" t="b">
        <v>1</v>
      </c>
      <c r="B65">
        <v>57.154539999999997</v>
      </c>
      <c r="C65" s="2">
        <v>7.9381309999999997E-2</v>
      </c>
    </row>
    <row r="66" spans="1:3" x14ac:dyDescent="0.3">
      <c r="A66" t="b">
        <v>1</v>
      </c>
      <c r="B66">
        <v>66.670230000000004</v>
      </c>
      <c r="C66" s="2">
        <v>9.2597540000000006E-2</v>
      </c>
    </row>
    <row r="67" spans="1:3" x14ac:dyDescent="0.3">
      <c r="A67" t="b">
        <v>1</v>
      </c>
      <c r="B67">
        <v>39.448790000000002</v>
      </c>
      <c r="C67" s="2">
        <v>5.4789985999999999E-2</v>
      </c>
    </row>
    <row r="68" spans="1:3" x14ac:dyDescent="0.3">
      <c r="A68" t="b">
        <v>1</v>
      </c>
      <c r="B68">
        <v>39.448790000000002</v>
      </c>
      <c r="C68" s="2">
        <v>5.4789985999999999E-2</v>
      </c>
    </row>
    <row r="69" spans="1:3" x14ac:dyDescent="0.3">
      <c r="A69" t="b">
        <v>0</v>
      </c>
      <c r="B69">
        <v>226.37542999999999</v>
      </c>
      <c r="C69" s="2">
        <v>0.31441033000000002</v>
      </c>
    </row>
    <row r="70" spans="1:3" x14ac:dyDescent="0.3">
      <c r="A70" t="b">
        <v>1</v>
      </c>
      <c r="B70">
        <v>59.565370000000001</v>
      </c>
      <c r="C70" s="2">
        <v>8.272968E-2</v>
      </c>
    </row>
    <row r="71" spans="1:3" x14ac:dyDescent="0.3">
      <c r="A71" t="b">
        <v>1</v>
      </c>
      <c r="B71">
        <v>47.385376000000001</v>
      </c>
      <c r="C71" s="2">
        <v>6.581302E-2</v>
      </c>
    </row>
    <row r="72" spans="1:3" x14ac:dyDescent="0.3">
      <c r="A72" t="b">
        <v>0</v>
      </c>
      <c r="B72">
        <v>226.37542999999999</v>
      </c>
      <c r="C72" s="2">
        <v>0.31441033000000002</v>
      </c>
    </row>
    <row r="73" spans="1:3" x14ac:dyDescent="0.3">
      <c r="A73" t="b">
        <v>1</v>
      </c>
      <c r="B73">
        <v>50.279539999999997</v>
      </c>
      <c r="C73" s="2">
        <v>6.9832699999999998E-2</v>
      </c>
    </row>
    <row r="74" spans="1:3" x14ac:dyDescent="0.3">
      <c r="A74" t="b">
        <v>0</v>
      </c>
      <c r="B74">
        <v>253.73444000000001</v>
      </c>
      <c r="C74" s="2">
        <v>0.35240895</v>
      </c>
    </row>
    <row r="75" spans="1:3" x14ac:dyDescent="0.3">
      <c r="A75" t="b">
        <v>1</v>
      </c>
      <c r="B75">
        <v>39.448790000000002</v>
      </c>
      <c r="C75" s="2">
        <v>5.4789985999999999E-2</v>
      </c>
    </row>
    <row r="76" spans="1:3" x14ac:dyDescent="0.3">
      <c r="A76" t="b">
        <v>1</v>
      </c>
      <c r="B76">
        <v>39.028320000000001</v>
      </c>
      <c r="C76" s="2">
        <v>5.4205999999999997E-2</v>
      </c>
    </row>
    <row r="77" spans="1:3" x14ac:dyDescent="0.3">
      <c r="A77" t="b">
        <v>0</v>
      </c>
      <c r="B77">
        <v>226.37542999999999</v>
      </c>
      <c r="C77" s="2">
        <v>0.31441033000000002</v>
      </c>
    </row>
    <row r="78" spans="1:3" x14ac:dyDescent="0.3">
      <c r="A78" t="b">
        <v>1</v>
      </c>
      <c r="B78">
        <v>59.367553999999998</v>
      </c>
      <c r="C78" s="2">
        <v>8.2454934999999993E-2</v>
      </c>
    </row>
    <row r="79" spans="1:3" x14ac:dyDescent="0.3">
      <c r="A79" t="b">
        <v>1</v>
      </c>
      <c r="B79">
        <v>39.448790000000002</v>
      </c>
      <c r="C79" s="2">
        <v>5.4789985999999999E-2</v>
      </c>
    </row>
    <row r="80" spans="1:3" x14ac:dyDescent="0.3">
      <c r="A80" t="b">
        <v>1</v>
      </c>
      <c r="B80">
        <v>44.149659999999997</v>
      </c>
      <c r="C80" s="2">
        <v>6.131897E-2</v>
      </c>
    </row>
    <row r="81" spans="1:3" x14ac:dyDescent="0.3">
      <c r="A81" t="b">
        <v>1</v>
      </c>
      <c r="B81">
        <v>37.139893000000001</v>
      </c>
      <c r="C81" s="2">
        <v>5.1583186000000003E-2</v>
      </c>
    </row>
    <row r="82" spans="1:3" x14ac:dyDescent="0.3">
      <c r="A82" t="b">
        <v>0</v>
      </c>
      <c r="B82">
        <v>226.37542999999999</v>
      </c>
      <c r="C82" s="2">
        <v>0.31441033000000002</v>
      </c>
    </row>
    <row r="83" spans="1:3" x14ac:dyDescent="0.3">
      <c r="A83" t="b">
        <v>0</v>
      </c>
      <c r="B83">
        <v>226.37542999999999</v>
      </c>
      <c r="C83" s="2">
        <v>0.31441033000000002</v>
      </c>
    </row>
    <row r="84" spans="1:3" x14ac:dyDescent="0.3">
      <c r="A84" t="b">
        <v>1</v>
      </c>
      <c r="B84">
        <v>39.448790000000002</v>
      </c>
      <c r="C84" s="2">
        <v>5.4789985999999999E-2</v>
      </c>
    </row>
    <row r="85" spans="1:3" x14ac:dyDescent="0.3">
      <c r="A85" t="b">
        <v>1</v>
      </c>
      <c r="B85">
        <v>57.556213</v>
      </c>
      <c r="C85" s="2">
        <v>7.9939189999999993E-2</v>
      </c>
    </row>
    <row r="86" spans="1:3" x14ac:dyDescent="0.3">
      <c r="A86" t="b">
        <v>1</v>
      </c>
      <c r="B86">
        <v>39.448790000000002</v>
      </c>
      <c r="C86" s="2">
        <v>5.4789985999999999E-2</v>
      </c>
    </row>
    <row r="87" spans="1:3" x14ac:dyDescent="0.3">
      <c r="A87" t="b">
        <v>1</v>
      </c>
      <c r="B87">
        <v>39.448790000000002</v>
      </c>
      <c r="C87" s="2">
        <v>5.4789985999999999E-2</v>
      </c>
    </row>
    <row r="88" spans="1:3" x14ac:dyDescent="0.3">
      <c r="A88" t="b">
        <v>1</v>
      </c>
      <c r="B88">
        <v>39.448790000000002</v>
      </c>
      <c r="C88" s="2">
        <v>5.4789985999999999E-2</v>
      </c>
    </row>
    <row r="89" spans="1:3" x14ac:dyDescent="0.3">
      <c r="A89" t="b">
        <v>1</v>
      </c>
      <c r="B89">
        <v>71.545900000000003</v>
      </c>
      <c r="C89" s="2">
        <v>9.9369299999999994E-2</v>
      </c>
    </row>
    <row r="90" spans="1:3" x14ac:dyDescent="0.3">
      <c r="A90" t="b">
        <v>1</v>
      </c>
      <c r="B90">
        <v>43.176270000000002</v>
      </c>
      <c r="C90" s="2">
        <v>5.9967039999999999E-2</v>
      </c>
    </row>
    <row r="91" spans="1:3" x14ac:dyDescent="0.3">
      <c r="A91" t="b">
        <v>1</v>
      </c>
      <c r="B91">
        <v>39.448790000000002</v>
      </c>
      <c r="C91" s="2">
        <v>5.4789985999999999E-2</v>
      </c>
    </row>
    <row r="92" spans="1:3" x14ac:dyDescent="0.3">
      <c r="A92" t="b">
        <v>1</v>
      </c>
      <c r="B92">
        <v>39.448790000000002</v>
      </c>
      <c r="C92" s="2">
        <v>5.4789985999999999E-2</v>
      </c>
    </row>
    <row r="93" spans="1:3" x14ac:dyDescent="0.3">
      <c r="A93" t="b">
        <v>1</v>
      </c>
      <c r="B93">
        <v>59.593322999999998</v>
      </c>
      <c r="C93" s="2">
        <v>8.2768510000000003E-2</v>
      </c>
    </row>
    <row r="94" spans="1:3" x14ac:dyDescent="0.3">
      <c r="A94" t="b">
        <v>0</v>
      </c>
      <c r="B94">
        <v>266.29437000000001</v>
      </c>
      <c r="C94" s="2">
        <v>0.3698533</v>
      </c>
    </row>
    <row r="95" spans="1:3" x14ac:dyDescent="0.3">
      <c r="A95" t="b">
        <v>1</v>
      </c>
      <c r="B95">
        <v>62.090637000000001</v>
      </c>
      <c r="C95" s="2">
        <v>8.6236999999999994E-2</v>
      </c>
    </row>
    <row r="96" spans="1:3" x14ac:dyDescent="0.3">
      <c r="A96" t="b">
        <v>0</v>
      </c>
      <c r="B96">
        <v>266.72644000000003</v>
      </c>
      <c r="C96" s="2">
        <v>0.37045339999999999</v>
      </c>
    </row>
    <row r="97" spans="1:3" x14ac:dyDescent="0.3">
      <c r="A97" t="b">
        <v>1</v>
      </c>
      <c r="B97">
        <v>22.772278</v>
      </c>
      <c r="C97" s="2">
        <v>3.1628165E-2</v>
      </c>
    </row>
    <row r="98" spans="1:3" x14ac:dyDescent="0.3">
      <c r="A98" t="b">
        <v>1</v>
      </c>
      <c r="B98">
        <v>43.327637000000003</v>
      </c>
      <c r="C98" s="2">
        <v>6.0177274000000003E-2</v>
      </c>
    </row>
    <row r="99" spans="1:3" x14ac:dyDescent="0.3">
      <c r="A99" t="b">
        <v>0</v>
      </c>
      <c r="B99">
        <v>257.55907999999999</v>
      </c>
      <c r="C99" s="2">
        <v>0.35772093999999999</v>
      </c>
    </row>
    <row r="100" spans="1:3" x14ac:dyDescent="0.3">
      <c r="A100" t="b">
        <v>1</v>
      </c>
      <c r="B100">
        <v>57.988100000000003</v>
      </c>
      <c r="C100" s="2">
        <v>8.0539025E-2</v>
      </c>
    </row>
    <row r="101" spans="1:3" x14ac:dyDescent="0.3">
      <c r="A101" t="b">
        <v>1</v>
      </c>
      <c r="B101">
        <v>63.308532999999997</v>
      </c>
      <c r="C101" s="2">
        <v>8.7928519999999996E-2</v>
      </c>
    </row>
    <row r="102" spans="1:3" x14ac:dyDescent="0.3">
      <c r="A102" t="b">
        <v>1</v>
      </c>
      <c r="B102">
        <v>63.725037</v>
      </c>
      <c r="C102" s="2">
        <v>8.8507000000000002E-2</v>
      </c>
    </row>
    <row r="103" spans="1:3" x14ac:dyDescent="0.3">
      <c r="A103" t="b">
        <v>1</v>
      </c>
      <c r="B103">
        <v>39.448790000000002</v>
      </c>
      <c r="C103" s="2">
        <v>5.4789985999999999E-2</v>
      </c>
    </row>
    <row r="104" spans="1:3" x14ac:dyDescent="0.3">
      <c r="A104" t="b">
        <v>1</v>
      </c>
      <c r="B104">
        <v>67.563839999999999</v>
      </c>
      <c r="C104" s="2">
        <v>9.3838669999999999E-2</v>
      </c>
    </row>
    <row r="105" spans="1:3" x14ac:dyDescent="0.3">
      <c r="A105" t="b">
        <v>0</v>
      </c>
      <c r="B105">
        <v>260.52533</v>
      </c>
      <c r="C105" s="2">
        <v>0.36184072</v>
      </c>
    </row>
    <row r="106" spans="1:3" x14ac:dyDescent="0.3">
      <c r="A106" t="b">
        <v>1</v>
      </c>
      <c r="B106">
        <v>39.448790000000002</v>
      </c>
      <c r="C106" s="2">
        <v>5.4789985999999999E-2</v>
      </c>
    </row>
    <row r="107" spans="1:3" x14ac:dyDescent="0.3">
      <c r="A107" t="b">
        <v>0</v>
      </c>
      <c r="B107">
        <v>226.37542999999999</v>
      </c>
      <c r="C107" s="2">
        <v>0.31441033000000002</v>
      </c>
    </row>
    <row r="108" spans="1:3" x14ac:dyDescent="0.3">
      <c r="A108" t="b">
        <v>1</v>
      </c>
      <c r="B108">
        <v>35.507570000000001</v>
      </c>
      <c r="C108" s="2">
        <v>4.9316066999999998E-2</v>
      </c>
    </row>
    <row r="109" spans="1:3" x14ac:dyDescent="0.3">
      <c r="A109" t="b">
        <v>1</v>
      </c>
      <c r="B109">
        <v>66.570983999999996</v>
      </c>
      <c r="C109" s="2">
        <v>9.2459700000000006E-2</v>
      </c>
    </row>
    <row r="110" spans="1:3" x14ac:dyDescent="0.3">
      <c r="A110" t="b">
        <v>0</v>
      </c>
      <c r="B110">
        <v>261.86950000000002</v>
      </c>
      <c r="C110" s="2">
        <v>0.36370765999999999</v>
      </c>
    </row>
    <row r="111" spans="1:3" x14ac:dyDescent="0.3">
      <c r="A111" t="b">
        <v>0</v>
      </c>
      <c r="B111">
        <v>226.37542999999999</v>
      </c>
      <c r="C111" s="2">
        <v>0.31441033000000002</v>
      </c>
    </row>
    <row r="112" spans="1:3" x14ac:dyDescent="0.3">
      <c r="A112" t="b">
        <v>1</v>
      </c>
      <c r="B112">
        <v>78.61157</v>
      </c>
      <c r="C112" s="2">
        <v>0.10918274</v>
      </c>
    </row>
    <row r="113" spans="1:3" x14ac:dyDescent="0.3">
      <c r="A113" t="b">
        <v>1</v>
      </c>
      <c r="B113">
        <v>64.866699999999994</v>
      </c>
      <c r="C113" s="2">
        <v>9.0092640000000002E-2</v>
      </c>
    </row>
    <row r="114" spans="1:3" x14ac:dyDescent="0.3">
      <c r="A114" t="b">
        <v>1</v>
      </c>
      <c r="B114">
        <v>39.448790000000002</v>
      </c>
      <c r="C114" s="2">
        <v>5.4789985999999999E-2</v>
      </c>
    </row>
    <row r="115" spans="1:3" x14ac:dyDescent="0.3">
      <c r="A115" t="b">
        <v>1</v>
      </c>
      <c r="B115">
        <v>39.448790000000002</v>
      </c>
      <c r="C115" s="2">
        <v>5.4789985999999999E-2</v>
      </c>
    </row>
    <row r="116" spans="1:3" x14ac:dyDescent="0.3">
      <c r="A116" t="b">
        <v>1</v>
      </c>
      <c r="B116">
        <v>49.668945000000001</v>
      </c>
      <c r="C116" s="2">
        <v>6.898464E-2</v>
      </c>
    </row>
    <row r="117" spans="1:3" x14ac:dyDescent="0.3">
      <c r="A117" t="b">
        <v>1</v>
      </c>
      <c r="B117">
        <v>60.855224999999997</v>
      </c>
      <c r="C117" s="2">
        <v>8.4521145000000006E-2</v>
      </c>
    </row>
    <row r="118" spans="1:3" x14ac:dyDescent="0.3">
      <c r="A118" t="b">
        <v>0</v>
      </c>
      <c r="B118">
        <v>260.84802000000002</v>
      </c>
      <c r="C118" s="2">
        <v>0.36228892000000001</v>
      </c>
    </row>
    <row r="119" spans="1:3" x14ac:dyDescent="0.3">
      <c r="A119" t="b">
        <v>1</v>
      </c>
      <c r="B119">
        <v>39.448790000000002</v>
      </c>
      <c r="C119" s="2">
        <v>5.4789985999999999E-2</v>
      </c>
    </row>
    <row r="120" spans="1:3" x14ac:dyDescent="0.3">
      <c r="A120" t="b">
        <v>1</v>
      </c>
      <c r="B120">
        <v>39.448790000000002</v>
      </c>
      <c r="C120" s="2">
        <v>5.4789985999999999E-2</v>
      </c>
    </row>
    <row r="121" spans="1:3" x14ac:dyDescent="0.3">
      <c r="A121" t="b">
        <v>0</v>
      </c>
      <c r="B121">
        <v>259.21289999999999</v>
      </c>
      <c r="C121" s="2">
        <v>0.3600179</v>
      </c>
    </row>
    <row r="122" spans="1:3" x14ac:dyDescent="0.3">
      <c r="A122" t="b">
        <v>1</v>
      </c>
      <c r="B122">
        <v>39.448790000000002</v>
      </c>
      <c r="C122" s="2">
        <v>5.4789985999999999E-2</v>
      </c>
    </row>
    <row r="123" spans="1:3" x14ac:dyDescent="0.3">
      <c r="A123" t="b">
        <v>1</v>
      </c>
      <c r="B123">
        <v>53.245117</v>
      </c>
      <c r="C123" s="2">
        <v>7.3951550000000005E-2</v>
      </c>
    </row>
    <row r="124" spans="1:3" x14ac:dyDescent="0.3">
      <c r="A124" t="b">
        <v>0</v>
      </c>
      <c r="B124">
        <v>226.37542999999999</v>
      </c>
      <c r="C124" s="2">
        <v>0.31441033000000002</v>
      </c>
    </row>
    <row r="125" spans="1:3" x14ac:dyDescent="0.3">
      <c r="A125" t="b">
        <v>0</v>
      </c>
      <c r="B125">
        <v>261.84197999999998</v>
      </c>
      <c r="C125" s="2">
        <v>0.36366943000000002</v>
      </c>
    </row>
    <row r="126" spans="1:3" x14ac:dyDescent="0.3">
      <c r="A126" t="b">
        <v>0</v>
      </c>
      <c r="B126">
        <v>253.70648</v>
      </c>
      <c r="C126" s="2">
        <v>0.35237010000000002</v>
      </c>
    </row>
    <row r="127" spans="1:3" x14ac:dyDescent="0.3">
      <c r="A127" t="b">
        <v>1</v>
      </c>
      <c r="B127">
        <v>39.448790000000002</v>
      </c>
      <c r="C127" s="2">
        <v>5.4789985999999999E-2</v>
      </c>
    </row>
    <row r="128" spans="1:3" x14ac:dyDescent="0.3">
      <c r="A128" t="b">
        <v>0</v>
      </c>
      <c r="B128">
        <v>259.29876999999999</v>
      </c>
      <c r="C128" s="2">
        <v>0.36013716000000001</v>
      </c>
    </row>
    <row r="129" spans="1:3" x14ac:dyDescent="0.3">
      <c r="A129" t="b">
        <v>0</v>
      </c>
      <c r="B129">
        <v>226.37542999999999</v>
      </c>
      <c r="C129" s="2">
        <v>0.31441033000000002</v>
      </c>
    </row>
    <row r="130" spans="1:3" x14ac:dyDescent="0.3">
      <c r="A130" t="b">
        <v>0</v>
      </c>
      <c r="B130">
        <v>263.82745</v>
      </c>
      <c r="C130" s="2">
        <v>0.366427</v>
      </c>
    </row>
    <row r="131" spans="1:3" x14ac:dyDescent="0.3">
      <c r="A131" t="b">
        <v>0</v>
      </c>
      <c r="B131">
        <v>256.01666</v>
      </c>
      <c r="C131" s="2">
        <v>0.35557870000000003</v>
      </c>
    </row>
    <row r="132" spans="1:3" x14ac:dyDescent="0.3">
      <c r="A132" t="b">
        <v>0</v>
      </c>
      <c r="B132">
        <v>226.37542999999999</v>
      </c>
      <c r="C132" s="2">
        <v>0.31441033000000002</v>
      </c>
    </row>
    <row r="133" spans="1:3" x14ac:dyDescent="0.3">
      <c r="A133" t="b">
        <v>1</v>
      </c>
      <c r="B133">
        <v>32.883727999999998</v>
      </c>
      <c r="C133" s="2">
        <v>4.5671842999999997E-2</v>
      </c>
    </row>
    <row r="134" spans="1:3" x14ac:dyDescent="0.3">
      <c r="A134" t="b">
        <v>0</v>
      </c>
      <c r="B134">
        <v>259.50006000000002</v>
      </c>
      <c r="C134" s="2">
        <v>0.36041674000000001</v>
      </c>
    </row>
    <row r="135" spans="1:3" x14ac:dyDescent="0.3">
      <c r="A135" t="b">
        <v>0</v>
      </c>
      <c r="B135">
        <v>266.85718000000003</v>
      </c>
      <c r="C135" s="2">
        <v>0.37063497000000001</v>
      </c>
    </row>
    <row r="136" spans="1:3" x14ac:dyDescent="0.3">
      <c r="A136" t="b">
        <v>1</v>
      </c>
      <c r="B136">
        <v>80.515439999999998</v>
      </c>
      <c r="C136" s="2">
        <v>0.111827</v>
      </c>
    </row>
    <row r="137" spans="1:3" x14ac:dyDescent="0.3">
      <c r="A137" t="b">
        <v>0</v>
      </c>
      <c r="B137">
        <v>226.37542999999999</v>
      </c>
      <c r="C137" s="2">
        <v>0.31441033000000002</v>
      </c>
    </row>
    <row r="138" spans="1:3" x14ac:dyDescent="0.3">
      <c r="A138" t="b">
        <v>0</v>
      </c>
      <c r="B138">
        <v>262.92450000000002</v>
      </c>
      <c r="C138" s="2">
        <v>0.36517292000000001</v>
      </c>
    </row>
    <row r="139" spans="1:3" x14ac:dyDescent="0.3">
      <c r="A139" t="b">
        <v>0</v>
      </c>
      <c r="B139">
        <v>256.32288</v>
      </c>
      <c r="C139" s="2">
        <v>0.35600399999999999</v>
      </c>
    </row>
    <row r="140" spans="1:3" x14ac:dyDescent="0.3">
      <c r="A140" t="b">
        <v>0</v>
      </c>
      <c r="B140">
        <v>260.93970000000002</v>
      </c>
      <c r="C140" s="2">
        <v>0.36241624</v>
      </c>
    </row>
    <row r="141" spans="1:3" x14ac:dyDescent="0.3">
      <c r="A141" t="b">
        <v>0</v>
      </c>
      <c r="B141">
        <v>264.00482</v>
      </c>
      <c r="C141" s="2">
        <v>0.36667335000000001</v>
      </c>
    </row>
    <row r="142" spans="1:3" x14ac:dyDescent="0.3">
      <c r="A142" t="b">
        <v>0</v>
      </c>
      <c r="B142">
        <v>254.11005</v>
      </c>
      <c r="C142" s="2">
        <v>0.35293059999999998</v>
      </c>
    </row>
    <row r="143" spans="1:3" x14ac:dyDescent="0.3">
      <c r="A143" t="b">
        <v>0</v>
      </c>
      <c r="B143">
        <v>266.26154000000002</v>
      </c>
      <c r="C143" s="2">
        <v>0.36980770000000002</v>
      </c>
    </row>
    <row r="144" spans="1:3" x14ac:dyDescent="0.3">
      <c r="A144" t="b">
        <v>1</v>
      </c>
      <c r="B144">
        <v>41.001100000000001</v>
      </c>
      <c r="C144" s="2">
        <v>5.6945971999999997E-2</v>
      </c>
    </row>
    <row r="145" spans="1:3" x14ac:dyDescent="0.3">
      <c r="A145" t="b">
        <v>1</v>
      </c>
      <c r="B145">
        <v>36.005431999999999</v>
      </c>
      <c r="C145" s="2">
        <v>5.0007544000000001E-2</v>
      </c>
    </row>
    <row r="146" spans="1:3" x14ac:dyDescent="0.3">
      <c r="A146" t="b">
        <v>0</v>
      </c>
      <c r="B146">
        <v>254.46209999999999</v>
      </c>
      <c r="C146" s="2">
        <v>0.35341957000000002</v>
      </c>
    </row>
    <row r="147" spans="1:3" x14ac:dyDescent="0.3">
      <c r="A147" t="b">
        <v>1</v>
      </c>
      <c r="B147">
        <v>39.448790000000002</v>
      </c>
      <c r="C147" s="2">
        <v>5.4789985999999999E-2</v>
      </c>
    </row>
    <row r="148" spans="1:3" x14ac:dyDescent="0.3">
      <c r="A148" t="b">
        <v>0</v>
      </c>
      <c r="B148">
        <v>257.35358000000002</v>
      </c>
      <c r="C148" s="2">
        <v>0.35743552000000001</v>
      </c>
    </row>
    <row r="149" spans="1:3" x14ac:dyDescent="0.3">
      <c r="A149" t="b">
        <v>1</v>
      </c>
      <c r="B149">
        <v>24.119934000000001</v>
      </c>
      <c r="C149" s="2">
        <v>3.3499908000000002E-2</v>
      </c>
    </row>
    <row r="150" spans="1:3" x14ac:dyDescent="0.3">
      <c r="A150" t="b">
        <v>1</v>
      </c>
      <c r="B150">
        <v>39.448790000000002</v>
      </c>
      <c r="C150" s="2">
        <v>5.4789985999999999E-2</v>
      </c>
    </row>
    <row r="151" spans="1:3" x14ac:dyDescent="0.3">
      <c r="A151" t="b">
        <v>1</v>
      </c>
      <c r="B151">
        <v>39.448790000000002</v>
      </c>
      <c r="C151" s="2">
        <v>5.4789985999999999E-2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394E-FE42-49EF-90D0-48FEEEFDF22A}">
  <dimension ref="A1:F151"/>
  <sheetViews>
    <sheetView workbookViewId="0">
      <selection activeCell="F5" sqref="F5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30.5546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0</v>
      </c>
      <c r="B2">
        <v>252.42712</v>
      </c>
      <c r="C2" s="2">
        <v>0.35059323999999997</v>
      </c>
      <c r="E2" s="1" t="s">
        <v>3</v>
      </c>
      <c r="F2" s="2">
        <f xml:space="preserve"> COUNTIF(TradeResults9[Column1], "VERDADEIRO") / COUNTA(TradeResults9[Column1])</f>
        <v>0.51333333333333331</v>
      </c>
    </row>
    <row r="3" spans="1:6" ht="18" x14ac:dyDescent="0.35">
      <c r="A3" t="b">
        <v>0</v>
      </c>
      <c r="B3">
        <v>252.42712</v>
      </c>
      <c r="C3" s="2">
        <v>0.35059323999999997</v>
      </c>
      <c r="E3" s="1" t="s">
        <v>4</v>
      </c>
      <c r="F3" s="2">
        <f t="array" ref="F3" xml:space="preserve"> AVERAGE(IF(TradeResults9[Column1] = TRUE,TradeResults9[Column3]))</f>
        <v>6.5735710000000003E-3</v>
      </c>
    </row>
    <row r="4" spans="1:6" ht="18" x14ac:dyDescent="0.35">
      <c r="A4" t="b">
        <v>0</v>
      </c>
      <c r="B4">
        <v>252.42712</v>
      </c>
      <c r="C4" s="2">
        <v>0.35059323999999997</v>
      </c>
      <c r="E4" s="1" t="s">
        <v>8</v>
      </c>
      <c r="F4" s="5">
        <f t="array" ref="F4" xml:space="preserve"> AVERAGE(IF(TradeResults9[Column1] = TRUE,TradeResults9[Column2]))</f>
        <v>4.7329710000000045</v>
      </c>
    </row>
    <row r="5" spans="1:6" ht="18" x14ac:dyDescent="0.35">
      <c r="A5" t="b">
        <v>1</v>
      </c>
      <c r="B5">
        <v>4.732971</v>
      </c>
      <c r="C5" s="2">
        <v>6.5735710000000003E-3</v>
      </c>
      <c r="E5" s="4" t="s">
        <v>5</v>
      </c>
      <c r="F5" s="2">
        <f>_xlfn.STDEV.P(TradeResults9[Column3])</f>
        <v>0.17194866457114508</v>
      </c>
    </row>
    <row r="6" spans="1:6" ht="18" x14ac:dyDescent="0.35">
      <c r="A6" t="b">
        <v>1</v>
      </c>
      <c r="B6">
        <v>4.732971</v>
      </c>
      <c r="C6" s="2">
        <v>6.5735710000000003E-3</v>
      </c>
      <c r="E6" s="1" t="s">
        <v>6</v>
      </c>
      <c r="F6" s="2">
        <f t="array" ref="F6">_xlfn.STDEV.P(IF(TradeResults9[Column3] &gt; 0,TradeResults9[Column3]))</f>
        <v>0.17194866457114508</v>
      </c>
    </row>
    <row r="7" spans="1:6" ht="18" x14ac:dyDescent="0.35">
      <c r="A7" t="b">
        <v>1</v>
      </c>
      <c r="B7">
        <v>4.732971</v>
      </c>
      <c r="C7" s="2">
        <v>6.5735710000000003E-3</v>
      </c>
      <c r="E7" s="1" t="s">
        <v>7</v>
      </c>
      <c r="F7" s="2" t="e">
        <f t="array" ref="F7">_xlfn.STDEV.P(IF(TradeResults9[Column3] &lt; 0,TradeResults9[Column3]))</f>
        <v>#DIV/0!</v>
      </c>
    </row>
    <row r="8" spans="1:6" x14ac:dyDescent="0.3">
      <c r="A8" t="b">
        <v>1</v>
      </c>
      <c r="B8">
        <v>4.732971</v>
      </c>
      <c r="C8" s="2">
        <v>6.5735710000000003E-3</v>
      </c>
    </row>
    <row r="9" spans="1:6" x14ac:dyDescent="0.3">
      <c r="A9" t="b">
        <v>0</v>
      </c>
      <c r="B9">
        <v>252.42712</v>
      </c>
      <c r="C9" s="2">
        <v>0.35059323999999997</v>
      </c>
    </row>
    <row r="10" spans="1:6" x14ac:dyDescent="0.3">
      <c r="A10" t="b">
        <v>1</v>
      </c>
      <c r="B10">
        <v>4.732971</v>
      </c>
      <c r="C10" s="2">
        <v>6.5735710000000003E-3</v>
      </c>
    </row>
    <row r="11" spans="1:6" x14ac:dyDescent="0.3">
      <c r="A11" t="b">
        <v>1</v>
      </c>
      <c r="B11">
        <v>4.732971</v>
      </c>
      <c r="C11" s="2">
        <v>6.5735710000000003E-3</v>
      </c>
    </row>
    <row r="12" spans="1:6" x14ac:dyDescent="0.3">
      <c r="A12" t="b">
        <v>1</v>
      </c>
      <c r="B12">
        <v>4.732971</v>
      </c>
      <c r="C12" s="2">
        <v>6.5735710000000003E-3</v>
      </c>
    </row>
    <row r="13" spans="1:6" x14ac:dyDescent="0.3">
      <c r="A13" t="b">
        <v>1</v>
      </c>
      <c r="B13">
        <v>4.732971</v>
      </c>
      <c r="C13" s="2">
        <v>6.5735710000000003E-3</v>
      </c>
    </row>
    <row r="14" spans="1:6" x14ac:dyDescent="0.3">
      <c r="A14" t="b">
        <v>0</v>
      </c>
      <c r="B14">
        <v>252.42712</v>
      </c>
      <c r="C14" s="2">
        <v>0.35059323999999997</v>
      </c>
    </row>
    <row r="15" spans="1:6" x14ac:dyDescent="0.3">
      <c r="A15" t="b">
        <v>0</v>
      </c>
      <c r="B15">
        <v>252.42712</v>
      </c>
      <c r="C15" s="2">
        <v>0.35059323999999997</v>
      </c>
    </row>
    <row r="16" spans="1:6" x14ac:dyDescent="0.3">
      <c r="A16" t="b">
        <v>1</v>
      </c>
      <c r="B16">
        <v>4.732971</v>
      </c>
      <c r="C16" s="2">
        <v>6.5735710000000003E-3</v>
      </c>
    </row>
    <row r="17" spans="1:3" x14ac:dyDescent="0.3">
      <c r="A17" t="b">
        <v>0</v>
      </c>
      <c r="B17">
        <v>252.42712</v>
      </c>
      <c r="C17" s="2">
        <v>0.35059323999999997</v>
      </c>
    </row>
    <row r="18" spans="1:3" x14ac:dyDescent="0.3">
      <c r="A18" t="b">
        <v>0</v>
      </c>
      <c r="B18">
        <v>252.42712</v>
      </c>
      <c r="C18" s="2">
        <v>0.35059323999999997</v>
      </c>
    </row>
    <row r="19" spans="1:3" x14ac:dyDescent="0.3">
      <c r="A19" t="b">
        <v>1</v>
      </c>
      <c r="B19">
        <v>4.732971</v>
      </c>
      <c r="C19" s="2">
        <v>6.5735710000000003E-3</v>
      </c>
    </row>
    <row r="20" spans="1:3" x14ac:dyDescent="0.3">
      <c r="A20" t="b">
        <v>1</v>
      </c>
      <c r="B20">
        <v>4.732971</v>
      </c>
      <c r="C20" s="2">
        <v>6.5735710000000003E-3</v>
      </c>
    </row>
    <row r="21" spans="1:3" x14ac:dyDescent="0.3">
      <c r="A21" t="b">
        <v>0</v>
      </c>
      <c r="B21">
        <v>252.42712</v>
      </c>
      <c r="C21" s="2">
        <v>0.35059323999999997</v>
      </c>
    </row>
    <row r="22" spans="1:3" x14ac:dyDescent="0.3">
      <c r="A22" t="b">
        <v>1</v>
      </c>
      <c r="B22">
        <v>4.732971</v>
      </c>
      <c r="C22" s="2">
        <v>6.5735710000000003E-3</v>
      </c>
    </row>
    <row r="23" spans="1:3" x14ac:dyDescent="0.3">
      <c r="A23" t="b">
        <v>1</v>
      </c>
      <c r="B23">
        <v>4.732971</v>
      </c>
      <c r="C23" s="2">
        <v>6.5735710000000003E-3</v>
      </c>
    </row>
    <row r="24" spans="1:3" x14ac:dyDescent="0.3">
      <c r="A24" t="b">
        <v>0</v>
      </c>
      <c r="B24">
        <v>252.42712</v>
      </c>
      <c r="C24" s="2">
        <v>0.35059323999999997</v>
      </c>
    </row>
    <row r="25" spans="1:3" x14ac:dyDescent="0.3">
      <c r="A25" t="b">
        <v>0</v>
      </c>
      <c r="B25">
        <v>252.42712</v>
      </c>
      <c r="C25" s="2">
        <v>0.35059323999999997</v>
      </c>
    </row>
    <row r="26" spans="1:3" x14ac:dyDescent="0.3">
      <c r="A26" t="b">
        <v>1</v>
      </c>
      <c r="B26">
        <v>4.732971</v>
      </c>
      <c r="C26" s="2">
        <v>6.5735710000000003E-3</v>
      </c>
    </row>
    <row r="27" spans="1:3" x14ac:dyDescent="0.3">
      <c r="A27" t="b">
        <v>0</v>
      </c>
      <c r="B27">
        <v>252.42712</v>
      </c>
      <c r="C27" s="2">
        <v>0.35059323999999997</v>
      </c>
    </row>
    <row r="28" spans="1:3" x14ac:dyDescent="0.3">
      <c r="A28" t="b">
        <v>1</v>
      </c>
      <c r="B28">
        <v>4.732971</v>
      </c>
      <c r="C28" s="2">
        <v>6.5735710000000003E-3</v>
      </c>
    </row>
    <row r="29" spans="1:3" x14ac:dyDescent="0.3">
      <c r="A29" t="b">
        <v>1</v>
      </c>
      <c r="B29">
        <v>4.732971</v>
      </c>
      <c r="C29" s="2">
        <v>6.5735710000000003E-3</v>
      </c>
    </row>
    <row r="30" spans="1:3" x14ac:dyDescent="0.3">
      <c r="A30" t="b">
        <v>1</v>
      </c>
      <c r="B30">
        <v>4.732971</v>
      </c>
      <c r="C30" s="2">
        <v>6.5735710000000003E-3</v>
      </c>
    </row>
    <row r="31" spans="1:3" x14ac:dyDescent="0.3">
      <c r="A31" t="b">
        <v>1</v>
      </c>
      <c r="B31">
        <v>4.732971</v>
      </c>
      <c r="C31" s="2">
        <v>6.5735710000000003E-3</v>
      </c>
    </row>
    <row r="32" spans="1:3" x14ac:dyDescent="0.3">
      <c r="A32" t="b">
        <v>1</v>
      </c>
      <c r="B32">
        <v>4.732971</v>
      </c>
      <c r="C32" s="2">
        <v>6.5735710000000003E-3</v>
      </c>
    </row>
    <row r="33" spans="1:3" x14ac:dyDescent="0.3">
      <c r="A33" t="b">
        <v>0</v>
      </c>
      <c r="B33">
        <v>252.42712</v>
      </c>
      <c r="C33" s="2">
        <v>0.35059323999999997</v>
      </c>
    </row>
    <row r="34" spans="1:3" x14ac:dyDescent="0.3">
      <c r="A34" t="b">
        <v>1</v>
      </c>
      <c r="B34">
        <v>4.732971</v>
      </c>
      <c r="C34" s="2">
        <v>6.5735710000000003E-3</v>
      </c>
    </row>
    <row r="35" spans="1:3" x14ac:dyDescent="0.3">
      <c r="A35" t="b">
        <v>0</v>
      </c>
      <c r="B35">
        <v>252.42712</v>
      </c>
      <c r="C35" s="2">
        <v>0.35059323999999997</v>
      </c>
    </row>
    <row r="36" spans="1:3" x14ac:dyDescent="0.3">
      <c r="A36" t="b">
        <v>0</v>
      </c>
      <c r="B36">
        <v>252.42712</v>
      </c>
      <c r="C36" s="2">
        <v>0.35059323999999997</v>
      </c>
    </row>
    <row r="37" spans="1:3" x14ac:dyDescent="0.3">
      <c r="A37" t="b">
        <v>1</v>
      </c>
      <c r="B37">
        <v>4.732971</v>
      </c>
      <c r="C37" s="2">
        <v>6.5735710000000003E-3</v>
      </c>
    </row>
    <row r="38" spans="1:3" x14ac:dyDescent="0.3">
      <c r="A38" t="b">
        <v>1</v>
      </c>
      <c r="B38">
        <v>4.732971</v>
      </c>
      <c r="C38" s="2">
        <v>6.5735710000000003E-3</v>
      </c>
    </row>
    <row r="39" spans="1:3" x14ac:dyDescent="0.3">
      <c r="A39" t="b">
        <v>0</v>
      </c>
      <c r="B39">
        <v>252.42712</v>
      </c>
      <c r="C39" s="2">
        <v>0.35059323999999997</v>
      </c>
    </row>
    <row r="40" spans="1:3" x14ac:dyDescent="0.3">
      <c r="A40" t="b">
        <v>0</v>
      </c>
      <c r="B40">
        <v>252.42712</v>
      </c>
      <c r="C40" s="2">
        <v>0.35059323999999997</v>
      </c>
    </row>
    <row r="41" spans="1:3" x14ac:dyDescent="0.3">
      <c r="A41" t="b">
        <v>1</v>
      </c>
      <c r="B41">
        <v>4.732971</v>
      </c>
      <c r="C41" s="2">
        <v>6.5735710000000003E-3</v>
      </c>
    </row>
    <row r="42" spans="1:3" x14ac:dyDescent="0.3">
      <c r="A42" t="b">
        <v>0</v>
      </c>
      <c r="B42">
        <v>252.42712</v>
      </c>
      <c r="C42" s="2">
        <v>0.35059323999999997</v>
      </c>
    </row>
    <row r="43" spans="1:3" x14ac:dyDescent="0.3">
      <c r="A43" t="b">
        <v>1</v>
      </c>
      <c r="B43">
        <v>4.732971</v>
      </c>
      <c r="C43" s="2">
        <v>6.5735710000000003E-3</v>
      </c>
    </row>
    <row r="44" spans="1:3" x14ac:dyDescent="0.3">
      <c r="A44" t="b">
        <v>0</v>
      </c>
      <c r="B44">
        <v>252.42712</v>
      </c>
      <c r="C44" s="2">
        <v>0.35059323999999997</v>
      </c>
    </row>
    <row r="45" spans="1:3" x14ac:dyDescent="0.3">
      <c r="A45" t="b">
        <v>1</v>
      </c>
      <c r="B45">
        <v>4.732971</v>
      </c>
      <c r="C45" s="2">
        <v>6.5735710000000003E-3</v>
      </c>
    </row>
    <row r="46" spans="1:3" x14ac:dyDescent="0.3">
      <c r="A46" t="b">
        <v>1</v>
      </c>
      <c r="B46">
        <v>4.732971</v>
      </c>
      <c r="C46" s="2">
        <v>6.5735710000000003E-3</v>
      </c>
    </row>
    <row r="47" spans="1:3" x14ac:dyDescent="0.3">
      <c r="A47" t="b">
        <v>0</v>
      </c>
      <c r="B47">
        <v>252.42712</v>
      </c>
      <c r="C47" s="2">
        <v>0.35059323999999997</v>
      </c>
    </row>
    <row r="48" spans="1:3" x14ac:dyDescent="0.3">
      <c r="A48" t="b">
        <v>0</v>
      </c>
      <c r="B48">
        <v>252.42712</v>
      </c>
      <c r="C48" s="2">
        <v>0.35059323999999997</v>
      </c>
    </row>
    <row r="49" spans="1:3" x14ac:dyDescent="0.3">
      <c r="A49" t="b">
        <v>1</v>
      </c>
      <c r="B49">
        <v>4.732971</v>
      </c>
      <c r="C49" s="2">
        <v>6.5735710000000003E-3</v>
      </c>
    </row>
    <row r="50" spans="1:3" x14ac:dyDescent="0.3">
      <c r="A50" t="b">
        <v>0</v>
      </c>
      <c r="B50">
        <v>252.42712</v>
      </c>
      <c r="C50" s="2">
        <v>0.35059323999999997</v>
      </c>
    </row>
    <row r="51" spans="1:3" x14ac:dyDescent="0.3">
      <c r="A51" t="b">
        <v>1</v>
      </c>
      <c r="B51">
        <v>4.732971</v>
      </c>
      <c r="C51" s="2">
        <v>6.5735710000000003E-3</v>
      </c>
    </row>
    <row r="52" spans="1:3" x14ac:dyDescent="0.3">
      <c r="A52" t="b">
        <v>1</v>
      </c>
      <c r="B52">
        <v>4.732971</v>
      </c>
      <c r="C52" s="2">
        <v>6.5735710000000003E-3</v>
      </c>
    </row>
    <row r="53" spans="1:3" x14ac:dyDescent="0.3">
      <c r="A53" t="b">
        <v>0</v>
      </c>
      <c r="B53">
        <v>252.42712</v>
      </c>
      <c r="C53" s="2">
        <v>0.35059323999999997</v>
      </c>
    </row>
    <row r="54" spans="1:3" x14ac:dyDescent="0.3">
      <c r="A54" t="b">
        <v>1</v>
      </c>
      <c r="B54">
        <v>4.732971</v>
      </c>
      <c r="C54" s="2">
        <v>6.5735710000000003E-3</v>
      </c>
    </row>
    <row r="55" spans="1:3" x14ac:dyDescent="0.3">
      <c r="A55" t="b">
        <v>0</v>
      </c>
      <c r="B55">
        <v>252.42712</v>
      </c>
      <c r="C55" s="2">
        <v>0.35059323999999997</v>
      </c>
    </row>
    <row r="56" spans="1:3" x14ac:dyDescent="0.3">
      <c r="A56" t="b">
        <v>0</v>
      </c>
      <c r="B56">
        <v>252.42712</v>
      </c>
      <c r="C56" s="2">
        <v>0.35059323999999997</v>
      </c>
    </row>
    <row r="57" spans="1:3" x14ac:dyDescent="0.3">
      <c r="A57" t="b">
        <v>0</v>
      </c>
      <c r="B57">
        <v>252.42712</v>
      </c>
      <c r="C57" s="2">
        <v>0.35059323999999997</v>
      </c>
    </row>
    <row r="58" spans="1:3" x14ac:dyDescent="0.3">
      <c r="A58" t="b">
        <v>1</v>
      </c>
      <c r="B58">
        <v>4.732971</v>
      </c>
      <c r="C58" s="2">
        <v>6.5735710000000003E-3</v>
      </c>
    </row>
    <row r="59" spans="1:3" x14ac:dyDescent="0.3">
      <c r="A59" t="b">
        <v>1</v>
      </c>
      <c r="B59">
        <v>4.732971</v>
      </c>
      <c r="C59" s="2">
        <v>6.5735710000000003E-3</v>
      </c>
    </row>
    <row r="60" spans="1:3" x14ac:dyDescent="0.3">
      <c r="A60" t="b">
        <v>1</v>
      </c>
      <c r="B60">
        <v>4.732971</v>
      </c>
      <c r="C60" s="2">
        <v>6.5735710000000003E-3</v>
      </c>
    </row>
    <row r="61" spans="1:3" x14ac:dyDescent="0.3">
      <c r="A61" t="b">
        <v>0</v>
      </c>
      <c r="B61">
        <v>252.42712</v>
      </c>
      <c r="C61" s="2">
        <v>0.35059323999999997</v>
      </c>
    </row>
    <row r="62" spans="1:3" x14ac:dyDescent="0.3">
      <c r="A62" t="b">
        <v>1</v>
      </c>
      <c r="B62">
        <v>4.732971</v>
      </c>
      <c r="C62" s="2">
        <v>6.5735710000000003E-3</v>
      </c>
    </row>
    <row r="63" spans="1:3" x14ac:dyDescent="0.3">
      <c r="A63" t="b">
        <v>0</v>
      </c>
      <c r="B63">
        <v>252.42712</v>
      </c>
      <c r="C63" s="2">
        <v>0.35059323999999997</v>
      </c>
    </row>
    <row r="64" spans="1:3" x14ac:dyDescent="0.3">
      <c r="A64" t="b">
        <v>1</v>
      </c>
      <c r="B64">
        <v>4.732971</v>
      </c>
      <c r="C64" s="2">
        <v>6.5735710000000003E-3</v>
      </c>
    </row>
    <row r="65" spans="1:3" x14ac:dyDescent="0.3">
      <c r="A65" t="b">
        <v>1</v>
      </c>
      <c r="B65">
        <v>4.732971</v>
      </c>
      <c r="C65" s="2">
        <v>6.5735710000000003E-3</v>
      </c>
    </row>
    <row r="66" spans="1:3" x14ac:dyDescent="0.3">
      <c r="A66" t="b">
        <v>1</v>
      </c>
      <c r="B66">
        <v>4.732971</v>
      </c>
      <c r="C66" s="2">
        <v>6.5735710000000003E-3</v>
      </c>
    </row>
    <row r="67" spans="1:3" x14ac:dyDescent="0.3">
      <c r="A67" t="b">
        <v>0</v>
      </c>
      <c r="B67">
        <v>252.42712</v>
      </c>
      <c r="C67" s="2">
        <v>0.35059323999999997</v>
      </c>
    </row>
    <row r="68" spans="1:3" x14ac:dyDescent="0.3">
      <c r="A68" t="b">
        <v>0</v>
      </c>
      <c r="B68">
        <v>252.42712</v>
      </c>
      <c r="C68" s="2">
        <v>0.35059323999999997</v>
      </c>
    </row>
    <row r="69" spans="1:3" x14ac:dyDescent="0.3">
      <c r="A69" t="b">
        <v>1</v>
      </c>
      <c r="B69">
        <v>4.732971</v>
      </c>
      <c r="C69" s="2">
        <v>6.5735710000000003E-3</v>
      </c>
    </row>
    <row r="70" spans="1:3" x14ac:dyDescent="0.3">
      <c r="A70" t="b">
        <v>0</v>
      </c>
      <c r="B70">
        <v>252.42712</v>
      </c>
      <c r="C70" s="2">
        <v>0.35059323999999997</v>
      </c>
    </row>
    <row r="71" spans="1:3" x14ac:dyDescent="0.3">
      <c r="A71" t="b">
        <v>1</v>
      </c>
      <c r="B71">
        <v>4.732971</v>
      </c>
      <c r="C71" s="2">
        <v>6.5735710000000003E-3</v>
      </c>
    </row>
    <row r="72" spans="1:3" x14ac:dyDescent="0.3">
      <c r="A72" t="b">
        <v>0</v>
      </c>
      <c r="B72">
        <v>252.42712</v>
      </c>
      <c r="C72" s="2">
        <v>0.35059323999999997</v>
      </c>
    </row>
    <row r="73" spans="1:3" x14ac:dyDescent="0.3">
      <c r="A73" t="b">
        <v>0</v>
      </c>
      <c r="B73">
        <v>252.42712</v>
      </c>
      <c r="C73" s="2">
        <v>0.35059323999999997</v>
      </c>
    </row>
    <row r="74" spans="1:3" x14ac:dyDescent="0.3">
      <c r="A74" t="b">
        <v>0</v>
      </c>
      <c r="B74">
        <v>252.42712</v>
      </c>
      <c r="C74" s="2">
        <v>0.35059323999999997</v>
      </c>
    </row>
    <row r="75" spans="1:3" x14ac:dyDescent="0.3">
      <c r="A75" t="b">
        <v>0</v>
      </c>
      <c r="B75">
        <v>252.42712</v>
      </c>
      <c r="C75" s="2">
        <v>0.35059323999999997</v>
      </c>
    </row>
    <row r="76" spans="1:3" x14ac:dyDescent="0.3">
      <c r="A76" t="b">
        <v>0</v>
      </c>
      <c r="B76">
        <v>252.42712</v>
      </c>
      <c r="C76" s="2">
        <v>0.35059323999999997</v>
      </c>
    </row>
    <row r="77" spans="1:3" x14ac:dyDescent="0.3">
      <c r="A77" t="b">
        <v>0</v>
      </c>
      <c r="B77">
        <v>252.42712</v>
      </c>
      <c r="C77" s="2">
        <v>0.35059323999999997</v>
      </c>
    </row>
    <row r="78" spans="1:3" x14ac:dyDescent="0.3">
      <c r="A78" t="b">
        <v>0</v>
      </c>
      <c r="B78">
        <v>252.42712</v>
      </c>
      <c r="C78" s="2">
        <v>0.35059323999999997</v>
      </c>
    </row>
    <row r="79" spans="1:3" x14ac:dyDescent="0.3">
      <c r="A79" t="b">
        <v>0</v>
      </c>
      <c r="B79">
        <v>252.42712</v>
      </c>
      <c r="C79" s="2">
        <v>0.35059323999999997</v>
      </c>
    </row>
    <row r="80" spans="1:3" x14ac:dyDescent="0.3">
      <c r="A80" t="b">
        <v>0</v>
      </c>
      <c r="B80">
        <v>252.42712</v>
      </c>
      <c r="C80" s="2">
        <v>0.35059323999999997</v>
      </c>
    </row>
    <row r="81" spans="1:3" x14ac:dyDescent="0.3">
      <c r="A81" t="b">
        <v>1</v>
      </c>
      <c r="B81">
        <v>4.732971</v>
      </c>
      <c r="C81" s="2">
        <v>6.5735710000000003E-3</v>
      </c>
    </row>
    <row r="82" spans="1:3" x14ac:dyDescent="0.3">
      <c r="A82" t="b">
        <v>1</v>
      </c>
      <c r="B82">
        <v>4.732971</v>
      </c>
      <c r="C82" s="2">
        <v>6.5735710000000003E-3</v>
      </c>
    </row>
    <row r="83" spans="1:3" x14ac:dyDescent="0.3">
      <c r="A83" t="b">
        <v>0</v>
      </c>
      <c r="B83">
        <v>252.42712</v>
      </c>
      <c r="C83" s="2">
        <v>0.35059323999999997</v>
      </c>
    </row>
    <row r="84" spans="1:3" x14ac:dyDescent="0.3">
      <c r="A84" t="b">
        <v>0</v>
      </c>
      <c r="B84">
        <v>252.42712</v>
      </c>
      <c r="C84" s="2">
        <v>0.35059323999999997</v>
      </c>
    </row>
    <row r="85" spans="1:3" x14ac:dyDescent="0.3">
      <c r="A85" t="b">
        <v>1</v>
      </c>
      <c r="B85">
        <v>4.732971</v>
      </c>
      <c r="C85" s="2">
        <v>6.5735710000000003E-3</v>
      </c>
    </row>
    <row r="86" spans="1:3" x14ac:dyDescent="0.3">
      <c r="A86" t="b">
        <v>1</v>
      </c>
      <c r="B86">
        <v>4.732971</v>
      </c>
      <c r="C86" s="2">
        <v>6.5735710000000003E-3</v>
      </c>
    </row>
    <row r="87" spans="1:3" x14ac:dyDescent="0.3">
      <c r="A87" t="b">
        <v>0</v>
      </c>
      <c r="B87">
        <v>252.42712</v>
      </c>
      <c r="C87" s="2">
        <v>0.35059323999999997</v>
      </c>
    </row>
    <row r="88" spans="1:3" x14ac:dyDescent="0.3">
      <c r="A88" t="b">
        <v>1</v>
      </c>
      <c r="B88">
        <v>4.732971</v>
      </c>
      <c r="C88" s="2">
        <v>6.5735710000000003E-3</v>
      </c>
    </row>
    <row r="89" spans="1:3" x14ac:dyDescent="0.3">
      <c r="A89" t="b">
        <v>0</v>
      </c>
      <c r="B89">
        <v>252.42712</v>
      </c>
      <c r="C89" s="2">
        <v>0.35059323999999997</v>
      </c>
    </row>
    <row r="90" spans="1:3" x14ac:dyDescent="0.3">
      <c r="A90" t="b">
        <v>0</v>
      </c>
      <c r="B90">
        <v>252.42712</v>
      </c>
      <c r="C90" s="2">
        <v>0.35059323999999997</v>
      </c>
    </row>
    <row r="91" spans="1:3" x14ac:dyDescent="0.3">
      <c r="A91" t="b">
        <v>1</v>
      </c>
      <c r="B91">
        <v>4.732971</v>
      </c>
      <c r="C91" s="2">
        <v>6.5735710000000003E-3</v>
      </c>
    </row>
    <row r="92" spans="1:3" x14ac:dyDescent="0.3">
      <c r="A92" t="b">
        <v>0</v>
      </c>
      <c r="B92">
        <v>252.42712</v>
      </c>
      <c r="C92" s="2">
        <v>0.35059323999999997</v>
      </c>
    </row>
    <row r="93" spans="1:3" x14ac:dyDescent="0.3">
      <c r="A93" t="b">
        <v>0</v>
      </c>
      <c r="B93">
        <v>252.42712</v>
      </c>
      <c r="C93" s="2">
        <v>0.35059323999999997</v>
      </c>
    </row>
    <row r="94" spans="1:3" x14ac:dyDescent="0.3">
      <c r="A94" t="b">
        <v>1</v>
      </c>
      <c r="B94">
        <v>4.732971</v>
      </c>
      <c r="C94" s="2">
        <v>6.5735710000000003E-3</v>
      </c>
    </row>
    <row r="95" spans="1:3" x14ac:dyDescent="0.3">
      <c r="A95" t="b">
        <v>0</v>
      </c>
      <c r="B95">
        <v>252.42712</v>
      </c>
      <c r="C95" s="2">
        <v>0.35059323999999997</v>
      </c>
    </row>
    <row r="96" spans="1:3" x14ac:dyDescent="0.3">
      <c r="A96" t="b">
        <v>0</v>
      </c>
      <c r="B96">
        <v>252.42712</v>
      </c>
      <c r="C96" s="2">
        <v>0.35059323999999997</v>
      </c>
    </row>
    <row r="97" spans="1:3" x14ac:dyDescent="0.3">
      <c r="A97" t="b">
        <v>0</v>
      </c>
      <c r="B97">
        <v>252.42712</v>
      </c>
      <c r="C97" s="2">
        <v>0.35059323999999997</v>
      </c>
    </row>
    <row r="98" spans="1:3" x14ac:dyDescent="0.3">
      <c r="A98" t="b">
        <v>0</v>
      </c>
      <c r="B98">
        <v>252.42712</v>
      </c>
      <c r="C98" s="2">
        <v>0.35059323999999997</v>
      </c>
    </row>
    <row r="99" spans="1:3" x14ac:dyDescent="0.3">
      <c r="A99" t="b">
        <v>0</v>
      </c>
      <c r="B99">
        <v>252.42712</v>
      </c>
      <c r="C99" s="2">
        <v>0.35059323999999997</v>
      </c>
    </row>
    <row r="100" spans="1:3" x14ac:dyDescent="0.3">
      <c r="A100" t="b">
        <v>1</v>
      </c>
      <c r="B100">
        <v>4.732971</v>
      </c>
      <c r="C100" s="2">
        <v>6.5735710000000003E-3</v>
      </c>
    </row>
    <row r="101" spans="1:3" x14ac:dyDescent="0.3">
      <c r="A101" t="b">
        <v>1</v>
      </c>
      <c r="B101">
        <v>4.732971</v>
      </c>
      <c r="C101" s="2">
        <v>6.5735710000000003E-3</v>
      </c>
    </row>
    <row r="102" spans="1:3" x14ac:dyDescent="0.3">
      <c r="A102" t="b">
        <v>0</v>
      </c>
      <c r="B102">
        <v>252.42712</v>
      </c>
      <c r="C102" s="2">
        <v>0.35059323999999997</v>
      </c>
    </row>
    <row r="103" spans="1:3" x14ac:dyDescent="0.3">
      <c r="A103" t="b">
        <v>1</v>
      </c>
      <c r="B103">
        <v>4.732971</v>
      </c>
      <c r="C103" s="2">
        <v>6.5735710000000003E-3</v>
      </c>
    </row>
    <row r="104" spans="1:3" x14ac:dyDescent="0.3">
      <c r="A104" t="b">
        <v>1</v>
      </c>
      <c r="B104">
        <v>4.732971</v>
      </c>
      <c r="C104" s="2">
        <v>6.5735710000000003E-3</v>
      </c>
    </row>
    <row r="105" spans="1:3" x14ac:dyDescent="0.3">
      <c r="A105" t="b">
        <v>1</v>
      </c>
      <c r="B105">
        <v>4.732971</v>
      </c>
      <c r="C105" s="2">
        <v>6.5735710000000003E-3</v>
      </c>
    </row>
    <row r="106" spans="1:3" x14ac:dyDescent="0.3">
      <c r="A106" t="b">
        <v>0</v>
      </c>
      <c r="B106">
        <v>252.42712</v>
      </c>
      <c r="C106" s="2">
        <v>0.35059323999999997</v>
      </c>
    </row>
    <row r="107" spans="1:3" x14ac:dyDescent="0.3">
      <c r="A107" t="b">
        <v>1</v>
      </c>
      <c r="B107">
        <v>4.732971</v>
      </c>
      <c r="C107" s="2">
        <v>6.5735710000000003E-3</v>
      </c>
    </row>
    <row r="108" spans="1:3" x14ac:dyDescent="0.3">
      <c r="A108" t="b">
        <v>0</v>
      </c>
      <c r="B108">
        <v>252.42712</v>
      </c>
      <c r="C108" s="2">
        <v>0.35059323999999997</v>
      </c>
    </row>
    <row r="109" spans="1:3" x14ac:dyDescent="0.3">
      <c r="A109" t="b">
        <v>1</v>
      </c>
      <c r="B109">
        <v>4.732971</v>
      </c>
      <c r="C109" s="2">
        <v>6.5735710000000003E-3</v>
      </c>
    </row>
    <row r="110" spans="1:3" x14ac:dyDescent="0.3">
      <c r="A110" t="b">
        <v>1</v>
      </c>
      <c r="B110">
        <v>4.732971</v>
      </c>
      <c r="C110" s="2">
        <v>6.5735710000000003E-3</v>
      </c>
    </row>
    <row r="111" spans="1:3" x14ac:dyDescent="0.3">
      <c r="A111" t="b">
        <v>1</v>
      </c>
      <c r="B111">
        <v>4.732971</v>
      </c>
      <c r="C111" s="2">
        <v>6.5735710000000003E-3</v>
      </c>
    </row>
    <row r="112" spans="1:3" x14ac:dyDescent="0.3">
      <c r="A112" t="b">
        <v>0</v>
      </c>
      <c r="B112">
        <v>252.42712</v>
      </c>
      <c r="C112" s="2">
        <v>0.35059323999999997</v>
      </c>
    </row>
    <row r="113" spans="1:3" x14ac:dyDescent="0.3">
      <c r="A113" t="b">
        <v>0</v>
      </c>
      <c r="B113">
        <v>252.42712</v>
      </c>
      <c r="C113" s="2">
        <v>0.35059323999999997</v>
      </c>
    </row>
    <row r="114" spans="1:3" x14ac:dyDescent="0.3">
      <c r="A114" t="b">
        <v>1</v>
      </c>
      <c r="B114">
        <v>4.732971</v>
      </c>
      <c r="C114" s="2">
        <v>6.5735710000000003E-3</v>
      </c>
    </row>
    <row r="115" spans="1:3" x14ac:dyDescent="0.3">
      <c r="A115" t="b">
        <v>0</v>
      </c>
      <c r="B115">
        <v>252.42712</v>
      </c>
      <c r="C115" s="2">
        <v>0.35059323999999997</v>
      </c>
    </row>
    <row r="116" spans="1:3" x14ac:dyDescent="0.3">
      <c r="A116" t="b">
        <v>0</v>
      </c>
      <c r="B116">
        <v>252.42712</v>
      </c>
      <c r="C116" s="2">
        <v>0.35059323999999997</v>
      </c>
    </row>
    <row r="117" spans="1:3" x14ac:dyDescent="0.3">
      <c r="A117" t="b">
        <v>1</v>
      </c>
      <c r="B117">
        <v>4.732971</v>
      </c>
      <c r="C117" s="2">
        <v>6.5735710000000003E-3</v>
      </c>
    </row>
    <row r="118" spans="1:3" x14ac:dyDescent="0.3">
      <c r="A118" t="b">
        <v>0</v>
      </c>
      <c r="B118">
        <v>252.42712</v>
      </c>
      <c r="C118" s="2">
        <v>0.35059323999999997</v>
      </c>
    </row>
    <row r="119" spans="1:3" x14ac:dyDescent="0.3">
      <c r="A119" t="b">
        <v>0</v>
      </c>
      <c r="B119">
        <v>252.42712</v>
      </c>
      <c r="C119" s="2">
        <v>0.35059323999999997</v>
      </c>
    </row>
    <row r="120" spans="1:3" x14ac:dyDescent="0.3">
      <c r="A120" t="b">
        <v>1</v>
      </c>
      <c r="B120">
        <v>4.732971</v>
      </c>
      <c r="C120" s="2">
        <v>6.5735710000000003E-3</v>
      </c>
    </row>
    <row r="121" spans="1:3" x14ac:dyDescent="0.3">
      <c r="A121" t="b">
        <v>0</v>
      </c>
      <c r="B121">
        <v>252.42712</v>
      </c>
      <c r="C121" s="2">
        <v>0.35059323999999997</v>
      </c>
    </row>
    <row r="122" spans="1:3" x14ac:dyDescent="0.3">
      <c r="A122" t="b">
        <v>1</v>
      </c>
      <c r="B122">
        <v>4.732971</v>
      </c>
      <c r="C122" s="2">
        <v>6.5735710000000003E-3</v>
      </c>
    </row>
    <row r="123" spans="1:3" x14ac:dyDescent="0.3">
      <c r="A123" t="b">
        <v>0</v>
      </c>
      <c r="B123">
        <v>252.42712</v>
      </c>
      <c r="C123" s="2">
        <v>0.35059323999999997</v>
      </c>
    </row>
    <row r="124" spans="1:3" x14ac:dyDescent="0.3">
      <c r="A124" t="b">
        <v>0</v>
      </c>
      <c r="B124">
        <v>252.42712</v>
      </c>
      <c r="C124" s="2">
        <v>0.35059323999999997</v>
      </c>
    </row>
    <row r="125" spans="1:3" x14ac:dyDescent="0.3">
      <c r="A125" t="b">
        <v>1</v>
      </c>
      <c r="B125">
        <v>4.732971</v>
      </c>
      <c r="C125" s="2">
        <v>6.5735710000000003E-3</v>
      </c>
    </row>
    <row r="126" spans="1:3" x14ac:dyDescent="0.3">
      <c r="A126" t="b">
        <v>1</v>
      </c>
      <c r="B126">
        <v>4.732971</v>
      </c>
      <c r="C126" s="2">
        <v>6.5735710000000003E-3</v>
      </c>
    </row>
    <row r="127" spans="1:3" x14ac:dyDescent="0.3">
      <c r="A127" t="b">
        <v>0</v>
      </c>
      <c r="B127">
        <v>252.42712</v>
      </c>
      <c r="C127" s="2">
        <v>0.35059323999999997</v>
      </c>
    </row>
    <row r="128" spans="1:3" x14ac:dyDescent="0.3">
      <c r="A128" t="b">
        <v>0</v>
      </c>
      <c r="B128">
        <v>252.42712</v>
      </c>
      <c r="C128" s="2">
        <v>0.35059323999999997</v>
      </c>
    </row>
    <row r="129" spans="1:3" x14ac:dyDescent="0.3">
      <c r="A129" t="b">
        <v>0</v>
      </c>
      <c r="B129">
        <v>252.42712</v>
      </c>
      <c r="C129" s="2">
        <v>0.35059323999999997</v>
      </c>
    </row>
    <row r="130" spans="1:3" x14ac:dyDescent="0.3">
      <c r="A130" t="b">
        <v>1</v>
      </c>
      <c r="B130">
        <v>4.732971</v>
      </c>
      <c r="C130" s="2">
        <v>6.5735710000000003E-3</v>
      </c>
    </row>
    <row r="131" spans="1:3" x14ac:dyDescent="0.3">
      <c r="A131" t="b">
        <v>1</v>
      </c>
      <c r="B131">
        <v>4.732971</v>
      </c>
      <c r="C131" s="2">
        <v>6.5735710000000003E-3</v>
      </c>
    </row>
    <row r="132" spans="1:3" x14ac:dyDescent="0.3">
      <c r="A132" t="b">
        <v>1</v>
      </c>
      <c r="B132">
        <v>4.732971</v>
      </c>
      <c r="C132" s="2">
        <v>6.5735710000000003E-3</v>
      </c>
    </row>
    <row r="133" spans="1:3" x14ac:dyDescent="0.3">
      <c r="A133" t="b">
        <v>1</v>
      </c>
      <c r="B133">
        <v>4.732971</v>
      </c>
      <c r="C133" s="2">
        <v>6.5735710000000003E-3</v>
      </c>
    </row>
    <row r="134" spans="1:3" x14ac:dyDescent="0.3">
      <c r="A134" t="b">
        <v>1</v>
      </c>
      <c r="B134">
        <v>4.732971</v>
      </c>
      <c r="C134" s="2">
        <v>6.5735710000000003E-3</v>
      </c>
    </row>
    <row r="135" spans="1:3" x14ac:dyDescent="0.3">
      <c r="A135" t="b">
        <v>1</v>
      </c>
      <c r="B135">
        <v>4.732971</v>
      </c>
      <c r="C135" s="2">
        <v>6.5735710000000003E-3</v>
      </c>
    </row>
    <row r="136" spans="1:3" x14ac:dyDescent="0.3">
      <c r="A136" t="b">
        <v>1</v>
      </c>
      <c r="B136">
        <v>4.732971</v>
      </c>
      <c r="C136" s="2">
        <v>6.5735710000000003E-3</v>
      </c>
    </row>
    <row r="137" spans="1:3" x14ac:dyDescent="0.3">
      <c r="A137" t="b">
        <v>1</v>
      </c>
      <c r="B137">
        <v>4.732971</v>
      </c>
      <c r="C137" s="2">
        <v>6.5735710000000003E-3</v>
      </c>
    </row>
    <row r="138" spans="1:3" x14ac:dyDescent="0.3">
      <c r="A138" t="b">
        <v>1</v>
      </c>
      <c r="B138">
        <v>4.732971</v>
      </c>
      <c r="C138" s="2">
        <v>6.5735710000000003E-3</v>
      </c>
    </row>
    <row r="139" spans="1:3" x14ac:dyDescent="0.3">
      <c r="A139" t="b">
        <v>1</v>
      </c>
      <c r="B139">
        <v>4.732971</v>
      </c>
      <c r="C139" s="2">
        <v>6.5735710000000003E-3</v>
      </c>
    </row>
    <row r="140" spans="1:3" x14ac:dyDescent="0.3">
      <c r="A140" t="b">
        <v>1</v>
      </c>
      <c r="B140">
        <v>4.732971</v>
      </c>
      <c r="C140" s="2">
        <v>6.5735710000000003E-3</v>
      </c>
    </row>
    <row r="141" spans="1:3" x14ac:dyDescent="0.3">
      <c r="A141" t="b">
        <v>0</v>
      </c>
      <c r="B141">
        <v>252.42712</v>
      </c>
      <c r="C141" s="2">
        <v>0.35059323999999997</v>
      </c>
    </row>
    <row r="142" spans="1:3" x14ac:dyDescent="0.3">
      <c r="A142" t="b">
        <v>0</v>
      </c>
      <c r="B142">
        <v>252.42712</v>
      </c>
      <c r="C142" s="2">
        <v>0.35059323999999997</v>
      </c>
    </row>
    <row r="143" spans="1:3" x14ac:dyDescent="0.3">
      <c r="A143" t="b">
        <v>0</v>
      </c>
      <c r="B143">
        <v>252.42712</v>
      </c>
      <c r="C143" s="2">
        <v>0.35059323999999997</v>
      </c>
    </row>
    <row r="144" spans="1:3" x14ac:dyDescent="0.3">
      <c r="A144" t="b">
        <v>1</v>
      </c>
      <c r="B144">
        <v>4.732971</v>
      </c>
      <c r="C144" s="2">
        <v>6.5735710000000003E-3</v>
      </c>
    </row>
    <row r="145" spans="1:3" x14ac:dyDescent="0.3">
      <c r="A145" t="b">
        <v>1</v>
      </c>
      <c r="B145">
        <v>4.732971</v>
      </c>
      <c r="C145" s="2">
        <v>6.5735710000000003E-3</v>
      </c>
    </row>
    <row r="146" spans="1:3" x14ac:dyDescent="0.3">
      <c r="A146" t="b">
        <v>0</v>
      </c>
      <c r="B146">
        <v>252.42712</v>
      </c>
      <c r="C146" s="2">
        <v>0.35059323999999997</v>
      </c>
    </row>
    <row r="147" spans="1:3" x14ac:dyDescent="0.3">
      <c r="A147" t="b">
        <v>1</v>
      </c>
      <c r="B147">
        <v>4.732971</v>
      </c>
      <c r="C147" s="2">
        <v>6.5735710000000003E-3</v>
      </c>
    </row>
    <row r="148" spans="1:3" x14ac:dyDescent="0.3">
      <c r="A148" t="b">
        <v>0</v>
      </c>
      <c r="B148">
        <v>252.42712</v>
      </c>
      <c r="C148" s="2">
        <v>0.35059323999999997</v>
      </c>
    </row>
    <row r="149" spans="1:3" x14ac:dyDescent="0.3">
      <c r="A149" t="b">
        <v>0</v>
      </c>
      <c r="B149">
        <v>252.42712</v>
      </c>
      <c r="C149" s="2">
        <v>0.35059323999999997</v>
      </c>
    </row>
    <row r="150" spans="1:3" x14ac:dyDescent="0.3">
      <c r="A150" t="b">
        <v>1</v>
      </c>
      <c r="B150">
        <v>4.732971</v>
      </c>
      <c r="C150" s="2">
        <v>6.5735710000000003E-3</v>
      </c>
    </row>
    <row r="151" spans="1:3" x14ac:dyDescent="0.3">
      <c r="A151" t="b">
        <v>1</v>
      </c>
      <c r="B151">
        <v>4.732971</v>
      </c>
      <c r="C151" s="2">
        <v>6.5735710000000003E-3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72B19-0C58-4ADE-BB94-8D1C1D91A5C1}">
  <dimension ref="A1:F151"/>
  <sheetViews>
    <sheetView workbookViewId="0">
      <selection activeCell="F5" sqref="F5"/>
    </sheetView>
  </sheetViews>
  <sheetFormatPr defaultRowHeight="14.4" x14ac:dyDescent="0.3"/>
  <cols>
    <col min="1" max="1" width="11.77734375" bestFit="1" customWidth="1"/>
    <col min="2" max="2" width="11.6640625" bestFit="1" customWidth="1"/>
    <col min="3" max="3" width="10.77734375" style="2" bestFit="1" customWidth="1"/>
    <col min="5" max="5" width="29.88671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-45.425660000000001</v>
      </c>
      <c r="C2" s="2">
        <v>-6.3091196000000002E-2</v>
      </c>
      <c r="E2" s="1" t="s">
        <v>3</v>
      </c>
      <c r="F2" s="2">
        <f xml:space="preserve"> COUNTIF(TradeResults8[Column1], "VERDADEIRO") / COUNTA(TradeResults8[Column1])</f>
        <v>1</v>
      </c>
    </row>
    <row r="3" spans="1:6" ht="18" x14ac:dyDescent="0.35">
      <c r="A3" t="b">
        <v>1</v>
      </c>
      <c r="B3">
        <v>-112.56268</v>
      </c>
      <c r="C3" s="2">
        <v>-0.15633705000000001</v>
      </c>
      <c r="E3" s="1" t="s">
        <v>4</v>
      </c>
      <c r="F3" s="3">
        <f t="array" ref="F3" xml:space="preserve"> AVERAGE(IF(TradeResults8[Column1] = TRUE,TradeResults8[Column3]))</f>
        <v>-3.087330043333333E-2</v>
      </c>
    </row>
    <row r="4" spans="1:6" ht="18" x14ac:dyDescent="0.35">
      <c r="A4" t="b">
        <v>1</v>
      </c>
      <c r="B4">
        <v>-95.825744999999998</v>
      </c>
      <c r="C4" s="2">
        <v>-0.13309132000000001</v>
      </c>
      <c r="E4" s="1" t="s">
        <v>8</v>
      </c>
      <c r="F4" s="5">
        <f t="array" ref="F4" xml:space="preserve"> AVERAGE(IF(TradeResults8[Column1] = TRUE,TradeResults8[Column2]))</f>
        <v>-22.228775611333308</v>
      </c>
    </row>
    <row r="5" spans="1:6" ht="18" x14ac:dyDescent="0.35">
      <c r="A5" t="b">
        <v>1</v>
      </c>
      <c r="B5">
        <v>13.326355</v>
      </c>
      <c r="C5" s="2">
        <v>1.8508825E-2</v>
      </c>
      <c r="E5" s="4" t="s">
        <v>5</v>
      </c>
      <c r="F5" s="2">
        <f>_xlfn.STDEV.P(TradeResults8[Column3])</f>
        <v>0.10238522678065584</v>
      </c>
    </row>
    <row r="6" spans="1:6" ht="18" x14ac:dyDescent="0.35">
      <c r="A6" t="b">
        <v>1</v>
      </c>
      <c r="B6">
        <v>13.326355</v>
      </c>
      <c r="C6" s="2">
        <v>1.8508825E-2</v>
      </c>
      <c r="E6" s="1" t="s">
        <v>6</v>
      </c>
      <c r="F6" s="2">
        <f t="array" ref="F6">_xlfn.STDEV.P(IF(TradeResults8[Column3] &gt; 0,TradeResults8[Column3]))</f>
        <v>4.2352237372945717E-2</v>
      </c>
    </row>
    <row r="7" spans="1:6" ht="18" x14ac:dyDescent="0.35">
      <c r="A7" t="b">
        <v>1</v>
      </c>
      <c r="B7">
        <v>-103.74939000000001</v>
      </c>
      <c r="C7" s="2">
        <v>-0.14409637</v>
      </c>
      <c r="E7" s="1" t="s">
        <v>7</v>
      </c>
      <c r="F7" s="3">
        <f t="array" ref="F7">_xlfn.STDEV.P(IF(TradeResults8[Column3] &lt; 0,TradeResults8[Column3]))</f>
        <v>5.3329281326144312E-2</v>
      </c>
    </row>
    <row r="8" spans="1:6" x14ac:dyDescent="0.3">
      <c r="A8" t="b">
        <v>1</v>
      </c>
      <c r="B8">
        <v>79.316956000000005</v>
      </c>
      <c r="C8" s="2">
        <v>0.11016244</v>
      </c>
    </row>
    <row r="9" spans="1:6" x14ac:dyDescent="0.3">
      <c r="A9" t="b">
        <v>1</v>
      </c>
      <c r="B9">
        <v>-100.12255999999999</v>
      </c>
      <c r="C9" s="2">
        <v>-0.13905911000000001</v>
      </c>
    </row>
    <row r="10" spans="1:6" x14ac:dyDescent="0.3">
      <c r="A10" t="b">
        <v>1</v>
      </c>
      <c r="B10">
        <v>29.775635000000001</v>
      </c>
      <c r="C10" s="2">
        <v>4.1355046999999999E-2</v>
      </c>
    </row>
    <row r="11" spans="1:6" x14ac:dyDescent="0.3">
      <c r="A11" t="b">
        <v>1</v>
      </c>
      <c r="B11">
        <v>49.765686000000002</v>
      </c>
      <c r="C11" s="2">
        <v>6.9119009999999995E-2</v>
      </c>
    </row>
    <row r="12" spans="1:6" x14ac:dyDescent="0.3">
      <c r="A12" t="b">
        <v>1</v>
      </c>
      <c r="B12">
        <v>79.987179999999995</v>
      </c>
      <c r="C12" s="2">
        <v>0.11109331</v>
      </c>
    </row>
    <row r="13" spans="1:6" x14ac:dyDescent="0.3">
      <c r="A13" t="b">
        <v>1</v>
      </c>
      <c r="B13">
        <v>39.240540000000003</v>
      </c>
      <c r="C13" s="2">
        <v>5.4500750000000001E-2</v>
      </c>
    </row>
    <row r="14" spans="1:6" x14ac:dyDescent="0.3">
      <c r="A14" t="b">
        <v>1</v>
      </c>
      <c r="B14">
        <v>-121.88977</v>
      </c>
      <c r="C14" s="2">
        <v>-0.16929135000000001</v>
      </c>
    </row>
    <row r="15" spans="1:6" x14ac:dyDescent="0.3">
      <c r="A15" t="b">
        <v>1</v>
      </c>
      <c r="B15">
        <v>13.326355</v>
      </c>
      <c r="C15" s="2">
        <v>1.8508825E-2</v>
      </c>
    </row>
    <row r="16" spans="1:6" x14ac:dyDescent="0.3">
      <c r="A16" t="b">
        <v>1</v>
      </c>
      <c r="B16">
        <v>-69.380189999999999</v>
      </c>
      <c r="C16" s="2">
        <v>-9.6361370000000002E-2</v>
      </c>
    </row>
    <row r="17" spans="1:3" x14ac:dyDescent="0.3">
      <c r="A17" t="b">
        <v>1</v>
      </c>
      <c r="B17">
        <v>-121.88977</v>
      </c>
      <c r="C17" s="2">
        <v>-0.16929135000000001</v>
      </c>
    </row>
    <row r="18" spans="1:3" x14ac:dyDescent="0.3">
      <c r="A18" t="b">
        <v>1</v>
      </c>
      <c r="B18">
        <v>-91.048770000000005</v>
      </c>
      <c r="C18" s="2">
        <v>-0.12645661999999999</v>
      </c>
    </row>
    <row r="19" spans="1:3" x14ac:dyDescent="0.3">
      <c r="A19" t="b">
        <v>1</v>
      </c>
      <c r="B19">
        <v>61.576355</v>
      </c>
      <c r="C19" s="2">
        <v>8.5522719999999997E-2</v>
      </c>
    </row>
    <row r="20" spans="1:3" x14ac:dyDescent="0.3">
      <c r="A20" t="b">
        <v>1</v>
      </c>
      <c r="B20">
        <v>-98.985410000000002</v>
      </c>
      <c r="C20" s="2">
        <v>-0.13747973999999999</v>
      </c>
    </row>
    <row r="21" spans="1:3" x14ac:dyDescent="0.3">
      <c r="A21" t="b">
        <v>1</v>
      </c>
      <c r="B21">
        <v>83.508120000000005</v>
      </c>
      <c r="C21" s="2">
        <v>0.11598348999999999</v>
      </c>
    </row>
    <row r="22" spans="1:3" x14ac:dyDescent="0.3">
      <c r="A22" t="b">
        <v>1</v>
      </c>
      <c r="B22">
        <v>-85.066469999999995</v>
      </c>
      <c r="C22" s="2">
        <v>-0.11814787</v>
      </c>
    </row>
    <row r="23" spans="1:3" x14ac:dyDescent="0.3">
      <c r="A23" t="b">
        <v>1</v>
      </c>
      <c r="B23">
        <v>-47.348328000000002</v>
      </c>
      <c r="C23" s="2">
        <v>-6.5761565999999994E-2</v>
      </c>
    </row>
    <row r="24" spans="1:3" x14ac:dyDescent="0.3">
      <c r="A24" t="b">
        <v>1</v>
      </c>
      <c r="B24">
        <v>-51.267333999999998</v>
      </c>
      <c r="C24" s="2">
        <v>-7.1204630000000005E-2</v>
      </c>
    </row>
    <row r="25" spans="1:3" x14ac:dyDescent="0.3">
      <c r="A25" t="b">
        <v>1</v>
      </c>
      <c r="B25">
        <v>-103.860596</v>
      </c>
      <c r="C25" s="2">
        <v>-0.14425083</v>
      </c>
    </row>
    <row r="26" spans="1:3" x14ac:dyDescent="0.3">
      <c r="A26" t="b">
        <v>1</v>
      </c>
      <c r="B26">
        <v>80.024900000000002</v>
      </c>
      <c r="C26" s="2">
        <v>0.1111457</v>
      </c>
    </row>
    <row r="27" spans="1:3" x14ac:dyDescent="0.3">
      <c r="A27" t="b">
        <v>1</v>
      </c>
      <c r="B27">
        <v>13.326355</v>
      </c>
      <c r="C27" s="2">
        <v>1.8508825E-2</v>
      </c>
    </row>
    <row r="28" spans="1:3" x14ac:dyDescent="0.3">
      <c r="A28" t="b">
        <v>1</v>
      </c>
      <c r="B28">
        <v>13.326355</v>
      </c>
      <c r="C28" s="2">
        <v>1.8508825E-2</v>
      </c>
    </row>
    <row r="29" spans="1:3" x14ac:dyDescent="0.3">
      <c r="A29" t="b">
        <v>1</v>
      </c>
      <c r="B29">
        <v>-25.682677999999999</v>
      </c>
      <c r="C29" s="2">
        <v>-3.5670384999999999E-2</v>
      </c>
    </row>
    <row r="30" spans="1:3" x14ac:dyDescent="0.3">
      <c r="A30" t="b">
        <v>1</v>
      </c>
      <c r="B30">
        <v>80.091610000000003</v>
      </c>
      <c r="C30" s="2">
        <v>0.11123835</v>
      </c>
    </row>
    <row r="31" spans="1:3" x14ac:dyDescent="0.3">
      <c r="A31" t="b">
        <v>1</v>
      </c>
      <c r="B31">
        <v>-121.88977</v>
      </c>
      <c r="C31" s="2">
        <v>-0.16929135000000001</v>
      </c>
    </row>
    <row r="32" spans="1:3" x14ac:dyDescent="0.3">
      <c r="A32" t="b">
        <v>1</v>
      </c>
      <c r="B32">
        <v>32.235106999999999</v>
      </c>
      <c r="C32" s="2">
        <v>4.4770982000000001E-2</v>
      </c>
    </row>
    <row r="33" spans="1:3" x14ac:dyDescent="0.3">
      <c r="A33" t="b">
        <v>1</v>
      </c>
      <c r="B33">
        <v>71.5578</v>
      </c>
      <c r="C33" s="2">
        <v>9.9385835000000006E-2</v>
      </c>
    </row>
    <row r="34" spans="1:3" x14ac:dyDescent="0.3">
      <c r="A34" t="b">
        <v>1</v>
      </c>
      <c r="B34">
        <v>-72.107479999999995</v>
      </c>
      <c r="C34" s="2">
        <v>-0.10014927999999999</v>
      </c>
    </row>
    <row r="35" spans="1:3" x14ac:dyDescent="0.3">
      <c r="A35" t="b">
        <v>1</v>
      </c>
      <c r="B35">
        <v>-121.88977</v>
      </c>
      <c r="C35" s="2">
        <v>-0.16929135000000001</v>
      </c>
    </row>
    <row r="36" spans="1:3" x14ac:dyDescent="0.3">
      <c r="A36" t="b">
        <v>1</v>
      </c>
      <c r="B36">
        <v>13.326355</v>
      </c>
      <c r="C36" s="2">
        <v>1.8508825E-2</v>
      </c>
    </row>
    <row r="37" spans="1:3" x14ac:dyDescent="0.3">
      <c r="A37" t="b">
        <v>1</v>
      </c>
      <c r="B37">
        <v>-13.41333</v>
      </c>
      <c r="C37" s="2">
        <v>-1.8629625E-2</v>
      </c>
    </row>
    <row r="38" spans="1:3" x14ac:dyDescent="0.3">
      <c r="A38" t="b">
        <v>1</v>
      </c>
      <c r="B38">
        <v>97.617064999999997</v>
      </c>
      <c r="C38" s="2">
        <v>0.13557926000000001</v>
      </c>
    </row>
    <row r="39" spans="1:3" x14ac:dyDescent="0.3">
      <c r="A39" t="b">
        <v>1</v>
      </c>
      <c r="B39">
        <v>-111.33423000000001</v>
      </c>
      <c r="C39" s="2">
        <v>-0.15463087</v>
      </c>
    </row>
    <row r="40" spans="1:3" x14ac:dyDescent="0.3">
      <c r="A40" t="b">
        <v>1</v>
      </c>
      <c r="B40">
        <v>66.963319999999996</v>
      </c>
      <c r="C40" s="2">
        <v>9.3004610000000001E-2</v>
      </c>
    </row>
    <row r="41" spans="1:3" x14ac:dyDescent="0.3">
      <c r="A41" t="b">
        <v>1</v>
      </c>
      <c r="B41">
        <v>71.929929999999999</v>
      </c>
      <c r="C41" s="2">
        <v>9.9902679999999994E-2</v>
      </c>
    </row>
    <row r="42" spans="1:3" x14ac:dyDescent="0.3">
      <c r="A42" t="b">
        <v>1</v>
      </c>
      <c r="B42">
        <v>61.830322000000002</v>
      </c>
      <c r="C42" s="2">
        <v>8.5875443999999995E-2</v>
      </c>
    </row>
    <row r="43" spans="1:3" x14ac:dyDescent="0.3">
      <c r="A43" t="b">
        <v>1</v>
      </c>
      <c r="B43">
        <v>-121.88977</v>
      </c>
      <c r="C43" s="2">
        <v>-0.16929135000000001</v>
      </c>
    </row>
    <row r="44" spans="1:3" x14ac:dyDescent="0.3">
      <c r="A44" t="b">
        <v>1</v>
      </c>
      <c r="B44">
        <v>36.205505000000002</v>
      </c>
      <c r="C44" s="2">
        <v>5.0285425000000002E-2</v>
      </c>
    </row>
    <row r="45" spans="1:3" x14ac:dyDescent="0.3">
      <c r="A45" t="b">
        <v>1</v>
      </c>
      <c r="B45">
        <v>91.897155999999995</v>
      </c>
      <c r="C45" s="2">
        <v>0.12763494</v>
      </c>
    </row>
    <row r="46" spans="1:3" x14ac:dyDescent="0.3">
      <c r="A46" t="b">
        <v>1</v>
      </c>
      <c r="B46">
        <v>71.421813999999998</v>
      </c>
      <c r="C46" s="2">
        <v>9.9196960000000001E-2</v>
      </c>
    </row>
    <row r="47" spans="1:3" x14ac:dyDescent="0.3">
      <c r="A47" t="b">
        <v>1</v>
      </c>
      <c r="B47">
        <v>13.326355</v>
      </c>
      <c r="C47" s="2">
        <v>1.8508825E-2</v>
      </c>
    </row>
    <row r="48" spans="1:3" x14ac:dyDescent="0.3">
      <c r="A48" t="b">
        <v>1</v>
      </c>
      <c r="B48">
        <v>13.326355</v>
      </c>
      <c r="C48" s="2">
        <v>1.8508825E-2</v>
      </c>
    </row>
    <row r="49" spans="1:3" x14ac:dyDescent="0.3">
      <c r="A49" t="b">
        <v>1</v>
      </c>
      <c r="B49">
        <v>51.603026999999997</v>
      </c>
      <c r="C49" s="2">
        <v>7.1670874999999995E-2</v>
      </c>
    </row>
    <row r="50" spans="1:3" x14ac:dyDescent="0.3">
      <c r="A50" t="b">
        <v>1</v>
      </c>
      <c r="B50">
        <v>13.326355</v>
      </c>
      <c r="C50" s="2">
        <v>1.8508825E-2</v>
      </c>
    </row>
    <row r="51" spans="1:3" x14ac:dyDescent="0.3">
      <c r="A51" t="b">
        <v>1</v>
      </c>
      <c r="B51">
        <v>-50.735289999999999</v>
      </c>
      <c r="C51" s="2">
        <v>-7.0465684000000001E-2</v>
      </c>
    </row>
    <row r="52" spans="1:3" x14ac:dyDescent="0.3">
      <c r="A52" t="b">
        <v>1</v>
      </c>
      <c r="B52">
        <v>-77.509704999999997</v>
      </c>
      <c r="C52" s="2">
        <v>-0.107652366</v>
      </c>
    </row>
    <row r="53" spans="1:3" x14ac:dyDescent="0.3">
      <c r="A53" t="b">
        <v>1</v>
      </c>
      <c r="B53">
        <v>13.326355</v>
      </c>
      <c r="C53" s="2">
        <v>1.8508825E-2</v>
      </c>
    </row>
    <row r="54" spans="1:3" x14ac:dyDescent="0.3">
      <c r="A54" t="b">
        <v>1</v>
      </c>
      <c r="B54">
        <v>-18.811889999999998</v>
      </c>
      <c r="C54" s="2">
        <v>-2.6127625000000002E-2</v>
      </c>
    </row>
    <row r="55" spans="1:3" x14ac:dyDescent="0.3">
      <c r="A55" t="b">
        <v>1</v>
      </c>
      <c r="B55">
        <v>13.326355</v>
      </c>
      <c r="C55" s="2">
        <v>1.8508825E-2</v>
      </c>
    </row>
    <row r="56" spans="1:3" x14ac:dyDescent="0.3">
      <c r="A56" t="b">
        <v>1</v>
      </c>
      <c r="B56">
        <v>47.046753000000002</v>
      </c>
      <c r="C56" s="2">
        <v>6.5342709999999998E-2</v>
      </c>
    </row>
    <row r="57" spans="1:3" x14ac:dyDescent="0.3">
      <c r="A57" t="b">
        <v>1</v>
      </c>
      <c r="B57">
        <v>13.326355</v>
      </c>
      <c r="C57" s="2">
        <v>1.8508825E-2</v>
      </c>
    </row>
    <row r="58" spans="1:3" x14ac:dyDescent="0.3">
      <c r="A58" t="b">
        <v>1</v>
      </c>
      <c r="B58">
        <v>-89.246340000000004</v>
      </c>
      <c r="C58" s="2">
        <v>-0.123953246</v>
      </c>
    </row>
    <row r="59" spans="1:3" x14ac:dyDescent="0.3">
      <c r="A59" t="b">
        <v>1</v>
      </c>
      <c r="B59">
        <v>13.326355</v>
      </c>
      <c r="C59" s="2">
        <v>1.8508825E-2</v>
      </c>
    </row>
    <row r="60" spans="1:3" x14ac:dyDescent="0.3">
      <c r="A60" t="b">
        <v>1</v>
      </c>
      <c r="B60">
        <v>-104.648865</v>
      </c>
      <c r="C60" s="2">
        <v>-0.14534564</v>
      </c>
    </row>
    <row r="61" spans="1:3" x14ac:dyDescent="0.3">
      <c r="A61" t="b">
        <v>1</v>
      </c>
      <c r="B61">
        <v>-16.558105000000001</v>
      </c>
      <c r="C61" s="2">
        <v>-2.2997368000000001E-2</v>
      </c>
    </row>
    <row r="62" spans="1:3" x14ac:dyDescent="0.3">
      <c r="A62" t="b">
        <v>1</v>
      </c>
      <c r="B62">
        <v>-121.88977</v>
      </c>
      <c r="C62" s="2">
        <v>-0.16929135000000001</v>
      </c>
    </row>
    <row r="63" spans="1:3" x14ac:dyDescent="0.3">
      <c r="A63" t="b">
        <v>1</v>
      </c>
      <c r="B63">
        <v>13.326355</v>
      </c>
      <c r="C63" s="2">
        <v>1.8508825E-2</v>
      </c>
    </row>
    <row r="64" spans="1:3" x14ac:dyDescent="0.3">
      <c r="A64" t="b">
        <v>1</v>
      </c>
      <c r="B64">
        <v>-121.88977</v>
      </c>
      <c r="C64" s="2">
        <v>-0.16929135000000001</v>
      </c>
    </row>
    <row r="65" spans="1:3" x14ac:dyDescent="0.3">
      <c r="A65" t="b">
        <v>1</v>
      </c>
      <c r="B65">
        <v>-121.88977</v>
      </c>
      <c r="C65" s="2">
        <v>-0.16929135000000001</v>
      </c>
    </row>
    <row r="66" spans="1:3" x14ac:dyDescent="0.3">
      <c r="A66" t="b">
        <v>1</v>
      </c>
      <c r="B66">
        <v>13.326355</v>
      </c>
      <c r="C66" s="2">
        <v>1.8508825E-2</v>
      </c>
    </row>
    <row r="67" spans="1:3" x14ac:dyDescent="0.3">
      <c r="A67" t="b">
        <v>1</v>
      </c>
      <c r="B67">
        <v>-121.88977</v>
      </c>
      <c r="C67" s="2">
        <v>-0.16929135000000001</v>
      </c>
    </row>
    <row r="68" spans="1:3" x14ac:dyDescent="0.3">
      <c r="A68" t="b">
        <v>1</v>
      </c>
      <c r="B68">
        <v>-51.735289999999999</v>
      </c>
      <c r="C68" s="2">
        <v>-7.1854570000000006E-2</v>
      </c>
    </row>
    <row r="69" spans="1:3" x14ac:dyDescent="0.3">
      <c r="A69" t="b">
        <v>1</v>
      </c>
      <c r="B69">
        <v>-115.611755</v>
      </c>
      <c r="C69" s="2">
        <v>-0.16057188999999999</v>
      </c>
    </row>
    <row r="70" spans="1:3" x14ac:dyDescent="0.3">
      <c r="A70" t="b">
        <v>1</v>
      </c>
      <c r="B70">
        <v>73.070800000000006</v>
      </c>
      <c r="C70" s="2">
        <v>0.10148723</v>
      </c>
    </row>
    <row r="71" spans="1:3" x14ac:dyDescent="0.3">
      <c r="A71" t="b">
        <v>1</v>
      </c>
      <c r="B71">
        <v>-121.88977</v>
      </c>
      <c r="C71" s="2">
        <v>-0.16929135000000001</v>
      </c>
    </row>
    <row r="72" spans="1:3" x14ac:dyDescent="0.3">
      <c r="A72" t="b">
        <v>1</v>
      </c>
      <c r="B72">
        <v>-6.9005736999999998</v>
      </c>
      <c r="C72" s="2">
        <v>-9.5841299999999997E-3</v>
      </c>
    </row>
    <row r="73" spans="1:3" x14ac:dyDescent="0.3">
      <c r="A73" t="b">
        <v>1</v>
      </c>
      <c r="B73">
        <v>-121.88977</v>
      </c>
      <c r="C73" s="2">
        <v>-0.16929135000000001</v>
      </c>
    </row>
    <row r="74" spans="1:3" x14ac:dyDescent="0.3">
      <c r="A74" t="b">
        <v>1</v>
      </c>
      <c r="B74">
        <v>-121.88977</v>
      </c>
      <c r="C74" s="2">
        <v>-0.16929135000000001</v>
      </c>
    </row>
    <row r="75" spans="1:3" x14ac:dyDescent="0.3">
      <c r="A75" t="b">
        <v>1</v>
      </c>
      <c r="B75">
        <v>38.360717999999999</v>
      </c>
      <c r="C75" s="2">
        <v>5.3278774000000001E-2</v>
      </c>
    </row>
    <row r="76" spans="1:3" x14ac:dyDescent="0.3">
      <c r="A76" t="b">
        <v>1</v>
      </c>
      <c r="B76">
        <v>-121.88977</v>
      </c>
      <c r="C76" s="2">
        <v>-0.16929135000000001</v>
      </c>
    </row>
    <row r="77" spans="1:3" x14ac:dyDescent="0.3">
      <c r="A77" t="b">
        <v>1</v>
      </c>
      <c r="B77">
        <v>77.459655999999995</v>
      </c>
      <c r="C77" s="2">
        <v>0.10758284999999999</v>
      </c>
    </row>
    <row r="78" spans="1:3" x14ac:dyDescent="0.3">
      <c r="A78" t="b">
        <v>1</v>
      </c>
      <c r="B78">
        <v>13.326355</v>
      </c>
      <c r="C78" s="2">
        <v>1.8508825E-2</v>
      </c>
    </row>
    <row r="79" spans="1:3" x14ac:dyDescent="0.3">
      <c r="A79" t="b">
        <v>1</v>
      </c>
      <c r="B79">
        <v>-77.212524000000002</v>
      </c>
      <c r="C79" s="2">
        <v>-0.10723961999999999</v>
      </c>
    </row>
    <row r="80" spans="1:3" x14ac:dyDescent="0.3">
      <c r="A80" t="b">
        <v>1</v>
      </c>
      <c r="B80">
        <v>-68.39331</v>
      </c>
      <c r="C80" s="2">
        <v>-9.4990710000000006E-2</v>
      </c>
    </row>
    <row r="81" spans="1:3" x14ac:dyDescent="0.3">
      <c r="A81" t="b">
        <v>1</v>
      </c>
      <c r="B81">
        <v>89.562804999999997</v>
      </c>
      <c r="C81" s="2">
        <v>0.12439278500000001</v>
      </c>
    </row>
    <row r="82" spans="1:3" x14ac:dyDescent="0.3">
      <c r="A82" t="b">
        <v>1</v>
      </c>
      <c r="B82">
        <v>-14.244141000000001</v>
      </c>
      <c r="C82" s="2">
        <v>-1.9783529000000001E-2</v>
      </c>
    </row>
    <row r="83" spans="1:3" x14ac:dyDescent="0.3">
      <c r="A83" t="b">
        <v>1</v>
      </c>
      <c r="B83">
        <v>89.462400000000002</v>
      </c>
      <c r="C83" s="2">
        <v>0.12425334</v>
      </c>
    </row>
    <row r="84" spans="1:3" x14ac:dyDescent="0.3">
      <c r="A84" t="b">
        <v>1</v>
      </c>
      <c r="B84">
        <v>45.341920000000002</v>
      </c>
      <c r="C84" s="2">
        <v>6.2974884999999994E-2</v>
      </c>
    </row>
    <row r="85" spans="1:3" x14ac:dyDescent="0.3">
      <c r="A85" t="b">
        <v>1</v>
      </c>
      <c r="B85">
        <v>-121.88977</v>
      </c>
      <c r="C85" s="2">
        <v>-0.16929135000000001</v>
      </c>
    </row>
    <row r="86" spans="1:3" x14ac:dyDescent="0.3">
      <c r="A86" t="b">
        <v>1</v>
      </c>
      <c r="B86">
        <v>-121.88977</v>
      </c>
      <c r="C86" s="2">
        <v>-0.16929135000000001</v>
      </c>
    </row>
    <row r="87" spans="1:3" x14ac:dyDescent="0.3">
      <c r="A87" t="b">
        <v>1</v>
      </c>
      <c r="B87">
        <v>-24.195618</v>
      </c>
      <c r="C87" s="2">
        <v>-3.3605023999999997E-2</v>
      </c>
    </row>
    <row r="88" spans="1:3" x14ac:dyDescent="0.3">
      <c r="A88" t="b">
        <v>1</v>
      </c>
      <c r="B88">
        <v>-20.008057000000001</v>
      </c>
      <c r="C88" s="2">
        <v>-2.7788967000000001E-2</v>
      </c>
    </row>
    <row r="89" spans="1:3" x14ac:dyDescent="0.3">
      <c r="A89" t="b">
        <v>1</v>
      </c>
      <c r="B89">
        <v>-59.171019999999999</v>
      </c>
      <c r="C89" s="2">
        <v>-8.2181975000000004E-2</v>
      </c>
    </row>
    <row r="90" spans="1:3" x14ac:dyDescent="0.3">
      <c r="A90" t="b">
        <v>1</v>
      </c>
      <c r="B90">
        <v>50.928406000000003</v>
      </c>
      <c r="C90" s="2">
        <v>7.0733900000000002E-2</v>
      </c>
    </row>
    <row r="91" spans="1:3" x14ac:dyDescent="0.3">
      <c r="A91" t="b">
        <v>1</v>
      </c>
      <c r="B91">
        <v>36.42859</v>
      </c>
      <c r="C91" s="2">
        <v>5.0595260000000003E-2</v>
      </c>
    </row>
    <row r="92" spans="1:3" x14ac:dyDescent="0.3">
      <c r="A92" t="b">
        <v>1</v>
      </c>
      <c r="B92">
        <v>-83.749756000000005</v>
      </c>
      <c r="C92" s="2">
        <v>-0.11631910500000001</v>
      </c>
    </row>
    <row r="93" spans="1:3" x14ac:dyDescent="0.3">
      <c r="A93" t="b">
        <v>1</v>
      </c>
      <c r="B93">
        <v>-12.456177</v>
      </c>
      <c r="C93" s="2">
        <v>-1.7300245999999998E-2</v>
      </c>
    </row>
    <row r="94" spans="1:3" x14ac:dyDescent="0.3">
      <c r="A94" t="b">
        <v>1</v>
      </c>
      <c r="B94">
        <v>-105.58801</v>
      </c>
      <c r="C94" s="2">
        <v>-0.14665001999999999</v>
      </c>
    </row>
    <row r="95" spans="1:3" x14ac:dyDescent="0.3">
      <c r="A95" t="b">
        <v>1</v>
      </c>
      <c r="B95">
        <v>-121.88977</v>
      </c>
      <c r="C95" s="2">
        <v>-0.16929135000000001</v>
      </c>
    </row>
    <row r="96" spans="1:3" x14ac:dyDescent="0.3">
      <c r="A96" t="b">
        <v>1</v>
      </c>
      <c r="B96">
        <v>91.632570000000001</v>
      </c>
      <c r="C96" s="2">
        <v>0.12726745</v>
      </c>
    </row>
    <row r="97" spans="1:3" x14ac:dyDescent="0.3">
      <c r="A97" t="b">
        <v>1</v>
      </c>
      <c r="B97">
        <v>13.326355</v>
      </c>
      <c r="C97" s="2">
        <v>1.8508825E-2</v>
      </c>
    </row>
    <row r="98" spans="1:3" x14ac:dyDescent="0.3">
      <c r="A98" t="b">
        <v>1</v>
      </c>
      <c r="B98">
        <v>-64.808655000000002</v>
      </c>
      <c r="C98" s="2">
        <v>-9.0012019999999998E-2</v>
      </c>
    </row>
    <row r="99" spans="1:3" x14ac:dyDescent="0.3">
      <c r="A99" t="b">
        <v>1</v>
      </c>
      <c r="B99">
        <v>-121.88977</v>
      </c>
      <c r="C99" s="2">
        <v>-0.16929135000000001</v>
      </c>
    </row>
    <row r="100" spans="1:3" x14ac:dyDescent="0.3">
      <c r="A100" t="b">
        <v>1</v>
      </c>
      <c r="B100">
        <v>-46.732726999999997</v>
      </c>
      <c r="C100" s="2">
        <v>-6.4906569999999997E-2</v>
      </c>
    </row>
    <row r="101" spans="1:3" x14ac:dyDescent="0.3">
      <c r="A101" t="b">
        <v>1</v>
      </c>
      <c r="B101">
        <v>-121.88977</v>
      </c>
      <c r="C101" s="2">
        <v>-0.16929135000000001</v>
      </c>
    </row>
    <row r="102" spans="1:3" x14ac:dyDescent="0.3">
      <c r="A102" t="b">
        <v>1</v>
      </c>
      <c r="B102">
        <v>99.168459999999996</v>
      </c>
      <c r="C102" s="2">
        <v>0.13773397000000001</v>
      </c>
    </row>
    <row r="103" spans="1:3" x14ac:dyDescent="0.3">
      <c r="A103" t="b">
        <v>1</v>
      </c>
      <c r="B103">
        <v>90.966610000000003</v>
      </c>
      <c r="C103" s="2">
        <v>0.12634252000000001</v>
      </c>
    </row>
    <row r="104" spans="1:3" x14ac:dyDescent="0.3">
      <c r="A104" t="b">
        <v>1</v>
      </c>
      <c r="B104">
        <v>68.559139999999999</v>
      </c>
      <c r="C104" s="2">
        <v>9.5221034999999996E-2</v>
      </c>
    </row>
    <row r="105" spans="1:3" x14ac:dyDescent="0.3">
      <c r="A105" t="b">
        <v>1</v>
      </c>
      <c r="B105">
        <v>13.326355</v>
      </c>
      <c r="C105" s="2">
        <v>1.8508825E-2</v>
      </c>
    </row>
    <row r="106" spans="1:3" x14ac:dyDescent="0.3">
      <c r="A106" t="b">
        <v>1</v>
      </c>
      <c r="B106">
        <v>47.664549999999998</v>
      </c>
      <c r="C106" s="2">
        <v>6.6200759999999997E-2</v>
      </c>
    </row>
    <row r="107" spans="1:3" x14ac:dyDescent="0.3">
      <c r="A107" t="b">
        <v>1</v>
      </c>
      <c r="B107">
        <v>46.370728</v>
      </c>
      <c r="C107" s="2">
        <v>6.4403790000000002E-2</v>
      </c>
    </row>
    <row r="108" spans="1:3" x14ac:dyDescent="0.3">
      <c r="A108" t="b">
        <v>1</v>
      </c>
      <c r="B108">
        <v>-121.88977</v>
      </c>
      <c r="C108" s="2">
        <v>-0.16929135000000001</v>
      </c>
    </row>
    <row r="109" spans="1:3" x14ac:dyDescent="0.3">
      <c r="A109" t="b">
        <v>1</v>
      </c>
      <c r="B109">
        <v>13.326355</v>
      </c>
      <c r="C109" s="2">
        <v>1.8508825E-2</v>
      </c>
    </row>
    <row r="110" spans="1:3" x14ac:dyDescent="0.3">
      <c r="A110" t="b">
        <v>1</v>
      </c>
      <c r="B110">
        <v>-121.88977</v>
      </c>
      <c r="C110" s="2">
        <v>-0.16929135000000001</v>
      </c>
    </row>
    <row r="111" spans="1:3" x14ac:dyDescent="0.3">
      <c r="A111" t="b">
        <v>1</v>
      </c>
      <c r="B111">
        <v>58.328735000000002</v>
      </c>
      <c r="C111" s="2">
        <v>8.1012130000000002E-2</v>
      </c>
    </row>
    <row r="112" spans="1:3" x14ac:dyDescent="0.3">
      <c r="A112" t="b">
        <v>1</v>
      </c>
      <c r="B112">
        <v>-121.88977</v>
      </c>
      <c r="C112" s="2">
        <v>-0.16929135000000001</v>
      </c>
    </row>
    <row r="113" spans="1:3" x14ac:dyDescent="0.3">
      <c r="A113" t="b">
        <v>1</v>
      </c>
      <c r="B113">
        <v>-121.88977</v>
      </c>
      <c r="C113" s="2">
        <v>-0.16929135000000001</v>
      </c>
    </row>
    <row r="114" spans="1:3" x14ac:dyDescent="0.3">
      <c r="A114" t="b">
        <v>1</v>
      </c>
      <c r="B114">
        <v>-121.88977</v>
      </c>
      <c r="C114" s="2">
        <v>-0.16929135000000001</v>
      </c>
    </row>
    <row r="115" spans="1:3" x14ac:dyDescent="0.3">
      <c r="A115" t="b">
        <v>1</v>
      </c>
      <c r="B115">
        <v>13.326355</v>
      </c>
      <c r="C115" s="2">
        <v>1.8508825E-2</v>
      </c>
    </row>
    <row r="116" spans="1:3" x14ac:dyDescent="0.3">
      <c r="A116" t="b">
        <v>1</v>
      </c>
      <c r="B116">
        <v>37.424743999999997</v>
      </c>
      <c r="C116" s="2">
        <v>5.197881E-2</v>
      </c>
    </row>
    <row r="117" spans="1:3" x14ac:dyDescent="0.3">
      <c r="A117" t="b">
        <v>1</v>
      </c>
      <c r="B117">
        <v>13.326355</v>
      </c>
      <c r="C117" s="2">
        <v>1.8508825E-2</v>
      </c>
    </row>
    <row r="118" spans="1:3" x14ac:dyDescent="0.3">
      <c r="A118" t="b">
        <v>1</v>
      </c>
      <c r="B118">
        <v>-90.879395000000002</v>
      </c>
      <c r="C118" s="2">
        <v>-0.12622138999999999</v>
      </c>
    </row>
    <row r="119" spans="1:3" x14ac:dyDescent="0.3">
      <c r="A119" t="b">
        <v>1</v>
      </c>
      <c r="B119">
        <v>13.326355</v>
      </c>
      <c r="C119" s="2">
        <v>1.8508825E-2</v>
      </c>
    </row>
    <row r="120" spans="1:3" x14ac:dyDescent="0.3">
      <c r="A120" t="b">
        <v>1</v>
      </c>
      <c r="B120">
        <v>-65.443600000000004</v>
      </c>
      <c r="C120" s="2">
        <v>-9.0893894000000003E-2</v>
      </c>
    </row>
    <row r="121" spans="1:3" x14ac:dyDescent="0.3">
      <c r="A121" t="b">
        <v>1</v>
      </c>
      <c r="B121">
        <v>-121.88977</v>
      </c>
      <c r="C121" s="2">
        <v>-0.16929135000000001</v>
      </c>
    </row>
    <row r="122" spans="1:3" x14ac:dyDescent="0.3">
      <c r="A122" t="b">
        <v>1</v>
      </c>
      <c r="B122">
        <v>13.326355</v>
      </c>
      <c r="C122" s="2">
        <v>1.8508825E-2</v>
      </c>
    </row>
    <row r="123" spans="1:3" x14ac:dyDescent="0.3">
      <c r="A123" t="b">
        <v>1</v>
      </c>
      <c r="B123">
        <v>-26.663451999999999</v>
      </c>
      <c r="C123" s="2">
        <v>-3.7032570000000001E-2</v>
      </c>
    </row>
    <row r="124" spans="1:3" x14ac:dyDescent="0.3">
      <c r="A124" t="b">
        <v>1</v>
      </c>
      <c r="B124">
        <v>-121.88977</v>
      </c>
      <c r="C124" s="2">
        <v>-0.16929135000000001</v>
      </c>
    </row>
    <row r="125" spans="1:3" x14ac:dyDescent="0.3">
      <c r="A125" t="b">
        <v>1</v>
      </c>
      <c r="B125">
        <v>13.326355</v>
      </c>
      <c r="C125" s="2">
        <v>1.8508825E-2</v>
      </c>
    </row>
    <row r="126" spans="1:3" x14ac:dyDescent="0.3">
      <c r="A126" t="b">
        <v>1</v>
      </c>
      <c r="B126">
        <v>-81.092833999999996</v>
      </c>
      <c r="C126" s="2">
        <v>-0.11262894</v>
      </c>
    </row>
    <row r="127" spans="1:3" x14ac:dyDescent="0.3">
      <c r="A127" t="b">
        <v>1</v>
      </c>
      <c r="B127">
        <v>-11.189147999999999</v>
      </c>
      <c r="C127" s="2">
        <v>-1.5540483000000001E-2</v>
      </c>
    </row>
    <row r="128" spans="1:3" x14ac:dyDescent="0.3">
      <c r="A128" t="b">
        <v>1</v>
      </c>
      <c r="B128">
        <v>-47.627319999999997</v>
      </c>
      <c r="C128" s="2">
        <v>-6.6149055999999998E-2</v>
      </c>
    </row>
    <row r="129" spans="1:3" x14ac:dyDescent="0.3">
      <c r="A129" t="b">
        <v>1</v>
      </c>
      <c r="B129">
        <v>80.952330000000003</v>
      </c>
      <c r="C129" s="2">
        <v>0.11243379000000001</v>
      </c>
    </row>
    <row r="130" spans="1:3" x14ac:dyDescent="0.3">
      <c r="A130" t="b">
        <v>1</v>
      </c>
      <c r="B130">
        <v>44.62744</v>
      </c>
      <c r="C130" s="2">
        <v>6.1982557000000001E-2</v>
      </c>
    </row>
    <row r="131" spans="1:3" x14ac:dyDescent="0.3">
      <c r="A131" t="b">
        <v>1</v>
      </c>
      <c r="B131">
        <v>13.326355</v>
      </c>
      <c r="C131" s="2">
        <v>1.8508825E-2</v>
      </c>
    </row>
    <row r="132" spans="1:3" x14ac:dyDescent="0.3">
      <c r="A132" t="b">
        <v>1</v>
      </c>
      <c r="B132">
        <v>-100.868774</v>
      </c>
      <c r="C132" s="2">
        <v>-0.14009552</v>
      </c>
    </row>
    <row r="133" spans="1:3" x14ac:dyDescent="0.3">
      <c r="A133" t="b">
        <v>1</v>
      </c>
      <c r="B133">
        <v>49.540649999999999</v>
      </c>
      <c r="C133" s="2">
        <v>6.8806455000000002E-2</v>
      </c>
    </row>
    <row r="134" spans="1:3" x14ac:dyDescent="0.3">
      <c r="A134" t="b">
        <v>1</v>
      </c>
      <c r="B134">
        <v>-121.88977</v>
      </c>
      <c r="C134" s="2">
        <v>-0.16929135000000001</v>
      </c>
    </row>
    <row r="135" spans="1:3" x14ac:dyDescent="0.3">
      <c r="A135" t="b">
        <v>1</v>
      </c>
      <c r="B135">
        <v>-121.88977</v>
      </c>
      <c r="C135" s="2">
        <v>-0.16929135000000001</v>
      </c>
    </row>
    <row r="136" spans="1:3" x14ac:dyDescent="0.3">
      <c r="A136" t="b">
        <v>1</v>
      </c>
      <c r="B136">
        <v>-121.88977</v>
      </c>
      <c r="C136" s="2">
        <v>-0.16929135000000001</v>
      </c>
    </row>
    <row r="137" spans="1:3" x14ac:dyDescent="0.3">
      <c r="A137" t="b">
        <v>1</v>
      </c>
      <c r="B137">
        <v>13.326355</v>
      </c>
      <c r="C137" s="2">
        <v>1.8508825E-2</v>
      </c>
    </row>
    <row r="138" spans="1:3" x14ac:dyDescent="0.3">
      <c r="A138" t="b">
        <v>1</v>
      </c>
      <c r="B138">
        <v>13.326355</v>
      </c>
      <c r="C138" s="2">
        <v>1.8508825E-2</v>
      </c>
    </row>
    <row r="139" spans="1:3" x14ac:dyDescent="0.3">
      <c r="A139" t="b">
        <v>1</v>
      </c>
      <c r="B139">
        <v>87.768979999999999</v>
      </c>
      <c r="C139" s="2">
        <v>0.12190136</v>
      </c>
    </row>
    <row r="140" spans="1:3" x14ac:dyDescent="0.3">
      <c r="A140" t="b">
        <v>1</v>
      </c>
      <c r="B140">
        <v>13.326355</v>
      </c>
      <c r="C140" s="2">
        <v>1.8508825E-2</v>
      </c>
    </row>
    <row r="141" spans="1:3" x14ac:dyDescent="0.3">
      <c r="A141" t="b">
        <v>1</v>
      </c>
      <c r="B141">
        <v>13.326355</v>
      </c>
      <c r="C141" s="2">
        <v>1.8508825E-2</v>
      </c>
    </row>
    <row r="142" spans="1:3" x14ac:dyDescent="0.3">
      <c r="A142" t="b">
        <v>1</v>
      </c>
      <c r="B142">
        <v>13.326355</v>
      </c>
      <c r="C142" s="2">
        <v>1.8508825E-2</v>
      </c>
    </row>
    <row r="143" spans="1:3" x14ac:dyDescent="0.3">
      <c r="A143" t="b">
        <v>1</v>
      </c>
      <c r="B143">
        <v>-44.681946000000003</v>
      </c>
      <c r="C143" s="2">
        <v>-6.2058259999999997E-2</v>
      </c>
    </row>
    <row r="144" spans="1:3" x14ac:dyDescent="0.3">
      <c r="A144" t="b">
        <v>1</v>
      </c>
      <c r="B144">
        <v>84.290530000000004</v>
      </c>
      <c r="C144" s="2">
        <v>0.117070176</v>
      </c>
    </row>
    <row r="145" spans="1:3" x14ac:dyDescent="0.3">
      <c r="A145" t="b">
        <v>1</v>
      </c>
      <c r="B145">
        <v>82.503360000000001</v>
      </c>
      <c r="C145" s="2">
        <v>0.11458799</v>
      </c>
    </row>
    <row r="146" spans="1:3" x14ac:dyDescent="0.3">
      <c r="A146" t="b">
        <v>1</v>
      </c>
      <c r="B146">
        <v>96.703800000000001</v>
      </c>
      <c r="C146" s="2">
        <v>0.13431082999999999</v>
      </c>
    </row>
    <row r="147" spans="1:3" x14ac:dyDescent="0.3">
      <c r="A147" t="b">
        <v>1</v>
      </c>
      <c r="B147">
        <v>-121.88977</v>
      </c>
      <c r="C147" s="2">
        <v>-0.16929135000000001</v>
      </c>
    </row>
    <row r="148" spans="1:3" x14ac:dyDescent="0.3">
      <c r="A148" t="b">
        <v>1</v>
      </c>
      <c r="B148">
        <v>-47.764650000000003</v>
      </c>
      <c r="C148" s="2">
        <v>-6.6339789999999996E-2</v>
      </c>
    </row>
    <row r="149" spans="1:3" x14ac:dyDescent="0.3">
      <c r="A149" t="b">
        <v>1</v>
      </c>
      <c r="B149">
        <v>-22.775696</v>
      </c>
      <c r="C149" s="2">
        <v>-3.163291E-2</v>
      </c>
    </row>
    <row r="150" spans="1:3" x14ac:dyDescent="0.3">
      <c r="A150" t="b">
        <v>1</v>
      </c>
      <c r="B150">
        <v>-88.50806</v>
      </c>
      <c r="C150" s="2">
        <v>-0.12292786</v>
      </c>
    </row>
    <row r="151" spans="1:3" x14ac:dyDescent="0.3">
      <c r="A151" t="b">
        <v>1</v>
      </c>
      <c r="B151">
        <v>-87.022829999999999</v>
      </c>
      <c r="C151" s="2">
        <v>-0.12086504000000001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5C89-7FF6-45AA-A7E0-74F7A6A1A0CB}">
  <dimension ref="A1:F151"/>
  <sheetViews>
    <sheetView workbookViewId="0">
      <selection activeCell="F4" sqref="F4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31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26.845703</v>
      </c>
      <c r="C2" s="2">
        <v>3.7285699999999998E-2</v>
      </c>
      <c r="E2" s="1" t="s">
        <v>3</v>
      </c>
      <c r="F2" s="2">
        <f xml:space="preserve"> COUNTIF(TradeResults7[Column1], "VERDADEIRO") / COUNTA(TradeResults7[Column1])</f>
        <v>0.49333333333333335</v>
      </c>
    </row>
    <row r="3" spans="1:6" ht="18" x14ac:dyDescent="0.35">
      <c r="A3" t="b">
        <v>1</v>
      </c>
      <c r="B3">
        <v>26.845703</v>
      </c>
      <c r="C3" s="2">
        <v>3.7285699999999998E-2</v>
      </c>
      <c r="E3" s="1" t="s">
        <v>4</v>
      </c>
      <c r="F3" s="3">
        <f t="array" ref="F3" xml:space="preserve"> AVERAGE(IF(TradeResults7[Column1] = TRUE,TradeResults7[Column3]))</f>
        <v>3.7285699999999984E-2</v>
      </c>
    </row>
    <row r="4" spans="1:6" ht="18" x14ac:dyDescent="0.35">
      <c r="A4" t="b">
        <v>0</v>
      </c>
      <c r="B4">
        <v>-166.09612999999999</v>
      </c>
      <c r="C4" s="2">
        <v>-0.23068906</v>
      </c>
      <c r="E4" s="1" t="s">
        <v>8</v>
      </c>
      <c r="F4" s="5">
        <f t="array" ref="F4" xml:space="preserve"> AVERAGE(IF(TradeResults7[Column1] = TRUE,TradeResults7[Column2]))</f>
        <v>26.845702999999972</v>
      </c>
    </row>
    <row r="5" spans="1:6" ht="18" x14ac:dyDescent="0.35">
      <c r="A5" t="b">
        <v>0</v>
      </c>
      <c r="B5">
        <v>-166.09612999999999</v>
      </c>
      <c r="C5" s="2">
        <v>-0.23068906</v>
      </c>
      <c r="E5" s="4" t="s">
        <v>5</v>
      </c>
      <c r="F5" s="2">
        <f>_xlfn.STDEV.P(TradeResults7[Column3])</f>
        <v>0.13397546948128658</v>
      </c>
    </row>
    <row r="6" spans="1:6" ht="18" x14ac:dyDescent="0.35">
      <c r="A6" t="b">
        <v>0</v>
      </c>
      <c r="B6">
        <v>-166.09612999999999</v>
      </c>
      <c r="C6" s="2">
        <v>-0.23068906</v>
      </c>
      <c r="E6" s="1" t="s">
        <v>6</v>
      </c>
      <c r="F6" s="2">
        <f t="array" ref="F6">_xlfn.STDEV.P(IF(TradeResults7[Column3] &gt; 0,TradeResults7[Column3]))</f>
        <v>1.3877787807814457E-17</v>
      </c>
    </row>
    <row r="7" spans="1:6" ht="18" x14ac:dyDescent="0.35">
      <c r="A7" t="b">
        <v>0</v>
      </c>
      <c r="B7">
        <v>-166.09612999999999</v>
      </c>
      <c r="C7" s="2">
        <v>-0.23068906</v>
      </c>
      <c r="E7" s="1" t="s">
        <v>7</v>
      </c>
      <c r="F7" s="3">
        <f t="array" ref="F7">_xlfn.STDEV.P(IF(TradeResults7[Column3] &lt; 0,TradeResults7[Column3]))</f>
        <v>3.0531133177191805E-16</v>
      </c>
    </row>
    <row r="8" spans="1:6" x14ac:dyDescent="0.3">
      <c r="A8" t="b">
        <v>1</v>
      </c>
      <c r="B8">
        <v>26.845703</v>
      </c>
      <c r="C8" s="2">
        <v>3.7285699999999998E-2</v>
      </c>
    </row>
    <row r="9" spans="1:6" x14ac:dyDescent="0.3">
      <c r="A9" t="b">
        <v>1</v>
      </c>
      <c r="B9">
        <v>26.845703</v>
      </c>
      <c r="C9" s="2">
        <v>3.7285699999999998E-2</v>
      </c>
    </row>
    <row r="10" spans="1:6" x14ac:dyDescent="0.3">
      <c r="A10" t="b">
        <v>1</v>
      </c>
      <c r="B10">
        <v>26.845703</v>
      </c>
      <c r="C10" s="2">
        <v>3.7285699999999998E-2</v>
      </c>
    </row>
    <row r="11" spans="1:6" x14ac:dyDescent="0.3">
      <c r="A11" t="b">
        <v>0</v>
      </c>
      <c r="B11">
        <v>-166.09612999999999</v>
      </c>
      <c r="C11" s="2">
        <v>-0.23068906</v>
      </c>
    </row>
    <row r="12" spans="1:6" x14ac:dyDescent="0.3">
      <c r="A12" t="b">
        <v>0</v>
      </c>
      <c r="B12">
        <v>-166.09612999999999</v>
      </c>
      <c r="C12" s="2">
        <v>-0.23068906</v>
      </c>
    </row>
    <row r="13" spans="1:6" x14ac:dyDescent="0.3">
      <c r="A13" t="b">
        <v>1</v>
      </c>
      <c r="B13">
        <v>26.845703</v>
      </c>
      <c r="C13" s="2">
        <v>3.7285699999999998E-2</v>
      </c>
    </row>
    <row r="14" spans="1:6" x14ac:dyDescent="0.3">
      <c r="A14" t="b">
        <v>1</v>
      </c>
      <c r="B14">
        <v>26.845703</v>
      </c>
      <c r="C14" s="2">
        <v>3.7285699999999998E-2</v>
      </c>
    </row>
    <row r="15" spans="1:6" x14ac:dyDescent="0.3">
      <c r="A15" t="b">
        <v>0</v>
      </c>
      <c r="B15">
        <v>-166.09612999999999</v>
      </c>
      <c r="C15" s="2">
        <v>-0.23068906</v>
      </c>
    </row>
    <row r="16" spans="1:6" x14ac:dyDescent="0.3">
      <c r="A16" t="b">
        <v>1</v>
      </c>
      <c r="B16">
        <v>26.845703</v>
      </c>
      <c r="C16" s="2">
        <v>3.7285699999999998E-2</v>
      </c>
    </row>
    <row r="17" spans="1:3" x14ac:dyDescent="0.3">
      <c r="A17" t="b">
        <v>0</v>
      </c>
      <c r="B17">
        <v>-166.09612999999999</v>
      </c>
      <c r="C17" s="2">
        <v>-0.23068906</v>
      </c>
    </row>
    <row r="18" spans="1:3" x14ac:dyDescent="0.3">
      <c r="A18" t="b">
        <v>1</v>
      </c>
      <c r="B18">
        <v>26.845703</v>
      </c>
      <c r="C18" s="2">
        <v>3.7285699999999998E-2</v>
      </c>
    </row>
    <row r="19" spans="1:3" x14ac:dyDescent="0.3">
      <c r="A19" t="b">
        <v>1</v>
      </c>
      <c r="B19">
        <v>26.845703</v>
      </c>
      <c r="C19" s="2">
        <v>3.7285699999999998E-2</v>
      </c>
    </row>
    <row r="20" spans="1:3" x14ac:dyDescent="0.3">
      <c r="A20" t="b">
        <v>0</v>
      </c>
      <c r="B20">
        <v>-166.09612999999999</v>
      </c>
      <c r="C20" s="2">
        <v>-0.23068906</v>
      </c>
    </row>
    <row r="21" spans="1:3" x14ac:dyDescent="0.3">
      <c r="A21" t="b">
        <v>0</v>
      </c>
      <c r="B21">
        <v>-166.09612999999999</v>
      </c>
      <c r="C21" s="2">
        <v>-0.23068906</v>
      </c>
    </row>
    <row r="22" spans="1:3" x14ac:dyDescent="0.3">
      <c r="A22" t="b">
        <v>1</v>
      </c>
      <c r="B22">
        <v>26.845703</v>
      </c>
      <c r="C22" s="2">
        <v>3.7285699999999998E-2</v>
      </c>
    </row>
    <row r="23" spans="1:3" x14ac:dyDescent="0.3">
      <c r="A23" t="b">
        <v>0</v>
      </c>
      <c r="B23">
        <v>-166.09612999999999</v>
      </c>
      <c r="C23" s="2">
        <v>-0.23068906</v>
      </c>
    </row>
    <row r="24" spans="1:3" x14ac:dyDescent="0.3">
      <c r="A24" t="b">
        <v>0</v>
      </c>
      <c r="B24">
        <v>-166.09612999999999</v>
      </c>
      <c r="C24" s="2">
        <v>-0.23068906</v>
      </c>
    </row>
    <row r="25" spans="1:3" x14ac:dyDescent="0.3">
      <c r="A25" t="b">
        <v>1</v>
      </c>
      <c r="B25">
        <v>26.845703</v>
      </c>
      <c r="C25" s="2">
        <v>3.7285699999999998E-2</v>
      </c>
    </row>
    <row r="26" spans="1:3" x14ac:dyDescent="0.3">
      <c r="A26" t="b">
        <v>0</v>
      </c>
      <c r="B26">
        <v>-166.09612999999999</v>
      </c>
      <c r="C26" s="2">
        <v>-0.23068906</v>
      </c>
    </row>
    <row r="27" spans="1:3" x14ac:dyDescent="0.3">
      <c r="A27" t="b">
        <v>1</v>
      </c>
      <c r="B27">
        <v>26.845703</v>
      </c>
      <c r="C27" s="2">
        <v>3.7285699999999998E-2</v>
      </c>
    </row>
    <row r="28" spans="1:3" x14ac:dyDescent="0.3">
      <c r="A28" t="b">
        <v>0</v>
      </c>
      <c r="B28">
        <v>-166.09612999999999</v>
      </c>
      <c r="C28" s="2">
        <v>-0.23068906</v>
      </c>
    </row>
    <row r="29" spans="1:3" x14ac:dyDescent="0.3">
      <c r="A29" t="b">
        <v>0</v>
      </c>
      <c r="B29">
        <v>-166.09612999999999</v>
      </c>
      <c r="C29" s="2">
        <v>-0.23068906</v>
      </c>
    </row>
    <row r="30" spans="1:3" x14ac:dyDescent="0.3">
      <c r="A30" t="b">
        <v>0</v>
      </c>
      <c r="B30">
        <v>-166.09612999999999</v>
      </c>
      <c r="C30" s="2">
        <v>-0.23068906</v>
      </c>
    </row>
    <row r="31" spans="1:3" x14ac:dyDescent="0.3">
      <c r="A31" t="b">
        <v>1</v>
      </c>
      <c r="B31">
        <v>26.845703</v>
      </c>
      <c r="C31" s="2">
        <v>3.7285699999999998E-2</v>
      </c>
    </row>
    <row r="32" spans="1:3" x14ac:dyDescent="0.3">
      <c r="A32" t="b">
        <v>1</v>
      </c>
      <c r="B32">
        <v>26.845703</v>
      </c>
      <c r="C32" s="2">
        <v>3.7285699999999998E-2</v>
      </c>
    </row>
    <row r="33" spans="1:3" x14ac:dyDescent="0.3">
      <c r="A33" t="b">
        <v>1</v>
      </c>
      <c r="B33">
        <v>26.845703</v>
      </c>
      <c r="C33" s="2">
        <v>3.7285699999999998E-2</v>
      </c>
    </row>
    <row r="34" spans="1:3" x14ac:dyDescent="0.3">
      <c r="A34" t="b">
        <v>1</v>
      </c>
      <c r="B34">
        <v>26.845703</v>
      </c>
      <c r="C34" s="2">
        <v>3.7285699999999998E-2</v>
      </c>
    </row>
    <row r="35" spans="1:3" x14ac:dyDescent="0.3">
      <c r="A35" t="b">
        <v>1</v>
      </c>
      <c r="B35">
        <v>26.845703</v>
      </c>
      <c r="C35" s="2">
        <v>3.7285699999999998E-2</v>
      </c>
    </row>
    <row r="36" spans="1:3" x14ac:dyDescent="0.3">
      <c r="A36" t="b">
        <v>1</v>
      </c>
      <c r="B36">
        <v>26.845703</v>
      </c>
      <c r="C36" s="2">
        <v>3.7285699999999998E-2</v>
      </c>
    </row>
    <row r="37" spans="1:3" x14ac:dyDescent="0.3">
      <c r="A37" t="b">
        <v>1</v>
      </c>
      <c r="B37">
        <v>26.845703</v>
      </c>
      <c r="C37" s="2">
        <v>3.7285699999999998E-2</v>
      </c>
    </row>
    <row r="38" spans="1:3" x14ac:dyDescent="0.3">
      <c r="A38" t="b">
        <v>1</v>
      </c>
      <c r="B38">
        <v>26.845703</v>
      </c>
      <c r="C38" s="2">
        <v>3.7285699999999998E-2</v>
      </c>
    </row>
    <row r="39" spans="1:3" x14ac:dyDescent="0.3">
      <c r="A39" t="b">
        <v>0</v>
      </c>
      <c r="B39">
        <v>-166.09612999999999</v>
      </c>
      <c r="C39" s="2">
        <v>-0.23068906</v>
      </c>
    </row>
    <row r="40" spans="1:3" x14ac:dyDescent="0.3">
      <c r="A40" t="b">
        <v>0</v>
      </c>
      <c r="B40">
        <v>-166.09612999999999</v>
      </c>
      <c r="C40" s="2">
        <v>-0.23068906</v>
      </c>
    </row>
    <row r="41" spans="1:3" x14ac:dyDescent="0.3">
      <c r="A41" t="b">
        <v>0</v>
      </c>
      <c r="B41">
        <v>-166.09612999999999</v>
      </c>
      <c r="C41" s="2">
        <v>-0.23068906</v>
      </c>
    </row>
    <row r="42" spans="1:3" x14ac:dyDescent="0.3">
      <c r="A42" t="b">
        <v>0</v>
      </c>
      <c r="B42">
        <v>-166.09612999999999</v>
      </c>
      <c r="C42" s="2">
        <v>-0.23068906</v>
      </c>
    </row>
    <row r="43" spans="1:3" x14ac:dyDescent="0.3">
      <c r="A43" t="b">
        <v>0</v>
      </c>
      <c r="B43">
        <v>-166.09612999999999</v>
      </c>
      <c r="C43" s="2">
        <v>-0.23068906</v>
      </c>
    </row>
    <row r="44" spans="1:3" x14ac:dyDescent="0.3">
      <c r="A44" t="b">
        <v>1</v>
      </c>
      <c r="B44">
        <v>26.845703</v>
      </c>
      <c r="C44" s="2">
        <v>3.7285699999999998E-2</v>
      </c>
    </row>
    <row r="45" spans="1:3" x14ac:dyDescent="0.3">
      <c r="A45" t="b">
        <v>0</v>
      </c>
      <c r="B45">
        <v>-166.09612999999999</v>
      </c>
      <c r="C45" s="2">
        <v>-0.23068906</v>
      </c>
    </row>
    <row r="46" spans="1:3" x14ac:dyDescent="0.3">
      <c r="A46" t="b">
        <v>0</v>
      </c>
      <c r="B46">
        <v>-166.09612999999999</v>
      </c>
      <c r="C46" s="2">
        <v>-0.23068906</v>
      </c>
    </row>
    <row r="47" spans="1:3" x14ac:dyDescent="0.3">
      <c r="A47" t="b">
        <v>1</v>
      </c>
      <c r="B47">
        <v>26.845703</v>
      </c>
      <c r="C47" s="2">
        <v>3.7285699999999998E-2</v>
      </c>
    </row>
    <row r="48" spans="1:3" x14ac:dyDescent="0.3">
      <c r="A48" t="b">
        <v>0</v>
      </c>
      <c r="B48">
        <v>-166.09612999999999</v>
      </c>
      <c r="C48" s="2">
        <v>-0.23068906</v>
      </c>
    </row>
    <row r="49" spans="1:3" x14ac:dyDescent="0.3">
      <c r="A49" t="b">
        <v>0</v>
      </c>
      <c r="B49">
        <v>-166.09612999999999</v>
      </c>
      <c r="C49" s="2">
        <v>-0.23068906</v>
      </c>
    </row>
    <row r="50" spans="1:3" x14ac:dyDescent="0.3">
      <c r="A50" t="b">
        <v>0</v>
      </c>
      <c r="B50">
        <v>-166.09612999999999</v>
      </c>
      <c r="C50" s="2">
        <v>-0.23068906</v>
      </c>
    </row>
    <row r="51" spans="1:3" x14ac:dyDescent="0.3">
      <c r="A51" t="b">
        <v>1</v>
      </c>
      <c r="B51">
        <v>26.845703</v>
      </c>
      <c r="C51" s="2">
        <v>3.7285699999999998E-2</v>
      </c>
    </row>
    <row r="52" spans="1:3" x14ac:dyDescent="0.3">
      <c r="A52" t="b">
        <v>0</v>
      </c>
      <c r="B52">
        <v>-166.09612999999999</v>
      </c>
      <c r="C52" s="2">
        <v>-0.23068906</v>
      </c>
    </row>
    <row r="53" spans="1:3" x14ac:dyDescent="0.3">
      <c r="A53" t="b">
        <v>0</v>
      </c>
      <c r="B53">
        <v>-166.09612999999999</v>
      </c>
      <c r="C53" s="2">
        <v>-0.23068906</v>
      </c>
    </row>
    <row r="54" spans="1:3" x14ac:dyDescent="0.3">
      <c r="A54" t="b">
        <v>0</v>
      </c>
      <c r="B54">
        <v>-166.09612999999999</v>
      </c>
      <c r="C54" s="2">
        <v>-0.23068906</v>
      </c>
    </row>
    <row r="55" spans="1:3" x14ac:dyDescent="0.3">
      <c r="A55" t="b">
        <v>1</v>
      </c>
      <c r="B55">
        <v>26.845703</v>
      </c>
      <c r="C55" s="2">
        <v>3.7285699999999998E-2</v>
      </c>
    </row>
    <row r="56" spans="1:3" x14ac:dyDescent="0.3">
      <c r="A56" t="b">
        <v>0</v>
      </c>
      <c r="B56">
        <v>-166.09612999999999</v>
      </c>
      <c r="C56" s="2">
        <v>-0.23068906</v>
      </c>
    </row>
    <row r="57" spans="1:3" x14ac:dyDescent="0.3">
      <c r="A57" t="b">
        <v>0</v>
      </c>
      <c r="B57">
        <v>-166.09612999999999</v>
      </c>
      <c r="C57" s="2">
        <v>-0.23068906</v>
      </c>
    </row>
    <row r="58" spans="1:3" x14ac:dyDescent="0.3">
      <c r="A58" t="b">
        <v>0</v>
      </c>
      <c r="B58">
        <v>-166.09612999999999</v>
      </c>
      <c r="C58" s="2">
        <v>-0.23068906</v>
      </c>
    </row>
    <row r="59" spans="1:3" x14ac:dyDescent="0.3">
      <c r="A59" t="b">
        <v>0</v>
      </c>
      <c r="B59">
        <v>-166.09612999999999</v>
      </c>
      <c r="C59" s="2">
        <v>-0.23068906</v>
      </c>
    </row>
    <row r="60" spans="1:3" x14ac:dyDescent="0.3">
      <c r="A60" t="b">
        <v>0</v>
      </c>
      <c r="B60">
        <v>-166.09612999999999</v>
      </c>
      <c r="C60" s="2">
        <v>-0.23068906</v>
      </c>
    </row>
    <row r="61" spans="1:3" x14ac:dyDescent="0.3">
      <c r="A61" t="b">
        <v>1</v>
      </c>
      <c r="B61">
        <v>26.845703</v>
      </c>
      <c r="C61" s="2">
        <v>3.7285699999999998E-2</v>
      </c>
    </row>
    <row r="62" spans="1:3" x14ac:dyDescent="0.3">
      <c r="A62" t="b">
        <v>1</v>
      </c>
      <c r="B62">
        <v>26.845703</v>
      </c>
      <c r="C62" s="2">
        <v>3.7285699999999998E-2</v>
      </c>
    </row>
    <row r="63" spans="1:3" x14ac:dyDescent="0.3">
      <c r="A63" t="b">
        <v>0</v>
      </c>
      <c r="B63">
        <v>-166.09612999999999</v>
      </c>
      <c r="C63" s="2">
        <v>-0.23068906</v>
      </c>
    </row>
    <row r="64" spans="1:3" x14ac:dyDescent="0.3">
      <c r="A64" t="b">
        <v>1</v>
      </c>
      <c r="B64">
        <v>26.845703</v>
      </c>
      <c r="C64" s="2">
        <v>3.7285699999999998E-2</v>
      </c>
    </row>
    <row r="65" spans="1:3" x14ac:dyDescent="0.3">
      <c r="A65" t="b">
        <v>0</v>
      </c>
      <c r="B65">
        <v>-166.09612999999999</v>
      </c>
      <c r="C65" s="2">
        <v>-0.23068906</v>
      </c>
    </row>
    <row r="66" spans="1:3" x14ac:dyDescent="0.3">
      <c r="A66" t="b">
        <v>0</v>
      </c>
      <c r="B66">
        <v>-166.09612999999999</v>
      </c>
      <c r="C66" s="2">
        <v>-0.23068906</v>
      </c>
    </row>
    <row r="67" spans="1:3" x14ac:dyDescent="0.3">
      <c r="A67" t="b">
        <v>1</v>
      </c>
      <c r="B67">
        <v>26.845703</v>
      </c>
      <c r="C67" s="2">
        <v>3.7285699999999998E-2</v>
      </c>
    </row>
    <row r="68" spans="1:3" x14ac:dyDescent="0.3">
      <c r="A68" t="b">
        <v>1</v>
      </c>
      <c r="B68">
        <v>26.845703</v>
      </c>
      <c r="C68" s="2">
        <v>3.7285699999999998E-2</v>
      </c>
    </row>
    <row r="69" spans="1:3" x14ac:dyDescent="0.3">
      <c r="A69" t="b">
        <v>1</v>
      </c>
      <c r="B69">
        <v>26.845703</v>
      </c>
      <c r="C69" s="2">
        <v>3.7285699999999998E-2</v>
      </c>
    </row>
    <row r="70" spans="1:3" x14ac:dyDescent="0.3">
      <c r="A70" t="b">
        <v>0</v>
      </c>
      <c r="B70">
        <v>-166.09612999999999</v>
      </c>
      <c r="C70" s="2">
        <v>-0.23068906</v>
      </c>
    </row>
    <row r="71" spans="1:3" x14ac:dyDescent="0.3">
      <c r="A71" t="b">
        <v>0</v>
      </c>
      <c r="B71">
        <v>-166.09612999999999</v>
      </c>
      <c r="C71" s="2">
        <v>-0.23068906</v>
      </c>
    </row>
    <row r="72" spans="1:3" x14ac:dyDescent="0.3">
      <c r="A72" t="b">
        <v>0</v>
      </c>
      <c r="B72">
        <v>-166.09612999999999</v>
      </c>
      <c r="C72" s="2">
        <v>-0.23068906</v>
      </c>
    </row>
    <row r="73" spans="1:3" x14ac:dyDescent="0.3">
      <c r="A73" t="b">
        <v>1</v>
      </c>
      <c r="B73">
        <v>26.845703</v>
      </c>
      <c r="C73" s="2">
        <v>3.7285699999999998E-2</v>
      </c>
    </row>
    <row r="74" spans="1:3" x14ac:dyDescent="0.3">
      <c r="A74" t="b">
        <v>1</v>
      </c>
      <c r="B74">
        <v>26.845703</v>
      </c>
      <c r="C74" s="2">
        <v>3.7285699999999998E-2</v>
      </c>
    </row>
    <row r="75" spans="1:3" x14ac:dyDescent="0.3">
      <c r="A75" t="b">
        <v>1</v>
      </c>
      <c r="B75">
        <v>26.845703</v>
      </c>
      <c r="C75" s="2">
        <v>3.7285699999999998E-2</v>
      </c>
    </row>
    <row r="76" spans="1:3" x14ac:dyDescent="0.3">
      <c r="A76" t="b">
        <v>1</v>
      </c>
      <c r="B76">
        <v>26.845703</v>
      </c>
      <c r="C76" s="2">
        <v>3.7285699999999998E-2</v>
      </c>
    </row>
    <row r="77" spans="1:3" x14ac:dyDescent="0.3">
      <c r="A77" t="b">
        <v>1</v>
      </c>
      <c r="B77">
        <v>26.845703</v>
      </c>
      <c r="C77" s="2">
        <v>3.7285699999999998E-2</v>
      </c>
    </row>
    <row r="78" spans="1:3" x14ac:dyDescent="0.3">
      <c r="A78" t="b">
        <v>1</v>
      </c>
      <c r="B78">
        <v>26.845703</v>
      </c>
      <c r="C78" s="2">
        <v>3.7285699999999998E-2</v>
      </c>
    </row>
    <row r="79" spans="1:3" x14ac:dyDescent="0.3">
      <c r="A79" t="b">
        <v>0</v>
      </c>
      <c r="B79">
        <v>-166.09612999999999</v>
      </c>
      <c r="C79" s="2">
        <v>-0.23068906</v>
      </c>
    </row>
    <row r="80" spans="1:3" x14ac:dyDescent="0.3">
      <c r="A80" t="b">
        <v>1</v>
      </c>
      <c r="B80">
        <v>26.845703</v>
      </c>
      <c r="C80" s="2">
        <v>3.7285699999999998E-2</v>
      </c>
    </row>
    <row r="81" spans="1:3" x14ac:dyDescent="0.3">
      <c r="A81" t="b">
        <v>1</v>
      </c>
      <c r="B81">
        <v>26.845703</v>
      </c>
      <c r="C81" s="2">
        <v>3.7285699999999998E-2</v>
      </c>
    </row>
    <row r="82" spans="1:3" x14ac:dyDescent="0.3">
      <c r="A82" t="b">
        <v>1</v>
      </c>
      <c r="B82">
        <v>26.845703</v>
      </c>
      <c r="C82" s="2">
        <v>3.7285699999999998E-2</v>
      </c>
    </row>
    <row r="83" spans="1:3" x14ac:dyDescent="0.3">
      <c r="A83" t="b">
        <v>0</v>
      </c>
      <c r="B83">
        <v>-166.09612999999999</v>
      </c>
      <c r="C83" s="2">
        <v>-0.23068906</v>
      </c>
    </row>
    <row r="84" spans="1:3" x14ac:dyDescent="0.3">
      <c r="A84" t="b">
        <v>0</v>
      </c>
      <c r="B84">
        <v>-166.09612999999999</v>
      </c>
      <c r="C84" s="2">
        <v>-0.23068906</v>
      </c>
    </row>
    <row r="85" spans="1:3" x14ac:dyDescent="0.3">
      <c r="A85" t="b">
        <v>1</v>
      </c>
      <c r="B85">
        <v>26.845703</v>
      </c>
      <c r="C85" s="2">
        <v>3.7285699999999998E-2</v>
      </c>
    </row>
    <row r="86" spans="1:3" x14ac:dyDescent="0.3">
      <c r="A86" t="b">
        <v>0</v>
      </c>
      <c r="B86">
        <v>-166.09612999999999</v>
      </c>
      <c r="C86" s="2">
        <v>-0.23068906</v>
      </c>
    </row>
    <row r="87" spans="1:3" x14ac:dyDescent="0.3">
      <c r="A87" t="b">
        <v>0</v>
      </c>
      <c r="B87">
        <v>-166.09612999999999</v>
      </c>
      <c r="C87" s="2">
        <v>-0.23068906</v>
      </c>
    </row>
    <row r="88" spans="1:3" x14ac:dyDescent="0.3">
      <c r="A88" t="b">
        <v>0</v>
      </c>
      <c r="B88">
        <v>-166.09612999999999</v>
      </c>
      <c r="C88" s="2">
        <v>-0.23068906</v>
      </c>
    </row>
    <row r="89" spans="1:3" x14ac:dyDescent="0.3">
      <c r="A89" t="b">
        <v>1</v>
      </c>
      <c r="B89">
        <v>26.845703</v>
      </c>
      <c r="C89" s="2">
        <v>3.7285699999999998E-2</v>
      </c>
    </row>
    <row r="90" spans="1:3" x14ac:dyDescent="0.3">
      <c r="A90" t="b">
        <v>0</v>
      </c>
      <c r="B90">
        <v>-166.09612999999999</v>
      </c>
      <c r="C90" s="2">
        <v>-0.23068906</v>
      </c>
    </row>
    <row r="91" spans="1:3" x14ac:dyDescent="0.3">
      <c r="A91" t="b">
        <v>0</v>
      </c>
      <c r="B91">
        <v>-166.09612999999999</v>
      </c>
      <c r="C91" s="2">
        <v>-0.23068906</v>
      </c>
    </row>
    <row r="92" spans="1:3" x14ac:dyDescent="0.3">
      <c r="A92" t="b">
        <v>1</v>
      </c>
      <c r="B92">
        <v>26.845703</v>
      </c>
      <c r="C92" s="2">
        <v>3.7285699999999998E-2</v>
      </c>
    </row>
    <row r="93" spans="1:3" x14ac:dyDescent="0.3">
      <c r="A93" t="b">
        <v>0</v>
      </c>
      <c r="B93">
        <v>-166.09612999999999</v>
      </c>
      <c r="C93" s="2">
        <v>-0.23068906</v>
      </c>
    </row>
    <row r="94" spans="1:3" x14ac:dyDescent="0.3">
      <c r="A94" t="b">
        <v>1</v>
      </c>
      <c r="B94">
        <v>26.845703</v>
      </c>
      <c r="C94" s="2">
        <v>3.7285699999999998E-2</v>
      </c>
    </row>
    <row r="95" spans="1:3" x14ac:dyDescent="0.3">
      <c r="A95" t="b">
        <v>1</v>
      </c>
      <c r="B95">
        <v>26.845703</v>
      </c>
      <c r="C95" s="2">
        <v>3.7285699999999998E-2</v>
      </c>
    </row>
    <row r="96" spans="1:3" x14ac:dyDescent="0.3">
      <c r="A96" t="b">
        <v>1</v>
      </c>
      <c r="B96">
        <v>26.845703</v>
      </c>
      <c r="C96" s="2">
        <v>3.7285699999999998E-2</v>
      </c>
    </row>
    <row r="97" spans="1:3" x14ac:dyDescent="0.3">
      <c r="A97" t="b">
        <v>0</v>
      </c>
      <c r="B97">
        <v>-166.09612999999999</v>
      </c>
      <c r="C97" s="2">
        <v>-0.23068906</v>
      </c>
    </row>
    <row r="98" spans="1:3" x14ac:dyDescent="0.3">
      <c r="A98" t="b">
        <v>0</v>
      </c>
      <c r="B98">
        <v>-166.09612999999999</v>
      </c>
      <c r="C98" s="2">
        <v>-0.23068906</v>
      </c>
    </row>
    <row r="99" spans="1:3" x14ac:dyDescent="0.3">
      <c r="A99" t="b">
        <v>1</v>
      </c>
      <c r="B99">
        <v>26.845703</v>
      </c>
      <c r="C99" s="2">
        <v>3.7285699999999998E-2</v>
      </c>
    </row>
    <row r="100" spans="1:3" x14ac:dyDescent="0.3">
      <c r="A100" t="b">
        <v>1</v>
      </c>
      <c r="B100">
        <v>26.845703</v>
      </c>
      <c r="C100" s="2">
        <v>3.7285699999999998E-2</v>
      </c>
    </row>
    <row r="101" spans="1:3" x14ac:dyDescent="0.3">
      <c r="A101" t="b">
        <v>1</v>
      </c>
      <c r="B101">
        <v>26.845703</v>
      </c>
      <c r="C101" s="2">
        <v>3.7285699999999998E-2</v>
      </c>
    </row>
    <row r="102" spans="1:3" x14ac:dyDescent="0.3">
      <c r="A102" t="b">
        <v>1</v>
      </c>
      <c r="B102">
        <v>26.845703</v>
      </c>
      <c r="C102" s="2">
        <v>3.7285699999999998E-2</v>
      </c>
    </row>
    <row r="103" spans="1:3" x14ac:dyDescent="0.3">
      <c r="A103" t="b">
        <v>0</v>
      </c>
      <c r="B103">
        <v>-166.09612999999999</v>
      </c>
      <c r="C103" s="2">
        <v>-0.23068906</v>
      </c>
    </row>
    <row r="104" spans="1:3" x14ac:dyDescent="0.3">
      <c r="A104" t="b">
        <v>0</v>
      </c>
      <c r="B104">
        <v>-166.09612999999999</v>
      </c>
      <c r="C104" s="2">
        <v>-0.23068906</v>
      </c>
    </row>
    <row r="105" spans="1:3" x14ac:dyDescent="0.3">
      <c r="A105" t="b">
        <v>1</v>
      </c>
      <c r="B105">
        <v>26.845703</v>
      </c>
      <c r="C105" s="2">
        <v>3.7285699999999998E-2</v>
      </c>
    </row>
    <row r="106" spans="1:3" x14ac:dyDescent="0.3">
      <c r="A106" t="b">
        <v>0</v>
      </c>
      <c r="B106">
        <v>-166.09612999999999</v>
      </c>
      <c r="C106" s="2">
        <v>-0.23068906</v>
      </c>
    </row>
    <row r="107" spans="1:3" x14ac:dyDescent="0.3">
      <c r="A107" t="b">
        <v>0</v>
      </c>
      <c r="B107">
        <v>-166.09612999999999</v>
      </c>
      <c r="C107" s="2">
        <v>-0.23068906</v>
      </c>
    </row>
    <row r="108" spans="1:3" x14ac:dyDescent="0.3">
      <c r="A108" t="b">
        <v>1</v>
      </c>
      <c r="B108">
        <v>26.845703</v>
      </c>
      <c r="C108" s="2">
        <v>3.7285699999999998E-2</v>
      </c>
    </row>
    <row r="109" spans="1:3" x14ac:dyDescent="0.3">
      <c r="A109" t="b">
        <v>0</v>
      </c>
      <c r="B109">
        <v>-166.09612999999999</v>
      </c>
      <c r="C109" s="2">
        <v>-0.23068906</v>
      </c>
    </row>
    <row r="110" spans="1:3" x14ac:dyDescent="0.3">
      <c r="A110" t="b">
        <v>0</v>
      </c>
      <c r="B110">
        <v>-166.09612999999999</v>
      </c>
      <c r="C110" s="2">
        <v>-0.23068906</v>
      </c>
    </row>
    <row r="111" spans="1:3" x14ac:dyDescent="0.3">
      <c r="A111" t="b">
        <v>0</v>
      </c>
      <c r="B111">
        <v>-166.09612999999999</v>
      </c>
      <c r="C111" s="2">
        <v>-0.23068906</v>
      </c>
    </row>
    <row r="112" spans="1:3" x14ac:dyDescent="0.3">
      <c r="A112" t="b">
        <v>1</v>
      </c>
      <c r="B112">
        <v>26.845703</v>
      </c>
      <c r="C112" s="2">
        <v>3.7285699999999998E-2</v>
      </c>
    </row>
    <row r="113" spans="1:3" x14ac:dyDescent="0.3">
      <c r="A113" t="b">
        <v>0</v>
      </c>
      <c r="B113">
        <v>-166.09612999999999</v>
      </c>
      <c r="C113" s="2">
        <v>-0.23068906</v>
      </c>
    </row>
    <row r="114" spans="1:3" x14ac:dyDescent="0.3">
      <c r="A114" t="b">
        <v>1</v>
      </c>
      <c r="B114">
        <v>26.845703</v>
      </c>
      <c r="C114" s="2">
        <v>3.7285699999999998E-2</v>
      </c>
    </row>
    <row r="115" spans="1:3" x14ac:dyDescent="0.3">
      <c r="A115" t="b">
        <v>1</v>
      </c>
      <c r="B115">
        <v>26.845703</v>
      </c>
      <c r="C115" s="2">
        <v>3.7285699999999998E-2</v>
      </c>
    </row>
    <row r="116" spans="1:3" x14ac:dyDescent="0.3">
      <c r="A116" t="b">
        <v>1</v>
      </c>
      <c r="B116">
        <v>26.845703</v>
      </c>
      <c r="C116" s="2">
        <v>3.7285699999999998E-2</v>
      </c>
    </row>
    <row r="117" spans="1:3" x14ac:dyDescent="0.3">
      <c r="A117" t="b">
        <v>1</v>
      </c>
      <c r="B117">
        <v>26.845703</v>
      </c>
      <c r="C117" s="2">
        <v>3.7285699999999998E-2</v>
      </c>
    </row>
    <row r="118" spans="1:3" x14ac:dyDescent="0.3">
      <c r="A118" t="b">
        <v>0</v>
      </c>
      <c r="B118">
        <v>-166.09612999999999</v>
      </c>
      <c r="C118" s="2">
        <v>-0.23068906</v>
      </c>
    </row>
    <row r="119" spans="1:3" x14ac:dyDescent="0.3">
      <c r="A119" t="b">
        <v>1</v>
      </c>
      <c r="B119">
        <v>26.845703</v>
      </c>
      <c r="C119" s="2">
        <v>3.7285699999999998E-2</v>
      </c>
    </row>
    <row r="120" spans="1:3" x14ac:dyDescent="0.3">
      <c r="A120" t="b">
        <v>1</v>
      </c>
      <c r="B120">
        <v>26.845703</v>
      </c>
      <c r="C120" s="2">
        <v>3.7285699999999998E-2</v>
      </c>
    </row>
    <row r="121" spans="1:3" x14ac:dyDescent="0.3">
      <c r="A121" t="b">
        <v>0</v>
      </c>
      <c r="B121">
        <v>-166.09612999999999</v>
      </c>
      <c r="C121" s="2">
        <v>-0.23068906</v>
      </c>
    </row>
    <row r="122" spans="1:3" x14ac:dyDescent="0.3">
      <c r="A122" t="b">
        <v>1</v>
      </c>
      <c r="B122">
        <v>26.845703</v>
      </c>
      <c r="C122" s="2">
        <v>3.7285699999999998E-2</v>
      </c>
    </row>
    <row r="123" spans="1:3" x14ac:dyDescent="0.3">
      <c r="A123" t="b">
        <v>0</v>
      </c>
      <c r="B123">
        <v>-166.09612999999999</v>
      </c>
      <c r="C123" s="2">
        <v>-0.23068906</v>
      </c>
    </row>
    <row r="124" spans="1:3" x14ac:dyDescent="0.3">
      <c r="A124" t="b">
        <v>0</v>
      </c>
      <c r="B124">
        <v>-166.09612999999999</v>
      </c>
      <c r="C124" s="2">
        <v>-0.23068906</v>
      </c>
    </row>
    <row r="125" spans="1:3" x14ac:dyDescent="0.3">
      <c r="A125" t="b">
        <v>0</v>
      </c>
      <c r="B125">
        <v>-166.09612999999999</v>
      </c>
      <c r="C125" s="2">
        <v>-0.23068906</v>
      </c>
    </row>
    <row r="126" spans="1:3" x14ac:dyDescent="0.3">
      <c r="A126" t="b">
        <v>1</v>
      </c>
      <c r="B126">
        <v>26.845703</v>
      </c>
      <c r="C126" s="2">
        <v>3.7285699999999998E-2</v>
      </c>
    </row>
    <row r="127" spans="1:3" x14ac:dyDescent="0.3">
      <c r="A127" t="b">
        <v>0</v>
      </c>
      <c r="B127">
        <v>-166.09612999999999</v>
      </c>
      <c r="C127" s="2">
        <v>-0.23068906</v>
      </c>
    </row>
    <row r="128" spans="1:3" x14ac:dyDescent="0.3">
      <c r="A128" t="b">
        <v>1</v>
      </c>
      <c r="B128">
        <v>26.845703</v>
      </c>
      <c r="C128" s="2">
        <v>3.7285699999999998E-2</v>
      </c>
    </row>
    <row r="129" spans="1:3" x14ac:dyDescent="0.3">
      <c r="A129" t="b">
        <v>1</v>
      </c>
      <c r="B129">
        <v>26.845703</v>
      </c>
      <c r="C129" s="2">
        <v>3.7285699999999998E-2</v>
      </c>
    </row>
    <row r="130" spans="1:3" x14ac:dyDescent="0.3">
      <c r="A130" t="b">
        <v>1</v>
      </c>
      <c r="B130">
        <v>26.845703</v>
      </c>
      <c r="C130" s="2">
        <v>3.7285699999999998E-2</v>
      </c>
    </row>
    <row r="131" spans="1:3" x14ac:dyDescent="0.3">
      <c r="A131" t="b">
        <v>1</v>
      </c>
      <c r="B131">
        <v>26.845703</v>
      </c>
      <c r="C131" s="2">
        <v>3.7285699999999998E-2</v>
      </c>
    </row>
    <row r="132" spans="1:3" x14ac:dyDescent="0.3">
      <c r="A132" t="b">
        <v>1</v>
      </c>
      <c r="B132">
        <v>26.845703</v>
      </c>
      <c r="C132" s="2">
        <v>3.7285699999999998E-2</v>
      </c>
    </row>
    <row r="133" spans="1:3" x14ac:dyDescent="0.3">
      <c r="A133" t="b">
        <v>1</v>
      </c>
      <c r="B133">
        <v>26.845703</v>
      </c>
      <c r="C133" s="2">
        <v>3.7285699999999998E-2</v>
      </c>
    </row>
    <row r="134" spans="1:3" x14ac:dyDescent="0.3">
      <c r="A134" t="b">
        <v>0</v>
      </c>
      <c r="B134">
        <v>-166.09612999999999</v>
      </c>
      <c r="C134" s="2">
        <v>-0.23068906</v>
      </c>
    </row>
    <row r="135" spans="1:3" x14ac:dyDescent="0.3">
      <c r="A135" t="b">
        <v>1</v>
      </c>
      <c r="B135">
        <v>26.845703</v>
      </c>
      <c r="C135" s="2">
        <v>3.7285699999999998E-2</v>
      </c>
    </row>
    <row r="136" spans="1:3" x14ac:dyDescent="0.3">
      <c r="A136" t="b">
        <v>0</v>
      </c>
      <c r="B136">
        <v>-166.09612999999999</v>
      </c>
      <c r="C136" s="2">
        <v>-0.23068906</v>
      </c>
    </row>
    <row r="137" spans="1:3" x14ac:dyDescent="0.3">
      <c r="A137" t="b">
        <v>0</v>
      </c>
      <c r="B137">
        <v>-166.09612999999999</v>
      </c>
      <c r="C137" s="2">
        <v>-0.23068906</v>
      </c>
    </row>
    <row r="138" spans="1:3" x14ac:dyDescent="0.3">
      <c r="A138" t="b">
        <v>0</v>
      </c>
      <c r="B138">
        <v>-166.09612999999999</v>
      </c>
      <c r="C138" s="2">
        <v>-0.23068906</v>
      </c>
    </row>
    <row r="139" spans="1:3" x14ac:dyDescent="0.3">
      <c r="A139" t="b">
        <v>0</v>
      </c>
      <c r="B139">
        <v>-166.09612999999999</v>
      </c>
      <c r="C139" s="2">
        <v>-0.23068906</v>
      </c>
    </row>
    <row r="140" spans="1:3" x14ac:dyDescent="0.3">
      <c r="A140" t="b">
        <v>0</v>
      </c>
      <c r="B140">
        <v>-166.09612999999999</v>
      </c>
      <c r="C140" s="2">
        <v>-0.23068906</v>
      </c>
    </row>
    <row r="141" spans="1:3" x14ac:dyDescent="0.3">
      <c r="A141" t="b">
        <v>1</v>
      </c>
      <c r="B141">
        <v>26.845703</v>
      </c>
      <c r="C141" s="2">
        <v>3.7285699999999998E-2</v>
      </c>
    </row>
    <row r="142" spans="1:3" x14ac:dyDescent="0.3">
      <c r="A142" t="b">
        <v>1</v>
      </c>
      <c r="B142">
        <v>26.845703</v>
      </c>
      <c r="C142" s="2">
        <v>3.7285699999999998E-2</v>
      </c>
    </row>
    <row r="143" spans="1:3" x14ac:dyDescent="0.3">
      <c r="A143" t="b">
        <v>0</v>
      </c>
      <c r="B143">
        <v>-166.09612999999999</v>
      </c>
      <c r="C143" s="2">
        <v>-0.23068906</v>
      </c>
    </row>
    <row r="144" spans="1:3" x14ac:dyDescent="0.3">
      <c r="A144" t="b">
        <v>1</v>
      </c>
      <c r="B144">
        <v>26.845703</v>
      </c>
      <c r="C144" s="2">
        <v>3.7285699999999998E-2</v>
      </c>
    </row>
    <row r="145" spans="1:3" x14ac:dyDescent="0.3">
      <c r="A145" t="b">
        <v>0</v>
      </c>
      <c r="B145">
        <v>-166.09612999999999</v>
      </c>
      <c r="C145" s="2">
        <v>-0.23068906</v>
      </c>
    </row>
    <row r="146" spans="1:3" x14ac:dyDescent="0.3">
      <c r="A146" t="b">
        <v>1</v>
      </c>
      <c r="B146">
        <v>26.845703</v>
      </c>
      <c r="C146" s="2">
        <v>3.7285699999999998E-2</v>
      </c>
    </row>
    <row r="147" spans="1:3" x14ac:dyDescent="0.3">
      <c r="A147" t="b">
        <v>1</v>
      </c>
      <c r="B147">
        <v>26.845703</v>
      </c>
      <c r="C147" s="2">
        <v>3.7285699999999998E-2</v>
      </c>
    </row>
    <row r="148" spans="1:3" x14ac:dyDescent="0.3">
      <c r="A148" t="b">
        <v>1</v>
      </c>
      <c r="B148">
        <v>26.845703</v>
      </c>
      <c r="C148" s="2">
        <v>3.7285699999999998E-2</v>
      </c>
    </row>
    <row r="149" spans="1:3" x14ac:dyDescent="0.3">
      <c r="A149" t="b">
        <v>0</v>
      </c>
      <c r="B149">
        <v>-166.09612999999999</v>
      </c>
      <c r="C149" s="2">
        <v>-0.23068906</v>
      </c>
    </row>
    <row r="150" spans="1:3" x14ac:dyDescent="0.3">
      <c r="A150" t="b">
        <v>0</v>
      </c>
      <c r="B150">
        <v>-166.09612999999999</v>
      </c>
      <c r="C150" s="2">
        <v>-0.23068906</v>
      </c>
    </row>
    <row r="151" spans="1:3" x14ac:dyDescent="0.3">
      <c r="A151" t="b">
        <v>0</v>
      </c>
      <c r="B151">
        <v>-166.09612999999999</v>
      </c>
      <c r="C151" s="2">
        <v>-0.23068906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4854-4429-4A0E-814D-C5C79E458486}">
  <dimension ref="A1:F151"/>
  <sheetViews>
    <sheetView workbookViewId="0">
      <selection activeCell="F4" sqref="F4"/>
    </sheetView>
  </sheetViews>
  <sheetFormatPr defaultRowHeight="14.4" x14ac:dyDescent="0.3"/>
  <cols>
    <col min="1" max="1" width="11.77734375" bestFit="1" customWidth="1"/>
    <col min="2" max="2" width="11.6640625" bestFit="1" customWidth="1"/>
    <col min="3" max="3" width="10.77734375" style="2" bestFit="1" customWidth="1"/>
    <col min="5" max="5" width="29.3320312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-121.88977</v>
      </c>
      <c r="C2" s="2">
        <v>-0.16929135000000001</v>
      </c>
      <c r="E2" s="1" t="s">
        <v>3</v>
      </c>
      <c r="F2" s="2">
        <f xml:space="preserve"> COUNTIF(TradeResults6[Column1], "VERDADEIRO") / COUNTA(TradeResults6[Column1])</f>
        <v>1</v>
      </c>
    </row>
    <row r="3" spans="1:6" ht="18" x14ac:dyDescent="0.35">
      <c r="A3" t="b">
        <v>1</v>
      </c>
      <c r="B3">
        <v>-50.29419</v>
      </c>
      <c r="C3" s="2">
        <v>-6.9853040000000005E-2</v>
      </c>
      <c r="E3" s="1" t="s">
        <v>4</v>
      </c>
      <c r="F3" s="3">
        <f t="array" ref="F3" xml:space="preserve"> AVERAGE(IF(TradeResults6[Column1] = TRUE,TradeResults6[Column3]))</f>
        <v>-3.2933287533333296E-3</v>
      </c>
    </row>
    <row r="4" spans="1:6" ht="18" x14ac:dyDescent="0.35">
      <c r="A4" t="b">
        <v>1</v>
      </c>
      <c r="B4">
        <v>126.71832000000001</v>
      </c>
      <c r="C4" s="2">
        <v>0.17599766999999999</v>
      </c>
      <c r="E4" s="1" t="s">
        <v>8</v>
      </c>
      <c r="F4" s="5">
        <f t="array" ref="F4" xml:space="preserve"> AVERAGE(IF(TradeResults6[Column1] = TRUE,TradeResults6[Column2]))</f>
        <v>-2.3711962266666666</v>
      </c>
    </row>
    <row r="5" spans="1:6" ht="18" x14ac:dyDescent="0.35">
      <c r="A5" t="b">
        <v>1</v>
      </c>
      <c r="B5">
        <v>79.375429999999994</v>
      </c>
      <c r="C5" s="2">
        <v>0.11024365</v>
      </c>
      <c r="E5" s="4" t="s">
        <v>5</v>
      </c>
      <c r="F5" s="2">
        <f>_xlfn.STDEV.P(TradeResults6[Column3])</f>
        <v>0.13038675212501014</v>
      </c>
    </row>
    <row r="6" spans="1:6" ht="18" x14ac:dyDescent="0.35">
      <c r="A6" t="b">
        <v>1</v>
      </c>
      <c r="B6">
        <v>-121.88977</v>
      </c>
      <c r="C6" s="2">
        <v>-0.16929135000000001</v>
      </c>
      <c r="E6" s="1" t="s">
        <v>6</v>
      </c>
      <c r="F6" s="2">
        <f t="array" ref="F6">_xlfn.STDEV.P(IF(TradeResults6[Column3] &gt; 0,TradeResults6[Column3]))</f>
        <v>3.6394049271419628E-2</v>
      </c>
    </row>
    <row r="7" spans="1:6" ht="18" x14ac:dyDescent="0.35">
      <c r="A7" t="b">
        <v>1</v>
      </c>
      <c r="B7">
        <v>-33.616759999999999</v>
      </c>
      <c r="C7" s="2">
        <v>-4.6689946000000003E-2</v>
      </c>
      <c r="E7" s="1" t="s">
        <v>7</v>
      </c>
      <c r="F7" s="3">
        <f t="array" ref="F7">_xlfn.STDEV.P(IF(TradeResults6[Column3] &lt; 0,TradeResults6[Column3]))</f>
        <v>5.4922715541288553E-2</v>
      </c>
    </row>
    <row r="8" spans="1:6" x14ac:dyDescent="0.3">
      <c r="A8" t="b">
        <v>1</v>
      </c>
      <c r="B8">
        <v>113.62963999999999</v>
      </c>
      <c r="C8" s="2">
        <v>0.15781893999999999</v>
      </c>
    </row>
    <row r="9" spans="1:6" x14ac:dyDescent="0.3">
      <c r="A9" t="b">
        <v>1</v>
      </c>
      <c r="B9">
        <v>111.38251</v>
      </c>
      <c r="C9" s="2">
        <v>0.15469791999999999</v>
      </c>
    </row>
    <row r="10" spans="1:6" x14ac:dyDescent="0.3">
      <c r="A10" t="b">
        <v>1</v>
      </c>
      <c r="B10">
        <v>59.333312999999997</v>
      </c>
      <c r="C10" s="2">
        <v>8.2407380000000002E-2</v>
      </c>
    </row>
    <row r="11" spans="1:6" x14ac:dyDescent="0.3">
      <c r="A11" t="b">
        <v>1</v>
      </c>
      <c r="B11">
        <v>-61.061034999999997</v>
      </c>
      <c r="C11" s="2">
        <v>-8.4806989999999999E-2</v>
      </c>
    </row>
    <row r="12" spans="1:6" x14ac:dyDescent="0.3">
      <c r="A12" t="b">
        <v>1</v>
      </c>
      <c r="B12">
        <v>84.608339999999998</v>
      </c>
      <c r="C12" s="2">
        <v>0.11751158</v>
      </c>
    </row>
    <row r="13" spans="1:6" x14ac:dyDescent="0.3">
      <c r="A13" t="b">
        <v>1</v>
      </c>
      <c r="B13">
        <v>132.57703000000001</v>
      </c>
      <c r="C13" s="2">
        <v>0.18413475000000001</v>
      </c>
    </row>
    <row r="14" spans="1:6" x14ac:dyDescent="0.3">
      <c r="A14" t="b">
        <v>1</v>
      </c>
      <c r="B14">
        <v>59.333312999999997</v>
      </c>
      <c r="C14" s="2">
        <v>8.2407380000000002E-2</v>
      </c>
    </row>
    <row r="15" spans="1:6" x14ac:dyDescent="0.3">
      <c r="A15" t="b">
        <v>1</v>
      </c>
      <c r="B15">
        <v>-121.88977</v>
      </c>
      <c r="C15" s="2">
        <v>-0.16929135000000001</v>
      </c>
    </row>
    <row r="16" spans="1:6" x14ac:dyDescent="0.3">
      <c r="A16" t="b">
        <v>1</v>
      </c>
      <c r="B16">
        <v>-121.88977</v>
      </c>
      <c r="C16" s="2">
        <v>-0.16929135000000001</v>
      </c>
    </row>
    <row r="17" spans="1:3" x14ac:dyDescent="0.3">
      <c r="A17" t="b">
        <v>1</v>
      </c>
      <c r="B17">
        <v>129.91991999999999</v>
      </c>
      <c r="C17" s="2">
        <v>0.18044432999999999</v>
      </c>
    </row>
    <row r="18" spans="1:3" x14ac:dyDescent="0.3">
      <c r="A18" t="b">
        <v>1</v>
      </c>
      <c r="B18">
        <v>122.39905</v>
      </c>
      <c r="C18" s="2">
        <v>0.16999868000000001</v>
      </c>
    </row>
    <row r="19" spans="1:3" x14ac:dyDescent="0.3">
      <c r="A19" t="b">
        <v>1</v>
      </c>
      <c r="B19">
        <v>-90.088134999999994</v>
      </c>
      <c r="C19" s="2">
        <v>-0.12512240999999999</v>
      </c>
    </row>
    <row r="20" spans="1:3" x14ac:dyDescent="0.3">
      <c r="A20" t="b">
        <v>1</v>
      </c>
      <c r="B20">
        <v>-56.029724000000002</v>
      </c>
      <c r="C20" s="2">
        <v>-7.7819063999999993E-2</v>
      </c>
    </row>
    <row r="21" spans="1:3" x14ac:dyDescent="0.3">
      <c r="A21" t="b">
        <v>1</v>
      </c>
      <c r="B21">
        <v>-121.88977</v>
      </c>
      <c r="C21" s="2">
        <v>-0.16929135000000001</v>
      </c>
    </row>
    <row r="22" spans="1:3" x14ac:dyDescent="0.3">
      <c r="A22" t="b">
        <v>1</v>
      </c>
      <c r="B22">
        <v>87.746764999999996</v>
      </c>
      <c r="C22" s="2">
        <v>0.12187051</v>
      </c>
    </row>
    <row r="23" spans="1:3" x14ac:dyDescent="0.3">
      <c r="A23" t="b">
        <v>1</v>
      </c>
      <c r="B23">
        <v>-113.9538</v>
      </c>
      <c r="C23" s="2">
        <v>-0.15826916999999999</v>
      </c>
    </row>
    <row r="24" spans="1:3" x14ac:dyDescent="0.3">
      <c r="A24" t="b">
        <v>1</v>
      </c>
      <c r="B24">
        <v>-121.88977</v>
      </c>
      <c r="C24" s="2">
        <v>-0.16929135000000001</v>
      </c>
    </row>
    <row r="25" spans="1:3" x14ac:dyDescent="0.3">
      <c r="A25" t="b">
        <v>1</v>
      </c>
      <c r="B25">
        <v>-58.788451999999999</v>
      </c>
      <c r="C25" s="2">
        <v>-8.1650630000000002E-2</v>
      </c>
    </row>
    <row r="26" spans="1:3" x14ac:dyDescent="0.3">
      <c r="A26" t="b">
        <v>1</v>
      </c>
      <c r="B26">
        <v>-121.88977</v>
      </c>
      <c r="C26" s="2">
        <v>-0.16929135000000001</v>
      </c>
    </row>
    <row r="27" spans="1:3" x14ac:dyDescent="0.3">
      <c r="A27" t="b">
        <v>1</v>
      </c>
      <c r="B27">
        <v>96.481080000000006</v>
      </c>
      <c r="C27" s="2">
        <v>0.1340015</v>
      </c>
    </row>
    <row r="28" spans="1:3" x14ac:dyDescent="0.3">
      <c r="A28" t="b">
        <v>1</v>
      </c>
      <c r="B28">
        <v>-62.160156000000001</v>
      </c>
      <c r="C28" s="2">
        <v>-8.6333549999999995E-2</v>
      </c>
    </row>
    <row r="29" spans="1:3" x14ac:dyDescent="0.3">
      <c r="A29" t="b">
        <v>1</v>
      </c>
      <c r="B29">
        <v>-121.88977</v>
      </c>
      <c r="C29" s="2">
        <v>-0.16929135000000001</v>
      </c>
    </row>
    <row r="30" spans="1:3" x14ac:dyDescent="0.3">
      <c r="A30" t="b">
        <v>1</v>
      </c>
      <c r="B30">
        <v>79.282166000000004</v>
      </c>
      <c r="C30" s="2">
        <v>0.11011412</v>
      </c>
    </row>
    <row r="31" spans="1:3" x14ac:dyDescent="0.3">
      <c r="A31" t="b">
        <v>1</v>
      </c>
      <c r="B31">
        <v>59.333312999999997</v>
      </c>
      <c r="C31" s="2">
        <v>8.2407380000000002E-2</v>
      </c>
    </row>
    <row r="32" spans="1:3" x14ac:dyDescent="0.3">
      <c r="A32" t="b">
        <v>1</v>
      </c>
      <c r="B32">
        <v>-80.356319999999997</v>
      </c>
      <c r="C32" s="2">
        <v>-0.111606</v>
      </c>
    </row>
    <row r="33" spans="1:3" x14ac:dyDescent="0.3">
      <c r="A33" t="b">
        <v>1</v>
      </c>
      <c r="B33">
        <v>-88.865660000000005</v>
      </c>
      <c r="C33" s="2">
        <v>-0.12342453</v>
      </c>
    </row>
    <row r="34" spans="1:3" x14ac:dyDescent="0.3">
      <c r="A34" t="b">
        <v>1</v>
      </c>
      <c r="B34">
        <v>114.874695</v>
      </c>
      <c r="C34" s="2">
        <v>0.1595482</v>
      </c>
    </row>
    <row r="35" spans="1:3" x14ac:dyDescent="0.3">
      <c r="A35" t="b">
        <v>1</v>
      </c>
      <c r="B35">
        <v>59.333312999999997</v>
      </c>
      <c r="C35" s="2">
        <v>8.2407380000000002E-2</v>
      </c>
    </row>
    <row r="36" spans="1:3" x14ac:dyDescent="0.3">
      <c r="A36" t="b">
        <v>1</v>
      </c>
      <c r="B36">
        <v>-121.88977</v>
      </c>
      <c r="C36" s="2">
        <v>-0.16929135000000001</v>
      </c>
    </row>
    <row r="37" spans="1:3" x14ac:dyDescent="0.3">
      <c r="A37" t="b">
        <v>1</v>
      </c>
      <c r="B37">
        <v>-114.821106</v>
      </c>
      <c r="C37" s="2">
        <v>-0.15947375999999999</v>
      </c>
    </row>
    <row r="38" spans="1:3" x14ac:dyDescent="0.3">
      <c r="A38" t="b">
        <v>1</v>
      </c>
      <c r="B38">
        <v>-121.88977</v>
      </c>
      <c r="C38" s="2">
        <v>-0.16929135000000001</v>
      </c>
    </row>
    <row r="39" spans="1:3" x14ac:dyDescent="0.3">
      <c r="A39" t="b">
        <v>1</v>
      </c>
      <c r="B39">
        <v>126.92523</v>
      </c>
      <c r="C39" s="2">
        <v>0.17628504</v>
      </c>
    </row>
    <row r="40" spans="1:3" x14ac:dyDescent="0.3">
      <c r="A40" t="b">
        <v>1</v>
      </c>
      <c r="B40">
        <v>122.85663</v>
      </c>
      <c r="C40" s="2">
        <v>0.17063421000000001</v>
      </c>
    </row>
    <row r="41" spans="1:3" x14ac:dyDescent="0.3">
      <c r="A41" t="b">
        <v>1</v>
      </c>
      <c r="B41">
        <v>110.19061000000001</v>
      </c>
      <c r="C41" s="2">
        <v>0.15304253000000001</v>
      </c>
    </row>
    <row r="42" spans="1:3" x14ac:dyDescent="0.3">
      <c r="A42" t="b">
        <v>1</v>
      </c>
      <c r="B42">
        <v>83.648380000000003</v>
      </c>
      <c r="C42" s="2">
        <v>0.116178304</v>
      </c>
    </row>
    <row r="43" spans="1:3" x14ac:dyDescent="0.3">
      <c r="A43" t="b">
        <v>1</v>
      </c>
      <c r="B43">
        <v>-58.609560000000002</v>
      </c>
      <c r="C43" s="2">
        <v>-8.1402169999999996E-2</v>
      </c>
    </row>
    <row r="44" spans="1:3" x14ac:dyDescent="0.3">
      <c r="A44" t="b">
        <v>1</v>
      </c>
      <c r="B44">
        <v>59.333312999999997</v>
      </c>
      <c r="C44" s="2">
        <v>8.2407380000000002E-2</v>
      </c>
    </row>
    <row r="45" spans="1:3" x14ac:dyDescent="0.3">
      <c r="A45" t="b">
        <v>1</v>
      </c>
      <c r="B45">
        <v>-121.88977</v>
      </c>
      <c r="C45" s="2">
        <v>-0.16929135000000001</v>
      </c>
    </row>
    <row r="46" spans="1:3" x14ac:dyDescent="0.3">
      <c r="A46" t="b">
        <v>1</v>
      </c>
      <c r="B46">
        <v>122.27942</v>
      </c>
      <c r="C46" s="2">
        <v>0.16983253000000001</v>
      </c>
    </row>
    <row r="47" spans="1:3" x14ac:dyDescent="0.3">
      <c r="A47" t="b">
        <v>1</v>
      </c>
      <c r="B47">
        <v>109.15466000000001</v>
      </c>
      <c r="C47" s="2">
        <v>0.15160370000000001</v>
      </c>
    </row>
    <row r="48" spans="1:3" x14ac:dyDescent="0.3">
      <c r="A48" t="b">
        <v>1</v>
      </c>
      <c r="B48">
        <v>59.333312999999997</v>
      </c>
      <c r="C48" s="2">
        <v>8.2407380000000002E-2</v>
      </c>
    </row>
    <row r="49" spans="1:3" x14ac:dyDescent="0.3">
      <c r="A49" t="b">
        <v>1</v>
      </c>
      <c r="B49">
        <v>102.15161000000001</v>
      </c>
      <c r="C49" s="2">
        <v>0.14187722999999999</v>
      </c>
    </row>
    <row r="50" spans="1:3" x14ac:dyDescent="0.3">
      <c r="A50" t="b">
        <v>1</v>
      </c>
      <c r="B50">
        <v>-121.88977</v>
      </c>
      <c r="C50" s="2">
        <v>-0.16929135000000001</v>
      </c>
    </row>
    <row r="51" spans="1:3" x14ac:dyDescent="0.3">
      <c r="A51" t="b">
        <v>1</v>
      </c>
      <c r="B51">
        <v>-121.88977</v>
      </c>
      <c r="C51" s="2">
        <v>-0.16929135000000001</v>
      </c>
    </row>
    <row r="52" spans="1:3" x14ac:dyDescent="0.3">
      <c r="A52" t="b">
        <v>1</v>
      </c>
      <c r="B52">
        <v>-86.862305000000006</v>
      </c>
      <c r="C52" s="2">
        <v>-0.12064208999999999</v>
      </c>
    </row>
    <row r="53" spans="1:3" x14ac:dyDescent="0.3">
      <c r="A53" t="b">
        <v>1</v>
      </c>
      <c r="B53">
        <v>59.333312999999997</v>
      </c>
      <c r="C53" s="2">
        <v>8.2407380000000002E-2</v>
      </c>
    </row>
    <row r="54" spans="1:3" x14ac:dyDescent="0.3">
      <c r="A54" t="b">
        <v>1</v>
      </c>
      <c r="B54">
        <v>59.333312999999997</v>
      </c>
      <c r="C54" s="2">
        <v>8.2407380000000002E-2</v>
      </c>
    </row>
    <row r="55" spans="1:3" x14ac:dyDescent="0.3">
      <c r="A55" t="b">
        <v>1</v>
      </c>
      <c r="B55">
        <v>-33.086243000000003</v>
      </c>
      <c r="C55" s="2">
        <v>-4.5953114000000003E-2</v>
      </c>
    </row>
    <row r="56" spans="1:3" x14ac:dyDescent="0.3">
      <c r="A56" t="b">
        <v>1</v>
      </c>
      <c r="B56">
        <v>113.190186</v>
      </c>
      <c r="C56" s="2">
        <v>0.15720859000000001</v>
      </c>
    </row>
    <row r="57" spans="1:3" x14ac:dyDescent="0.3">
      <c r="A57" t="b">
        <v>1</v>
      </c>
      <c r="B57">
        <v>-75.438839999999999</v>
      </c>
      <c r="C57" s="2">
        <v>-0.104776174</v>
      </c>
    </row>
    <row r="58" spans="1:3" x14ac:dyDescent="0.3">
      <c r="A58" t="b">
        <v>1</v>
      </c>
      <c r="B58">
        <v>113.51623499999999</v>
      </c>
      <c r="C58" s="2">
        <v>0.15766144000000001</v>
      </c>
    </row>
    <row r="59" spans="1:3" x14ac:dyDescent="0.3">
      <c r="A59" t="b">
        <v>1</v>
      </c>
      <c r="B59">
        <v>-80.603819999999999</v>
      </c>
      <c r="C59" s="2">
        <v>-0.11194975</v>
      </c>
    </row>
    <row r="60" spans="1:3" x14ac:dyDescent="0.3">
      <c r="A60" t="b">
        <v>1</v>
      </c>
      <c r="B60">
        <v>-121.88977</v>
      </c>
      <c r="C60" s="2">
        <v>-0.16929135000000001</v>
      </c>
    </row>
    <row r="61" spans="1:3" x14ac:dyDescent="0.3">
      <c r="A61" t="b">
        <v>1</v>
      </c>
      <c r="B61">
        <v>-70.916625999999994</v>
      </c>
      <c r="C61" s="2">
        <v>-9.8495310000000003E-2</v>
      </c>
    </row>
    <row r="62" spans="1:3" x14ac:dyDescent="0.3">
      <c r="A62" t="b">
        <v>1</v>
      </c>
      <c r="B62">
        <v>-11.185364</v>
      </c>
      <c r="C62" s="2">
        <v>-1.5535227E-2</v>
      </c>
    </row>
    <row r="63" spans="1:3" x14ac:dyDescent="0.3">
      <c r="A63" t="b">
        <v>1</v>
      </c>
      <c r="B63">
        <v>-17.759765999999999</v>
      </c>
      <c r="C63" s="2">
        <v>-2.4666341000000001E-2</v>
      </c>
    </row>
    <row r="64" spans="1:3" x14ac:dyDescent="0.3">
      <c r="A64" t="b">
        <v>1</v>
      </c>
      <c r="B64">
        <v>59.333312999999997</v>
      </c>
      <c r="C64" s="2">
        <v>8.2407380000000002E-2</v>
      </c>
    </row>
    <row r="65" spans="1:3" x14ac:dyDescent="0.3">
      <c r="A65" t="b">
        <v>1</v>
      </c>
      <c r="B65">
        <v>-37.167969999999997</v>
      </c>
      <c r="C65" s="2">
        <v>-5.1622179999999997E-2</v>
      </c>
    </row>
    <row r="66" spans="1:3" x14ac:dyDescent="0.3">
      <c r="A66" t="b">
        <v>1</v>
      </c>
      <c r="B66">
        <v>59.333312999999997</v>
      </c>
      <c r="C66" s="2">
        <v>8.2407380000000002E-2</v>
      </c>
    </row>
    <row r="67" spans="1:3" x14ac:dyDescent="0.3">
      <c r="A67" t="b">
        <v>1</v>
      </c>
      <c r="B67">
        <v>-18.057251000000001</v>
      </c>
      <c r="C67" s="2">
        <v>-2.5079515E-2</v>
      </c>
    </row>
    <row r="68" spans="1:3" x14ac:dyDescent="0.3">
      <c r="A68" t="b">
        <v>1</v>
      </c>
      <c r="B68">
        <v>-21.310669000000001</v>
      </c>
      <c r="C68" s="2">
        <v>-2.959815E-2</v>
      </c>
    </row>
    <row r="69" spans="1:3" x14ac:dyDescent="0.3">
      <c r="A69" t="b">
        <v>1</v>
      </c>
      <c r="B69">
        <v>94.900270000000006</v>
      </c>
      <c r="C69" s="2">
        <v>0.13180592999999999</v>
      </c>
    </row>
    <row r="70" spans="1:3" x14ac:dyDescent="0.3">
      <c r="A70" t="b">
        <v>1</v>
      </c>
      <c r="B70">
        <v>59.333312999999997</v>
      </c>
      <c r="C70" s="2">
        <v>8.2407380000000002E-2</v>
      </c>
    </row>
    <row r="71" spans="1:3" x14ac:dyDescent="0.3">
      <c r="A71" t="b">
        <v>1</v>
      </c>
      <c r="B71">
        <v>-8.8926390000000008</v>
      </c>
      <c r="C71" s="2">
        <v>-1.2350888000000001E-2</v>
      </c>
    </row>
    <row r="72" spans="1:3" x14ac:dyDescent="0.3">
      <c r="A72" t="b">
        <v>1</v>
      </c>
      <c r="B72">
        <v>104.89984</v>
      </c>
      <c r="C72" s="2">
        <v>0.14569423000000001</v>
      </c>
    </row>
    <row r="73" spans="1:3" x14ac:dyDescent="0.3">
      <c r="A73" t="b">
        <v>1</v>
      </c>
      <c r="B73">
        <v>83.535889999999995</v>
      </c>
      <c r="C73" s="2">
        <v>0.11602206499999999</v>
      </c>
    </row>
    <row r="74" spans="1:3" x14ac:dyDescent="0.3">
      <c r="A74" t="b">
        <v>1</v>
      </c>
      <c r="B74">
        <v>-28.94989</v>
      </c>
      <c r="C74" s="2">
        <v>-4.0208180000000003E-2</v>
      </c>
    </row>
    <row r="75" spans="1:3" x14ac:dyDescent="0.3">
      <c r="A75" t="b">
        <v>1</v>
      </c>
      <c r="B75">
        <v>89.775085000000004</v>
      </c>
      <c r="C75" s="2">
        <v>0.12468762</v>
      </c>
    </row>
    <row r="76" spans="1:3" x14ac:dyDescent="0.3">
      <c r="A76" t="b">
        <v>1</v>
      </c>
      <c r="B76">
        <v>94.937380000000005</v>
      </c>
      <c r="C76" s="2">
        <v>0.13185747</v>
      </c>
    </row>
    <row r="77" spans="1:3" x14ac:dyDescent="0.3">
      <c r="A77" t="b">
        <v>1</v>
      </c>
      <c r="B77">
        <v>-11.170593</v>
      </c>
      <c r="C77" s="2">
        <v>-1.5514712999999999E-2</v>
      </c>
    </row>
    <row r="78" spans="1:3" x14ac:dyDescent="0.3">
      <c r="A78" t="b">
        <v>1</v>
      </c>
      <c r="B78">
        <v>100.73822</v>
      </c>
      <c r="C78" s="2">
        <v>0.13991419999999999</v>
      </c>
    </row>
    <row r="79" spans="1:3" x14ac:dyDescent="0.3">
      <c r="A79" t="b">
        <v>1</v>
      </c>
      <c r="B79">
        <v>-91.391540000000006</v>
      </c>
      <c r="C79" s="2">
        <v>-0.12693270000000001</v>
      </c>
    </row>
    <row r="80" spans="1:3" x14ac:dyDescent="0.3">
      <c r="A80" t="b">
        <v>1</v>
      </c>
      <c r="B80">
        <v>101.98071</v>
      </c>
      <c r="C80" s="2">
        <v>0.14163987</v>
      </c>
    </row>
    <row r="81" spans="1:3" x14ac:dyDescent="0.3">
      <c r="A81" t="b">
        <v>1</v>
      </c>
      <c r="B81">
        <v>-50.143982000000001</v>
      </c>
      <c r="C81" s="2">
        <v>-6.9644419999999999E-2</v>
      </c>
    </row>
    <row r="82" spans="1:3" x14ac:dyDescent="0.3">
      <c r="A82" t="b">
        <v>1</v>
      </c>
      <c r="B82">
        <v>-121.88977</v>
      </c>
      <c r="C82" s="2">
        <v>-0.16929135000000001</v>
      </c>
    </row>
    <row r="83" spans="1:3" x14ac:dyDescent="0.3">
      <c r="A83" t="b">
        <v>1</v>
      </c>
      <c r="B83">
        <v>-42.325256000000003</v>
      </c>
      <c r="C83" s="2">
        <v>-5.8785076999999998E-2</v>
      </c>
    </row>
    <row r="84" spans="1:3" x14ac:dyDescent="0.3">
      <c r="A84" t="b">
        <v>1</v>
      </c>
      <c r="B84">
        <v>-121.88977</v>
      </c>
      <c r="C84" s="2">
        <v>-0.16929135000000001</v>
      </c>
    </row>
    <row r="85" spans="1:3" x14ac:dyDescent="0.3">
      <c r="A85" t="b">
        <v>1</v>
      </c>
      <c r="B85">
        <v>127.59338</v>
      </c>
      <c r="C85" s="2">
        <v>0.17721302999999999</v>
      </c>
    </row>
    <row r="86" spans="1:3" x14ac:dyDescent="0.3">
      <c r="A86" t="b">
        <v>1</v>
      </c>
      <c r="B86">
        <v>-121.88977</v>
      </c>
      <c r="C86" s="2">
        <v>-0.16929135000000001</v>
      </c>
    </row>
    <row r="87" spans="1:3" x14ac:dyDescent="0.3">
      <c r="A87" t="b">
        <v>1</v>
      </c>
      <c r="B87">
        <v>-121.88977</v>
      </c>
      <c r="C87" s="2">
        <v>-0.16929135000000001</v>
      </c>
    </row>
    <row r="88" spans="1:3" x14ac:dyDescent="0.3">
      <c r="A88" t="b">
        <v>1</v>
      </c>
      <c r="B88">
        <v>59.333312999999997</v>
      </c>
      <c r="C88" s="2">
        <v>8.2407380000000002E-2</v>
      </c>
    </row>
    <row r="89" spans="1:3" x14ac:dyDescent="0.3">
      <c r="A89" t="b">
        <v>1</v>
      </c>
      <c r="B89">
        <v>-121.88977</v>
      </c>
      <c r="C89" s="2">
        <v>-0.16929135000000001</v>
      </c>
    </row>
    <row r="90" spans="1:3" x14ac:dyDescent="0.3">
      <c r="A90" t="b">
        <v>1</v>
      </c>
      <c r="B90">
        <v>83.603759999999994</v>
      </c>
      <c r="C90" s="2">
        <v>0.11611633</v>
      </c>
    </row>
    <row r="91" spans="1:3" x14ac:dyDescent="0.3">
      <c r="A91" t="b">
        <v>1</v>
      </c>
      <c r="B91">
        <v>132.82427999999999</v>
      </c>
      <c r="C91" s="2">
        <v>0.18447816</v>
      </c>
    </row>
    <row r="92" spans="1:3" x14ac:dyDescent="0.3">
      <c r="A92" t="b">
        <v>1</v>
      </c>
      <c r="B92">
        <v>130.97162</v>
      </c>
      <c r="C92" s="2">
        <v>0.18190503</v>
      </c>
    </row>
    <row r="93" spans="1:3" x14ac:dyDescent="0.3">
      <c r="A93" t="b">
        <v>1</v>
      </c>
      <c r="B93">
        <v>104.283325</v>
      </c>
      <c r="C93" s="2">
        <v>0.14483794999999999</v>
      </c>
    </row>
    <row r="94" spans="1:3" x14ac:dyDescent="0.3">
      <c r="A94" t="b">
        <v>1</v>
      </c>
      <c r="B94">
        <v>-121.88977</v>
      </c>
      <c r="C94" s="2">
        <v>-0.16929135000000001</v>
      </c>
    </row>
    <row r="95" spans="1:3" x14ac:dyDescent="0.3">
      <c r="A95" t="b">
        <v>1</v>
      </c>
      <c r="B95">
        <v>79.662779999999998</v>
      </c>
      <c r="C95" s="2">
        <v>0.11064275</v>
      </c>
    </row>
    <row r="96" spans="1:3" x14ac:dyDescent="0.3">
      <c r="A96" t="b">
        <v>1</v>
      </c>
      <c r="B96">
        <v>107.38623</v>
      </c>
      <c r="C96" s="2">
        <v>0.14914754</v>
      </c>
    </row>
    <row r="97" spans="1:3" x14ac:dyDescent="0.3">
      <c r="A97" t="b">
        <v>1</v>
      </c>
      <c r="B97">
        <v>59.333312999999997</v>
      </c>
      <c r="C97" s="2">
        <v>8.2407380000000002E-2</v>
      </c>
    </row>
    <row r="98" spans="1:3" x14ac:dyDescent="0.3">
      <c r="A98" t="b">
        <v>1</v>
      </c>
      <c r="B98">
        <v>59.333312999999997</v>
      </c>
      <c r="C98" s="2">
        <v>8.2407380000000002E-2</v>
      </c>
    </row>
    <row r="99" spans="1:3" x14ac:dyDescent="0.3">
      <c r="A99" t="b">
        <v>1</v>
      </c>
      <c r="B99">
        <v>128.41376</v>
      </c>
      <c r="C99" s="2">
        <v>0.17835245</v>
      </c>
    </row>
    <row r="100" spans="1:3" x14ac:dyDescent="0.3">
      <c r="A100" t="b">
        <v>1</v>
      </c>
      <c r="B100">
        <v>-121.88977</v>
      </c>
      <c r="C100" s="2">
        <v>-0.16929135000000001</v>
      </c>
    </row>
    <row r="101" spans="1:3" x14ac:dyDescent="0.3">
      <c r="A101" t="b">
        <v>1</v>
      </c>
      <c r="B101">
        <v>108.24402000000001</v>
      </c>
      <c r="C101" s="2">
        <v>0.15033891999999999</v>
      </c>
    </row>
    <row r="102" spans="1:3" x14ac:dyDescent="0.3">
      <c r="A102" t="b">
        <v>1</v>
      </c>
      <c r="B102">
        <v>-16.968933</v>
      </c>
      <c r="C102" s="2">
        <v>-2.3567963000000001E-2</v>
      </c>
    </row>
    <row r="103" spans="1:3" x14ac:dyDescent="0.3">
      <c r="A103" t="b">
        <v>1</v>
      </c>
      <c r="B103">
        <v>-18.741942999999999</v>
      </c>
      <c r="C103" s="2">
        <v>-2.6030477E-2</v>
      </c>
    </row>
    <row r="104" spans="1:3" x14ac:dyDescent="0.3">
      <c r="A104" t="b">
        <v>1</v>
      </c>
      <c r="B104">
        <v>59.333312999999997</v>
      </c>
      <c r="C104" s="2">
        <v>8.2407380000000002E-2</v>
      </c>
    </row>
    <row r="105" spans="1:3" x14ac:dyDescent="0.3">
      <c r="A105" t="b">
        <v>1</v>
      </c>
      <c r="B105">
        <v>-34.160522</v>
      </c>
      <c r="C105" s="2">
        <v>-4.7445170000000002E-2</v>
      </c>
    </row>
    <row r="106" spans="1:3" x14ac:dyDescent="0.3">
      <c r="A106" t="b">
        <v>1</v>
      </c>
      <c r="B106">
        <v>79.563050000000004</v>
      </c>
      <c r="C106" s="2">
        <v>0.11050422999999999</v>
      </c>
    </row>
    <row r="107" spans="1:3" x14ac:dyDescent="0.3">
      <c r="A107" t="b">
        <v>1</v>
      </c>
      <c r="B107">
        <v>-121.88977</v>
      </c>
      <c r="C107" s="2">
        <v>-0.16929135000000001</v>
      </c>
    </row>
    <row r="108" spans="1:3" x14ac:dyDescent="0.3">
      <c r="A108" t="b">
        <v>1</v>
      </c>
      <c r="B108">
        <v>59.333312999999997</v>
      </c>
      <c r="C108" s="2">
        <v>8.2407380000000002E-2</v>
      </c>
    </row>
    <row r="109" spans="1:3" x14ac:dyDescent="0.3">
      <c r="A109" t="b">
        <v>1</v>
      </c>
      <c r="B109">
        <v>-110.83765</v>
      </c>
      <c r="C109" s="2">
        <v>-0.15394116999999999</v>
      </c>
    </row>
    <row r="110" spans="1:3" x14ac:dyDescent="0.3">
      <c r="A110" t="b">
        <v>1</v>
      </c>
      <c r="B110">
        <v>-121.88977</v>
      </c>
      <c r="C110" s="2">
        <v>-0.16929135000000001</v>
      </c>
    </row>
    <row r="111" spans="1:3" x14ac:dyDescent="0.3">
      <c r="A111" t="b">
        <v>1</v>
      </c>
      <c r="B111">
        <v>-121.88977</v>
      </c>
      <c r="C111" s="2">
        <v>-0.16929135000000001</v>
      </c>
    </row>
    <row r="112" spans="1:3" x14ac:dyDescent="0.3">
      <c r="A112" t="b">
        <v>1</v>
      </c>
      <c r="B112">
        <v>-94.391360000000006</v>
      </c>
      <c r="C112" s="2">
        <v>-0.1310991</v>
      </c>
    </row>
    <row r="113" spans="1:3" x14ac:dyDescent="0.3">
      <c r="A113" t="b">
        <v>1</v>
      </c>
      <c r="B113">
        <v>-23.590392999999999</v>
      </c>
      <c r="C113" s="2">
        <v>-3.2764435000000001E-2</v>
      </c>
    </row>
    <row r="114" spans="1:3" x14ac:dyDescent="0.3">
      <c r="A114" t="b">
        <v>1</v>
      </c>
      <c r="B114">
        <v>109.500244</v>
      </c>
      <c r="C114" s="2">
        <v>0.15208367</v>
      </c>
    </row>
    <row r="115" spans="1:3" x14ac:dyDescent="0.3">
      <c r="A115" t="b">
        <v>1</v>
      </c>
      <c r="B115">
        <v>-121.88977</v>
      </c>
      <c r="C115" s="2">
        <v>-0.16929135000000001</v>
      </c>
    </row>
    <row r="116" spans="1:3" x14ac:dyDescent="0.3">
      <c r="A116" t="b">
        <v>1</v>
      </c>
      <c r="B116">
        <v>-29.311889999999998</v>
      </c>
      <c r="C116" s="2">
        <v>-4.0710959999999997E-2</v>
      </c>
    </row>
    <row r="117" spans="1:3" x14ac:dyDescent="0.3">
      <c r="A117" t="b">
        <v>1</v>
      </c>
      <c r="B117">
        <v>110.69055</v>
      </c>
      <c r="C117" s="2">
        <v>0.15373687</v>
      </c>
    </row>
    <row r="118" spans="1:3" x14ac:dyDescent="0.3">
      <c r="A118" t="b">
        <v>1</v>
      </c>
      <c r="B118">
        <v>-121.88977</v>
      </c>
      <c r="C118" s="2">
        <v>-0.16929135000000001</v>
      </c>
    </row>
    <row r="119" spans="1:3" x14ac:dyDescent="0.3">
      <c r="A119" t="b">
        <v>1</v>
      </c>
      <c r="B119">
        <v>-15.75531</v>
      </c>
      <c r="C119" s="2">
        <v>-2.1882375999999999E-2</v>
      </c>
    </row>
    <row r="120" spans="1:3" x14ac:dyDescent="0.3">
      <c r="A120" t="b">
        <v>1</v>
      </c>
      <c r="B120">
        <v>-56.220886</v>
      </c>
      <c r="C120" s="2">
        <v>-7.8084565999999994E-2</v>
      </c>
    </row>
    <row r="121" spans="1:3" x14ac:dyDescent="0.3">
      <c r="A121" t="b">
        <v>1</v>
      </c>
      <c r="B121">
        <v>135.43823</v>
      </c>
      <c r="C121" s="2">
        <v>0.18810864999999999</v>
      </c>
    </row>
    <row r="122" spans="1:3" x14ac:dyDescent="0.3">
      <c r="A122" t="b">
        <v>1</v>
      </c>
      <c r="B122">
        <v>-92.083010000000002</v>
      </c>
      <c r="C122" s="2">
        <v>-0.12789306</v>
      </c>
    </row>
    <row r="123" spans="1:3" x14ac:dyDescent="0.3">
      <c r="A123" t="b">
        <v>1</v>
      </c>
      <c r="B123">
        <v>59.333312999999997</v>
      </c>
      <c r="C123" s="2">
        <v>8.2407380000000002E-2</v>
      </c>
    </row>
    <row r="124" spans="1:3" x14ac:dyDescent="0.3">
      <c r="A124" t="b">
        <v>1</v>
      </c>
      <c r="B124">
        <v>106.56854</v>
      </c>
      <c r="C124" s="2">
        <v>0.14801186</v>
      </c>
    </row>
    <row r="125" spans="1:3" x14ac:dyDescent="0.3">
      <c r="A125" t="b">
        <v>1</v>
      </c>
      <c r="B125">
        <v>-121.88977</v>
      </c>
      <c r="C125" s="2">
        <v>-0.16929135000000001</v>
      </c>
    </row>
    <row r="126" spans="1:3" x14ac:dyDescent="0.3">
      <c r="A126" t="b">
        <v>1</v>
      </c>
      <c r="B126">
        <v>-38.174010000000003</v>
      </c>
      <c r="C126" s="2">
        <v>-5.3019459999999997E-2</v>
      </c>
    </row>
    <row r="127" spans="1:3" x14ac:dyDescent="0.3">
      <c r="A127" t="b">
        <v>1</v>
      </c>
      <c r="B127">
        <v>76.11157</v>
      </c>
      <c r="C127" s="2">
        <v>0.10571051400000001</v>
      </c>
    </row>
    <row r="128" spans="1:3" x14ac:dyDescent="0.3">
      <c r="A128" t="b">
        <v>1</v>
      </c>
      <c r="B128">
        <v>-58.832275000000003</v>
      </c>
      <c r="C128" s="2">
        <v>-8.1711489999999998E-2</v>
      </c>
    </row>
    <row r="129" spans="1:3" x14ac:dyDescent="0.3">
      <c r="A129" t="b">
        <v>1</v>
      </c>
      <c r="B129">
        <v>-121.88977</v>
      </c>
      <c r="C129" s="2">
        <v>-0.16929135000000001</v>
      </c>
    </row>
    <row r="130" spans="1:3" x14ac:dyDescent="0.3">
      <c r="A130" t="b">
        <v>1</v>
      </c>
      <c r="B130">
        <v>-121.88977</v>
      </c>
      <c r="C130" s="2">
        <v>-0.16929135000000001</v>
      </c>
    </row>
    <row r="131" spans="1:3" x14ac:dyDescent="0.3">
      <c r="A131" t="b">
        <v>1</v>
      </c>
      <c r="B131">
        <v>-121.88977</v>
      </c>
      <c r="C131" s="2">
        <v>-0.16929135000000001</v>
      </c>
    </row>
    <row r="132" spans="1:3" x14ac:dyDescent="0.3">
      <c r="A132" t="b">
        <v>1</v>
      </c>
      <c r="B132">
        <v>-121.88977</v>
      </c>
      <c r="C132" s="2">
        <v>-0.16929135000000001</v>
      </c>
    </row>
    <row r="133" spans="1:3" x14ac:dyDescent="0.3">
      <c r="A133" t="b">
        <v>1</v>
      </c>
      <c r="B133">
        <v>-121.88977</v>
      </c>
      <c r="C133" s="2">
        <v>-0.16929135000000001</v>
      </c>
    </row>
    <row r="134" spans="1:3" x14ac:dyDescent="0.3">
      <c r="A134" t="b">
        <v>1</v>
      </c>
      <c r="B134">
        <v>59.333312999999997</v>
      </c>
      <c r="C134" s="2">
        <v>8.2407380000000002E-2</v>
      </c>
    </row>
    <row r="135" spans="1:3" x14ac:dyDescent="0.3">
      <c r="A135" t="b">
        <v>1</v>
      </c>
      <c r="B135">
        <v>114.35388</v>
      </c>
      <c r="C135" s="2">
        <v>0.15882483</v>
      </c>
    </row>
    <row r="136" spans="1:3" x14ac:dyDescent="0.3">
      <c r="A136" t="b">
        <v>1</v>
      </c>
      <c r="B136">
        <v>115.46093999999999</v>
      </c>
      <c r="C136" s="2">
        <v>0.16036241000000001</v>
      </c>
    </row>
    <row r="137" spans="1:3" x14ac:dyDescent="0.3">
      <c r="A137" t="b">
        <v>1</v>
      </c>
      <c r="B137">
        <v>-82.72278</v>
      </c>
      <c r="C137" s="2">
        <v>-0.11489275</v>
      </c>
    </row>
    <row r="138" spans="1:3" x14ac:dyDescent="0.3">
      <c r="A138" t="b">
        <v>1</v>
      </c>
      <c r="B138">
        <v>59.333312999999997</v>
      </c>
      <c r="C138" s="2">
        <v>8.2407380000000002E-2</v>
      </c>
    </row>
    <row r="139" spans="1:3" x14ac:dyDescent="0.3">
      <c r="A139" t="b">
        <v>1</v>
      </c>
      <c r="B139">
        <v>59.333312999999997</v>
      </c>
      <c r="C139" s="2">
        <v>8.2407380000000002E-2</v>
      </c>
    </row>
    <row r="140" spans="1:3" x14ac:dyDescent="0.3">
      <c r="A140" t="b">
        <v>1</v>
      </c>
      <c r="B140">
        <v>-109.91431</v>
      </c>
      <c r="C140" s="2">
        <v>-0.15265876</v>
      </c>
    </row>
    <row r="141" spans="1:3" x14ac:dyDescent="0.3">
      <c r="A141" t="b">
        <v>1</v>
      </c>
      <c r="B141">
        <v>-82.000550000000004</v>
      </c>
      <c r="C141" s="2">
        <v>-0.11388965</v>
      </c>
    </row>
    <row r="142" spans="1:3" x14ac:dyDescent="0.3">
      <c r="A142" t="b">
        <v>1</v>
      </c>
      <c r="B142">
        <v>59.333312999999997</v>
      </c>
      <c r="C142" s="2">
        <v>8.2407380000000002E-2</v>
      </c>
    </row>
    <row r="143" spans="1:3" x14ac:dyDescent="0.3">
      <c r="A143" t="b">
        <v>1</v>
      </c>
      <c r="B143">
        <v>59.333312999999997</v>
      </c>
      <c r="C143" s="2">
        <v>8.2407380000000002E-2</v>
      </c>
    </row>
    <row r="144" spans="1:3" x14ac:dyDescent="0.3">
      <c r="A144" t="b">
        <v>1</v>
      </c>
      <c r="B144">
        <v>59.333312999999997</v>
      </c>
      <c r="C144" s="2">
        <v>8.2407380000000002E-2</v>
      </c>
    </row>
    <row r="145" spans="1:3" x14ac:dyDescent="0.3">
      <c r="A145" t="b">
        <v>1</v>
      </c>
      <c r="B145">
        <v>-46.655760000000001</v>
      </c>
      <c r="C145" s="2">
        <v>-6.4799670000000004E-2</v>
      </c>
    </row>
    <row r="146" spans="1:3" x14ac:dyDescent="0.3">
      <c r="A146" t="b">
        <v>1</v>
      </c>
      <c r="B146">
        <v>-68.301329999999993</v>
      </c>
      <c r="C146" s="2">
        <v>-9.4862959999999996E-2</v>
      </c>
    </row>
    <row r="147" spans="1:3" x14ac:dyDescent="0.3">
      <c r="A147" t="b">
        <v>1</v>
      </c>
      <c r="B147">
        <v>103.47601</v>
      </c>
      <c r="C147" s="2">
        <v>0.14371668000000001</v>
      </c>
    </row>
    <row r="148" spans="1:3" x14ac:dyDescent="0.3">
      <c r="A148" t="b">
        <v>1</v>
      </c>
      <c r="B148">
        <v>-106.31793</v>
      </c>
      <c r="C148" s="2">
        <v>-0.14766380000000001</v>
      </c>
    </row>
    <row r="149" spans="1:3" x14ac:dyDescent="0.3">
      <c r="A149" t="b">
        <v>1</v>
      </c>
      <c r="B149">
        <v>-112.56824</v>
      </c>
      <c r="C149" s="2">
        <v>-0.15634476999999999</v>
      </c>
    </row>
    <row r="150" spans="1:3" x14ac:dyDescent="0.3">
      <c r="A150" t="b">
        <v>1</v>
      </c>
      <c r="B150">
        <v>-86.72833</v>
      </c>
      <c r="C150" s="2">
        <v>-0.12045602</v>
      </c>
    </row>
    <row r="151" spans="1:3" x14ac:dyDescent="0.3">
      <c r="A151" t="b">
        <v>1</v>
      </c>
      <c r="B151">
        <v>110.4906</v>
      </c>
      <c r="C151" s="2">
        <v>0.15345916000000001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8C976-8F5F-4E17-9A8E-29E7EB67005D}">
  <dimension ref="A1:F151"/>
  <sheetViews>
    <sheetView workbookViewId="0">
      <selection activeCell="F4" sqref="F4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30.664062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0</v>
      </c>
      <c r="B2">
        <v>-166.09612999999999</v>
      </c>
      <c r="C2" s="2">
        <v>-0.23068906</v>
      </c>
      <c r="E2" s="1" t="s">
        <v>3</v>
      </c>
      <c r="F2" s="2">
        <f xml:space="preserve"> COUNTIF(TradeResults5[Column1], "VERDADEIRO") / COUNTA(TradeResults5[Column1])</f>
        <v>0.48666666666666669</v>
      </c>
    </row>
    <row r="3" spans="1:6" ht="18" x14ac:dyDescent="0.35">
      <c r="A3" t="b">
        <v>1</v>
      </c>
      <c r="B3">
        <v>75.558959999999999</v>
      </c>
      <c r="C3" s="2">
        <v>0.10494299999999999</v>
      </c>
      <c r="E3" s="1" t="s">
        <v>4</v>
      </c>
      <c r="F3" s="3">
        <f t="array" ref="F3" xml:space="preserve"> AVERAGE(IF(TradeResults5[Column1] = TRUE,TradeResults5[Column3]))</f>
        <v>0.1049429999999998</v>
      </c>
    </row>
    <row r="4" spans="1:6" ht="18" x14ac:dyDescent="0.35">
      <c r="A4" t="b">
        <v>1</v>
      </c>
      <c r="B4">
        <v>75.558959999999999</v>
      </c>
      <c r="C4" s="2">
        <v>0.10494299999999999</v>
      </c>
      <c r="E4" s="1" t="s">
        <v>8</v>
      </c>
      <c r="F4" s="5">
        <f t="array" ref="F4" xml:space="preserve"> AVERAGE(IF(TradeResults5[Column1] = TRUE,TradeResults5[Column2]))</f>
        <v>75.558960000000027</v>
      </c>
    </row>
    <row r="5" spans="1:6" ht="18" x14ac:dyDescent="0.35">
      <c r="A5" t="b">
        <v>1</v>
      </c>
      <c r="B5">
        <v>75.558959999999999</v>
      </c>
      <c r="C5" s="2">
        <v>0.10494299999999999</v>
      </c>
      <c r="E5" s="4" t="s">
        <v>5</v>
      </c>
      <c r="F5" s="2">
        <f>_xlfn.STDEV.P(TradeResults5[Column3])</f>
        <v>0.1677563514668185</v>
      </c>
    </row>
    <row r="6" spans="1:6" ht="18" x14ac:dyDescent="0.35">
      <c r="A6" t="b">
        <v>0</v>
      </c>
      <c r="B6">
        <v>-166.09612999999999</v>
      </c>
      <c r="C6" s="2">
        <v>-0.23068906</v>
      </c>
      <c r="E6" s="1" t="s">
        <v>6</v>
      </c>
      <c r="F6" s="2">
        <f t="array" ref="F6">_xlfn.STDEV.P(IF(TradeResults5[Column3] &gt; 0,TradeResults5[Column3]))</f>
        <v>1.9428902930940239E-16</v>
      </c>
    </row>
    <row r="7" spans="1:6" ht="18" x14ac:dyDescent="0.35">
      <c r="A7" t="b">
        <v>0</v>
      </c>
      <c r="B7">
        <v>-166.09612999999999</v>
      </c>
      <c r="C7" s="2">
        <v>-0.23068906</v>
      </c>
      <c r="E7" s="1" t="s">
        <v>7</v>
      </c>
      <c r="F7" s="3">
        <f t="array" ref="F7">_xlfn.STDEV.P(IF(TradeResults5[Column3] &lt; 0,TradeResults5[Column3]))</f>
        <v>3.0531133177191805E-16</v>
      </c>
    </row>
    <row r="8" spans="1:6" x14ac:dyDescent="0.3">
      <c r="A8" t="b">
        <v>1</v>
      </c>
      <c r="B8">
        <v>75.558959999999999</v>
      </c>
      <c r="C8" s="2">
        <v>0.10494299999999999</v>
      </c>
    </row>
    <row r="9" spans="1:6" x14ac:dyDescent="0.3">
      <c r="A9" t="b">
        <v>1</v>
      </c>
      <c r="B9">
        <v>75.558959999999999</v>
      </c>
      <c r="C9" s="2">
        <v>0.10494299999999999</v>
      </c>
    </row>
    <row r="10" spans="1:6" x14ac:dyDescent="0.3">
      <c r="A10" t="b">
        <v>0</v>
      </c>
      <c r="B10">
        <v>-166.09612999999999</v>
      </c>
      <c r="C10" s="2">
        <v>-0.23068906</v>
      </c>
    </row>
    <row r="11" spans="1:6" x14ac:dyDescent="0.3">
      <c r="A11" t="b">
        <v>1</v>
      </c>
      <c r="B11">
        <v>75.558959999999999</v>
      </c>
      <c r="C11" s="2">
        <v>0.10494299999999999</v>
      </c>
    </row>
    <row r="12" spans="1:6" x14ac:dyDescent="0.3">
      <c r="A12" t="b">
        <v>0</v>
      </c>
      <c r="B12">
        <v>-166.09612999999999</v>
      </c>
      <c r="C12" s="2">
        <v>-0.23068906</v>
      </c>
    </row>
    <row r="13" spans="1:6" x14ac:dyDescent="0.3">
      <c r="A13" t="b">
        <v>1</v>
      </c>
      <c r="B13">
        <v>75.558959999999999</v>
      </c>
      <c r="C13" s="2">
        <v>0.10494299999999999</v>
      </c>
    </row>
    <row r="14" spans="1:6" x14ac:dyDescent="0.3">
      <c r="A14" t="b">
        <v>0</v>
      </c>
      <c r="B14">
        <v>-166.09612999999999</v>
      </c>
      <c r="C14" s="2">
        <v>-0.23068906</v>
      </c>
    </row>
    <row r="15" spans="1:6" x14ac:dyDescent="0.3">
      <c r="A15" t="b">
        <v>0</v>
      </c>
      <c r="B15">
        <v>-166.09612999999999</v>
      </c>
      <c r="C15" s="2">
        <v>-0.23068906</v>
      </c>
    </row>
    <row r="16" spans="1:6" x14ac:dyDescent="0.3">
      <c r="A16" t="b">
        <v>1</v>
      </c>
      <c r="B16">
        <v>75.558959999999999</v>
      </c>
      <c r="C16" s="2">
        <v>0.10494299999999999</v>
      </c>
    </row>
    <row r="17" spans="1:3" x14ac:dyDescent="0.3">
      <c r="A17" t="b">
        <v>0</v>
      </c>
      <c r="B17">
        <v>-166.09612999999999</v>
      </c>
      <c r="C17" s="2">
        <v>-0.23068906</v>
      </c>
    </row>
    <row r="18" spans="1:3" x14ac:dyDescent="0.3">
      <c r="A18" t="b">
        <v>0</v>
      </c>
      <c r="B18">
        <v>-166.09612999999999</v>
      </c>
      <c r="C18" s="2">
        <v>-0.23068906</v>
      </c>
    </row>
    <row r="19" spans="1:3" x14ac:dyDescent="0.3">
      <c r="A19" t="b">
        <v>1</v>
      </c>
      <c r="B19">
        <v>75.558959999999999</v>
      </c>
      <c r="C19" s="2">
        <v>0.10494299999999999</v>
      </c>
    </row>
    <row r="20" spans="1:3" x14ac:dyDescent="0.3">
      <c r="A20" t="b">
        <v>1</v>
      </c>
      <c r="B20">
        <v>75.558959999999999</v>
      </c>
      <c r="C20" s="2">
        <v>0.10494299999999999</v>
      </c>
    </row>
    <row r="21" spans="1:3" x14ac:dyDescent="0.3">
      <c r="A21" t="b">
        <v>0</v>
      </c>
      <c r="B21">
        <v>-166.09612999999999</v>
      </c>
      <c r="C21" s="2">
        <v>-0.23068906</v>
      </c>
    </row>
    <row r="22" spans="1:3" x14ac:dyDescent="0.3">
      <c r="A22" t="b">
        <v>0</v>
      </c>
      <c r="B22">
        <v>-166.09612999999999</v>
      </c>
      <c r="C22" s="2">
        <v>-0.23068906</v>
      </c>
    </row>
    <row r="23" spans="1:3" x14ac:dyDescent="0.3">
      <c r="A23" t="b">
        <v>0</v>
      </c>
      <c r="B23">
        <v>-166.09612999999999</v>
      </c>
      <c r="C23" s="2">
        <v>-0.23068906</v>
      </c>
    </row>
    <row r="24" spans="1:3" x14ac:dyDescent="0.3">
      <c r="A24" t="b">
        <v>1</v>
      </c>
      <c r="B24">
        <v>75.558959999999999</v>
      </c>
      <c r="C24" s="2">
        <v>0.10494299999999999</v>
      </c>
    </row>
    <row r="25" spans="1:3" x14ac:dyDescent="0.3">
      <c r="A25" t="b">
        <v>0</v>
      </c>
      <c r="B25">
        <v>-166.09612999999999</v>
      </c>
      <c r="C25" s="2">
        <v>-0.23068906</v>
      </c>
    </row>
    <row r="26" spans="1:3" x14ac:dyDescent="0.3">
      <c r="A26" t="b">
        <v>1</v>
      </c>
      <c r="B26">
        <v>75.558959999999999</v>
      </c>
      <c r="C26" s="2">
        <v>0.10494299999999999</v>
      </c>
    </row>
    <row r="27" spans="1:3" x14ac:dyDescent="0.3">
      <c r="A27" t="b">
        <v>0</v>
      </c>
      <c r="B27">
        <v>-166.09612999999999</v>
      </c>
      <c r="C27" s="2">
        <v>-0.23068906</v>
      </c>
    </row>
    <row r="28" spans="1:3" x14ac:dyDescent="0.3">
      <c r="A28" t="b">
        <v>0</v>
      </c>
      <c r="B28">
        <v>-166.09612999999999</v>
      </c>
      <c r="C28" s="2">
        <v>-0.23068906</v>
      </c>
    </row>
    <row r="29" spans="1:3" x14ac:dyDescent="0.3">
      <c r="A29" t="b">
        <v>0</v>
      </c>
      <c r="B29">
        <v>-166.09612999999999</v>
      </c>
      <c r="C29" s="2">
        <v>-0.23068906</v>
      </c>
    </row>
    <row r="30" spans="1:3" x14ac:dyDescent="0.3">
      <c r="A30" t="b">
        <v>1</v>
      </c>
      <c r="B30">
        <v>75.558959999999999</v>
      </c>
      <c r="C30" s="2">
        <v>0.10494299999999999</v>
      </c>
    </row>
    <row r="31" spans="1:3" x14ac:dyDescent="0.3">
      <c r="A31" t="b">
        <v>1</v>
      </c>
      <c r="B31">
        <v>75.558959999999999</v>
      </c>
      <c r="C31" s="2">
        <v>0.10494299999999999</v>
      </c>
    </row>
    <row r="32" spans="1:3" x14ac:dyDescent="0.3">
      <c r="A32" t="b">
        <v>1</v>
      </c>
      <c r="B32">
        <v>75.558959999999999</v>
      </c>
      <c r="C32" s="2">
        <v>0.10494299999999999</v>
      </c>
    </row>
    <row r="33" spans="1:3" x14ac:dyDescent="0.3">
      <c r="A33" t="b">
        <v>1</v>
      </c>
      <c r="B33">
        <v>75.558959999999999</v>
      </c>
      <c r="C33" s="2">
        <v>0.10494299999999999</v>
      </c>
    </row>
    <row r="34" spans="1:3" x14ac:dyDescent="0.3">
      <c r="A34" t="b">
        <v>1</v>
      </c>
      <c r="B34">
        <v>75.558959999999999</v>
      </c>
      <c r="C34" s="2">
        <v>0.10494299999999999</v>
      </c>
    </row>
    <row r="35" spans="1:3" x14ac:dyDescent="0.3">
      <c r="A35" t="b">
        <v>0</v>
      </c>
      <c r="B35">
        <v>-166.09612999999999</v>
      </c>
      <c r="C35" s="2">
        <v>-0.23068906</v>
      </c>
    </row>
    <row r="36" spans="1:3" x14ac:dyDescent="0.3">
      <c r="A36" t="b">
        <v>1</v>
      </c>
      <c r="B36">
        <v>75.558959999999999</v>
      </c>
      <c r="C36" s="2">
        <v>0.10494299999999999</v>
      </c>
    </row>
    <row r="37" spans="1:3" x14ac:dyDescent="0.3">
      <c r="A37" t="b">
        <v>1</v>
      </c>
      <c r="B37">
        <v>75.558959999999999</v>
      </c>
      <c r="C37" s="2">
        <v>0.10494299999999999</v>
      </c>
    </row>
    <row r="38" spans="1:3" x14ac:dyDescent="0.3">
      <c r="A38" t="b">
        <v>1</v>
      </c>
      <c r="B38">
        <v>75.558959999999999</v>
      </c>
      <c r="C38" s="2">
        <v>0.10494299999999999</v>
      </c>
    </row>
    <row r="39" spans="1:3" x14ac:dyDescent="0.3">
      <c r="A39" t="b">
        <v>0</v>
      </c>
      <c r="B39">
        <v>-166.09612999999999</v>
      </c>
      <c r="C39" s="2">
        <v>-0.23068906</v>
      </c>
    </row>
    <row r="40" spans="1:3" x14ac:dyDescent="0.3">
      <c r="A40" t="b">
        <v>0</v>
      </c>
      <c r="B40">
        <v>-166.09612999999999</v>
      </c>
      <c r="C40" s="2">
        <v>-0.23068906</v>
      </c>
    </row>
    <row r="41" spans="1:3" x14ac:dyDescent="0.3">
      <c r="A41" t="b">
        <v>1</v>
      </c>
      <c r="B41">
        <v>75.558959999999999</v>
      </c>
      <c r="C41" s="2">
        <v>0.10494299999999999</v>
      </c>
    </row>
    <row r="42" spans="1:3" x14ac:dyDescent="0.3">
      <c r="A42" t="b">
        <v>0</v>
      </c>
      <c r="B42">
        <v>-166.09612999999999</v>
      </c>
      <c r="C42" s="2">
        <v>-0.23068906</v>
      </c>
    </row>
    <row r="43" spans="1:3" x14ac:dyDescent="0.3">
      <c r="A43" t="b">
        <v>0</v>
      </c>
      <c r="B43">
        <v>-166.09612999999999</v>
      </c>
      <c r="C43" s="2">
        <v>-0.23068906</v>
      </c>
    </row>
    <row r="44" spans="1:3" x14ac:dyDescent="0.3">
      <c r="A44" t="b">
        <v>0</v>
      </c>
      <c r="B44">
        <v>-166.09612999999999</v>
      </c>
      <c r="C44" s="2">
        <v>-0.23068906</v>
      </c>
    </row>
    <row r="45" spans="1:3" x14ac:dyDescent="0.3">
      <c r="A45" t="b">
        <v>1</v>
      </c>
      <c r="B45">
        <v>75.558959999999999</v>
      </c>
      <c r="C45" s="2">
        <v>0.10494299999999999</v>
      </c>
    </row>
    <row r="46" spans="1:3" x14ac:dyDescent="0.3">
      <c r="A46" t="b">
        <v>1</v>
      </c>
      <c r="B46">
        <v>75.558959999999999</v>
      </c>
      <c r="C46" s="2">
        <v>0.10494299999999999</v>
      </c>
    </row>
    <row r="47" spans="1:3" x14ac:dyDescent="0.3">
      <c r="A47" t="b">
        <v>1</v>
      </c>
      <c r="B47">
        <v>75.558959999999999</v>
      </c>
      <c r="C47" s="2">
        <v>0.10494299999999999</v>
      </c>
    </row>
    <row r="48" spans="1:3" x14ac:dyDescent="0.3">
      <c r="A48" t="b">
        <v>0</v>
      </c>
      <c r="B48">
        <v>-166.09612999999999</v>
      </c>
      <c r="C48" s="2">
        <v>-0.23068906</v>
      </c>
    </row>
    <row r="49" spans="1:3" x14ac:dyDescent="0.3">
      <c r="A49" t="b">
        <v>0</v>
      </c>
      <c r="B49">
        <v>-166.09612999999999</v>
      </c>
      <c r="C49" s="2">
        <v>-0.23068906</v>
      </c>
    </row>
    <row r="50" spans="1:3" x14ac:dyDescent="0.3">
      <c r="A50" t="b">
        <v>0</v>
      </c>
      <c r="B50">
        <v>-166.09612999999999</v>
      </c>
      <c r="C50" s="2">
        <v>-0.23068906</v>
      </c>
    </row>
    <row r="51" spans="1:3" x14ac:dyDescent="0.3">
      <c r="A51" t="b">
        <v>0</v>
      </c>
      <c r="B51">
        <v>-166.09612999999999</v>
      </c>
      <c r="C51" s="2">
        <v>-0.23068906</v>
      </c>
    </row>
    <row r="52" spans="1:3" x14ac:dyDescent="0.3">
      <c r="A52" t="b">
        <v>0</v>
      </c>
      <c r="B52">
        <v>-166.09612999999999</v>
      </c>
      <c r="C52" s="2">
        <v>-0.23068906</v>
      </c>
    </row>
    <row r="53" spans="1:3" x14ac:dyDescent="0.3">
      <c r="A53" t="b">
        <v>1</v>
      </c>
      <c r="B53">
        <v>75.558959999999999</v>
      </c>
      <c r="C53" s="2">
        <v>0.10494299999999999</v>
      </c>
    </row>
    <row r="54" spans="1:3" x14ac:dyDescent="0.3">
      <c r="A54" t="b">
        <v>0</v>
      </c>
      <c r="B54">
        <v>-166.09612999999999</v>
      </c>
      <c r="C54" s="2">
        <v>-0.23068906</v>
      </c>
    </row>
    <row r="55" spans="1:3" x14ac:dyDescent="0.3">
      <c r="A55" t="b">
        <v>0</v>
      </c>
      <c r="B55">
        <v>-166.09612999999999</v>
      </c>
      <c r="C55" s="2">
        <v>-0.23068906</v>
      </c>
    </row>
    <row r="56" spans="1:3" x14ac:dyDescent="0.3">
      <c r="A56" t="b">
        <v>0</v>
      </c>
      <c r="B56">
        <v>-166.09612999999999</v>
      </c>
      <c r="C56" s="2">
        <v>-0.23068906</v>
      </c>
    </row>
    <row r="57" spans="1:3" x14ac:dyDescent="0.3">
      <c r="A57" t="b">
        <v>1</v>
      </c>
      <c r="B57">
        <v>75.558959999999999</v>
      </c>
      <c r="C57" s="2">
        <v>0.10494299999999999</v>
      </c>
    </row>
    <row r="58" spans="1:3" x14ac:dyDescent="0.3">
      <c r="A58" t="b">
        <v>0</v>
      </c>
      <c r="B58">
        <v>-166.09612999999999</v>
      </c>
      <c r="C58" s="2">
        <v>-0.23068906</v>
      </c>
    </row>
    <row r="59" spans="1:3" x14ac:dyDescent="0.3">
      <c r="A59" t="b">
        <v>0</v>
      </c>
      <c r="B59">
        <v>-166.09612999999999</v>
      </c>
      <c r="C59" s="2">
        <v>-0.23068906</v>
      </c>
    </row>
    <row r="60" spans="1:3" x14ac:dyDescent="0.3">
      <c r="A60" t="b">
        <v>1</v>
      </c>
      <c r="B60">
        <v>75.558959999999999</v>
      </c>
      <c r="C60" s="2">
        <v>0.10494299999999999</v>
      </c>
    </row>
    <row r="61" spans="1:3" x14ac:dyDescent="0.3">
      <c r="A61" t="b">
        <v>0</v>
      </c>
      <c r="B61">
        <v>-166.09612999999999</v>
      </c>
      <c r="C61" s="2">
        <v>-0.23068906</v>
      </c>
    </row>
    <row r="62" spans="1:3" x14ac:dyDescent="0.3">
      <c r="A62" t="b">
        <v>0</v>
      </c>
      <c r="B62">
        <v>-166.09612999999999</v>
      </c>
      <c r="C62" s="2">
        <v>-0.23068906</v>
      </c>
    </row>
    <row r="63" spans="1:3" x14ac:dyDescent="0.3">
      <c r="A63" t="b">
        <v>1</v>
      </c>
      <c r="B63">
        <v>75.558959999999999</v>
      </c>
      <c r="C63" s="2">
        <v>0.10494299999999999</v>
      </c>
    </row>
    <row r="64" spans="1:3" x14ac:dyDescent="0.3">
      <c r="A64" t="b">
        <v>0</v>
      </c>
      <c r="B64">
        <v>-166.09612999999999</v>
      </c>
      <c r="C64" s="2">
        <v>-0.23068906</v>
      </c>
    </row>
    <row r="65" spans="1:3" x14ac:dyDescent="0.3">
      <c r="A65" t="b">
        <v>0</v>
      </c>
      <c r="B65">
        <v>-166.09612999999999</v>
      </c>
      <c r="C65" s="2">
        <v>-0.23068906</v>
      </c>
    </row>
    <row r="66" spans="1:3" x14ac:dyDescent="0.3">
      <c r="A66" t="b">
        <v>0</v>
      </c>
      <c r="B66">
        <v>-166.09612999999999</v>
      </c>
      <c r="C66" s="2">
        <v>-0.23068906</v>
      </c>
    </row>
    <row r="67" spans="1:3" x14ac:dyDescent="0.3">
      <c r="A67" t="b">
        <v>0</v>
      </c>
      <c r="B67">
        <v>-166.09612999999999</v>
      </c>
      <c r="C67" s="2">
        <v>-0.23068906</v>
      </c>
    </row>
    <row r="68" spans="1:3" x14ac:dyDescent="0.3">
      <c r="A68" t="b">
        <v>0</v>
      </c>
      <c r="B68">
        <v>-166.09612999999999</v>
      </c>
      <c r="C68" s="2">
        <v>-0.23068906</v>
      </c>
    </row>
    <row r="69" spans="1:3" x14ac:dyDescent="0.3">
      <c r="A69" t="b">
        <v>0</v>
      </c>
      <c r="B69">
        <v>-166.09612999999999</v>
      </c>
      <c r="C69" s="2">
        <v>-0.23068906</v>
      </c>
    </row>
    <row r="70" spans="1:3" x14ac:dyDescent="0.3">
      <c r="A70" t="b">
        <v>0</v>
      </c>
      <c r="B70">
        <v>-166.09612999999999</v>
      </c>
      <c r="C70" s="2">
        <v>-0.23068906</v>
      </c>
    </row>
    <row r="71" spans="1:3" x14ac:dyDescent="0.3">
      <c r="A71" t="b">
        <v>1</v>
      </c>
      <c r="B71">
        <v>75.558959999999999</v>
      </c>
      <c r="C71" s="2">
        <v>0.10494299999999999</v>
      </c>
    </row>
    <row r="72" spans="1:3" x14ac:dyDescent="0.3">
      <c r="A72" t="b">
        <v>0</v>
      </c>
      <c r="B72">
        <v>-166.09612999999999</v>
      </c>
      <c r="C72" s="2">
        <v>-0.23068906</v>
      </c>
    </row>
    <row r="73" spans="1:3" x14ac:dyDescent="0.3">
      <c r="A73" t="b">
        <v>1</v>
      </c>
      <c r="B73">
        <v>75.558959999999999</v>
      </c>
      <c r="C73" s="2">
        <v>0.10494299999999999</v>
      </c>
    </row>
    <row r="74" spans="1:3" x14ac:dyDescent="0.3">
      <c r="A74" t="b">
        <v>0</v>
      </c>
      <c r="B74">
        <v>-166.09612999999999</v>
      </c>
      <c r="C74" s="2">
        <v>-0.23068906</v>
      </c>
    </row>
    <row r="75" spans="1:3" x14ac:dyDescent="0.3">
      <c r="A75" t="b">
        <v>0</v>
      </c>
      <c r="B75">
        <v>-166.09612999999999</v>
      </c>
      <c r="C75" s="2">
        <v>-0.23068906</v>
      </c>
    </row>
    <row r="76" spans="1:3" x14ac:dyDescent="0.3">
      <c r="A76" t="b">
        <v>1</v>
      </c>
      <c r="B76">
        <v>75.558959999999999</v>
      </c>
      <c r="C76" s="2">
        <v>0.10494299999999999</v>
      </c>
    </row>
    <row r="77" spans="1:3" x14ac:dyDescent="0.3">
      <c r="A77" t="b">
        <v>0</v>
      </c>
      <c r="B77">
        <v>-166.09612999999999</v>
      </c>
      <c r="C77" s="2">
        <v>-0.23068906</v>
      </c>
    </row>
    <row r="78" spans="1:3" x14ac:dyDescent="0.3">
      <c r="A78" t="b">
        <v>1</v>
      </c>
      <c r="B78">
        <v>75.558959999999999</v>
      </c>
      <c r="C78" s="2">
        <v>0.10494299999999999</v>
      </c>
    </row>
    <row r="79" spans="1:3" x14ac:dyDescent="0.3">
      <c r="A79" t="b">
        <v>1</v>
      </c>
      <c r="B79">
        <v>75.558959999999999</v>
      </c>
      <c r="C79" s="2">
        <v>0.10494299999999999</v>
      </c>
    </row>
    <row r="80" spans="1:3" x14ac:dyDescent="0.3">
      <c r="A80" t="b">
        <v>1</v>
      </c>
      <c r="B80">
        <v>75.558959999999999</v>
      </c>
      <c r="C80" s="2">
        <v>0.10494299999999999</v>
      </c>
    </row>
    <row r="81" spans="1:3" x14ac:dyDescent="0.3">
      <c r="A81" t="b">
        <v>0</v>
      </c>
      <c r="B81">
        <v>-166.09612999999999</v>
      </c>
      <c r="C81" s="2">
        <v>-0.23068906</v>
      </c>
    </row>
    <row r="82" spans="1:3" x14ac:dyDescent="0.3">
      <c r="A82" t="b">
        <v>0</v>
      </c>
      <c r="B82">
        <v>-166.09612999999999</v>
      </c>
      <c r="C82" s="2">
        <v>-0.23068906</v>
      </c>
    </row>
    <row r="83" spans="1:3" x14ac:dyDescent="0.3">
      <c r="A83" t="b">
        <v>1</v>
      </c>
      <c r="B83">
        <v>75.558959999999999</v>
      </c>
      <c r="C83" s="2">
        <v>0.10494299999999999</v>
      </c>
    </row>
    <row r="84" spans="1:3" x14ac:dyDescent="0.3">
      <c r="A84" t="b">
        <v>1</v>
      </c>
      <c r="B84">
        <v>75.558959999999999</v>
      </c>
      <c r="C84" s="2">
        <v>0.10494299999999999</v>
      </c>
    </row>
    <row r="85" spans="1:3" x14ac:dyDescent="0.3">
      <c r="A85" t="b">
        <v>1</v>
      </c>
      <c r="B85">
        <v>75.558959999999999</v>
      </c>
      <c r="C85" s="2">
        <v>0.10494299999999999</v>
      </c>
    </row>
    <row r="86" spans="1:3" x14ac:dyDescent="0.3">
      <c r="A86" t="b">
        <v>0</v>
      </c>
      <c r="B86">
        <v>-166.09612999999999</v>
      </c>
      <c r="C86" s="2">
        <v>-0.23068906</v>
      </c>
    </row>
    <row r="87" spans="1:3" x14ac:dyDescent="0.3">
      <c r="A87" t="b">
        <v>1</v>
      </c>
      <c r="B87">
        <v>75.558959999999999</v>
      </c>
      <c r="C87" s="2">
        <v>0.10494299999999999</v>
      </c>
    </row>
    <row r="88" spans="1:3" x14ac:dyDescent="0.3">
      <c r="A88" t="b">
        <v>0</v>
      </c>
      <c r="B88">
        <v>-166.09612999999999</v>
      </c>
      <c r="C88" s="2">
        <v>-0.23068906</v>
      </c>
    </row>
    <row r="89" spans="1:3" x14ac:dyDescent="0.3">
      <c r="A89" t="b">
        <v>1</v>
      </c>
      <c r="B89">
        <v>75.558959999999999</v>
      </c>
      <c r="C89" s="2">
        <v>0.10494299999999999</v>
      </c>
    </row>
    <row r="90" spans="1:3" x14ac:dyDescent="0.3">
      <c r="A90" t="b">
        <v>0</v>
      </c>
      <c r="B90">
        <v>-166.09612999999999</v>
      </c>
      <c r="C90" s="2">
        <v>-0.23068906</v>
      </c>
    </row>
    <row r="91" spans="1:3" x14ac:dyDescent="0.3">
      <c r="A91" t="b">
        <v>0</v>
      </c>
      <c r="B91">
        <v>-166.09612999999999</v>
      </c>
      <c r="C91" s="2">
        <v>-0.23068906</v>
      </c>
    </row>
    <row r="92" spans="1:3" x14ac:dyDescent="0.3">
      <c r="A92" t="b">
        <v>0</v>
      </c>
      <c r="B92">
        <v>-166.09612999999999</v>
      </c>
      <c r="C92" s="2">
        <v>-0.23068906</v>
      </c>
    </row>
    <row r="93" spans="1:3" x14ac:dyDescent="0.3">
      <c r="A93" t="b">
        <v>0</v>
      </c>
      <c r="B93">
        <v>-166.09612999999999</v>
      </c>
      <c r="C93" s="2">
        <v>-0.23068906</v>
      </c>
    </row>
    <row r="94" spans="1:3" x14ac:dyDescent="0.3">
      <c r="A94" t="b">
        <v>1</v>
      </c>
      <c r="B94">
        <v>75.558959999999999</v>
      </c>
      <c r="C94" s="2">
        <v>0.10494299999999999</v>
      </c>
    </row>
    <row r="95" spans="1:3" x14ac:dyDescent="0.3">
      <c r="A95" t="b">
        <v>1</v>
      </c>
      <c r="B95">
        <v>75.558959999999999</v>
      </c>
      <c r="C95" s="2">
        <v>0.10494299999999999</v>
      </c>
    </row>
    <row r="96" spans="1:3" x14ac:dyDescent="0.3">
      <c r="A96" t="b">
        <v>0</v>
      </c>
      <c r="B96">
        <v>-166.09612999999999</v>
      </c>
      <c r="C96" s="2">
        <v>-0.23068906</v>
      </c>
    </row>
    <row r="97" spans="1:3" x14ac:dyDescent="0.3">
      <c r="A97" t="b">
        <v>1</v>
      </c>
      <c r="B97">
        <v>75.558959999999999</v>
      </c>
      <c r="C97" s="2">
        <v>0.10494299999999999</v>
      </c>
    </row>
    <row r="98" spans="1:3" x14ac:dyDescent="0.3">
      <c r="A98" t="b">
        <v>1</v>
      </c>
      <c r="B98">
        <v>75.558959999999999</v>
      </c>
      <c r="C98" s="2">
        <v>0.10494299999999999</v>
      </c>
    </row>
    <row r="99" spans="1:3" x14ac:dyDescent="0.3">
      <c r="A99" t="b">
        <v>0</v>
      </c>
      <c r="B99">
        <v>-166.09612999999999</v>
      </c>
      <c r="C99" s="2">
        <v>-0.23068906</v>
      </c>
    </row>
    <row r="100" spans="1:3" x14ac:dyDescent="0.3">
      <c r="A100" t="b">
        <v>1</v>
      </c>
      <c r="B100">
        <v>75.558959999999999</v>
      </c>
      <c r="C100" s="2">
        <v>0.10494299999999999</v>
      </c>
    </row>
    <row r="101" spans="1:3" x14ac:dyDescent="0.3">
      <c r="A101" t="b">
        <v>1</v>
      </c>
      <c r="B101">
        <v>75.558959999999999</v>
      </c>
      <c r="C101" s="2">
        <v>0.10494299999999999</v>
      </c>
    </row>
    <row r="102" spans="1:3" x14ac:dyDescent="0.3">
      <c r="A102" t="b">
        <v>1</v>
      </c>
      <c r="B102">
        <v>75.558959999999999</v>
      </c>
      <c r="C102" s="2">
        <v>0.10494299999999999</v>
      </c>
    </row>
    <row r="103" spans="1:3" x14ac:dyDescent="0.3">
      <c r="A103" t="b">
        <v>0</v>
      </c>
      <c r="B103">
        <v>-166.09612999999999</v>
      </c>
      <c r="C103" s="2">
        <v>-0.23068906</v>
      </c>
    </row>
    <row r="104" spans="1:3" x14ac:dyDescent="0.3">
      <c r="A104" t="b">
        <v>0</v>
      </c>
      <c r="B104">
        <v>-166.09612999999999</v>
      </c>
      <c r="C104" s="2">
        <v>-0.23068906</v>
      </c>
    </row>
    <row r="105" spans="1:3" x14ac:dyDescent="0.3">
      <c r="A105" t="b">
        <v>1</v>
      </c>
      <c r="B105">
        <v>75.558959999999999</v>
      </c>
      <c r="C105" s="2">
        <v>0.10494299999999999</v>
      </c>
    </row>
    <row r="106" spans="1:3" x14ac:dyDescent="0.3">
      <c r="A106" t="b">
        <v>0</v>
      </c>
      <c r="B106">
        <v>-166.09612999999999</v>
      </c>
      <c r="C106" s="2">
        <v>-0.23068906</v>
      </c>
    </row>
    <row r="107" spans="1:3" x14ac:dyDescent="0.3">
      <c r="A107" t="b">
        <v>0</v>
      </c>
      <c r="B107">
        <v>-166.09612999999999</v>
      </c>
      <c r="C107" s="2">
        <v>-0.23068906</v>
      </c>
    </row>
    <row r="108" spans="1:3" x14ac:dyDescent="0.3">
      <c r="A108" t="b">
        <v>1</v>
      </c>
      <c r="B108">
        <v>75.558959999999999</v>
      </c>
      <c r="C108" s="2">
        <v>0.10494299999999999</v>
      </c>
    </row>
    <row r="109" spans="1:3" x14ac:dyDescent="0.3">
      <c r="A109" t="b">
        <v>0</v>
      </c>
      <c r="B109">
        <v>-166.09612999999999</v>
      </c>
      <c r="C109" s="2">
        <v>-0.23068906</v>
      </c>
    </row>
    <row r="110" spans="1:3" x14ac:dyDescent="0.3">
      <c r="A110" t="b">
        <v>0</v>
      </c>
      <c r="B110">
        <v>-166.09612999999999</v>
      </c>
      <c r="C110" s="2">
        <v>-0.23068906</v>
      </c>
    </row>
    <row r="111" spans="1:3" x14ac:dyDescent="0.3">
      <c r="A111" t="b">
        <v>0</v>
      </c>
      <c r="B111">
        <v>-166.09612999999999</v>
      </c>
      <c r="C111" s="2">
        <v>-0.23068906</v>
      </c>
    </row>
    <row r="112" spans="1:3" x14ac:dyDescent="0.3">
      <c r="A112" t="b">
        <v>1</v>
      </c>
      <c r="B112">
        <v>75.558959999999999</v>
      </c>
      <c r="C112" s="2">
        <v>0.10494299999999999</v>
      </c>
    </row>
    <row r="113" spans="1:3" x14ac:dyDescent="0.3">
      <c r="A113" t="b">
        <v>1</v>
      </c>
      <c r="B113">
        <v>75.558959999999999</v>
      </c>
      <c r="C113" s="2">
        <v>0.10494299999999999</v>
      </c>
    </row>
    <row r="114" spans="1:3" x14ac:dyDescent="0.3">
      <c r="A114" t="b">
        <v>1</v>
      </c>
      <c r="B114">
        <v>75.558959999999999</v>
      </c>
      <c r="C114" s="2">
        <v>0.10494299999999999</v>
      </c>
    </row>
    <row r="115" spans="1:3" x14ac:dyDescent="0.3">
      <c r="A115" t="b">
        <v>1</v>
      </c>
      <c r="B115">
        <v>75.558959999999999</v>
      </c>
      <c r="C115" s="2">
        <v>0.10494299999999999</v>
      </c>
    </row>
    <row r="116" spans="1:3" x14ac:dyDescent="0.3">
      <c r="A116" t="b">
        <v>1</v>
      </c>
      <c r="B116">
        <v>75.558959999999999</v>
      </c>
      <c r="C116" s="2">
        <v>0.10494299999999999</v>
      </c>
    </row>
    <row r="117" spans="1:3" x14ac:dyDescent="0.3">
      <c r="A117" t="b">
        <v>0</v>
      </c>
      <c r="B117">
        <v>-166.09612999999999</v>
      </c>
      <c r="C117" s="2">
        <v>-0.23068906</v>
      </c>
    </row>
    <row r="118" spans="1:3" x14ac:dyDescent="0.3">
      <c r="A118" t="b">
        <v>1</v>
      </c>
      <c r="B118">
        <v>75.558959999999999</v>
      </c>
      <c r="C118" s="2">
        <v>0.10494299999999999</v>
      </c>
    </row>
    <row r="119" spans="1:3" x14ac:dyDescent="0.3">
      <c r="A119" t="b">
        <v>1</v>
      </c>
      <c r="B119">
        <v>75.558959999999999</v>
      </c>
      <c r="C119" s="2">
        <v>0.10494299999999999</v>
      </c>
    </row>
    <row r="120" spans="1:3" x14ac:dyDescent="0.3">
      <c r="A120" t="b">
        <v>1</v>
      </c>
      <c r="B120">
        <v>75.558959999999999</v>
      </c>
      <c r="C120" s="2">
        <v>0.10494299999999999</v>
      </c>
    </row>
    <row r="121" spans="1:3" x14ac:dyDescent="0.3">
      <c r="A121" t="b">
        <v>0</v>
      </c>
      <c r="B121">
        <v>-166.09612999999999</v>
      </c>
      <c r="C121" s="2">
        <v>-0.23068906</v>
      </c>
    </row>
    <row r="122" spans="1:3" x14ac:dyDescent="0.3">
      <c r="A122" t="b">
        <v>1</v>
      </c>
      <c r="B122">
        <v>75.558959999999999</v>
      </c>
      <c r="C122" s="2">
        <v>0.10494299999999999</v>
      </c>
    </row>
    <row r="123" spans="1:3" x14ac:dyDescent="0.3">
      <c r="A123" t="b">
        <v>1</v>
      </c>
      <c r="B123">
        <v>75.558959999999999</v>
      </c>
      <c r="C123" s="2">
        <v>0.10494299999999999</v>
      </c>
    </row>
    <row r="124" spans="1:3" x14ac:dyDescent="0.3">
      <c r="A124" t="b">
        <v>0</v>
      </c>
      <c r="B124">
        <v>-166.09612999999999</v>
      </c>
      <c r="C124" s="2">
        <v>-0.23068906</v>
      </c>
    </row>
    <row r="125" spans="1:3" x14ac:dyDescent="0.3">
      <c r="A125" t="b">
        <v>0</v>
      </c>
      <c r="B125">
        <v>-166.09612999999999</v>
      </c>
      <c r="C125" s="2">
        <v>-0.23068906</v>
      </c>
    </row>
    <row r="126" spans="1:3" x14ac:dyDescent="0.3">
      <c r="A126" t="b">
        <v>1</v>
      </c>
      <c r="B126">
        <v>75.558959999999999</v>
      </c>
      <c r="C126" s="2">
        <v>0.10494299999999999</v>
      </c>
    </row>
    <row r="127" spans="1:3" x14ac:dyDescent="0.3">
      <c r="A127" t="b">
        <v>1</v>
      </c>
      <c r="B127">
        <v>75.558959999999999</v>
      </c>
      <c r="C127" s="2">
        <v>0.10494299999999999</v>
      </c>
    </row>
    <row r="128" spans="1:3" x14ac:dyDescent="0.3">
      <c r="A128" t="b">
        <v>0</v>
      </c>
      <c r="B128">
        <v>-166.09612999999999</v>
      </c>
      <c r="C128" s="2">
        <v>-0.23068906</v>
      </c>
    </row>
    <row r="129" spans="1:3" x14ac:dyDescent="0.3">
      <c r="A129" t="b">
        <v>1</v>
      </c>
      <c r="B129">
        <v>75.558959999999999</v>
      </c>
      <c r="C129" s="2">
        <v>0.10494299999999999</v>
      </c>
    </row>
    <row r="130" spans="1:3" x14ac:dyDescent="0.3">
      <c r="A130" t="b">
        <v>1</v>
      </c>
      <c r="B130">
        <v>75.558959999999999</v>
      </c>
      <c r="C130" s="2">
        <v>0.10494299999999999</v>
      </c>
    </row>
    <row r="131" spans="1:3" x14ac:dyDescent="0.3">
      <c r="A131" t="b">
        <v>0</v>
      </c>
      <c r="B131">
        <v>-166.09612999999999</v>
      </c>
      <c r="C131" s="2">
        <v>-0.23068906</v>
      </c>
    </row>
    <row r="132" spans="1:3" x14ac:dyDescent="0.3">
      <c r="A132" t="b">
        <v>1</v>
      </c>
      <c r="B132">
        <v>75.558959999999999</v>
      </c>
      <c r="C132" s="2">
        <v>0.10494299999999999</v>
      </c>
    </row>
    <row r="133" spans="1:3" x14ac:dyDescent="0.3">
      <c r="A133" t="b">
        <v>0</v>
      </c>
      <c r="B133">
        <v>-166.09612999999999</v>
      </c>
      <c r="C133" s="2">
        <v>-0.23068906</v>
      </c>
    </row>
    <row r="134" spans="1:3" x14ac:dyDescent="0.3">
      <c r="A134" t="b">
        <v>0</v>
      </c>
      <c r="B134">
        <v>-166.09612999999999</v>
      </c>
      <c r="C134" s="2">
        <v>-0.23068906</v>
      </c>
    </row>
    <row r="135" spans="1:3" x14ac:dyDescent="0.3">
      <c r="A135" t="b">
        <v>1</v>
      </c>
      <c r="B135">
        <v>75.558959999999999</v>
      </c>
      <c r="C135" s="2">
        <v>0.10494299999999999</v>
      </c>
    </row>
    <row r="136" spans="1:3" x14ac:dyDescent="0.3">
      <c r="A136" t="b">
        <v>1</v>
      </c>
      <c r="B136">
        <v>75.558959999999999</v>
      </c>
      <c r="C136" s="2">
        <v>0.10494299999999999</v>
      </c>
    </row>
    <row r="137" spans="1:3" x14ac:dyDescent="0.3">
      <c r="A137" t="b">
        <v>1</v>
      </c>
      <c r="B137">
        <v>75.558959999999999</v>
      </c>
      <c r="C137" s="2">
        <v>0.10494299999999999</v>
      </c>
    </row>
    <row r="138" spans="1:3" x14ac:dyDescent="0.3">
      <c r="A138" t="b">
        <v>1</v>
      </c>
      <c r="B138">
        <v>75.558959999999999</v>
      </c>
      <c r="C138" s="2">
        <v>0.10494299999999999</v>
      </c>
    </row>
    <row r="139" spans="1:3" x14ac:dyDescent="0.3">
      <c r="A139" t="b">
        <v>0</v>
      </c>
      <c r="B139">
        <v>-166.09612999999999</v>
      </c>
      <c r="C139" s="2">
        <v>-0.23068906</v>
      </c>
    </row>
    <row r="140" spans="1:3" x14ac:dyDescent="0.3">
      <c r="A140" t="b">
        <v>0</v>
      </c>
      <c r="B140">
        <v>-166.09612999999999</v>
      </c>
      <c r="C140" s="2">
        <v>-0.23068906</v>
      </c>
    </row>
    <row r="141" spans="1:3" x14ac:dyDescent="0.3">
      <c r="A141" t="b">
        <v>0</v>
      </c>
      <c r="B141">
        <v>-166.09612999999999</v>
      </c>
      <c r="C141" s="2">
        <v>-0.23068906</v>
      </c>
    </row>
    <row r="142" spans="1:3" x14ac:dyDescent="0.3">
      <c r="A142" t="b">
        <v>0</v>
      </c>
      <c r="B142">
        <v>-166.09612999999999</v>
      </c>
      <c r="C142" s="2">
        <v>-0.23068906</v>
      </c>
    </row>
    <row r="143" spans="1:3" x14ac:dyDescent="0.3">
      <c r="A143" t="b">
        <v>1</v>
      </c>
      <c r="B143">
        <v>75.558959999999999</v>
      </c>
      <c r="C143" s="2">
        <v>0.10494299999999999</v>
      </c>
    </row>
    <row r="144" spans="1:3" x14ac:dyDescent="0.3">
      <c r="A144" t="b">
        <v>1</v>
      </c>
      <c r="B144">
        <v>75.558959999999999</v>
      </c>
      <c r="C144" s="2">
        <v>0.10494299999999999</v>
      </c>
    </row>
    <row r="145" spans="1:3" x14ac:dyDescent="0.3">
      <c r="A145" t="b">
        <v>1</v>
      </c>
      <c r="B145">
        <v>75.558959999999999</v>
      </c>
      <c r="C145" s="2">
        <v>0.10494299999999999</v>
      </c>
    </row>
    <row r="146" spans="1:3" x14ac:dyDescent="0.3">
      <c r="A146" t="b">
        <v>0</v>
      </c>
      <c r="B146">
        <v>-166.09612999999999</v>
      </c>
      <c r="C146" s="2">
        <v>-0.23068906</v>
      </c>
    </row>
    <row r="147" spans="1:3" x14ac:dyDescent="0.3">
      <c r="A147" t="b">
        <v>1</v>
      </c>
      <c r="B147">
        <v>75.558959999999999</v>
      </c>
      <c r="C147" s="2">
        <v>0.10494299999999999</v>
      </c>
    </row>
    <row r="148" spans="1:3" x14ac:dyDescent="0.3">
      <c r="A148" t="b">
        <v>1</v>
      </c>
      <c r="B148">
        <v>75.558959999999999</v>
      </c>
      <c r="C148" s="2">
        <v>0.10494299999999999</v>
      </c>
    </row>
    <row r="149" spans="1:3" x14ac:dyDescent="0.3">
      <c r="A149" t="b">
        <v>1</v>
      </c>
      <c r="B149">
        <v>75.558959999999999</v>
      </c>
      <c r="C149" s="2">
        <v>0.10494299999999999</v>
      </c>
    </row>
    <row r="150" spans="1:3" x14ac:dyDescent="0.3">
      <c r="A150" t="b">
        <v>0</v>
      </c>
      <c r="B150">
        <v>-166.09612999999999</v>
      </c>
      <c r="C150" s="2">
        <v>-0.23068906</v>
      </c>
    </row>
    <row r="151" spans="1:3" x14ac:dyDescent="0.3">
      <c r="A151" t="b">
        <v>0</v>
      </c>
      <c r="B151">
        <v>-166.09612999999999</v>
      </c>
      <c r="C151" s="2">
        <v>-0.23068906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3DD3-9826-4D54-8072-F28EDD092744}">
  <dimension ref="A1:F151"/>
  <sheetViews>
    <sheetView workbookViewId="0">
      <selection activeCell="F4" sqref="F4"/>
    </sheetView>
  </sheetViews>
  <sheetFormatPr defaultRowHeight="14.4" x14ac:dyDescent="0.3"/>
  <cols>
    <col min="1" max="1" width="11.77734375" bestFit="1" customWidth="1"/>
    <col min="2" max="2" width="11.6640625" bestFit="1" customWidth="1"/>
    <col min="3" max="3" width="10.77734375" style="2" bestFit="1" customWidth="1"/>
    <col min="5" max="5" width="29.8867187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121.67248499999999</v>
      </c>
      <c r="C2" s="2">
        <v>0.16898957000000001</v>
      </c>
      <c r="E2" s="1" t="s">
        <v>3</v>
      </c>
      <c r="F2" s="2">
        <f xml:space="preserve"> COUNTIF(TradeResults4[Column1], "VERDADEIRO") / COUNTA(TradeResults4[Column1])</f>
        <v>1</v>
      </c>
    </row>
    <row r="3" spans="1:6" ht="18" x14ac:dyDescent="0.35">
      <c r="A3" t="b">
        <v>1</v>
      </c>
      <c r="B3">
        <v>83.900760000000005</v>
      </c>
      <c r="C3" s="2">
        <v>0.11652883</v>
      </c>
      <c r="E3" s="1" t="s">
        <v>4</v>
      </c>
      <c r="F3" s="3">
        <f t="array" ref="F3" xml:space="preserve"> AVERAGE(IF(TradeResults4[Column1] = TRUE,TradeResults4[Column3]))</f>
        <v>6.7311220436666694E-2</v>
      </c>
    </row>
    <row r="4" spans="1:6" ht="18" x14ac:dyDescent="0.35">
      <c r="A4" t="b">
        <v>1</v>
      </c>
      <c r="B4">
        <v>-39.679319999999997</v>
      </c>
      <c r="C4" s="2">
        <v>-5.5110168000000001E-2</v>
      </c>
      <c r="E4" s="1" t="s">
        <v>8</v>
      </c>
      <c r="F4" s="5">
        <f t="array" ref="F4" xml:space="preserve"> AVERAGE(IF(TradeResults4[Column1] = TRUE,TradeResults4[Column2]))</f>
        <v>48.464078896066653</v>
      </c>
    </row>
    <row r="5" spans="1:6" ht="18" x14ac:dyDescent="0.35">
      <c r="A5" t="b">
        <v>1</v>
      </c>
      <c r="B5">
        <v>106.54266</v>
      </c>
      <c r="C5" s="2">
        <v>0.14797592000000001</v>
      </c>
      <c r="E5" s="4" t="s">
        <v>5</v>
      </c>
      <c r="F5" s="2">
        <f>_xlfn.STDEV.P(TradeResults4[Column3])</f>
        <v>9.0273548882788712E-2</v>
      </c>
    </row>
    <row r="6" spans="1:6" ht="18" x14ac:dyDescent="0.35">
      <c r="A6" t="b">
        <v>1</v>
      </c>
      <c r="B6">
        <v>-39.679319999999997</v>
      </c>
      <c r="C6" s="2">
        <v>-5.5110168000000001E-2</v>
      </c>
      <c r="E6" s="1" t="s">
        <v>6</v>
      </c>
      <c r="F6" s="2">
        <f t="array" ref="F6">_xlfn.STDEV.P(IF(TradeResults4[Column3] &gt; 0,TradeResults4[Column3]))</f>
        <v>6.6346347016548152E-2</v>
      </c>
    </row>
    <row r="7" spans="1:6" ht="18" x14ac:dyDescent="0.35">
      <c r="A7" t="b">
        <v>1</v>
      </c>
      <c r="B7">
        <v>-39.679319999999997</v>
      </c>
      <c r="C7" s="2">
        <v>-5.5110168000000001E-2</v>
      </c>
      <c r="E7" s="1" t="s">
        <v>7</v>
      </c>
      <c r="F7" s="3">
        <f t="array" ref="F7">_xlfn.STDEV.P(IF(TradeResults4[Column3] &lt; 0,TradeResults4[Column3]))</f>
        <v>1.7851288480717653E-2</v>
      </c>
    </row>
    <row r="8" spans="1:6" x14ac:dyDescent="0.3">
      <c r="A8" t="b">
        <v>1</v>
      </c>
      <c r="B8">
        <v>83.900760000000005</v>
      </c>
      <c r="C8" s="2">
        <v>0.11652883</v>
      </c>
    </row>
    <row r="9" spans="1:6" x14ac:dyDescent="0.3">
      <c r="A9" t="b">
        <v>1</v>
      </c>
      <c r="B9">
        <v>-39.679319999999997</v>
      </c>
      <c r="C9" s="2">
        <v>-5.5110168000000001E-2</v>
      </c>
    </row>
    <row r="10" spans="1:6" x14ac:dyDescent="0.3">
      <c r="A10" t="b">
        <v>1</v>
      </c>
      <c r="B10">
        <v>28.837645999999999</v>
      </c>
      <c r="C10" s="2">
        <v>4.0052286999999999E-2</v>
      </c>
    </row>
    <row r="11" spans="1:6" x14ac:dyDescent="0.3">
      <c r="A11" t="b">
        <v>1</v>
      </c>
      <c r="B11">
        <v>83.900760000000005</v>
      </c>
      <c r="C11" s="2">
        <v>0.11652883</v>
      </c>
    </row>
    <row r="12" spans="1:6" x14ac:dyDescent="0.3">
      <c r="A12" t="b">
        <v>1</v>
      </c>
      <c r="B12">
        <v>22.689696999999999</v>
      </c>
      <c r="C12" s="2">
        <v>3.1513467000000003E-2</v>
      </c>
    </row>
    <row r="13" spans="1:6" x14ac:dyDescent="0.3">
      <c r="A13" t="b">
        <v>1</v>
      </c>
      <c r="B13">
        <v>39.951842999999997</v>
      </c>
      <c r="C13" s="2">
        <v>5.5488672000000003E-2</v>
      </c>
    </row>
    <row r="14" spans="1:6" x14ac:dyDescent="0.3">
      <c r="A14" t="b">
        <v>1</v>
      </c>
      <c r="B14">
        <v>14.240601</v>
      </c>
      <c r="C14" s="2">
        <v>1.9778611000000001E-2</v>
      </c>
    </row>
    <row r="15" spans="1:6" x14ac:dyDescent="0.3">
      <c r="A15" t="b">
        <v>1</v>
      </c>
      <c r="B15">
        <v>117.42291</v>
      </c>
      <c r="C15" s="2">
        <v>0.16308738</v>
      </c>
    </row>
    <row r="16" spans="1:6" x14ac:dyDescent="0.3">
      <c r="A16" t="b">
        <v>1</v>
      </c>
      <c r="B16">
        <v>19.529785</v>
      </c>
      <c r="C16" s="2">
        <v>2.7124701000000001E-2</v>
      </c>
    </row>
    <row r="17" spans="1:3" x14ac:dyDescent="0.3">
      <c r="A17" t="b">
        <v>1</v>
      </c>
      <c r="B17">
        <v>19.750426999999998</v>
      </c>
      <c r="C17" s="2">
        <v>2.7431148999999998E-2</v>
      </c>
    </row>
    <row r="18" spans="1:3" x14ac:dyDescent="0.3">
      <c r="A18" t="b">
        <v>1</v>
      </c>
      <c r="B18">
        <v>128.70258000000001</v>
      </c>
      <c r="C18" s="2">
        <v>0.17875358</v>
      </c>
    </row>
    <row r="19" spans="1:3" x14ac:dyDescent="0.3">
      <c r="A19" t="b">
        <v>1</v>
      </c>
      <c r="B19">
        <v>83.900760000000005</v>
      </c>
      <c r="C19" s="2">
        <v>0.11652883</v>
      </c>
    </row>
    <row r="20" spans="1:3" x14ac:dyDescent="0.3">
      <c r="A20" t="b">
        <v>1</v>
      </c>
      <c r="B20">
        <v>151.35919000000001</v>
      </c>
      <c r="C20" s="2">
        <v>0.21022109999999999</v>
      </c>
    </row>
    <row r="21" spans="1:3" x14ac:dyDescent="0.3">
      <c r="A21" t="b">
        <v>1</v>
      </c>
      <c r="B21">
        <v>47.551696999999997</v>
      </c>
      <c r="C21" s="2">
        <v>6.6044025000000006E-2</v>
      </c>
    </row>
    <row r="22" spans="1:3" x14ac:dyDescent="0.3">
      <c r="A22" t="b">
        <v>1</v>
      </c>
      <c r="B22">
        <v>141.05328</v>
      </c>
      <c r="C22" s="2">
        <v>0.19590734000000001</v>
      </c>
    </row>
    <row r="23" spans="1:3" x14ac:dyDescent="0.3">
      <c r="A23" t="b">
        <v>1</v>
      </c>
      <c r="B23">
        <v>136.32343</v>
      </c>
      <c r="C23" s="2">
        <v>0.18933808999999999</v>
      </c>
    </row>
    <row r="24" spans="1:3" x14ac:dyDescent="0.3">
      <c r="A24" t="b">
        <v>1</v>
      </c>
      <c r="B24">
        <v>122.78882</v>
      </c>
      <c r="C24" s="2">
        <v>0.17054001999999999</v>
      </c>
    </row>
    <row r="25" spans="1:3" x14ac:dyDescent="0.3">
      <c r="A25" t="b">
        <v>1</v>
      </c>
      <c r="B25">
        <v>43.143127</v>
      </c>
      <c r="C25" s="2">
        <v>5.9921009999999997E-2</v>
      </c>
    </row>
    <row r="26" spans="1:3" x14ac:dyDescent="0.3">
      <c r="A26" t="b">
        <v>1</v>
      </c>
      <c r="B26">
        <v>11.686462000000001</v>
      </c>
      <c r="C26" s="2">
        <v>1.6231197999999999E-2</v>
      </c>
    </row>
    <row r="27" spans="1:3" x14ac:dyDescent="0.3">
      <c r="A27" t="b">
        <v>1</v>
      </c>
      <c r="B27">
        <v>1.8855591</v>
      </c>
      <c r="C27" s="2">
        <v>2.6188320000000002E-3</v>
      </c>
    </row>
    <row r="28" spans="1:3" x14ac:dyDescent="0.3">
      <c r="A28" t="b">
        <v>1</v>
      </c>
      <c r="B28">
        <v>107.82684</v>
      </c>
      <c r="C28" s="2">
        <v>0.14975949999999999</v>
      </c>
    </row>
    <row r="29" spans="1:3" x14ac:dyDescent="0.3">
      <c r="A29" t="b">
        <v>1</v>
      </c>
      <c r="B29">
        <v>83.900760000000005</v>
      </c>
      <c r="C29" s="2">
        <v>0.11652883</v>
      </c>
    </row>
    <row r="30" spans="1:3" x14ac:dyDescent="0.3">
      <c r="A30" t="b">
        <v>1</v>
      </c>
      <c r="B30">
        <v>138.14019999999999</v>
      </c>
      <c r="C30" s="2">
        <v>0.19186138999999999</v>
      </c>
    </row>
    <row r="31" spans="1:3" x14ac:dyDescent="0.3">
      <c r="A31" t="b">
        <v>1</v>
      </c>
      <c r="B31">
        <v>-39.679319999999997</v>
      </c>
      <c r="C31" s="2">
        <v>-5.5110168000000001E-2</v>
      </c>
    </row>
    <row r="32" spans="1:3" x14ac:dyDescent="0.3">
      <c r="A32" t="b">
        <v>1</v>
      </c>
      <c r="B32">
        <v>149.22893999999999</v>
      </c>
      <c r="C32" s="2">
        <v>0.20726243</v>
      </c>
    </row>
    <row r="33" spans="1:3" x14ac:dyDescent="0.3">
      <c r="A33" t="b">
        <v>1</v>
      </c>
      <c r="B33">
        <v>105.82757599999999</v>
      </c>
      <c r="C33" s="2">
        <v>0.14698274</v>
      </c>
    </row>
    <row r="34" spans="1:3" x14ac:dyDescent="0.3">
      <c r="A34" t="b">
        <v>1</v>
      </c>
      <c r="B34">
        <v>-0.53356934</v>
      </c>
      <c r="C34" s="2">
        <v>-7.4106849999999995E-4</v>
      </c>
    </row>
    <row r="35" spans="1:3" x14ac:dyDescent="0.3">
      <c r="A35" t="b">
        <v>1</v>
      </c>
      <c r="B35">
        <v>44.507446000000002</v>
      </c>
      <c r="C35" s="2">
        <v>6.18159E-2</v>
      </c>
    </row>
    <row r="36" spans="1:3" x14ac:dyDescent="0.3">
      <c r="A36" t="b">
        <v>1</v>
      </c>
      <c r="B36">
        <v>-39.679319999999997</v>
      </c>
      <c r="C36" s="2">
        <v>-5.5110168000000001E-2</v>
      </c>
    </row>
    <row r="37" spans="1:3" x14ac:dyDescent="0.3">
      <c r="A37" t="b">
        <v>1</v>
      </c>
      <c r="B37">
        <v>83.900760000000005</v>
      </c>
      <c r="C37" s="2">
        <v>0.11652883</v>
      </c>
    </row>
    <row r="38" spans="1:3" x14ac:dyDescent="0.3">
      <c r="A38" t="b">
        <v>1</v>
      </c>
      <c r="B38">
        <v>115.52722</v>
      </c>
      <c r="C38" s="2">
        <v>0.16045448000000001</v>
      </c>
    </row>
    <row r="39" spans="1:3" x14ac:dyDescent="0.3">
      <c r="A39" t="b">
        <v>1</v>
      </c>
      <c r="B39">
        <v>140.83208999999999</v>
      </c>
      <c r="C39" s="2">
        <v>0.19560011999999999</v>
      </c>
    </row>
    <row r="40" spans="1:3" x14ac:dyDescent="0.3">
      <c r="A40" t="b">
        <v>1</v>
      </c>
      <c r="B40">
        <v>139.84558000000001</v>
      </c>
      <c r="C40" s="2">
        <v>0.19422998</v>
      </c>
    </row>
    <row r="41" spans="1:3" x14ac:dyDescent="0.3">
      <c r="A41" t="b">
        <v>1</v>
      </c>
      <c r="B41">
        <v>22.472168</v>
      </c>
      <c r="C41" s="2">
        <v>3.1211345000000001E-2</v>
      </c>
    </row>
    <row r="42" spans="1:3" x14ac:dyDescent="0.3">
      <c r="A42" t="b">
        <v>1</v>
      </c>
      <c r="B42">
        <v>45.450684000000003</v>
      </c>
      <c r="C42" s="2">
        <v>6.312595E-2</v>
      </c>
    </row>
    <row r="43" spans="1:3" x14ac:dyDescent="0.3">
      <c r="A43" t="b">
        <v>1</v>
      </c>
      <c r="B43">
        <v>-2.2667236000000002</v>
      </c>
      <c r="C43" s="2">
        <v>-3.1482272E-3</v>
      </c>
    </row>
    <row r="44" spans="1:3" x14ac:dyDescent="0.3">
      <c r="A44" t="b">
        <v>1</v>
      </c>
      <c r="B44">
        <v>112.85101</v>
      </c>
      <c r="C44" s="2">
        <v>0.15673751999999999</v>
      </c>
    </row>
    <row r="45" spans="1:3" x14ac:dyDescent="0.3">
      <c r="A45" t="b">
        <v>1</v>
      </c>
      <c r="B45">
        <v>83.900760000000005</v>
      </c>
      <c r="C45" s="2">
        <v>0.11652883</v>
      </c>
    </row>
    <row r="46" spans="1:3" x14ac:dyDescent="0.3">
      <c r="A46" t="b">
        <v>1</v>
      </c>
      <c r="B46">
        <v>83.900760000000005</v>
      </c>
      <c r="C46" s="2">
        <v>0.11652883</v>
      </c>
    </row>
    <row r="47" spans="1:3" x14ac:dyDescent="0.3">
      <c r="A47" t="b">
        <v>1</v>
      </c>
      <c r="B47">
        <v>-39.679319999999997</v>
      </c>
      <c r="C47" s="2">
        <v>-5.5110168000000001E-2</v>
      </c>
    </row>
    <row r="48" spans="1:3" x14ac:dyDescent="0.3">
      <c r="A48" t="b">
        <v>1</v>
      </c>
      <c r="B48">
        <v>135.29204999999999</v>
      </c>
      <c r="C48" s="2">
        <v>0.18790562</v>
      </c>
    </row>
    <row r="49" spans="1:3" x14ac:dyDescent="0.3">
      <c r="A49" t="b">
        <v>1</v>
      </c>
      <c r="B49">
        <v>27.213622999999998</v>
      </c>
      <c r="C49" s="2">
        <v>3.7796700000000003E-2</v>
      </c>
    </row>
    <row r="50" spans="1:3" x14ac:dyDescent="0.3">
      <c r="A50" t="b">
        <v>1</v>
      </c>
      <c r="B50">
        <v>-39.679319999999997</v>
      </c>
      <c r="C50" s="2">
        <v>-5.5110168000000001E-2</v>
      </c>
    </row>
    <row r="51" spans="1:3" x14ac:dyDescent="0.3">
      <c r="A51" t="b">
        <v>1</v>
      </c>
      <c r="B51">
        <v>102.82268999999999</v>
      </c>
      <c r="C51" s="2">
        <v>0.1428093</v>
      </c>
    </row>
    <row r="52" spans="1:3" x14ac:dyDescent="0.3">
      <c r="A52" t="b">
        <v>1</v>
      </c>
      <c r="B52">
        <v>83.900760000000005</v>
      </c>
      <c r="C52" s="2">
        <v>0.11652883</v>
      </c>
    </row>
    <row r="53" spans="1:3" x14ac:dyDescent="0.3">
      <c r="A53" t="b">
        <v>1</v>
      </c>
      <c r="B53">
        <v>108.33002</v>
      </c>
      <c r="C53" s="2">
        <v>0.15045834999999999</v>
      </c>
    </row>
    <row r="54" spans="1:3" x14ac:dyDescent="0.3">
      <c r="A54" t="b">
        <v>1</v>
      </c>
      <c r="B54">
        <v>-19.94342</v>
      </c>
      <c r="C54" s="2">
        <v>-2.7699194999999999E-2</v>
      </c>
    </row>
    <row r="55" spans="1:3" x14ac:dyDescent="0.3">
      <c r="A55" t="b">
        <v>1</v>
      </c>
      <c r="B55">
        <v>133.41675000000001</v>
      </c>
      <c r="C55" s="2">
        <v>0.18530104</v>
      </c>
    </row>
    <row r="56" spans="1:3" x14ac:dyDescent="0.3">
      <c r="A56" t="b">
        <v>1</v>
      </c>
      <c r="B56">
        <v>-39.679319999999997</v>
      </c>
      <c r="C56" s="2">
        <v>-5.5110168000000001E-2</v>
      </c>
    </row>
    <row r="57" spans="1:3" x14ac:dyDescent="0.3">
      <c r="A57" t="b">
        <v>1</v>
      </c>
      <c r="B57">
        <v>41.692444000000002</v>
      </c>
      <c r="C57" s="2">
        <v>5.7906172999999998E-2</v>
      </c>
    </row>
    <row r="58" spans="1:3" x14ac:dyDescent="0.3">
      <c r="A58" t="b">
        <v>1</v>
      </c>
      <c r="B58">
        <v>83.900760000000005</v>
      </c>
      <c r="C58" s="2">
        <v>0.11652883</v>
      </c>
    </row>
    <row r="59" spans="1:3" x14ac:dyDescent="0.3">
      <c r="A59" t="b">
        <v>1</v>
      </c>
      <c r="B59">
        <v>43.736266999999998</v>
      </c>
      <c r="C59" s="2">
        <v>6.0744815000000001E-2</v>
      </c>
    </row>
    <row r="60" spans="1:3" x14ac:dyDescent="0.3">
      <c r="A60" t="b">
        <v>1</v>
      </c>
      <c r="B60">
        <v>3.9841308999999998</v>
      </c>
      <c r="C60" s="2">
        <v>5.5335150000000001E-3</v>
      </c>
    </row>
    <row r="61" spans="1:3" x14ac:dyDescent="0.3">
      <c r="A61" t="b">
        <v>1</v>
      </c>
      <c r="B61">
        <v>104.47015</v>
      </c>
      <c r="C61" s="2">
        <v>0.14509743</v>
      </c>
    </row>
    <row r="62" spans="1:3" x14ac:dyDescent="0.3">
      <c r="A62" t="b">
        <v>1</v>
      </c>
      <c r="B62">
        <v>30.937134</v>
      </c>
      <c r="C62" s="2">
        <v>4.2968239999999998E-2</v>
      </c>
    </row>
    <row r="63" spans="1:3" x14ac:dyDescent="0.3">
      <c r="A63" t="b">
        <v>1</v>
      </c>
      <c r="B63">
        <v>32.739136000000002</v>
      </c>
      <c r="C63" s="2">
        <v>4.5471020000000001E-2</v>
      </c>
    </row>
    <row r="64" spans="1:3" x14ac:dyDescent="0.3">
      <c r="A64" t="b">
        <v>1</v>
      </c>
      <c r="B64">
        <v>-39.679319999999997</v>
      </c>
      <c r="C64" s="2">
        <v>-5.5110168000000001E-2</v>
      </c>
    </row>
    <row r="65" spans="1:3" x14ac:dyDescent="0.3">
      <c r="A65" t="b">
        <v>1</v>
      </c>
      <c r="B65">
        <v>-39.679319999999997</v>
      </c>
      <c r="C65" s="2">
        <v>-5.5110168000000001E-2</v>
      </c>
    </row>
    <row r="66" spans="1:3" x14ac:dyDescent="0.3">
      <c r="A66" t="b">
        <v>1</v>
      </c>
      <c r="B66">
        <v>-39.679319999999997</v>
      </c>
      <c r="C66" s="2">
        <v>-5.5110168000000001E-2</v>
      </c>
    </row>
    <row r="67" spans="1:3" x14ac:dyDescent="0.3">
      <c r="A67" t="b">
        <v>1</v>
      </c>
      <c r="B67">
        <v>120.47241</v>
      </c>
      <c r="C67" s="2">
        <v>0.16732279999999999</v>
      </c>
    </row>
    <row r="68" spans="1:3" x14ac:dyDescent="0.3">
      <c r="A68" t="b">
        <v>1</v>
      </c>
      <c r="B68">
        <v>140.31097</v>
      </c>
      <c r="C68" s="2">
        <v>0.19487636</v>
      </c>
    </row>
    <row r="69" spans="1:3" x14ac:dyDescent="0.3">
      <c r="A69" t="b">
        <v>1</v>
      </c>
      <c r="B69">
        <v>6.3952637000000001</v>
      </c>
      <c r="C69" s="2">
        <v>8.8823099999999992E-3</v>
      </c>
    </row>
    <row r="70" spans="1:3" x14ac:dyDescent="0.3">
      <c r="A70" t="b">
        <v>1</v>
      </c>
      <c r="B70">
        <v>148.99878000000001</v>
      </c>
      <c r="C70" s="2">
        <v>0.20694275000000001</v>
      </c>
    </row>
    <row r="71" spans="1:3" x14ac:dyDescent="0.3">
      <c r="A71" t="b">
        <v>1</v>
      </c>
      <c r="B71">
        <v>37.522705000000002</v>
      </c>
      <c r="C71" s="2">
        <v>5.2114867000000002E-2</v>
      </c>
    </row>
    <row r="72" spans="1:3" x14ac:dyDescent="0.3">
      <c r="A72" t="b">
        <v>1</v>
      </c>
      <c r="B72">
        <v>-39.679319999999997</v>
      </c>
      <c r="C72" s="2">
        <v>-5.5110168000000001E-2</v>
      </c>
    </row>
    <row r="73" spans="1:3" x14ac:dyDescent="0.3">
      <c r="A73" t="b">
        <v>1</v>
      </c>
      <c r="B73">
        <v>19.024048000000001</v>
      </c>
      <c r="C73" s="2">
        <v>2.6422287999999999E-2</v>
      </c>
    </row>
    <row r="74" spans="1:3" x14ac:dyDescent="0.3">
      <c r="A74" t="b">
        <v>1</v>
      </c>
      <c r="B74">
        <v>-39.679319999999997</v>
      </c>
      <c r="C74" s="2">
        <v>-5.5110168000000001E-2</v>
      </c>
    </row>
    <row r="75" spans="1:3" x14ac:dyDescent="0.3">
      <c r="A75" t="b">
        <v>1</v>
      </c>
      <c r="B75">
        <v>-39.679319999999997</v>
      </c>
      <c r="C75" s="2">
        <v>-5.5110168000000001E-2</v>
      </c>
    </row>
    <row r="76" spans="1:3" x14ac:dyDescent="0.3">
      <c r="A76" t="b">
        <v>1</v>
      </c>
      <c r="B76">
        <v>122.4068</v>
      </c>
      <c r="C76" s="2">
        <v>0.17000945000000001</v>
      </c>
    </row>
    <row r="77" spans="1:3" x14ac:dyDescent="0.3">
      <c r="A77" t="b">
        <v>1</v>
      </c>
      <c r="B77">
        <v>121.57782</v>
      </c>
      <c r="C77" s="2">
        <v>0.16885807999999999</v>
      </c>
    </row>
    <row r="78" spans="1:3" x14ac:dyDescent="0.3">
      <c r="A78" t="b">
        <v>1</v>
      </c>
      <c r="B78">
        <v>22.755127000000002</v>
      </c>
      <c r="C78" s="2">
        <v>3.1604342000000001E-2</v>
      </c>
    </row>
    <row r="79" spans="1:3" x14ac:dyDescent="0.3">
      <c r="A79" t="b">
        <v>1</v>
      </c>
      <c r="B79">
        <v>133.53478999999999</v>
      </c>
      <c r="C79" s="2">
        <v>0.18546499999999999</v>
      </c>
    </row>
    <row r="80" spans="1:3" x14ac:dyDescent="0.3">
      <c r="A80" t="b">
        <v>1</v>
      </c>
      <c r="B80">
        <v>106.18591000000001</v>
      </c>
      <c r="C80" s="2">
        <v>0.14748043</v>
      </c>
    </row>
    <row r="81" spans="1:3" x14ac:dyDescent="0.3">
      <c r="A81" t="b">
        <v>1</v>
      </c>
      <c r="B81">
        <v>122.480896</v>
      </c>
      <c r="C81" s="2">
        <v>0.17011235999999999</v>
      </c>
    </row>
    <row r="82" spans="1:3" x14ac:dyDescent="0.3">
      <c r="A82" t="b">
        <v>1</v>
      </c>
      <c r="B82">
        <v>-39.679319999999997</v>
      </c>
      <c r="C82" s="2">
        <v>-5.5110168000000001E-2</v>
      </c>
    </row>
    <row r="83" spans="1:3" x14ac:dyDescent="0.3">
      <c r="A83" t="b">
        <v>1</v>
      </c>
      <c r="B83">
        <v>8.2137449999999994</v>
      </c>
      <c r="C83" s="2">
        <v>1.140798E-2</v>
      </c>
    </row>
    <row r="84" spans="1:3" x14ac:dyDescent="0.3">
      <c r="A84" t="b">
        <v>1</v>
      </c>
      <c r="B84">
        <v>30.27948</v>
      </c>
      <c r="C84" s="2">
        <v>4.2054832E-2</v>
      </c>
    </row>
    <row r="85" spans="1:3" x14ac:dyDescent="0.3">
      <c r="A85" t="b">
        <v>1</v>
      </c>
      <c r="B85">
        <v>18.314636</v>
      </c>
      <c r="C85" s="2">
        <v>2.5436996E-2</v>
      </c>
    </row>
    <row r="86" spans="1:3" x14ac:dyDescent="0.3">
      <c r="A86" t="b">
        <v>1</v>
      </c>
      <c r="B86">
        <v>-39.679319999999997</v>
      </c>
      <c r="C86" s="2">
        <v>-5.5110168000000001E-2</v>
      </c>
    </row>
    <row r="87" spans="1:3" x14ac:dyDescent="0.3">
      <c r="A87" t="b">
        <v>1</v>
      </c>
      <c r="B87">
        <v>-39.679319999999997</v>
      </c>
      <c r="C87" s="2">
        <v>-5.5110168000000001E-2</v>
      </c>
    </row>
    <row r="88" spans="1:3" x14ac:dyDescent="0.3">
      <c r="A88" t="b">
        <v>1</v>
      </c>
      <c r="B88">
        <v>21.626404000000001</v>
      </c>
      <c r="C88" s="2">
        <v>3.0036671000000001E-2</v>
      </c>
    </row>
    <row r="89" spans="1:3" x14ac:dyDescent="0.3">
      <c r="A89" t="b">
        <v>1</v>
      </c>
      <c r="B89">
        <v>151.40735000000001</v>
      </c>
      <c r="C89" s="2">
        <v>0.21028799000000001</v>
      </c>
    </row>
    <row r="90" spans="1:3" x14ac:dyDescent="0.3">
      <c r="A90" t="b">
        <v>1</v>
      </c>
      <c r="B90">
        <v>138.3117</v>
      </c>
      <c r="C90" s="2">
        <v>0.19209958999999999</v>
      </c>
    </row>
    <row r="91" spans="1:3" x14ac:dyDescent="0.3">
      <c r="A91" t="b">
        <v>1</v>
      </c>
      <c r="B91">
        <v>-39.679319999999997</v>
      </c>
      <c r="C91" s="2">
        <v>-5.5110168000000001E-2</v>
      </c>
    </row>
    <row r="92" spans="1:3" x14ac:dyDescent="0.3">
      <c r="A92" t="b">
        <v>1</v>
      </c>
      <c r="B92">
        <v>44.478270000000002</v>
      </c>
      <c r="C92" s="2">
        <v>6.1775379999999998E-2</v>
      </c>
    </row>
    <row r="93" spans="1:3" x14ac:dyDescent="0.3">
      <c r="A93" t="b">
        <v>1</v>
      </c>
      <c r="B93">
        <v>83.900760000000005</v>
      </c>
      <c r="C93" s="2">
        <v>0.11652883</v>
      </c>
    </row>
    <row r="94" spans="1:3" x14ac:dyDescent="0.3">
      <c r="A94" t="b">
        <v>1</v>
      </c>
      <c r="B94">
        <v>20.919739</v>
      </c>
      <c r="C94" s="2">
        <v>2.9055193E-2</v>
      </c>
    </row>
    <row r="95" spans="1:3" x14ac:dyDescent="0.3">
      <c r="A95" t="b">
        <v>1</v>
      </c>
      <c r="B95">
        <v>41.142029999999998</v>
      </c>
      <c r="C95" s="2">
        <v>5.7141706E-2</v>
      </c>
    </row>
    <row r="96" spans="1:3" x14ac:dyDescent="0.3">
      <c r="A96" t="b">
        <v>1</v>
      </c>
      <c r="B96">
        <v>83.900760000000005</v>
      </c>
      <c r="C96" s="2">
        <v>0.11652883</v>
      </c>
    </row>
    <row r="97" spans="1:3" x14ac:dyDescent="0.3">
      <c r="A97" t="b">
        <v>1</v>
      </c>
      <c r="B97">
        <v>83.900760000000005</v>
      </c>
      <c r="C97" s="2">
        <v>0.11652883</v>
      </c>
    </row>
    <row r="98" spans="1:3" x14ac:dyDescent="0.3">
      <c r="A98" t="b">
        <v>1</v>
      </c>
      <c r="B98">
        <v>133.98853</v>
      </c>
      <c r="C98" s="2">
        <v>0.18609518</v>
      </c>
    </row>
    <row r="99" spans="1:3" x14ac:dyDescent="0.3">
      <c r="A99" t="b">
        <v>1</v>
      </c>
      <c r="B99">
        <v>-39.679319999999997</v>
      </c>
      <c r="C99" s="2">
        <v>-5.5110168000000001E-2</v>
      </c>
    </row>
    <row r="100" spans="1:3" x14ac:dyDescent="0.3">
      <c r="A100" t="b">
        <v>1</v>
      </c>
      <c r="B100">
        <v>23.21106</v>
      </c>
      <c r="C100" s="2">
        <v>3.2237582000000001E-2</v>
      </c>
    </row>
    <row r="101" spans="1:3" x14ac:dyDescent="0.3">
      <c r="A101" t="b">
        <v>1</v>
      </c>
      <c r="B101">
        <v>-23.581482000000001</v>
      </c>
      <c r="C101" s="2">
        <v>-3.275206E-2</v>
      </c>
    </row>
    <row r="102" spans="1:3" x14ac:dyDescent="0.3">
      <c r="A102" t="b">
        <v>1</v>
      </c>
      <c r="B102">
        <v>44.938353999999997</v>
      </c>
      <c r="C102" s="2">
        <v>6.2414379999999998E-2</v>
      </c>
    </row>
    <row r="103" spans="1:3" x14ac:dyDescent="0.3">
      <c r="A103" t="b">
        <v>1</v>
      </c>
      <c r="B103">
        <v>83.900760000000005</v>
      </c>
      <c r="C103" s="2">
        <v>0.11652883</v>
      </c>
    </row>
    <row r="104" spans="1:3" x14ac:dyDescent="0.3">
      <c r="A104" t="b">
        <v>1</v>
      </c>
      <c r="B104">
        <v>21.545227000000001</v>
      </c>
      <c r="C104" s="2">
        <v>2.9923926999999999E-2</v>
      </c>
    </row>
    <row r="105" spans="1:3" x14ac:dyDescent="0.3">
      <c r="A105" t="b">
        <v>1</v>
      </c>
      <c r="B105">
        <v>-39.679319999999997</v>
      </c>
      <c r="C105" s="2">
        <v>-5.5110168000000001E-2</v>
      </c>
    </row>
    <row r="106" spans="1:3" x14ac:dyDescent="0.3">
      <c r="A106" t="b">
        <v>1</v>
      </c>
      <c r="B106">
        <v>3.3924560000000001</v>
      </c>
      <c r="C106" s="2">
        <v>4.7117443999999996E-3</v>
      </c>
    </row>
    <row r="107" spans="1:3" x14ac:dyDescent="0.3">
      <c r="A107" t="b">
        <v>1</v>
      </c>
      <c r="B107">
        <v>152.0539</v>
      </c>
      <c r="C107" s="2">
        <v>0.21118596000000001</v>
      </c>
    </row>
    <row r="108" spans="1:3" x14ac:dyDescent="0.3">
      <c r="A108" t="b">
        <v>1</v>
      </c>
      <c r="B108">
        <v>83.900760000000005</v>
      </c>
      <c r="C108" s="2">
        <v>0.11652883</v>
      </c>
    </row>
    <row r="109" spans="1:3" x14ac:dyDescent="0.3">
      <c r="A109" t="b">
        <v>1</v>
      </c>
      <c r="B109">
        <v>-4.9110107000000003</v>
      </c>
      <c r="C109" s="2">
        <v>-6.820848E-3</v>
      </c>
    </row>
    <row r="110" spans="1:3" x14ac:dyDescent="0.3">
      <c r="A110" t="b">
        <v>1</v>
      </c>
      <c r="B110">
        <v>-39.679319999999997</v>
      </c>
      <c r="C110" s="2">
        <v>-5.5110168000000001E-2</v>
      </c>
    </row>
    <row r="111" spans="1:3" x14ac:dyDescent="0.3">
      <c r="A111" t="b">
        <v>1</v>
      </c>
      <c r="B111">
        <v>119.57641599999999</v>
      </c>
      <c r="C111" s="2">
        <v>0.16607836000000001</v>
      </c>
    </row>
    <row r="112" spans="1:3" x14ac:dyDescent="0.3">
      <c r="A112" t="b">
        <v>1</v>
      </c>
      <c r="B112">
        <v>-39.679319999999997</v>
      </c>
      <c r="C112" s="2">
        <v>-5.5110168000000001E-2</v>
      </c>
    </row>
    <row r="113" spans="1:3" x14ac:dyDescent="0.3">
      <c r="A113" t="b">
        <v>1</v>
      </c>
      <c r="B113">
        <v>143.47722999999999</v>
      </c>
      <c r="C113" s="2">
        <v>0.19927392999999999</v>
      </c>
    </row>
    <row r="114" spans="1:3" x14ac:dyDescent="0.3">
      <c r="A114" t="b">
        <v>1</v>
      </c>
      <c r="B114">
        <v>83.900760000000005</v>
      </c>
      <c r="C114" s="2">
        <v>0.11652883</v>
      </c>
    </row>
    <row r="115" spans="1:3" x14ac:dyDescent="0.3">
      <c r="A115" t="b">
        <v>1</v>
      </c>
      <c r="B115">
        <v>145.18536</v>
      </c>
      <c r="C115" s="2">
        <v>0.20164634000000001</v>
      </c>
    </row>
    <row r="116" spans="1:3" x14ac:dyDescent="0.3">
      <c r="A116" t="b">
        <v>1</v>
      </c>
      <c r="B116">
        <v>128.33251999999999</v>
      </c>
      <c r="C116" s="2">
        <v>0.17823960999999999</v>
      </c>
    </row>
    <row r="117" spans="1:3" x14ac:dyDescent="0.3">
      <c r="A117" t="b">
        <v>1</v>
      </c>
      <c r="B117">
        <v>115.32287599999999</v>
      </c>
      <c r="C117" s="2">
        <v>0.16017065999999999</v>
      </c>
    </row>
    <row r="118" spans="1:3" x14ac:dyDescent="0.3">
      <c r="A118" t="b">
        <v>1</v>
      </c>
      <c r="B118">
        <v>-39.679319999999997</v>
      </c>
      <c r="C118" s="2">
        <v>-5.5110168000000001E-2</v>
      </c>
    </row>
    <row r="119" spans="1:3" x14ac:dyDescent="0.3">
      <c r="A119" t="b">
        <v>1</v>
      </c>
      <c r="B119">
        <v>107.11566000000001</v>
      </c>
      <c r="C119" s="2">
        <v>0.14877175000000001</v>
      </c>
    </row>
    <row r="120" spans="1:3" x14ac:dyDescent="0.3">
      <c r="A120" t="b">
        <v>1</v>
      </c>
      <c r="B120">
        <v>-5.5114136</v>
      </c>
      <c r="C120" s="2">
        <v>-7.6547409999999996E-3</v>
      </c>
    </row>
    <row r="121" spans="1:3" x14ac:dyDescent="0.3">
      <c r="A121" t="b">
        <v>1</v>
      </c>
      <c r="B121">
        <v>135.59289999999999</v>
      </c>
      <c r="C121" s="2">
        <v>0.18832346999999999</v>
      </c>
    </row>
    <row r="122" spans="1:3" x14ac:dyDescent="0.3">
      <c r="A122" t="b">
        <v>1</v>
      </c>
      <c r="B122">
        <v>2.4018554999999999</v>
      </c>
      <c r="C122" s="2">
        <v>3.3359103999999998E-3</v>
      </c>
    </row>
    <row r="123" spans="1:3" x14ac:dyDescent="0.3">
      <c r="A123" t="b">
        <v>1</v>
      </c>
      <c r="B123">
        <v>-39.679319999999997</v>
      </c>
      <c r="C123" s="2">
        <v>-5.5110168000000001E-2</v>
      </c>
    </row>
    <row r="124" spans="1:3" x14ac:dyDescent="0.3">
      <c r="A124" t="b">
        <v>1</v>
      </c>
      <c r="B124">
        <v>24.669616999999999</v>
      </c>
      <c r="C124" s="2">
        <v>3.4263358000000001E-2</v>
      </c>
    </row>
    <row r="125" spans="1:3" x14ac:dyDescent="0.3">
      <c r="A125" t="b">
        <v>1</v>
      </c>
      <c r="B125">
        <v>23.157349</v>
      </c>
      <c r="C125" s="2">
        <v>3.2162982999999999E-2</v>
      </c>
    </row>
    <row r="126" spans="1:3" x14ac:dyDescent="0.3">
      <c r="A126" t="b">
        <v>1</v>
      </c>
      <c r="B126">
        <v>101.92322</v>
      </c>
      <c r="C126" s="2">
        <v>0.14156002000000001</v>
      </c>
    </row>
    <row r="127" spans="1:3" x14ac:dyDescent="0.3">
      <c r="A127" t="b">
        <v>1</v>
      </c>
      <c r="B127">
        <v>104.20581</v>
      </c>
      <c r="C127" s="2">
        <v>0.14473030000000001</v>
      </c>
    </row>
    <row r="128" spans="1:3" x14ac:dyDescent="0.3">
      <c r="A128" t="b">
        <v>1</v>
      </c>
      <c r="B128">
        <v>83.900760000000005</v>
      </c>
      <c r="C128" s="2">
        <v>0.11652883</v>
      </c>
    </row>
    <row r="129" spans="1:3" x14ac:dyDescent="0.3">
      <c r="A129" t="b">
        <v>1</v>
      </c>
      <c r="B129">
        <v>83.900760000000005</v>
      </c>
      <c r="C129" s="2">
        <v>0.11652883</v>
      </c>
    </row>
    <row r="130" spans="1:3" x14ac:dyDescent="0.3">
      <c r="A130" t="b">
        <v>1</v>
      </c>
      <c r="B130">
        <v>-39.679319999999997</v>
      </c>
      <c r="C130" s="2">
        <v>-5.5110168000000001E-2</v>
      </c>
    </row>
    <row r="131" spans="1:3" x14ac:dyDescent="0.3">
      <c r="A131" t="b">
        <v>1</v>
      </c>
      <c r="B131">
        <v>-26.593872000000001</v>
      </c>
      <c r="C131" s="2">
        <v>-3.6935932999999997E-2</v>
      </c>
    </row>
    <row r="132" spans="1:3" x14ac:dyDescent="0.3">
      <c r="A132" t="b">
        <v>1</v>
      </c>
      <c r="B132">
        <v>-3.5871582000000002</v>
      </c>
      <c r="C132" s="2">
        <v>-4.9821639999999999E-3</v>
      </c>
    </row>
    <row r="133" spans="1:3" x14ac:dyDescent="0.3">
      <c r="A133" t="b">
        <v>1</v>
      </c>
      <c r="B133">
        <v>-39.679319999999997</v>
      </c>
      <c r="C133" s="2">
        <v>-5.5110168000000001E-2</v>
      </c>
    </row>
    <row r="134" spans="1:3" x14ac:dyDescent="0.3">
      <c r="A134" t="b">
        <v>1</v>
      </c>
      <c r="B134">
        <v>127.38263000000001</v>
      </c>
      <c r="C134" s="2">
        <v>0.17692031999999999</v>
      </c>
    </row>
    <row r="135" spans="1:3" x14ac:dyDescent="0.3">
      <c r="A135" t="b">
        <v>1</v>
      </c>
      <c r="B135">
        <v>31.740051000000001</v>
      </c>
      <c r="C135" s="2">
        <v>4.4083404999999999E-2</v>
      </c>
    </row>
    <row r="136" spans="1:3" x14ac:dyDescent="0.3">
      <c r="A136" t="b">
        <v>1</v>
      </c>
      <c r="B136">
        <v>-39.679319999999997</v>
      </c>
      <c r="C136" s="2">
        <v>-5.5110168000000001E-2</v>
      </c>
    </row>
    <row r="137" spans="1:3" x14ac:dyDescent="0.3">
      <c r="A137" t="b">
        <v>1</v>
      </c>
      <c r="B137">
        <v>83.900760000000005</v>
      </c>
      <c r="C137" s="2">
        <v>0.11652883</v>
      </c>
    </row>
    <row r="138" spans="1:3" x14ac:dyDescent="0.3">
      <c r="A138" t="b">
        <v>1</v>
      </c>
      <c r="B138">
        <v>131.31616</v>
      </c>
      <c r="C138" s="2">
        <v>0.18238355000000001</v>
      </c>
    </row>
    <row r="139" spans="1:3" x14ac:dyDescent="0.3">
      <c r="A139" t="b">
        <v>1</v>
      </c>
      <c r="B139">
        <v>-15.860046000000001</v>
      </c>
      <c r="C139" s="2">
        <v>-2.2027842999999998E-2</v>
      </c>
    </row>
    <row r="140" spans="1:3" x14ac:dyDescent="0.3">
      <c r="A140" t="b">
        <v>1</v>
      </c>
      <c r="B140">
        <v>-28.959472999999999</v>
      </c>
      <c r="C140" s="2">
        <v>-4.0221489999999999E-2</v>
      </c>
    </row>
    <row r="141" spans="1:3" x14ac:dyDescent="0.3">
      <c r="A141" t="b">
        <v>1</v>
      </c>
      <c r="B141">
        <v>127.19147</v>
      </c>
      <c r="C141" s="2">
        <v>0.17665481999999999</v>
      </c>
    </row>
    <row r="142" spans="1:3" x14ac:dyDescent="0.3">
      <c r="A142" t="b">
        <v>1</v>
      </c>
      <c r="B142">
        <v>83.900760000000005</v>
      </c>
      <c r="C142" s="2">
        <v>0.11652883</v>
      </c>
    </row>
    <row r="143" spans="1:3" x14ac:dyDescent="0.3">
      <c r="A143" t="b">
        <v>1</v>
      </c>
      <c r="B143">
        <v>10.808899</v>
      </c>
      <c r="C143" s="2">
        <v>1.5012358999999999E-2</v>
      </c>
    </row>
    <row r="144" spans="1:3" x14ac:dyDescent="0.3">
      <c r="A144" t="b">
        <v>1</v>
      </c>
      <c r="B144">
        <v>-23.072693000000001</v>
      </c>
      <c r="C144" s="2">
        <v>-3.2045404999999999E-2</v>
      </c>
    </row>
    <row r="145" spans="1:3" x14ac:dyDescent="0.3">
      <c r="A145" t="b">
        <v>1</v>
      </c>
      <c r="B145">
        <v>-10.53894</v>
      </c>
      <c r="C145" s="2">
        <v>-1.4637417E-2</v>
      </c>
    </row>
    <row r="146" spans="1:3" x14ac:dyDescent="0.3">
      <c r="A146" t="b">
        <v>1</v>
      </c>
      <c r="B146">
        <v>15.25647</v>
      </c>
      <c r="C146" s="2">
        <v>2.118954E-2</v>
      </c>
    </row>
    <row r="147" spans="1:3" x14ac:dyDescent="0.3">
      <c r="A147" t="b">
        <v>1</v>
      </c>
      <c r="B147">
        <v>150.68304000000001</v>
      </c>
      <c r="C147" s="2">
        <v>0.20928200999999999</v>
      </c>
    </row>
    <row r="148" spans="1:3" x14ac:dyDescent="0.3">
      <c r="A148" t="b">
        <v>1</v>
      </c>
      <c r="B148">
        <v>-39.679319999999997</v>
      </c>
      <c r="C148" s="2">
        <v>-5.5110168000000001E-2</v>
      </c>
    </row>
    <row r="149" spans="1:3" x14ac:dyDescent="0.3">
      <c r="A149" t="b">
        <v>1</v>
      </c>
      <c r="B149">
        <v>0.33099364999999997</v>
      </c>
      <c r="C149" s="2">
        <v>4.5971340000000002E-4</v>
      </c>
    </row>
    <row r="150" spans="1:3" x14ac:dyDescent="0.3">
      <c r="A150" t="b">
        <v>1</v>
      </c>
      <c r="B150">
        <v>-39.679319999999997</v>
      </c>
      <c r="C150" s="2">
        <v>-5.5110168000000001E-2</v>
      </c>
    </row>
    <row r="151" spans="1:3" x14ac:dyDescent="0.3">
      <c r="A151" t="b">
        <v>1</v>
      </c>
      <c r="B151">
        <v>83.900760000000005</v>
      </c>
      <c r="C151" s="2">
        <v>0.11652883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CF75-DB39-49AB-A609-1021B90FD6AF}">
  <dimension ref="A1:F151"/>
  <sheetViews>
    <sheetView workbookViewId="0">
      <selection activeCell="F4" sqref="F4"/>
    </sheetView>
  </sheetViews>
  <sheetFormatPr defaultRowHeight="14.4" x14ac:dyDescent="0.3"/>
  <cols>
    <col min="1" max="1" width="11.77734375" bestFit="1" customWidth="1"/>
    <col min="2" max="2" width="11" bestFit="1" customWidth="1"/>
    <col min="3" max="3" width="10.77734375" style="2" bestFit="1" customWidth="1"/>
    <col min="5" max="5" width="29.5546875" customWidth="1"/>
    <col min="6" max="6" width="12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-74.571960000000004</v>
      </c>
      <c r="C2" s="2">
        <v>-0.10357217000000001</v>
      </c>
      <c r="E2" s="1" t="s">
        <v>3</v>
      </c>
      <c r="F2" s="2">
        <f xml:space="preserve"> COUNTIF(TradeResults3[Column1], "VERDADEIRO") / COUNTA(TradeResults3[Column1])</f>
        <v>1</v>
      </c>
    </row>
    <row r="3" spans="1:6" ht="18" x14ac:dyDescent="0.35">
      <c r="A3" t="b">
        <v>1</v>
      </c>
      <c r="B3">
        <v>101.571594</v>
      </c>
      <c r="C3" s="2">
        <v>0.14107165999999999</v>
      </c>
      <c r="E3" s="1" t="s">
        <v>4</v>
      </c>
      <c r="F3" s="3">
        <f t="array" ref="F3" xml:space="preserve"> AVERAGE(IF(TradeResults3[Column1] = TRUE,TradeResults3[Column3]))</f>
        <v>3.0166457066666694E-2</v>
      </c>
    </row>
    <row r="4" spans="1:6" ht="18" x14ac:dyDescent="0.35">
      <c r="A4" t="b">
        <v>1</v>
      </c>
      <c r="B4">
        <v>101.571594</v>
      </c>
      <c r="C4" s="2">
        <v>0.14107165999999999</v>
      </c>
      <c r="E4" s="1" t="s">
        <v>8</v>
      </c>
      <c r="F4" s="5">
        <f t="array" ref="F4" xml:space="preserve"> AVERAGE(IF(TradeResults3[Column1] = TRUE,TradeResults3[Column2]))</f>
        <v>21.719849519999958</v>
      </c>
    </row>
    <row r="5" spans="1:6" ht="18" x14ac:dyDescent="0.35">
      <c r="A5" t="b">
        <v>1</v>
      </c>
      <c r="B5">
        <v>101.571594</v>
      </c>
      <c r="C5" s="2">
        <v>0.14107165999999999</v>
      </c>
      <c r="E5" s="4" t="s">
        <v>5</v>
      </c>
      <c r="F5" s="2">
        <f>_xlfn.STDEV.P(TradeResults3[Column3])</f>
        <v>0.12178796974600613</v>
      </c>
    </row>
    <row r="6" spans="1:6" ht="18" x14ac:dyDescent="0.35">
      <c r="A6" t="b">
        <v>1</v>
      </c>
      <c r="B6">
        <v>101.571594</v>
      </c>
      <c r="C6" s="2">
        <v>0.14107165999999999</v>
      </c>
      <c r="E6" s="1" t="s">
        <v>6</v>
      </c>
      <c r="F6" s="2">
        <f t="array" ref="F6">_xlfn.STDEV.P(IF(TradeResults3[Column3] &gt; 0,TradeResults3[Column3]))</f>
        <v>1.3877787807814457E-16</v>
      </c>
    </row>
    <row r="7" spans="1:6" ht="18" x14ac:dyDescent="0.35">
      <c r="A7" t="b">
        <v>1</v>
      </c>
      <c r="B7">
        <v>101.571594</v>
      </c>
      <c r="C7" s="2">
        <v>0.14107165999999999</v>
      </c>
      <c r="E7" s="1" t="s">
        <v>7</v>
      </c>
      <c r="F7" s="3">
        <f t="array" ref="F7">_xlfn.STDEV.P(IF(TradeResults3[Column3] &lt; 0,TradeResults3[Column3]))</f>
        <v>1.3877787807814457E-16</v>
      </c>
    </row>
    <row r="8" spans="1:6" x14ac:dyDescent="0.3">
      <c r="A8" t="b">
        <v>1</v>
      </c>
      <c r="B8">
        <v>101.571594</v>
      </c>
      <c r="C8" s="2">
        <v>0.14107165999999999</v>
      </c>
    </row>
    <row r="9" spans="1:6" x14ac:dyDescent="0.3">
      <c r="A9" t="b">
        <v>1</v>
      </c>
      <c r="B9">
        <v>-74.571960000000004</v>
      </c>
      <c r="C9" s="2">
        <v>-0.10357217000000001</v>
      </c>
    </row>
    <row r="10" spans="1:6" x14ac:dyDescent="0.3">
      <c r="A10" t="b">
        <v>1</v>
      </c>
      <c r="B10">
        <v>-74.571960000000004</v>
      </c>
      <c r="C10" s="2">
        <v>-0.10357217000000001</v>
      </c>
    </row>
    <row r="11" spans="1:6" x14ac:dyDescent="0.3">
      <c r="A11" t="b">
        <v>1</v>
      </c>
      <c r="B11">
        <v>101.571594</v>
      </c>
      <c r="C11" s="2">
        <v>0.14107165999999999</v>
      </c>
    </row>
    <row r="12" spans="1:6" x14ac:dyDescent="0.3">
      <c r="A12" t="b">
        <v>1</v>
      </c>
      <c r="B12">
        <v>-74.571960000000004</v>
      </c>
      <c r="C12" s="2">
        <v>-0.10357217000000001</v>
      </c>
    </row>
    <row r="13" spans="1:6" x14ac:dyDescent="0.3">
      <c r="A13" t="b">
        <v>1</v>
      </c>
      <c r="B13">
        <v>101.571594</v>
      </c>
      <c r="C13" s="2">
        <v>0.14107165999999999</v>
      </c>
    </row>
    <row r="14" spans="1:6" x14ac:dyDescent="0.3">
      <c r="A14" t="b">
        <v>1</v>
      </c>
      <c r="B14">
        <v>101.571594</v>
      </c>
      <c r="C14" s="2">
        <v>0.14107165999999999</v>
      </c>
    </row>
    <row r="15" spans="1:6" x14ac:dyDescent="0.3">
      <c r="A15" t="b">
        <v>1</v>
      </c>
      <c r="B15">
        <v>-74.571960000000004</v>
      </c>
      <c r="C15" s="2">
        <v>-0.10357217000000001</v>
      </c>
    </row>
    <row r="16" spans="1:6" x14ac:dyDescent="0.3">
      <c r="A16" t="b">
        <v>1</v>
      </c>
      <c r="B16">
        <v>-74.571960000000004</v>
      </c>
      <c r="C16" s="2">
        <v>-0.10357217000000001</v>
      </c>
    </row>
    <row r="17" spans="1:3" x14ac:dyDescent="0.3">
      <c r="A17" t="b">
        <v>1</v>
      </c>
      <c r="B17">
        <v>101.571594</v>
      </c>
      <c r="C17" s="2">
        <v>0.14107165999999999</v>
      </c>
    </row>
    <row r="18" spans="1:3" x14ac:dyDescent="0.3">
      <c r="A18" t="b">
        <v>1</v>
      </c>
      <c r="B18">
        <v>101.571594</v>
      </c>
      <c r="C18" s="2">
        <v>0.14107165999999999</v>
      </c>
    </row>
    <row r="19" spans="1:3" x14ac:dyDescent="0.3">
      <c r="A19" t="b">
        <v>1</v>
      </c>
      <c r="B19">
        <v>101.571594</v>
      </c>
      <c r="C19" s="2">
        <v>0.14107165999999999</v>
      </c>
    </row>
    <row r="20" spans="1:3" x14ac:dyDescent="0.3">
      <c r="A20" t="b">
        <v>1</v>
      </c>
      <c r="B20">
        <v>101.571594</v>
      </c>
      <c r="C20" s="2">
        <v>0.14107165999999999</v>
      </c>
    </row>
    <row r="21" spans="1:3" x14ac:dyDescent="0.3">
      <c r="A21" t="b">
        <v>1</v>
      </c>
      <c r="B21">
        <v>101.571594</v>
      </c>
      <c r="C21" s="2">
        <v>0.14107165999999999</v>
      </c>
    </row>
    <row r="22" spans="1:3" x14ac:dyDescent="0.3">
      <c r="A22" t="b">
        <v>1</v>
      </c>
      <c r="B22">
        <v>101.571594</v>
      </c>
      <c r="C22" s="2">
        <v>0.14107165999999999</v>
      </c>
    </row>
    <row r="23" spans="1:3" x14ac:dyDescent="0.3">
      <c r="A23" t="b">
        <v>1</v>
      </c>
      <c r="B23">
        <v>-74.571960000000004</v>
      </c>
      <c r="C23" s="2">
        <v>-0.10357217000000001</v>
      </c>
    </row>
    <row r="24" spans="1:3" x14ac:dyDescent="0.3">
      <c r="A24" t="b">
        <v>1</v>
      </c>
      <c r="B24">
        <v>101.571594</v>
      </c>
      <c r="C24" s="2">
        <v>0.14107165999999999</v>
      </c>
    </row>
    <row r="25" spans="1:3" x14ac:dyDescent="0.3">
      <c r="A25" t="b">
        <v>1</v>
      </c>
      <c r="B25">
        <v>101.571594</v>
      </c>
      <c r="C25" s="2">
        <v>0.14107165999999999</v>
      </c>
    </row>
    <row r="26" spans="1:3" x14ac:dyDescent="0.3">
      <c r="A26" t="b">
        <v>1</v>
      </c>
      <c r="B26">
        <v>-74.571960000000004</v>
      </c>
      <c r="C26" s="2">
        <v>-0.10357217000000001</v>
      </c>
    </row>
    <row r="27" spans="1:3" x14ac:dyDescent="0.3">
      <c r="A27" t="b">
        <v>1</v>
      </c>
      <c r="B27">
        <v>101.571594</v>
      </c>
      <c r="C27" s="2">
        <v>0.14107165999999999</v>
      </c>
    </row>
    <row r="28" spans="1:3" x14ac:dyDescent="0.3">
      <c r="A28" t="b">
        <v>1</v>
      </c>
      <c r="B28">
        <v>101.571594</v>
      </c>
      <c r="C28" s="2">
        <v>0.14107165999999999</v>
      </c>
    </row>
    <row r="29" spans="1:3" x14ac:dyDescent="0.3">
      <c r="A29" t="b">
        <v>1</v>
      </c>
      <c r="B29">
        <v>101.571594</v>
      </c>
      <c r="C29" s="2">
        <v>0.14107165999999999</v>
      </c>
    </row>
    <row r="30" spans="1:3" x14ac:dyDescent="0.3">
      <c r="A30" t="b">
        <v>1</v>
      </c>
      <c r="B30">
        <v>101.571594</v>
      </c>
      <c r="C30" s="2">
        <v>0.14107165999999999</v>
      </c>
    </row>
    <row r="31" spans="1:3" x14ac:dyDescent="0.3">
      <c r="A31" t="b">
        <v>1</v>
      </c>
      <c r="B31">
        <v>-74.571960000000004</v>
      </c>
      <c r="C31" s="2">
        <v>-0.10357217000000001</v>
      </c>
    </row>
    <row r="32" spans="1:3" x14ac:dyDescent="0.3">
      <c r="A32" t="b">
        <v>1</v>
      </c>
      <c r="B32">
        <v>-74.571960000000004</v>
      </c>
      <c r="C32" s="2">
        <v>-0.10357217000000001</v>
      </c>
    </row>
    <row r="33" spans="1:3" x14ac:dyDescent="0.3">
      <c r="A33" t="b">
        <v>1</v>
      </c>
      <c r="B33">
        <v>-74.571960000000004</v>
      </c>
      <c r="C33" s="2">
        <v>-0.10357217000000001</v>
      </c>
    </row>
    <row r="34" spans="1:3" x14ac:dyDescent="0.3">
      <c r="A34" t="b">
        <v>1</v>
      </c>
      <c r="B34">
        <v>-74.571960000000004</v>
      </c>
      <c r="C34" s="2">
        <v>-0.10357217000000001</v>
      </c>
    </row>
    <row r="35" spans="1:3" x14ac:dyDescent="0.3">
      <c r="A35" t="b">
        <v>1</v>
      </c>
      <c r="B35">
        <v>-74.571960000000004</v>
      </c>
      <c r="C35" s="2">
        <v>-0.10357217000000001</v>
      </c>
    </row>
    <row r="36" spans="1:3" x14ac:dyDescent="0.3">
      <c r="A36" t="b">
        <v>1</v>
      </c>
      <c r="B36">
        <v>-74.571960000000004</v>
      </c>
      <c r="C36" s="2">
        <v>-0.10357217000000001</v>
      </c>
    </row>
    <row r="37" spans="1:3" x14ac:dyDescent="0.3">
      <c r="A37" t="b">
        <v>1</v>
      </c>
      <c r="B37">
        <v>101.571594</v>
      </c>
      <c r="C37" s="2">
        <v>0.14107165999999999</v>
      </c>
    </row>
    <row r="38" spans="1:3" x14ac:dyDescent="0.3">
      <c r="A38" t="b">
        <v>1</v>
      </c>
      <c r="B38">
        <v>-74.571960000000004</v>
      </c>
      <c r="C38" s="2">
        <v>-0.10357217000000001</v>
      </c>
    </row>
    <row r="39" spans="1:3" x14ac:dyDescent="0.3">
      <c r="A39" t="b">
        <v>1</v>
      </c>
      <c r="B39">
        <v>101.571594</v>
      </c>
      <c r="C39" s="2">
        <v>0.14107165999999999</v>
      </c>
    </row>
    <row r="40" spans="1:3" x14ac:dyDescent="0.3">
      <c r="A40" t="b">
        <v>1</v>
      </c>
      <c r="B40">
        <v>101.571594</v>
      </c>
      <c r="C40" s="2">
        <v>0.14107165999999999</v>
      </c>
    </row>
    <row r="41" spans="1:3" x14ac:dyDescent="0.3">
      <c r="A41" t="b">
        <v>1</v>
      </c>
      <c r="B41">
        <v>101.571594</v>
      </c>
      <c r="C41" s="2">
        <v>0.14107165999999999</v>
      </c>
    </row>
    <row r="42" spans="1:3" x14ac:dyDescent="0.3">
      <c r="A42" t="b">
        <v>1</v>
      </c>
      <c r="B42">
        <v>101.571594</v>
      </c>
      <c r="C42" s="2">
        <v>0.14107165999999999</v>
      </c>
    </row>
    <row r="43" spans="1:3" x14ac:dyDescent="0.3">
      <c r="A43" t="b">
        <v>1</v>
      </c>
      <c r="B43">
        <v>-74.571960000000004</v>
      </c>
      <c r="C43" s="2">
        <v>-0.10357217000000001</v>
      </c>
    </row>
    <row r="44" spans="1:3" x14ac:dyDescent="0.3">
      <c r="A44" t="b">
        <v>1</v>
      </c>
      <c r="B44">
        <v>-74.571960000000004</v>
      </c>
      <c r="C44" s="2">
        <v>-0.10357217000000001</v>
      </c>
    </row>
    <row r="45" spans="1:3" x14ac:dyDescent="0.3">
      <c r="A45" t="b">
        <v>1</v>
      </c>
      <c r="B45">
        <v>101.571594</v>
      </c>
      <c r="C45" s="2">
        <v>0.14107165999999999</v>
      </c>
    </row>
    <row r="46" spans="1:3" x14ac:dyDescent="0.3">
      <c r="A46" t="b">
        <v>1</v>
      </c>
      <c r="B46">
        <v>101.571594</v>
      </c>
      <c r="C46" s="2">
        <v>0.14107165999999999</v>
      </c>
    </row>
    <row r="47" spans="1:3" x14ac:dyDescent="0.3">
      <c r="A47" t="b">
        <v>1</v>
      </c>
      <c r="B47">
        <v>-74.571960000000004</v>
      </c>
      <c r="C47" s="2">
        <v>-0.10357217000000001</v>
      </c>
    </row>
    <row r="48" spans="1:3" x14ac:dyDescent="0.3">
      <c r="A48" t="b">
        <v>1</v>
      </c>
      <c r="B48">
        <v>-74.571960000000004</v>
      </c>
      <c r="C48" s="2">
        <v>-0.10357217000000001</v>
      </c>
    </row>
    <row r="49" spans="1:3" x14ac:dyDescent="0.3">
      <c r="A49" t="b">
        <v>1</v>
      </c>
      <c r="B49">
        <v>-74.571960000000004</v>
      </c>
      <c r="C49" s="2">
        <v>-0.10357217000000001</v>
      </c>
    </row>
    <row r="50" spans="1:3" x14ac:dyDescent="0.3">
      <c r="A50" t="b">
        <v>1</v>
      </c>
      <c r="B50">
        <v>-74.571960000000004</v>
      </c>
      <c r="C50" s="2">
        <v>-0.10357217000000001</v>
      </c>
    </row>
    <row r="51" spans="1:3" x14ac:dyDescent="0.3">
      <c r="A51" t="b">
        <v>1</v>
      </c>
      <c r="B51">
        <v>101.571594</v>
      </c>
      <c r="C51" s="2">
        <v>0.14107165999999999</v>
      </c>
    </row>
    <row r="52" spans="1:3" x14ac:dyDescent="0.3">
      <c r="A52" t="b">
        <v>1</v>
      </c>
      <c r="B52">
        <v>-74.571960000000004</v>
      </c>
      <c r="C52" s="2">
        <v>-0.10357217000000001</v>
      </c>
    </row>
    <row r="53" spans="1:3" x14ac:dyDescent="0.3">
      <c r="A53" t="b">
        <v>1</v>
      </c>
      <c r="B53">
        <v>101.571594</v>
      </c>
      <c r="C53" s="2">
        <v>0.14107165999999999</v>
      </c>
    </row>
    <row r="54" spans="1:3" x14ac:dyDescent="0.3">
      <c r="A54" t="b">
        <v>1</v>
      </c>
      <c r="B54">
        <v>101.571594</v>
      </c>
      <c r="C54" s="2">
        <v>0.14107165999999999</v>
      </c>
    </row>
    <row r="55" spans="1:3" x14ac:dyDescent="0.3">
      <c r="A55" t="b">
        <v>1</v>
      </c>
      <c r="B55">
        <v>-74.571960000000004</v>
      </c>
      <c r="C55" s="2">
        <v>-0.10357217000000001</v>
      </c>
    </row>
    <row r="56" spans="1:3" x14ac:dyDescent="0.3">
      <c r="A56" t="b">
        <v>1</v>
      </c>
      <c r="B56">
        <v>101.571594</v>
      </c>
      <c r="C56" s="2">
        <v>0.14107165999999999</v>
      </c>
    </row>
    <row r="57" spans="1:3" x14ac:dyDescent="0.3">
      <c r="A57" t="b">
        <v>1</v>
      </c>
      <c r="B57">
        <v>-74.571960000000004</v>
      </c>
      <c r="C57" s="2">
        <v>-0.10357217000000001</v>
      </c>
    </row>
    <row r="58" spans="1:3" x14ac:dyDescent="0.3">
      <c r="A58" t="b">
        <v>1</v>
      </c>
      <c r="B58">
        <v>101.571594</v>
      </c>
      <c r="C58" s="2">
        <v>0.14107165999999999</v>
      </c>
    </row>
    <row r="59" spans="1:3" x14ac:dyDescent="0.3">
      <c r="A59" t="b">
        <v>1</v>
      </c>
      <c r="B59">
        <v>-74.571960000000004</v>
      </c>
      <c r="C59" s="2">
        <v>-0.10357217000000001</v>
      </c>
    </row>
    <row r="60" spans="1:3" x14ac:dyDescent="0.3">
      <c r="A60" t="b">
        <v>1</v>
      </c>
      <c r="B60">
        <v>101.571594</v>
      </c>
      <c r="C60" s="2">
        <v>0.14107165999999999</v>
      </c>
    </row>
    <row r="61" spans="1:3" x14ac:dyDescent="0.3">
      <c r="A61" t="b">
        <v>1</v>
      </c>
      <c r="B61">
        <v>101.571594</v>
      </c>
      <c r="C61" s="2">
        <v>0.14107165999999999</v>
      </c>
    </row>
    <row r="62" spans="1:3" x14ac:dyDescent="0.3">
      <c r="A62" t="b">
        <v>1</v>
      </c>
      <c r="B62">
        <v>101.571594</v>
      </c>
      <c r="C62" s="2">
        <v>0.14107165999999999</v>
      </c>
    </row>
    <row r="63" spans="1:3" x14ac:dyDescent="0.3">
      <c r="A63" t="b">
        <v>1</v>
      </c>
      <c r="B63">
        <v>101.571594</v>
      </c>
      <c r="C63" s="2">
        <v>0.14107165999999999</v>
      </c>
    </row>
    <row r="64" spans="1:3" x14ac:dyDescent="0.3">
      <c r="A64" t="b">
        <v>1</v>
      </c>
      <c r="B64">
        <v>-74.571960000000004</v>
      </c>
      <c r="C64" s="2">
        <v>-0.10357217000000001</v>
      </c>
    </row>
    <row r="65" spans="1:3" x14ac:dyDescent="0.3">
      <c r="A65" t="b">
        <v>1</v>
      </c>
      <c r="B65">
        <v>101.571594</v>
      </c>
      <c r="C65" s="2">
        <v>0.14107165999999999</v>
      </c>
    </row>
    <row r="66" spans="1:3" x14ac:dyDescent="0.3">
      <c r="A66" t="b">
        <v>1</v>
      </c>
      <c r="B66">
        <v>-74.571960000000004</v>
      </c>
      <c r="C66" s="2">
        <v>-0.10357217000000001</v>
      </c>
    </row>
    <row r="67" spans="1:3" x14ac:dyDescent="0.3">
      <c r="A67" t="b">
        <v>1</v>
      </c>
      <c r="B67">
        <v>-74.571960000000004</v>
      </c>
      <c r="C67" s="2">
        <v>-0.10357217000000001</v>
      </c>
    </row>
    <row r="68" spans="1:3" x14ac:dyDescent="0.3">
      <c r="A68" t="b">
        <v>1</v>
      </c>
      <c r="B68">
        <v>101.571594</v>
      </c>
      <c r="C68" s="2">
        <v>0.14107165999999999</v>
      </c>
    </row>
    <row r="69" spans="1:3" x14ac:dyDescent="0.3">
      <c r="A69" t="b">
        <v>1</v>
      </c>
      <c r="B69">
        <v>101.571594</v>
      </c>
      <c r="C69" s="2">
        <v>0.14107165999999999</v>
      </c>
    </row>
    <row r="70" spans="1:3" x14ac:dyDescent="0.3">
      <c r="A70" t="b">
        <v>1</v>
      </c>
      <c r="B70">
        <v>-74.571960000000004</v>
      </c>
      <c r="C70" s="2">
        <v>-0.10357217000000001</v>
      </c>
    </row>
    <row r="71" spans="1:3" x14ac:dyDescent="0.3">
      <c r="A71" t="b">
        <v>1</v>
      </c>
      <c r="B71">
        <v>101.571594</v>
      </c>
      <c r="C71" s="2">
        <v>0.14107165999999999</v>
      </c>
    </row>
    <row r="72" spans="1:3" x14ac:dyDescent="0.3">
      <c r="A72" t="b">
        <v>1</v>
      </c>
      <c r="B72">
        <v>-74.571960000000004</v>
      </c>
      <c r="C72" s="2">
        <v>-0.10357217000000001</v>
      </c>
    </row>
    <row r="73" spans="1:3" x14ac:dyDescent="0.3">
      <c r="A73" t="b">
        <v>1</v>
      </c>
      <c r="B73">
        <v>101.571594</v>
      </c>
      <c r="C73" s="2">
        <v>0.14107165999999999</v>
      </c>
    </row>
    <row r="74" spans="1:3" x14ac:dyDescent="0.3">
      <c r="A74" t="b">
        <v>1</v>
      </c>
      <c r="B74">
        <v>101.571594</v>
      </c>
      <c r="C74" s="2">
        <v>0.14107165999999999</v>
      </c>
    </row>
    <row r="75" spans="1:3" x14ac:dyDescent="0.3">
      <c r="A75" t="b">
        <v>1</v>
      </c>
      <c r="B75">
        <v>-74.571960000000004</v>
      </c>
      <c r="C75" s="2">
        <v>-0.10357217000000001</v>
      </c>
    </row>
    <row r="76" spans="1:3" x14ac:dyDescent="0.3">
      <c r="A76" t="b">
        <v>1</v>
      </c>
      <c r="B76">
        <v>-74.571960000000004</v>
      </c>
      <c r="C76" s="2">
        <v>-0.10357217000000001</v>
      </c>
    </row>
    <row r="77" spans="1:3" x14ac:dyDescent="0.3">
      <c r="A77" t="b">
        <v>1</v>
      </c>
      <c r="B77">
        <v>101.571594</v>
      </c>
      <c r="C77" s="2">
        <v>0.14107165999999999</v>
      </c>
    </row>
    <row r="78" spans="1:3" x14ac:dyDescent="0.3">
      <c r="A78" t="b">
        <v>1</v>
      </c>
      <c r="B78">
        <v>-74.571960000000004</v>
      </c>
      <c r="C78" s="2">
        <v>-0.10357217000000001</v>
      </c>
    </row>
    <row r="79" spans="1:3" x14ac:dyDescent="0.3">
      <c r="A79" t="b">
        <v>1</v>
      </c>
      <c r="B79">
        <v>101.571594</v>
      </c>
      <c r="C79" s="2">
        <v>0.14107165999999999</v>
      </c>
    </row>
    <row r="80" spans="1:3" x14ac:dyDescent="0.3">
      <c r="A80" t="b">
        <v>1</v>
      </c>
      <c r="B80">
        <v>101.571594</v>
      </c>
      <c r="C80" s="2">
        <v>0.14107165999999999</v>
      </c>
    </row>
    <row r="81" spans="1:3" x14ac:dyDescent="0.3">
      <c r="A81" t="b">
        <v>1</v>
      </c>
      <c r="B81">
        <v>-74.571960000000004</v>
      </c>
      <c r="C81" s="2">
        <v>-0.10357217000000001</v>
      </c>
    </row>
    <row r="82" spans="1:3" x14ac:dyDescent="0.3">
      <c r="A82" t="b">
        <v>1</v>
      </c>
      <c r="B82">
        <v>-74.571960000000004</v>
      </c>
      <c r="C82" s="2">
        <v>-0.10357217000000001</v>
      </c>
    </row>
    <row r="83" spans="1:3" x14ac:dyDescent="0.3">
      <c r="A83" t="b">
        <v>1</v>
      </c>
      <c r="B83">
        <v>-74.571960000000004</v>
      </c>
      <c r="C83" s="2">
        <v>-0.10357217000000001</v>
      </c>
    </row>
    <row r="84" spans="1:3" x14ac:dyDescent="0.3">
      <c r="A84" t="b">
        <v>1</v>
      </c>
      <c r="B84">
        <v>101.571594</v>
      </c>
      <c r="C84" s="2">
        <v>0.14107165999999999</v>
      </c>
    </row>
    <row r="85" spans="1:3" x14ac:dyDescent="0.3">
      <c r="A85" t="b">
        <v>1</v>
      </c>
      <c r="B85">
        <v>-74.571960000000004</v>
      </c>
      <c r="C85" s="2">
        <v>-0.10357217000000001</v>
      </c>
    </row>
    <row r="86" spans="1:3" x14ac:dyDescent="0.3">
      <c r="A86" t="b">
        <v>1</v>
      </c>
      <c r="B86">
        <v>-74.571960000000004</v>
      </c>
      <c r="C86" s="2">
        <v>-0.10357217000000001</v>
      </c>
    </row>
    <row r="87" spans="1:3" x14ac:dyDescent="0.3">
      <c r="A87" t="b">
        <v>1</v>
      </c>
      <c r="B87">
        <v>101.571594</v>
      </c>
      <c r="C87" s="2">
        <v>0.14107165999999999</v>
      </c>
    </row>
    <row r="88" spans="1:3" x14ac:dyDescent="0.3">
      <c r="A88" t="b">
        <v>1</v>
      </c>
      <c r="B88">
        <v>-74.571960000000004</v>
      </c>
      <c r="C88" s="2">
        <v>-0.10357217000000001</v>
      </c>
    </row>
    <row r="89" spans="1:3" x14ac:dyDescent="0.3">
      <c r="A89" t="b">
        <v>1</v>
      </c>
      <c r="B89">
        <v>-74.571960000000004</v>
      </c>
      <c r="C89" s="2">
        <v>-0.10357217000000001</v>
      </c>
    </row>
    <row r="90" spans="1:3" x14ac:dyDescent="0.3">
      <c r="A90" t="b">
        <v>1</v>
      </c>
      <c r="B90">
        <v>101.571594</v>
      </c>
      <c r="C90" s="2">
        <v>0.14107165999999999</v>
      </c>
    </row>
    <row r="91" spans="1:3" x14ac:dyDescent="0.3">
      <c r="A91" t="b">
        <v>1</v>
      </c>
      <c r="B91">
        <v>101.571594</v>
      </c>
      <c r="C91" s="2">
        <v>0.14107165999999999</v>
      </c>
    </row>
    <row r="92" spans="1:3" x14ac:dyDescent="0.3">
      <c r="A92" t="b">
        <v>1</v>
      </c>
      <c r="B92">
        <v>-74.571960000000004</v>
      </c>
      <c r="C92" s="2">
        <v>-0.10357217000000001</v>
      </c>
    </row>
    <row r="93" spans="1:3" x14ac:dyDescent="0.3">
      <c r="A93" t="b">
        <v>1</v>
      </c>
      <c r="B93">
        <v>101.571594</v>
      </c>
      <c r="C93" s="2">
        <v>0.14107165999999999</v>
      </c>
    </row>
    <row r="94" spans="1:3" x14ac:dyDescent="0.3">
      <c r="A94" t="b">
        <v>1</v>
      </c>
      <c r="B94">
        <v>101.571594</v>
      </c>
      <c r="C94" s="2">
        <v>0.14107165999999999</v>
      </c>
    </row>
    <row r="95" spans="1:3" x14ac:dyDescent="0.3">
      <c r="A95" t="b">
        <v>1</v>
      </c>
      <c r="B95">
        <v>101.571594</v>
      </c>
      <c r="C95" s="2">
        <v>0.14107165999999999</v>
      </c>
    </row>
    <row r="96" spans="1:3" x14ac:dyDescent="0.3">
      <c r="A96" t="b">
        <v>1</v>
      </c>
      <c r="B96">
        <v>101.571594</v>
      </c>
      <c r="C96" s="2">
        <v>0.14107165999999999</v>
      </c>
    </row>
    <row r="97" spans="1:3" x14ac:dyDescent="0.3">
      <c r="A97" t="b">
        <v>1</v>
      </c>
      <c r="B97">
        <v>101.571594</v>
      </c>
      <c r="C97" s="2">
        <v>0.14107165999999999</v>
      </c>
    </row>
    <row r="98" spans="1:3" x14ac:dyDescent="0.3">
      <c r="A98" t="b">
        <v>1</v>
      </c>
      <c r="B98">
        <v>101.571594</v>
      </c>
      <c r="C98" s="2">
        <v>0.14107165999999999</v>
      </c>
    </row>
    <row r="99" spans="1:3" x14ac:dyDescent="0.3">
      <c r="A99" t="b">
        <v>1</v>
      </c>
      <c r="B99">
        <v>101.571594</v>
      </c>
      <c r="C99" s="2">
        <v>0.14107165999999999</v>
      </c>
    </row>
    <row r="100" spans="1:3" x14ac:dyDescent="0.3">
      <c r="A100" t="b">
        <v>1</v>
      </c>
      <c r="B100">
        <v>-74.571960000000004</v>
      </c>
      <c r="C100" s="2">
        <v>-0.10357217000000001</v>
      </c>
    </row>
    <row r="101" spans="1:3" x14ac:dyDescent="0.3">
      <c r="A101" t="b">
        <v>1</v>
      </c>
      <c r="B101">
        <v>101.571594</v>
      </c>
      <c r="C101" s="2">
        <v>0.14107165999999999</v>
      </c>
    </row>
    <row r="102" spans="1:3" x14ac:dyDescent="0.3">
      <c r="A102" t="b">
        <v>1</v>
      </c>
      <c r="B102">
        <v>101.571594</v>
      </c>
      <c r="C102" s="2">
        <v>0.14107165999999999</v>
      </c>
    </row>
    <row r="103" spans="1:3" x14ac:dyDescent="0.3">
      <c r="A103" t="b">
        <v>1</v>
      </c>
      <c r="B103">
        <v>101.571594</v>
      </c>
      <c r="C103" s="2">
        <v>0.14107165999999999</v>
      </c>
    </row>
    <row r="104" spans="1:3" x14ac:dyDescent="0.3">
      <c r="A104" t="b">
        <v>1</v>
      </c>
      <c r="B104">
        <v>-74.571960000000004</v>
      </c>
      <c r="C104" s="2">
        <v>-0.10357217000000001</v>
      </c>
    </row>
    <row r="105" spans="1:3" x14ac:dyDescent="0.3">
      <c r="A105" t="b">
        <v>1</v>
      </c>
      <c r="B105">
        <v>101.571594</v>
      </c>
      <c r="C105" s="2">
        <v>0.14107165999999999</v>
      </c>
    </row>
    <row r="106" spans="1:3" x14ac:dyDescent="0.3">
      <c r="A106" t="b">
        <v>1</v>
      </c>
      <c r="B106">
        <v>101.571594</v>
      </c>
      <c r="C106" s="2">
        <v>0.14107165999999999</v>
      </c>
    </row>
    <row r="107" spans="1:3" x14ac:dyDescent="0.3">
      <c r="A107" t="b">
        <v>1</v>
      </c>
      <c r="B107">
        <v>-74.571960000000004</v>
      </c>
      <c r="C107" s="2">
        <v>-0.10357217000000001</v>
      </c>
    </row>
    <row r="108" spans="1:3" x14ac:dyDescent="0.3">
      <c r="A108" t="b">
        <v>1</v>
      </c>
      <c r="B108">
        <v>101.571594</v>
      </c>
      <c r="C108" s="2">
        <v>0.14107165999999999</v>
      </c>
    </row>
    <row r="109" spans="1:3" x14ac:dyDescent="0.3">
      <c r="A109" t="b">
        <v>1</v>
      </c>
      <c r="B109">
        <v>-74.571960000000004</v>
      </c>
      <c r="C109" s="2">
        <v>-0.10357217000000001</v>
      </c>
    </row>
    <row r="110" spans="1:3" x14ac:dyDescent="0.3">
      <c r="A110" t="b">
        <v>1</v>
      </c>
      <c r="B110">
        <v>-74.571960000000004</v>
      </c>
      <c r="C110" s="2">
        <v>-0.10357217000000001</v>
      </c>
    </row>
    <row r="111" spans="1:3" x14ac:dyDescent="0.3">
      <c r="A111" t="b">
        <v>1</v>
      </c>
      <c r="B111">
        <v>101.571594</v>
      </c>
      <c r="C111" s="2">
        <v>0.14107165999999999</v>
      </c>
    </row>
    <row r="112" spans="1:3" x14ac:dyDescent="0.3">
      <c r="A112" t="b">
        <v>1</v>
      </c>
      <c r="B112">
        <v>101.571594</v>
      </c>
      <c r="C112" s="2">
        <v>0.14107165999999999</v>
      </c>
    </row>
    <row r="113" spans="1:3" x14ac:dyDescent="0.3">
      <c r="A113" t="b">
        <v>1</v>
      </c>
      <c r="B113">
        <v>101.571594</v>
      </c>
      <c r="C113" s="2">
        <v>0.14107165999999999</v>
      </c>
    </row>
    <row r="114" spans="1:3" x14ac:dyDescent="0.3">
      <c r="A114" t="b">
        <v>1</v>
      </c>
      <c r="B114">
        <v>101.571594</v>
      </c>
      <c r="C114" s="2">
        <v>0.14107165999999999</v>
      </c>
    </row>
    <row r="115" spans="1:3" x14ac:dyDescent="0.3">
      <c r="A115" t="b">
        <v>1</v>
      </c>
      <c r="B115">
        <v>-74.571960000000004</v>
      </c>
      <c r="C115" s="2">
        <v>-0.10357217000000001</v>
      </c>
    </row>
    <row r="116" spans="1:3" x14ac:dyDescent="0.3">
      <c r="A116" t="b">
        <v>1</v>
      </c>
      <c r="B116">
        <v>-74.571960000000004</v>
      </c>
      <c r="C116" s="2">
        <v>-0.10357217000000001</v>
      </c>
    </row>
    <row r="117" spans="1:3" x14ac:dyDescent="0.3">
      <c r="A117" t="b">
        <v>1</v>
      </c>
      <c r="B117">
        <v>-74.571960000000004</v>
      </c>
      <c r="C117" s="2">
        <v>-0.10357217000000001</v>
      </c>
    </row>
    <row r="118" spans="1:3" x14ac:dyDescent="0.3">
      <c r="A118" t="b">
        <v>1</v>
      </c>
      <c r="B118">
        <v>101.571594</v>
      </c>
      <c r="C118" s="2">
        <v>0.14107165999999999</v>
      </c>
    </row>
    <row r="119" spans="1:3" x14ac:dyDescent="0.3">
      <c r="A119" t="b">
        <v>1</v>
      </c>
      <c r="B119">
        <v>101.571594</v>
      </c>
      <c r="C119" s="2">
        <v>0.14107165999999999</v>
      </c>
    </row>
    <row r="120" spans="1:3" x14ac:dyDescent="0.3">
      <c r="A120" t="b">
        <v>1</v>
      </c>
      <c r="B120">
        <v>-74.571960000000004</v>
      </c>
      <c r="C120" s="2">
        <v>-0.10357217000000001</v>
      </c>
    </row>
    <row r="121" spans="1:3" x14ac:dyDescent="0.3">
      <c r="A121" t="b">
        <v>1</v>
      </c>
      <c r="B121">
        <v>-74.571960000000004</v>
      </c>
      <c r="C121" s="2">
        <v>-0.10357217000000001</v>
      </c>
    </row>
    <row r="122" spans="1:3" x14ac:dyDescent="0.3">
      <c r="A122" t="b">
        <v>1</v>
      </c>
      <c r="B122">
        <v>101.571594</v>
      </c>
      <c r="C122" s="2">
        <v>0.14107165999999999</v>
      </c>
    </row>
    <row r="123" spans="1:3" x14ac:dyDescent="0.3">
      <c r="A123" t="b">
        <v>1</v>
      </c>
      <c r="B123">
        <v>101.571594</v>
      </c>
      <c r="C123" s="2">
        <v>0.14107165999999999</v>
      </c>
    </row>
    <row r="124" spans="1:3" x14ac:dyDescent="0.3">
      <c r="A124" t="b">
        <v>1</v>
      </c>
      <c r="B124">
        <v>-74.571960000000004</v>
      </c>
      <c r="C124" s="2">
        <v>-0.10357217000000001</v>
      </c>
    </row>
    <row r="125" spans="1:3" x14ac:dyDescent="0.3">
      <c r="A125" t="b">
        <v>1</v>
      </c>
      <c r="B125">
        <v>101.571594</v>
      </c>
      <c r="C125" s="2">
        <v>0.14107165999999999</v>
      </c>
    </row>
    <row r="126" spans="1:3" x14ac:dyDescent="0.3">
      <c r="A126" t="b">
        <v>1</v>
      </c>
      <c r="B126">
        <v>-74.571960000000004</v>
      </c>
      <c r="C126" s="2">
        <v>-0.10357217000000001</v>
      </c>
    </row>
    <row r="127" spans="1:3" x14ac:dyDescent="0.3">
      <c r="A127" t="b">
        <v>1</v>
      </c>
      <c r="B127">
        <v>-74.571960000000004</v>
      </c>
      <c r="C127" s="2">
        <v>-0.10357217000000001</v>
      </c>
    </row>
    <row r="128" spans="1:3" x14ac:dyDescent="0.3">
      <c r="A128" t="b">
        <v>1</v>
      </c>
      <c r="B128">
        <v>101.571594</v>
      </c>
      <c r="C128" s="2">
        <v>0.14107165999999999</v>
      </c>
    </row>
    <row r="129" spans="1:3" x14ac:dyDescent="0.3">
      <c r="A129" t="b">
        <v>1</v>
      </c>
      <c r="B129">
        <v>101.571594</v>
      </c>
      <c r="C129" s="2">
        <v>0.14107165999999999</v>
      </c>
    </row>
    <row r="130" spans="1:3" x14ac:dyDescent="0.3">
      <c r="A130" t="b">
        <v>1</v>
      </c>
      <c r="B130">
        <v>-74.571960000000004</v>
      </c>
      <c r="C130" s="2">
        <v>-0.10357217000000001</v>
      </c>
    </row>
    <row r="131" spans="1:3" x14ac:dyDescent="0.3">
      <c r="A131" t="b">
        <v>1</v>
      </c>
      <c r="B131">
        <v>-74.571960000000004</v>
      </c>
      <c r="C131" s="2">
        <v>-0.10357217000000001</v>
      </c>
    </row>
    <row r="132" spans="1:3" x14ac:dyDescent="0.3">
      <c r="A132" t="b">
        <v>1</v>
      </c>
      <c r="B132">
        <v>101.571594</v>
      </c>
      <c r="C132" s="2">
        <v>0.14107165999999999</v>
      </c>
    </row>
    <row r="133" spans="1:3" x14ac:dyDescent="0.3">
      <c r="A133" t="b">
        <v>1</v>
      </c>
      <c r="B133">
        <v>101.571594</v>
      </c>
      <c r="C133" s="2">
        <v>0.14107165999999999</v>
      </c>
    </row>
    <row r="134" spans="1:3" x14ac:dyDescent="0.3">
      <c r="A134" t="b">
        <v>1</v>
      </c>
      <c r="B134">
        <v>-74.571960000000004</v>
      </c>
      <c r="C134" s="2">
        <v>-0.10357217000000001</v>
      </c>
    </row>
    <row r="135" spans="1:3" x14ac:dyDescent="0.3">
      <c r="A135" t="b">
        <v>1</v>
      </c>
      <c r="B135">
        <v>-74.571960000000004</v>
      </c>
      <c r="C135" s="2">
        <v>-0.10357217000000001</v>
      </c>
    </row>
    <row r="136" spans="1:3" x14ac:dyDescent="0.3">
      <c r="A136" t="b">
        <v>1</v>
      </c>
      <c r="B136">
        <v>-74.571960000000004</v>
      </c>
      <c r="C136" s="2">
        <v>-0.10357217000000001</v>
      </c>
    </row>
    <row r="137" spans="1:3" x14ac:dyDescent="0.3">
      <c r="A137" t="b">
        <v>1</v>
      </c>
      <c r="B137">
        <v>101.571594</v>
      </c>
      <c r="C137" s="2">
        <v>0.14107165999999999</v>
      </c>
    </row>
    <row r="138" spans="1:3" x14ac:dyDescent="0.3">
      <c r="A138" t="b">
        <v>1</v>
      </c>
      <c r="B138">
        <v>-74.571960000000004</v>
      </c>
      <c r="C138" s="2">
        <v>-0.10357217000000001</v>
      </c>
    </row>
    <row r="139" spans="1:3" x14ac:dyDescent="0.3">
      <c r="A139" t="b">
        <v>1</v>
      </c>
      <c r="B139">
        <v>-74.571960000000004</v>
      </c>
      <c r="C139" s="2">
        <v>-0.10357217000000001</v>
      </c>
    </row>
    <row r="140" spans="1:3" x14ac:dyDescent="0.3">
      <c r="A140" t="b">
        <v>1</v>
      </c>
      <c r="B140">
        <v>-74.571960000000004</v>
      </c>
      <c r="C140" s="2">
        <v>-0.10357217000000001</v>
      </c>
    </row>
    <row r="141" spans="1:3" x14ac:dyDescent="0.3">
      <c r="A141" t="b">
        <v>1</v>
      </c>
      <c r="B141">
        <v>101.571594</v>
      </c>
      <c r="C141" s="2">
        <v>0.14107165999999999</v>
      </c>
    </row>
    <row r="142" spans="1:3" x14ac:dyDescent="0.3">
      <c r="A142" t="b">
        <v>1</v>
      </c>
      <c r="B142">
        <v>101.571594</v>
      </c>
      <c r="C142" s="2">
        <v>0.14107165999999999</v>
      </c>
    </row>
    <row r="143" spans="1:3" x14ac:dyDescent="0.3">
      <c r="A143" t="b">
        <v>1</v>
      </c>
      <c r="B143">
        <v>-74.571960000000004</v>
      </c>
      <c r="C143" s="2">
        <v>-0.10357217000000001</v>
      </c>
    </row>
    <row r="144" spans="1:3" x14ac:dyDescent="0.3">
      <c r="A144" t="b">
        <v>1</v>
      </c>
      <c r="B144">
        <v>101.571594</v>
      </c>
      <c r="C144" s="2">
        <v>0.14107165999999999</v>
      </c>
    </row>
    <row r="145" spans="1:3" x14ac:dyDescent="0.3">
      <c r="A145" t="b">
        <v>1</v>
      </c>
      <c r="B145">
        <v>101.571594</v>
      </c>
      <c r="C145" s="2">
        <v>0.14107165999999999</v>
      </c>
    </row>
    <row r="146" spans="1:3" x14ac:dyDescent="0.3">
      <c r="A146" t="b">
        <v>1</v>
      </c>
      <c r="B146">
        <v>-74.571960000000004</v>
      </c>
      <c r="C146" s="2">
        <v>-0.10357217000000001</v>
      </c>
    </row>
    <row r="147" spans="1:3" x14ac:dyDescent="0.3">
      <c r="A147" t="b">
        <v>1</v>
      </c>
      <c r="B147">
        <v>-74.571960000000004</v>
      </c>
      <c r="C147" s="2">
        <v>-0.10357217000000001</v>
      </c>
    </row>
    <row r="148" spans="1:3" x14ac:dyDescent="0.3">
      <c r="A148" t="b">
        <v>1</v>
      </c>
      <c r="B148">
        <v>101.571594</v>
      </c>
      <c r="C148" s="2">
        <v>0.14107165999999999</v>
      </c>
    </row>
    <row r="149" spans="1:3" x14ac:dyDescent="0.3">
      <c r="A149" t="b">
        <v>1</v>
      </c>
      <c r="B149">
        <v>-74.571960000000004</v>
      </c>
      <c r="C149" s="2">
        <v>-0.10357217000000001</v>
      </c>
    </row>
    <row r="150" spans="1:3" x14ac:dyDescent="0.3">
      <c r="A150" t="b">
        <v>1</v>
      </c>
      <c r="B150">
        <v>-74.571960000000004</v>
      </c>
      <c r="C150" s="2">
        <v>-0.10357217000000001</v>
      </c>
    </row>
    <row r="151" spans="1:3" x14ac:dyDescent="0.3">
      <c r="A151" t="b">
        <v>1</v>
      </c>
      <c r="B151">
        <v>-74.571960000000004</v>
      </c>
      <c r="C151" s="2">
        <v>-0.10357217000000001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6020-20C3-430A-87D1-832D9200F882}">
  <dimension ref="A1:F151"/>
  <sheetViews>
    <sheetView workbookViewId="0">
      <selection activeCell="F4" sqref="F4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30.5546875" customWidth="1"/>
    <col min="6" max="6" width="13.4414062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131.43158</v>
      </c>
      <c r="C2" s="2">
        <v>0.18254386</v>
      </c>
      <c r="E2" s="1" t="s">
        <v>3</v>
      </c>
      <c r="F2" s="2">
        <f xml:space="preserve"> COUNTIF(TradeResults2[Column1], "VERDADEIRO") / COUNTA(TradeResults2[Column1])</f>
        <v>0.89333333333333331</v>
      </c>
    </row>
    <row r="3" spans="1:6" ht="18" x14ac:dyDescent="0.35">
      <c r="A3" t="b">
        <v>1</v>
      </c>
      <c r="B3">
        <v>131.43158</v>
      </c>
      <c r="C3" s="2">
        <v>0.18254386</v>
      </c>
      <c r="E3" s="1" t="s">
        <v>4</v>
      </c>
      <c r="F3" s="3">
        <f t="array" ref="F3" xml:space="preserve"> AVERAGE(IF(TradeResults2[Column1] = TRUE,TradeResults2[Column3]))</f>
        <v>7.5200704344776076E-2</v>
      </c>
    </row>
    <row r="4" spans="1:6" ht="18" x14ac:dyDescent="0.35">
      <c r="A4" t="b">
        <v>0</v>
      </c>
      <c r="B4">
        <v>188.61920000000001</v>
      </c>
      <c r="C4" s="2">
        <v>0.26197112</v>
      </c>
      <c r="E4" s="1" t="s">
        <v>8</v>
      </c>
      <c r="F4" s="5">
        <f xml:space="preserve"> AVERAGE(IF(TradeResults2[Column1] = TRUE,TradeResults2[Column2]))</f>
        <v>0</v>
      </c>
    </row>
    <row r="5" spans="1:6" ht="18" x14ac:dyDescent="0.35">
      <c r="A5" t="b">
        <v>1</v>
      </c>
      <c r="B5">
        <v>164.61681999999999</v>
      </c>
      <c r="C5" s="2">
        <v>0.22863448</v>
      </c>
      <c r="E5" s="4" t="s">
        <v>5</v>
      </c>
      <c r="F5" s="2">
        <f>_xlfn.STDEV.P(TradeResults2[Column3])</f>
        <v>0.11814720392569633</v>
      </c>
    </row>
    <row r="6" spans="1:6" ht="18" x14ac:dyDescent="0.35">
      <c r="A6" t="b">
        <v>1</v>
      </c>
      <c r="B6">
        <v>131.43158</v>
      </c>
      <c r="C6" s="2">
        <v>0.18254386</v>
      </c>
      <c r="E6" s="1" t="s">
        <v>6</v>
      </c>
      <c r="F6" s="2">
        <f t="array" ref="F6">_xlfn.STDEV.P(IF(TradeResults2[Column3] &gt; 0,TradeResults2[Column3]))</f>
        <v>9.3119453511761457E-2</v>
      </c>
    </row>
    <row r="7" spans="1:6" ht="18" x14ac:dyDescent="0.35">
      <c r="A7" t="b">
        <v>1</v>
      </c>
      <c r="B7">
        <v>31.869812</v>
      </c>
      <c r="C7" s="2">
        <v>4.4263627E-2</v>
      </c>
      <c r="E7" s="1" t="s">
        <v>7</v>
      </c>
      <c r="F7" s="3">
        <f t="array" ref="F7">_xlfn.STDEV.P(IF(TradeResults2[Column3] &lt; 0,TradeResults2[Column3]))</f>
        <v>1.7207959699966746E-2</v>
      </c>
    </row>
    <row r="8" spans="1:6" x14ac:dyDescent="0.3">
      <c r="A8" t="b">
        <v>0</v>
      </c>
      <c r="B8">
        <v>182.39374000000001</v>
      </c>
      <c r="C8" s="2">
        <v>0.25332463</v>
      </c>
    </row>
    <row r="9" spans="1:6" x14ac:dyDescent="0.3">
      <c r="A9" t="b">
        <v>0</v>
      </c>
      <c r="B9">
        <v>184.56676999999999</v>
      </c>
      <c r="C9" s="2">
        <v>0.25634274000000001</v>
      </c>
    </row>
    <row r="10" spans="1:6" x14ac:dyDescent="0.3">
      <c r="A10" t="b">
        <v>1</v>
      </c>
      <c r="B10">
        <v>179.29504</v>
      </c>
      <c r="C10" s="2">
        <v>0.24902088999999999</v>
      </c>
    </row>
    <row r="11" spans="1:6" x14ac:dyDescent="0.3">
      <c r="A11" t="b">
        <v>1</v>
      </c>
      <c r="B11">
        <v>160.49829</v>
      </c>
      <c r="C11" s="2">
        <v>0.22291430000000001</v>
      </c>
    </row>
    <row r="12" spans="1:6" x14ac:dyDescent="0.3">
      <c r="A12" t="b">
        <v>1</v>
      </c>
      <c r="B12">
        <v>-39.679319999999997</v>
      </c>
      <c r="C12" s="2">
        <v>-5.5110168000000001E-2</v>
      </c>
    </row>
    <row r="13" spans="1:6" x14ac:dyDescent="0.3">
      <c r="A13" t="b">
        <v>1</v>
      </c>
      <c r="B13">
        <v>131.43158</v>
      </c>
      <c r="C13" s="2">
        <v>0.18254386</v>
      </c>
    </row>
    <row r="14" spans="1:6" x14ac:dyDescent="0.3">
      <c r="A14" t="b">
        <v>1</v>
      </c>
      <c r="B14">
        <v>-39.679319999999997</v>
      </c>
      <c r="C14" s="2">
        <v>-5.5110168000000001E-2</v>
      </c>
    </row>
    <row r="15" spans="1:6" x14ac:dyDescent="0.3">
      <c r="A15" t="b">
        <v>1</v>
      </c>
      <c r="B15">
        <v>20.403563999999999</v>
      </c>
      <c r="C15" s="2">
        <v>2.8338282999999999E-2</v>
      </c>
    </row>
    <row r="16" spans="1:6" x14ac:dyDescent="0.3">
      <c r="A16" t="b">
        <v>1</v>
      </c>
      <c r="B16">
        <v>1.7114258</v>
      </c>
      <c r="C16" s="2">
        <v>2.3769800999999999E-3</v>
      </c>
    </row>
    <row r="17" spans="1:3" x14ac:dyDescent="0.3">
      <c r="A17" t="b">
        <v>1</v>
      </c>
      <c r="B17">
        <v>-39.679319999999997</v>
      </c>
      <c r="C17" s="2">
        <v>-5.5110168000000001E-2</v>
      </c>
    </row>
    <row r="18" spans="1:3" x14ac:dyDescent="0.3">
      <c r="A18" t="b">
        <v>0</v>
      </c>
      <c r="B18">
        <v>189.14838</v>
      </c>
      <c r="C18" s="2">
        <v>0.26270607000000001</v>
      </c>
    </row>
    <row r="19" spans="1:3" x14ac:dyDescent="0.3">
      <c r="A19" t="b">
        <v>0</v>
      </c>
      <c r="B19">
        <v>184.22167999999999</v>
      </c>
      <c r="C19" s="2">
        <v>0.25586345999999999</v>
      </c>
    </row>
    <row r="20" spans="1:3" x14ac:dyDescent="0.3">
      <c r="A20" t="b">
        <v>1</v>
      </c>
      <c r="B20">
        <v>21.541198999999999</v>
      </c>
      <c r="C20" s="2">
        <v>2.9918331999999999E-2</v>
      </c>
    </row>
    <row r="21" spans="1:3" x14ac:dyDescent="0.3">
      <c r="A21" t="b">
        <v>1</v>
      </c>
      <c r="B21">
        <v>10.059813999999999</v>
      </c>
      <c r="C21" s="2">
        <v>1.3971964999999999E-2</v>
      </c>
    </row>
    <row r="22" spans="1:3" x14ac:dyDescent="0.3">
      <c r="A22" t="b">
        <v>1</v>
      </c>
      <c r="B22">
        <v>36.445435000000003</v>
      </c>
      <c r="C22" s="2">
        <v>5.0618660000000003E-2</v>
      </c>
    </row>
    <row r="23" spans="1:3" x14ac:dyDescent="0.3">
      <c r="A23" t="b">
        <v>1</v>
      </c>
      <c r="B23">
        <v>-14.918761999999999</v>
      </c>
      <c r="C23" s="2">
        <v>-2.0720501999999998E-2</v>
      </c>
    </row>
    <row r="24" spans="1:3" x14ac:dyDescent="0.3">
      <c r="A24" t="b">
        <v>1</v>
      </c>
      <c r="B24">
        <v>52.825623</v>
      </c>
      <c r="C24" s="2">
        <v>7.3368920000000004E-2</v>
      </c>
    </row>
    <row r="25" spans="1:3" x14ac:dyDescent="0.3">
      <c r="A25" t="b">
        <v>1</v>
      </c>
      <c r="B25">
        <v>-8.8770140000000008</v>
      </c>
      <c r="C25" s="2">
        <v>-1.2329186000000001E-2</v>
      </c>
    </row>
    <row r="26" spans="1:3" x14ac:dyDescent="0.3">
      <c r="A26" t="b">
        <v>1</v>
      </c>
      <c r="B26">
        <v>131.43158</v>
      </c>
      <c r="C26" s="2">
        <v>0.18254386</v>
      </c>
    </row>
    <row r="27" spans="1:3" x14ac:dyDescent="0.3">
      <c r="A27" t="b">
        <v>1</v>
      </c>
      <c r="B27">
        <v>131.43158</v>
      </c>
      <c r="C27" s="2">
        <v>0.18254386</v>
      </c>
    </row>
    <row r="28" spans="1:3" x14ac:dyDescent="0.3">
      <c r="A28" t="b">
        <v>1</v>
      </c>
      <c r="B28">
        <v>-19.138672</v>
      </c>
      <c r="C28" s="2">
        <v>-2.6581489E-2</v>
      </c>
    </row>
    <row r="29" spans="1:3" x14ac:dyDescent="0.3">
      <c r="A29" t="b">
        <v>1</v>
      </c>
      <c r="B29">
        <v>48.390563999999998</v>
      </c>
      <c r="C29" s="2">
        <v>6.7209119999999997E-2</v>
      </c>
    </row>
    <row r="30" spans="1:3" x14ac:dyDescent="0.3">
      <c r="A30" t="b">
        <v>1</v>
      </c>
      <c r="B30">
        <v>171.44597999999999</v>
      </c>
      <c r="C30" s="2">
        <v>0.23811942</v>
      </c>
    </row>
    <row r="31" spans="1:3" x14ac:dyDescent="0.3">
      <c r="A31" t="b">
        <v>1</v>
      </c>
      <c r="B31">
        <v>13.011536</v>
      </c>
      <c r="C31" s="2">
        <v>1.8071576999999998E-2</v>
      </c>
    </row>
    <row r="32" spans="1:3" x14ac:dyDescent="0.3">
      <c r="A32" t="b">
        <v>1</v>
      </c>
      <c r="B32">
        <v>131.43158</v>
      </c>
      <c r="C32" s="2">
        <v>0.18254386</v>
      </c>
    </row>
    <row r="33" spans="1:3" x14ac:dyDescent="0.3">
      <c r="A33" t="b">
        <v>1</v>
      </c>
      <c r="B33">
        <v>29.136353</v>
      </c>
      <c r="C33" s="2">
        <v>4.0467158000000003E-2</v>
      </c>
    </row>
    <row r="34" spans="1:3" x14ac:dyDescent="0.3">
      <c r="A34" t="b">
        <v>1</v>
      </c>
      <c r="B34">
        <v>167.6908</v>
      </c>
      <c r="C34" s="2">
        <v>0.23290388000000001</v>
      </c>
    </row>
    <row r="35" spans="1:3" x14ac:dyDescent="0.3">
      <c r="A35" t="b">
        <v>1</v>
      </c>
      <c r="B35">
        <v>-21.100769</v>
      </c>
      <c r="C35" s="2">
        <v>-2.9306624E-2</v>
      </c>
    </row>
    <row r="36" spans="1:3" x14ac:dyDescent="0.3">
      <c r="A36" t="b">
        <v>1</v>
      </c>
      <c r="B36">
        <v>2.2858276000000002</v>
      </c>
      <c r="C36" s="2">
        <v>3.1747606000000002E-3</v>
      </c>
    </row>
    <row r="37" spans="1:3" x14ac:dyDescent="0.3">
      <c r="A37" t="b">
        <v>1</v>
      </c>
      <c r="B37">
        <v>25.897950000000002</v>
      </c>
      <c r="C37" s="2">
        <v>3.5969372999999999E-2</v>
      </c>
    </row>
    <row r="38" spans="1:3" x14ac:dyDescent="0.3">
      <c r="A38" t="b">
        <v>1</v>
      </c>
      <c r="B38">
        <v>10.977539</v>
      </c>
      <c r="C38" s="2">
        <v>1.5246582E-2</v>
      </c>
    </row>
    <row r="39" spans="1:3" x14ac:dyDescent="0.3">
      <c r="A39" t="b">
        <v>1</v>
      </c>
      <c r="B39">
        <v>36.844788000000001</v>
      </c>
      <c r="C39" s="2">
        <v>5.1173313999999998E-2</v>
      </c>
    </row>
    <row r="40" spans="1:3" x14ac:dyDescent="0.3">
      <c r="A40" t="b">
        <v>1</v>
      </c>
      <c r="B40">
        <v>30.309753000000001</v>
      </c>
      <c r="C40" s="2">
        <v>4.2096880000000003E-2</v>
      </c>
    </row>
    <row r="41" spans="1:3" x14ac:dyDescent="0.3">
      <c r="A41" t="b">
        <v>0</v>
      </c>
      <c r="B41">
        <v>185.40295</v>
      </c>
      <c r="C41" s="2">
        <v>0.25750410000000001</v>
      </c>
    </row>
    <row r="42" spans="1:3" x14ac:dyDescent="0.3">
      <c r="A42" t="b">
        <v>1</v>
      </c>
      <c r="B42">
        <v>-5.0338744999999996</v>
      </c>
      <c r="C42" s="2">
        <v>-6.9914926000000004E-3</v>
      </c>
    </row>
    <row r="43" spans="1:3" x14ac:dyDescent="0.3">
      <c r="A43" t="b">
        <v>1</v>
      </c>
      <c r="B43">
        <v>157.61963</v>
      </c>
      <c r="C43" s="2">
        <v>0.21891615</v>
      </c>
    </row>
    <row r="44" spans="1:3" x14ac:dyDescent="0.3">
      <c r="A44" t="b">
        <v>1</v>
      </c>
      <c r="B44">
        <v>33.824036</v>
      </c>
      <c r="C44" s="2">
        <v>4.6977825000000001E-2</v>
      </c>
    </row>
    <row r="45" spans="1:3" x14ac:dyDescent="0.3">
      <c r="A45" t="b">
        <v>1</v>
      </c>
      <c r="B45">
        <v>-39.679319999999997</v>
      </c>
      <c r="C45" s="2">
        <v>-5.5110168000000001E-2</v>
      </c>
    </row>
    <row r="46" spans="1:3" x14ac:dyDescent="0.3">
      <c r="A46" t="b">
        <v>1</v>
      </c>
      <c r="B46">
        <v>173.52593999999999</v>
      </c>
      <c r="C46" s="2">
        <v>0.24100825000000001</v>
      </c>
    </row>
    <row r="47" spans="1:3" x14ac:dyDescent="0.3">
      <c r="A47" t="b">
        <v>1</v>
      </c>
      <c r="B47">
        <v>158.52959999999999</v>
      </c>
      <c r="C47" s="2">
        <v>0.22017999999999999</v>
      </c>
    </row>
    <row r="48" spans="1:3" x14ac:dyDescent="0.3">
      <c r="A48" t="b">
        <v>1</v>
      </c>
      <c r="B48">
        <v>131.43158</v>
      </c>
      <c r="C48" s="2">
        <v>0.18254386</v>
      </c>
    </row>
    <row r="49" spans="1:3" x14ac:dyDescent="0.3">
      <c r="A49" t="b">
        <v>1</v>
      </c>
      <c r="B49">
        <v>157.50098</v>
      </c>
      <c r="C49" s="2">
        <v>0.21875136000000001</v>
      </c>
    </row>
    <row r="50" spans="1:3" x14ac:dyDescent="0.3">
      <c r="A50" t="b">
        <v>1</v>
      </c>
      <c r="B50">
        <v>131.43158</v>
      </c>
      <c r="C50" s="2">
        <v>0.18254386</v>
      </c>
    </row>
    <row r="51" spans="1:3" x14ac:dyDescent="0.3">
      <c r="A51" t="b">
        <v>1</v>
      </c>
      <c r="B51">
        <v>131.43158</v>
      </c>
      <c r="C51" s="2">
        <v>0.18254386</v>
      </c>
    </row>
    <row r="52" spans="1:3" x14ac:dyDescent="0.3">
      <c r="A52" t="b">
        <v>0</v>
      </c>
      <c r="B52">
        <v>192.7586</v>
      </c>
      <c r="C52" s="2">
        <v>0.26772027999999998</v>
      </c>
    </row>
    <row r="53" spans="1:3" x14ac:dyDescent="0.3">
      <c r="A53" t="b">
        <v>1</v>
      </c>
      <c r="B53">
        <v>-39.679319999999997</v>
      </c>
      <c r="C53" s="2">
        <v>-5.5110168000000001E-2</v>
      </c>
    </row>
    <row r="54" spans="1:3" x14ac:dyDescent="0.3">
      <c r="A54" t="b">
        <v>1</v>
      </c>
      <c r="B54">
        <v>174.14587</v>
      </c>
      <c r="C54" s="2">
        <v>0.24186927</v>
      </c>
    </row>
    <row r="55" spans="1:3" x14ac:dyDescent="0.3">
      <c r="A55" t="b">
        <v>1</v>
      </c>
      <c r="B55">
        <v>-39.679319999999997</v>
      </c>
      <c r="C55" s="2">
        <v>-5.5110168000000001E-2</v>
      </c>
    </row>
    <row r="56" spans="1:3" x14ac:dyDescent="0.3">
      <c r="A56" t="b">
        <v>1</v>
      </c>
      <c r="B56">
        <v>9.0762940000000008</v>
      </c>
      <c r="C56" s="2">
        <v>1.2605964000000001E-2</v>
      </c>
    </row>
    <row r="57" spans="1:3" x14ac:dyDescent="0.3">
      <c r="A57" t="b">
        <v>1</v>
      </c>
      <c r="B57">
        <v>161.83496</v>
      </c>
      <c r="C57" s="2">
        <v>0.22477078</v>
      </c>
    </row>
    <row r="58" spans="1:3" x14ac:dyDescent="0.3">
      <c r="A58" t="b">
        <v>1</v>
      </c>
      <c r="B58">
        <v>171.27393000000001</v>
      </c>
      <c r="C58" s="2">
        <v>0.23788044999999999</v>
      </c>
    </row>
    <row r="59" spans="1:3" x14ac:dyDescent="0.3">
      <c r="A59" t="b">
        <v>1</v>
      </c>
      <c r="B59">
        <v>131.43158</v>
      </c>
      <c r="C59" s="2">
        <v>0.18254386</v>
      </c>
    </row>
    <row r="60" spans="1:3" x14ac:dyDescent="0.3">
      <c r="A60" t="b">
        <v>1</v>
      </c>
      <c r="B60">
        <v>17.115662</v>
      </c>
      <c r="C60" s="2">
        <v>2.3771752E-2</v>
      </c>
    </row>
    <row r="61" spans="1:3" x14ac:dyDescent="0.3">
      <c r="A61" t="b">
        <v>0</v>
      </c>
      <c r="B61">
        <v>189.18969999999999</v>
      </c>
      <c r="C61" s="2">
        <v>0.26276347</v>
      </c>
    </row>
    <row r="62" spans="1:3" x14ac:dyDescent="0.3">
      <c r="A62" t="b">
        <v>1</v>
      </c>
      <c r="B62">
        <v>166.87487999999999</v>
      </c>
      <c r="C62" s="2">
        <v>0.23177065999999999</v>
      </c>
    </row>
    <row r="63" spans="1:3" x14ac:dyDescent="0.3">
      <c r="A63" t="b">
        <v>0</v>
      </c>
      <c r="B63">
        <v>192.52368000000001</v>
      </c>
      <c r="C63" s="2">
        <v>0.26739400000000002</v>
      </c>
    </row>
    <row r="64" spans="1:3" x14ac:dyDescent="0.3">
      <c r="A64" t="b">
        <v>1</v>
      </c>
      <c r="B64">
        <v>131.43158</v>
      </c>
      <c r="C64" s="2">
        <v>0.18254386</v>
      </c>
    </row>
    <row r="65" spans="1:3" x14ac:dyDescent="0.3">
      <c r="A65" t="b">
        <v>1</v>
      </c>
      <c r="B65">
        <v>-39.679319999999997</v>
      </c>
      <c r="C65" s="2">
        <v>-5.5110168000000001E-2</v>
      </c>
    </row>
    <row r="66" spans="1:3" x14ac:dyDescent="0.3">
      <c r="A66" t="b">
        <v>0</v>
      </c>
      <c r="B66">
        <v>184.80292</v>
      </c>
      <c r="C66" s="2">
        <v>0.25667069999999997</v>
      </c>
    </row>
    <row r="67" spans="1:3" x14ac:dyDescent="0.3">
      <c r="A67" t="b">
        <v>1</v>
      </c>
      <c r="B67">
        <v>8.1938479999999991</v>
      </c>
      <c r="C67" s="2">
        <v>1.1380344000000001E-2</v>
      </c>
    </row>
    <row r="68" spans="1:3" x14ac:dyDescent="0.3">
      <c r="A68" t="b">
        <v>1</v>
      </c>
      <c r="B68">
        <v>38.522582999999997</v>
      </c>
      <c r="C68" s="2">
        <v>5.3503587999999998E-2</v>
      </c>
    </row>
    <row r="69" spans="1:3" x14ac:dyDescent="0.3">
      <c r="A69" t="b">
        <v>1</v>
      </c>
      <c r="B69">
        <v>131.43158</v>
      </c>
      <c r="C69" s="2">
        <v>0.18254386</v>
      </c>
    </row>
    <row r="70" spans="1:3" x14ac:dyDescent="0.3">
      <c r="A70" t="b">
        <v>1</v>
      </c>
      <c r="B70">
        <v>1.1981200999999999</v>
      </c>
      <c r="C70" s="2">
        <v>1.6640557E-3</v>
      </c>
    </row>
    <row r="71" spans="1:3" x14ac:dyDescent="0.3">
      <c r="A71" t="b">
        <v>1</v>
      </c>
      <c r="B71">
        <v>-10.175476</v>
      </c>
      <c r="C71" s="2">
        <v>-1.4132606000000001E-2</v>
      </c>
    </row>
    <row r="72" spans="1:3" x14ac:dyDescent="0.3">
      <c r="A72" t="b">
        <v>1</v>
      </c>
      <c r="B72">
        <v>131.43158</v>
      </c>
      <c r="C72" s="2">
        <v>0.18254386</v>
      </c>
    </row>
    <row r="73" spans="1:3" x14ac:dyDescent="0.3">
      <c r="A73" t="b">
        <v>1</v>
      </c>
      <c r="B73">
        <v>-39.679319999999997</v>
      </c>
      <c r="C73" s="2">
        <v>-5.5110168000000001E-2</v>
      </c>
    </row>
    <row r="74" spans="1:3" x14ac:dyDescent="0.3">
      <c r="A74" t="b">
        <v>1</v>
      </c>
      <c r="B74">
        <v>-39.679319999999997</v>
      </c>
      <c r="C74" s="2">
        <v>-5.5110168000000001E-2</v>
      </c>
    </row>
    <row r="75" spans="1:3" x14ac:dyDescent="0.3">
      <c r="A75" t="b">
        <v>1</v>
      </c>
      <c r="B75">
        <v>33.693665000000003</v>
      </c>
      <c r="C75" s="2">
        <v>4.6796758000000001E-2</v>
      </c>
    </row>
    <row r="76" spans="1:3" x14ac:dyDescent="0.3">
      <c r="A76" t="b">
        <v>1</v>
      </c>
      <c r="B76">
        <v>42.199097000000002</v>
      </c>
      <c r="C76" s="2">
        <v>5.860986E-2</v>
      </c>
    </row>
    <row r="77" spans="1:3" x14ac:dyDescent="0.3">
      <c r="A77" t="b">
        <v>1</v>
      </c>
      <c r="B77">
        <v>-39.679319999999997</v>
      </c>
      <c r="C77" s="2">
        <v>-5.5110168000000001E-2</v>
      </c>
    </row>
    <row r="78" spans="1:3" x14ac:dyDescent="0.3">
      <c r="A78" t="b">
        <v>1</v>
      </c>
      <c r="B78">
        <v>131.43158</v>
      </c>
      <c r="C78" s="2">
        <v>0.18254386</v>
      </c>
    </row>
    <row r="79" spans="1:3" x14ac:dyDescent="0.3">
      <c r="A79" t="b">
        <v>1</v>
      </c>
      <c r="B79">
        <v>-1.7957764000000001</v>
      </c>
      <c r="C79" s="2">
        <v>-2.4941338000000002E-3</v>
      </c>
    </row>
    <row r="80" spans="1:3" x14ac:dyDescent="0.3">
      <c r="A80" t="b">
        <v>1</v>
      </c>
      <c r="B80">
        <v>-39.679319999999997</v>
      </c>
      <c r="C80" s="2">
        <v>-5.5110168000000001E-2</v>
      </c>
    </row>
    <row r="81" spans="1:3" x14ac:dyDescent="0.3">
      <c r="A81" t="b">
        <v>1</v>
      </c>
      <c r="B81">
        <v>-39.679319999999997</v>
      </c>
      <c r="C81" s="2">
        <v>-5.5110168000000001E-2</v>
      </c>
    </row>
    <row r="82" spans="1:3" x14ac:dyDescent="0.3">
      <c r="A82" t="b">
        <v>0</v>
      </c>
      <c r="B82">
        <v>181.36499000000001</v>
      </c>
      <c r="C82" s="2">
        <v>0.25189581999999999</v>
      </c>
    </row>
    <row r="83" spans="1:3" x14ac:dyDescent="0.3">
      <c r="A83" t="b">
        <v>1</v>
      </c>
      <c r="B83">
        <v>-39.679319999999997</v>
      </c>
      <c r="C83" s="2">
        <v>-5.5110168000000001E-2</v>
      </c>
    </row>
    <row r="84" spans="1:3" x14ac:dyDescent="0.3">
      <c r="A84" t="b">
        <v>1</v>
      </c>
      <c r="B84">
        <v>-39.679319999999997</v>
      </c>
      <c r="C84" s="2">
        <v>-5.5110168000000001E-2</v>
      </c>
    </row>
    <row r="85" spans="1:3" x14ac:dyDescent="0.3">
      <c r="A85" t="b">
        <v>1</v>
      </c>
      <c r="B85">
        <v>164.73626999999999</v>
      </c>
      <c r="C85" s="2">
        <v>0.22880037</v>
      </c>
    </row>
    <row r="86" spans="1:3" x14ac:dyDescent="0.3">
      <c r="A86" t="b">
        <v>1</v>
      </c>
      <c r="B86">
        <v>170.21100000000001</v>
      </c>
      <c r="C86" s="2">
        <v>0.23640417</v>
      </c>
    </row>
    <row r="87" spans="1:3" x14ac:dyDescent="0.3">
      <c r="A87" t="b">
        <v>1</v>
      </c>
      <c r="B87">
        <v>34.831665000000001</v>
      </c>
      <c r="C87" s="2">
        <v>4.8377312999999998E-2</v>
      </c>
    </row>
    <row r="88" spans="1:3" x14ac:dyDescent="0.3">
      <c r="A88" t="b">
        <v>1</v>
      </c>
      <c r="B88">
        <v>131.43158</v>
      </c>
      <c r="C88" s="2">
        <v>0.18254386</v>
      </c>
    </row>
    <row r="89" spans="1:3" x14ac:dyDescent="0.3">
      <c r="A89" t="b">
        <v>0</v>
      </c>
      <c r="B89">
        <v>189.66980000000001</v>
      </c>
      <c r="C89" s="2">
        <v>0.26343027000000002</v>
      </c>
    </row>
    <row r="90" spans="1:3" x14ac:dyDescent="0.3">
      <c r="A90" t="b">
        <v>1</v>
      </c>
      <c r="B90">
        <v>131.43158</v>
      </c>
      <c r="C90" s="2">
        <v>0.18254386</v>
      </c>
    </row>
    <row r="91" spans="1:3" x14ac:dyDescent="0.3">
      <c r="A91" t="b">
        <v>1</v>
      </c>
      <c r="B91">
        <v>-39.679319999999997</v>
      </c>
      <c r="C91" s="2">
        <v>-5.5110168000000001E-2</v>
      </c>
    </row>
    <row r="92" spans="1:3" x14ac:dyDescent="0.3">
      <c r="A92" t="b">
        <v>1</v>
      </c>
      <c r="B92">
        <v>-39.679319999999997</v>
      </c>
      <c r="C92" s="2">
        <v>-5.5110168000000001E-2</v>
      </c>
    </row>
    <row r="93" spans="1:3" x14ac:dyDescent="0.3">
      <c r="A93" t="b">
        <v>1</v>
      </c>
      <c r="B93">
        <v>-18.756164999999999</v>
      </c>
      <c r="C93" s="2">
        <v>-2.6050229000000001E-2</v>
      </c>
    </row>
    <row r="94" spans="1:3" x14ac:dyDescent="0.3">
      <c r="A94" t="b">
        <v>1</v>
      </c>
      <c r="B94">
        <v>10.916138</v>
      </c>
      <c r="C94" s="2">
        <v>1.5161302E-2</v>
      </c>
    </row>
    <row r="95" spans="1:3" x14ac:dyDescent="0.3">
      <c r="A95" t="b">
        <v>1</v>
      </c>
      <c r="B95">
        <v>-39.679319999999997</v>
      </c>
      <c r="C95" s="2">
        <v>-5.5110168000000001E-2</v>
      </c>
    </row>
    <row r="96" spans="1:3" x14ac:dyDescent="0.3">
      <c r="A96" t="b">
        <v>1</v>
      </c>
      <c r="B96">
        <v>161.69897</v>
      </c>
      <c r="C96" s="2">
        <v>0.22458191</v>
      </c>
    </row>
    <row r="97" spans="1:3" x14ac:dyDescent="0.3">
      <c r="A97" t="b">
        <v>1</v>
      </c>
      <c r="B97">
        <v>155.05609000000001</v>
      </c>
      <c r="C97" s="2">
        <v>0.21535567999999999</v>
      </c>
    </row>
    <row r="98" spans="1:3" x14ac:dyDescent="0.3">
      <c r="A98" t="b">
        <v>1</v>
      </c>
      <c r="B98">
        <v>50.150756999999999</v>
      </c>
      <c r="C98" s="2">
        <v>6.965383E-2</v>
      </c>
    </row>
    <row r="99" spans="1:3" x14ac:dyDescent="0.3">
      <c r="A99" t="b">
        <v>1</v>
      </c>
      <c r="B99">
        <v>-39.679319999999997</v>
      </c>
      <c r="C99" s="2">
        <v>-5.5110168000000001E-2</v>
      </c>
    </row>
    <row r="100" spans="1:3" x14ac:dyDescent="0.3">
      <c r="A100" t="b">
        <v>0</v>
      </c>
      <c r="B100">
        <v>185.77295000000001</v>
      </c>
      <c r="C100" s="2">
        <v>0.25801800000000003</v>
      </c>
    </row>
    <row r="101" spans="1:3" x14ac:dyDescent="0.3">
      <c r="A101" t="b">
        <v>1</v>
      </c>
      <c r="B101">
        <v>174.63990000000001</v>
      </c>
      <c r="C101" s="2">
        <v>0.24255541</v>
      </c>
    </row>
    <row r="102" spans="1:3" x14ac:dyDescent="0.3">
      <c r="A102" t="b">
        <v>1</v>
      </c>
      <c r="B102">
        <v>164.48999000000001</v>
      </c>
      <c r="C102" s="2">
        <v>0.22845831999999999</v>
      </c>
    </row>
    <row r="103" spans="1:3" x14ac:dyDescent="0.3">
      <c r="A103" t="b">
        <v>1</v>
      </c>
      <c r="B103">
        <v>-22.993103000000001</v>
      </c>
      <c r="C103" s="2">
        <v>-3.1934865E-2</v>
      </c>
    </row>
    <row r="104" spans="1:3" x14ac:dyDescent="0.3">
      <c r="A104" t="b">
        <v>1</v>
      </c>
      <c r="B104">
        <v>-22.897278</v>
      </c>
      <c r="C104" s="2">
        <v>-3.1801774999999997E-2</v>
      </c>
    </row>
    <row r="105" spans="1:3" x14ac:dyDescent="0.3">
      <c r="A105" t="b">
        <v>1</v>
      </c>
      <c r="B105">
        <v>170.83801</v>
      </c>
      <c r="C105" s="2">
        <v>0.23727502</v>
      </c>
    </row>
    <row r="106" spans="1:3" x14ac:dyDescent="0.3">
      <c r="A106" t="b">
        <v>1</v>
      </c>
      <c r="B106">
        <v>131.43158</v>
      </c>
      <c r="C106" s="2">
        <v>0.18254386</v>
      </c>
    </row>
    <row r="107" spans="1:3" x14ac:dyDescent="0.3">
      <c r="A107" t="b">
        <v>1</v>
      </c>
      <c r="B107">
        <v>17.432434000000001</v>
      </c>
      <c r="C107" s="2">
        <v>2.4211713999999999E-2</v>
      </c>
    </row>
    <row r="108" spans="1:3" x14ac:dyDescent="0.3">
      <c r="A108" t="b">
        <v>1</v>
      </c>
      <c r="B108">
        <v>131.43158</v>
      </c>
      <c r="C108" s="2">
        <v>0.18254386</v>
      </c>
    </row>
    <row r="109" spans="1:3" x14ac:dyDescent="0.3">
      <c r="A109" t="b">
        <v>1</v>
      </c>
      <c r="B109">
        <v>-39.679319999999997</v>
      </c>
      <c r="C109" s="2">
        <v>-5.5110168000000001E-2</v>
      </c>
    </row>
    <row r="110" spans="1:3" x14ac:dyDescent="0.3">
      <c r="A110" t="b">
        <v>1</v>
      </c>
      <c r="B110">
        <v>-39.679319999999997</v>
      </c>
      <c r="C110" s="2">
        <v>-5.5110168000000001E-2</v>
      </c>
    </row>
    <row r="111" spans="1:3" x14ac:dyDescent="0.3">
      <c r="A111" t="b">
        <v>1</v>
      </c>
      <c r="B111">
        <v>131.43158</v>
      </c>
      <c r="C111" s="2">
        <v>0.18254386</v>
      </c>
    </row>
    <row r="112" spans="1:3" x14ac:dyDescent="0.3">
      <c r="A112" t="b">
        <v>0</v>
      </c>
      <c r="B112">
        <v>181.25092000000001</v>
      </c>
      <c r="C112" s="2">
        <v>0.2517374</v>
      </c>
    </row>
    <row r="113" spans="1:3" x14ac:dyDescent="0.3">
      <c r="A113" t="b">
        <v>1</v>
      </c>
      <c r="B113">
        <v>-39.679319999999997</v>
      </c>
      <c r="C113" s="2">
        <v>-5.5110168000000001E-2</v>
      </c>
    </row>
    <row r="114" spans="1:3" x14ac:dyDescent="0.3">
      <c r="A114" t="b">
        <v>1</v>
      </c>
      <c r="B114">
        <v>131.43158</v>
      </c>
      <c r="C114" s="2">
        <v>0.18254386</v>
      </c>
    </row>
    <row r="115" spans="1:3" x14ac:dyDescent="0.3">
      <c r="A115" t="b">
        <v>1</v>
      </c>
      <c r="B115">
        <v>131.43158</v>
      </c>
      <c r="C115" s="2">
        <v>0.18254386</v>
      </c>
    </row>
    <row r="116" spans="1:3" x14ac:dyDescent="0.3">
      <c r="A116" t="b">
        <v>1</v>
      </c>
      <c r="B116">
        <v>-39.679319999999997</v>
      </c>
      <c r="C116" s="2">
        <v>-5.5110168000000001E-2</v>
      </c>
    </row>
    <row r="117" spans="1:3" x14ac:dyDescent="0.3">
      <c r="A117" t="b">
        <v>0</v>
      </c>
      <c r="B117">
        <v>188.16882000000001</v>
      </c>
      <c r="C117" s="2">
        <v>0.26134560000000001</v>
      </c>
    </row>
    <row r="118" spans="1:3" x14ac:dyDescent="0.3">
      <c r="A118" t="b">
        <v>1</v>
      </c>
      <c r="B118">
        <v>-39.679319999999997</v>
      </c>
      <c r="C118" s="2">
        <v>-5.5110168000000001E-2</v>
      </c>
    </row>
    <row r="119" spans="1:3" x14ac:dyDescent="0.3">
      <c r="A119" t="b">
        <v>1</v>
      </c>
      <c r="B119">
        <v>131.43158</v>
      </c>
      <c r="C119" s="2">
        <v>0.18254386</v>
      </c>
    </row>
    <row r="120" spans="1:3" x14ac:dyDescent="0.3">
      <c r="A120" t="b">
        <v>1</v>
      </c>
      <c r="B120">
        <v>26.479614000000002</v>
      </c>
      <c r="C120" s="2">
        <v>3.6777243000000001E-2</v>
      </c>
    </row>
    <row r="121" spans="1:3" x14ac:dyDescent="0.3">
      <c r="A121" t="b">
        <v>1</v>
      </c>
      <c r="B121">
        <v>-39.679319999999997</v>
      </c>
      <c r="C121" s="2">
        <v>-5.5110168000000001E-2</v>
      </c>
    </row>
    <row r="122" spans="1:3" x14ac:dyDescent="0.3">
      <c r="A122" t="b">
        <v>1</v>
      </c>
      <c r="B122">
        <v>-39.679319999999997</v>
      </c>
      <c r="C122" s="2">
        <v>-5.5110168000000001E-2</v>
      </c>
    </row>
    <row r="123" spans="1:3" x14ac:dyDescent="0.3">
      <c r="A123" t="b">
        <v>1</v>
      </c>
      <c r="B123">
        <v>23.143982000000001</v>
      </c>
      <c r="C123" s="2">
        <v>3.214442E-2</v>
      </c>
    </row>
    <row r="124" spans="1:3" x14ac:dyDescent="0.3">
      <c r="A124" t="b">
        <v>1</v>
      </c>
      <c r="B124">
        <v>172.19995</v>
      </c>
      <c r="C124" s="2">
        <v>0.23916660000000001</v>
      </c>
    </row>
    <row r="125" spans="1:3" x14ac:dyDescent="0.3">
      <c r="A125" t="b">
        <v>1</v>
      </c>
      <c r="B125">
        <v>-16.309570000000001</v>
      </c>
      <c r="C125" s="2">
        <v>-2.2652180000000001E-2</v>
      </c>
    </row>
    <row r="126" spans="1:3" x14ac:dyDescent="0.3">
      <c r="A126" t="b">
        <v>1</v>
      </c>
      <c r="B126">
        <v>131.43158</v>
      </c>
      <c r="C126" s="2">
        <v>0.18254386</v>
      </c>
    </row>
    <row r="127" spans="1:3" x14ac:dyDescent="0.3">
      <c r="A127" t="b">
        <v>1</v>
      </c>
      <c r="B127">
        <v>-39.679319999999997</v>
      </c>
      <c r="C127" s="2">
        <v>-5.5110168000000001E-2</v>
      </c>
    </row>
    <row r="128" spans="1:3" x14ac:dyDescent="0.3">
      <c r="A128" t="b">
        <v>1</v>
      </c>
      <c r="B128">
        <v>1.5656128</v>
      </c>
      <c r="C128" s="2">
        <v>2.1744621999999999E-3</v>
      </c>
    </row>
    <row r="129" spans="1:3" x14ac:dyDescent="0.3">
      <c r="A129" t="b">
        <v>1</v>
      </c>
      <c r="B129">
        <v>18.110962000000001</v>
      </c>
      <c r="C129" s="2">
        <v>2.5154114000000002E-2</v>
      </c>
    </row>
    <row r="130" spans="1:3" x14ac:dyDescent="0.3">
      <c r="A130" t="b">
        <v>1</v>
      </c>
      <c r="B130">
        <v>-11.542236000000001</v>
      </c>
      <c r="C130" s="2">
        <v>-1.6030882999999999E-2</v>
      </c>
    </row>
    <row r="131" spans="1:3" x14ac:dyDescent="0.3">
      <c r="A131" t="b">
        <v>1</v>
      </c>
      <c r="B131">
        <v>6.3461303999999998</v>
      </c>
      <c r="C131" s="2">
        <v>8.8140700000000002E-3</v>
      </c>
    </row>
    <row r="132" spans="1:3" x14ac:dyDescent="0.3">
      <c r="A132" t="b">
        <v>1</v>
      </c>
      <c r="B132">
        <v>-5.3048706000000001</v>
      </c>
      <c r="C132" s="2">
        <v>-7.3678759999999998E-3</v>
      </c>
    </row>
    <row r="133" spans="1:3" x14ac:dyDescent="0.3">
      <c r="A133" t="b">
        <v>1</v>
      </c>
      <c r="B133">
        <v>131.43158</v>
      </c>
      <c r="C133" s="2">
        <v>0.18254386</v>
      </c>
    </row>
    <row r="134" spans="1:3" x14ac:dyDescent="0.3">
      <c r="A134" t="b">
        <v>1</v>
      </c>
      <c r="B134">
        <v>174.17151000000001</v>
      </c>
      <c r="C134" s="2">
        <v>0.24190486999999999</v>
      </c>
    </row>
    <row r="135" spans="1:3" x14ac:dyDescent="0.3">
      <c r="A135" t="b">
        <v>1</v>
      </c>
      <c r="B135">
        <v>51.183044000000002</v>
      </c>
      <c r="C135" s="2">
        <v>7.1087559999999994E-2</v>
      </c>
    </row>
    <row r="136" spans="1:3" x14ac:dyDescent="0.3">
      <c r="A136" t="b">
        <v>1</v>
      </c>
      <c r="B136">
        <v>16.717956999999998</v>
      </c>
      <c r="C136" s="2">
        <v>2.3219383999999999E-2</v>
      </c>
    </row>
    <row r="137" spans="1:3" x14ac:dyDescent="0.3">
      <c r="A137" t="b">
        <v>1</v>
      </c>
      <c r="B137">
        <v>52.112426999999997</v>
      </c>
      <c r="C137" s="2">
        <v>7.2378369999999997E-2</v>
      </c>
    </row>
    <row r="138" spans="1:3" x14ac:dyDescent="0.3">
      <c r="A138" t="b">
        <v>1</v>
      </c>
      <c r="B138">
        <v>15.688416</v>
      </c>
      <c r="C138" s="2">
        <v>2.1789465000000001E-2</v>
      </c>
    </row>
    <row r="139" spans="1:3" x14ac:dyDescent="0.3">
      <c r="A139" t="b">
        <v>1</v>
      </c>
      <c r="B139">
        <v>9.84375</v>
      </c>
      <c r="C139" s="2">
        <v>1.3671875E-2</v>
      </c>
    </row>
    <row r="140" spans="1:3" x14ac:dyDescent="0.3">
      <c r="A140" t="b">
        <v>1</v>
      </c>
      <c r="B140">
        <v>131.43158</v>
      </c>
      <c r="C140" s="2">
        <v>0.18254386</v>
      </c>
    </row>
    <row r="141" spans="1:3" x14ac:dyDescent="0.3">
      <c r="A141" t="b">
        <v>1</v>
      </c>
      <c r="B141">
        <v>131.43158</v>
      </c>
      <c r="C141" s="2">
        <v>0.18254386</v>
      </c>
    </row>
    <row r="142" spans="1:3" x14ac:dyDescent="0.3">
      <c r="A142" t="b">
        <v>1</v>
      </c>
      <c r="B142">
        <v>-27.777649</v>
      </c>
      <c r="C142" s="2">
        <v>-3.8580067000000003E-2</v>
      </c>
    </row>
    <row r="143" spans="1:3" x14ac:dyDescent="0.3">
      <c r="A143" t="b">
        <v>1</v>
      </c>
      <c r="B143">
        <v>11.322754</v>
      </c>
      <c r="C143" s="2">
        <v>1.5726047E-2</v>
      </c>
    </row>
    <row r="144" spans="1:3" x14ac:dyDescent="0.3">
      <c r="A144" t="b">
        <v>0</v>
      </c>
      <c r="B144">
        <v>185.10999000000001</v>
      </c>
      <c r="C144" s="2">
        <v>0.25709720000000003</v>
      </c>
    </row>
    <row r="145" spans="1:3" x14ac:dyDescent="0.3">
      <c r="A145" t="b">
        <v>1</v>
      </c>
      <c r="B145">
        <v>131.43158</v>
      </c>
      <c r="C145" s="2">
        <v>0.18254386</v>
      </c>
    </row>
    <row r="146" spans="1:3" x14ac:dyDescent="0.3">
      <c r="A146" t="b">
        <v>1</v>
      </c>
      <c r="B146">
        <v>-39.679319999999997</v>
      </c>
      <c r="C146" s="2">
        <v>-5.5110168000000001E-2</v>
      </c>
    </row>
    <row r="147" spans="1:3" x14ac:dyDescent="0.3">
      <c r="A147" t="b">
        <v>1</v>
      </c>
      <c r="B147">
        <v>131.43158</v>
      </c>
      <c r="C147" s="2">
        <v>0.18254386</v>
      </c>
    </row>
    <row r="148" spans="1:3" x14ac:dyDescent="0.3">
      <c r="A148" t="b">
        <v>1</v>
      </c>
      <c r="B148">
        <v>38.128661999999998</v>
      </c>
      <c r="C148" s="2">
        <v>5.2956477000000002E-2</v>
      </c>
    </row>
    <row r="149" spans="1:3" x14ac:dyDescent="0.3">
      <c r="A149" t="b">
        <v>1</v>
      </c>
      <c r="B149">
        <v>-39.679319999999997</v>
      </c>
      <c r="C149" s="2">
        <v>-5.5110168000000001E-2</v>
      </c>
    </row>
    <row r="150" spans="1:3" x14ac:dyDescent="0.3">
      <c r="A150" t="b">
        <v>1</v>
      </c>
      <c r="B150">
        <v>178.17815999999999</v>
      </c>
      <c r="C150" s="2">
        <v>0.24746966000000001</v>
      </c>
    </row>
    <row r="151" spans="1:3" x14ac:dyDescent="0.3">
      <c r="A151" t="b">
        <v>1</v>
      </c>
      <c r="B151">
        <v>-29.091003000000001</v>
      </c>
      <c r="C151" s="2">
        <v>-4.0404170000000003E-2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AE7E-3565-4450-ADB0-78ACC03279D4}">
  <dimension ref="A1:F151"/>
  <sheetViews>
    <sheetView workbookViewId="0">
      <selection activeCell="F4" sqref="F4"/>
    </sheetView>
  </sheetViews>
  <sheetFormatPr defaultRowHeight="14.4" x14ac:dyDescent="0.3"/>
  <cols>
    <col min="1" max="1" width="11.77734375" bestFit="1" customWidth="1"/>
    <col min="2" max="2" width="10.77734375" bestFit="1" customWidth="1"/>
    <col min="3" max="3" width="10.77734375" style="2" bestFit="1" customWidth="1"/>
    <col min="5" max="5" width="28.5546875" customWidth="1"/>
    <col min="6" max="6" width="12.44140625" customWidth="1"/>
  </cols>
  <sheetData>
    <row r="1" spans="1:6" x14ac:dyDescent="0.3">
      <c r="A1" t="s">
        <v>0</v>
      </c>
      <c r="B1" t="s">
        <v>1</v>
      </c>
      <c r="C1" s="2" t="s">
        <v>2</v>
      </c>
    </row>
    <row r="2" spans="1:6" ht="18" x14ac:dyDescent="0.35">
      <c r="A2" t="b">
        <v>1</v>
      </c>
      <c r="B2">
        <v>-74.571960000000004</v>
      </c>
      <c r="C2" s="2">
        <v>-0.10357217000000001</v>
      </c>
      <c r="E2" s="1" t="s">
        <v>3</v>
      </c>
      <c r="F2" s="2">
        <f xml:space="preserve"> COUNTIF(TradeResults1[Column1], "VERDADEIRO") / COUNTA(TradeResults1[Column1])</f>
        <v>1</v>
      </c>
    </row>
    <row r="3" spans="1:6" ht="18" x14ac:dyDescent="0.35">
      <c r="A3" t="b">
        <v>1</v>
      </c>
      <c r="B3">
        <v>-74.571960000000004</v>
      </c>
      <c r="C3" s="2">
        <v>-0.10357217000000001</v>
      </c>
      <c r="E3" s="1" t="s">
        <v>4</v>
      </c>
      <c r="F3" s="3">
        <f t="array" ref="F3" xml:space="preserve"> AVERAGE(IF(TradeResults1[Column1] = TRUE,TradeResults1[Column3]))</f>
        <v>6.2086643000000198E-2</v>
      </c>
    </row>
    <row r="4" spans="1:6" ht="18" x14ac:dyDescent="0.35">
      <c r="A4" t="b">
        <v>1</v>
      </c>
      <c r="B4">
        <v>151.89832000000001</v>
      </c>
      <c r="C4" s="2">
        <v>0.21096988</v>
      </c>
      <c r="E4" s="1" t="s">
        <v>8</v>
      </c>
      <c r="F4" s="5">
        <f t="array" ref="F4" xml:space="preserve"> AVERAGE(IF(TradeResults1[Column1] = TRUE,TradeResults1[Column2]))</f>
        <v>44.702387466666686</v>
      </c>
    </row>
    <row r="5" spans="1:6" ht="18" x14ac:dyDescent="0.35">
      <c r="A5" t="b">
        <v>1</v>
      </c>
      <c r="B5">
        <v>151.89832000000001</v>
      </c>
      <c r="C5" s="2">
        <v>0.21096988</v>
      </c>
      <c r="E5" s="4" t="s">
        <v>5</v>
      </c>
      <c r="F5" s="2">
        <f>_xlfn.STDEV.P(TradeResults1[Column3])</f>
        <v>0.15704719136940226</v>
      </c>
    </row>
    <row r="6" spans="1:6" ht="18" x14ac:dyDescent="0.35">
      <c r="A6" t="b">
        <v>1</v>
      </c>
      <c r="B6">
        <v>151.89832000000001</v>
      </c>
      <c r="C6" s="2">
        <v>0.21096988</v>
      </c>
      <c r="E6" s="1" t="s">
        <v>6</v>
      </c>
      <c r="F6" s="2">
        <f t="array" ref="F6">_xlfn.STDEV.P(IF(TradeResults1[Column3] &gt; 0,TradeResults1[Column3]))</f>
        <v>2.4980018054066022E-16</v>
      </c>
    </row>
    <row r="7" spans="1:6" ht="18" x14ac:dyDescent="0.35">
      <c r="A7" t="b">
        <v>1</v>
      </c>
      <c r="B7">
        <v>151.89832000000001</v>
      </c>
      <c r="C7" s="2">
        <v>0.21096988</v>
      </c>
      <c r="E7" s="1" t="s">
        <v>7</v>
      </c>
      <c r="F7" s="3">
        <f t="array" ref="F7">_xlfn.STDEV.P(IF(TradeResults1[Column3] &lt; 0,TradeResults1[Column3]))</f>
        <v>1.5265566588595902E-16</v>
      </c>
    </row>
    <row r="8" spans="1:6" x14ac:dyDescent="0.3">
      <c r="A8" t="b">
        <v>1</v>
      </c>
      <c r="B8">
        <v>-74.571960000000004</v>
      </c>
      <c r="C8" s="2">
        <v>-0.10357217000000001</v>
      </c>
    </row>
    <row r="9" spans="1:6" x14ac:dyDescent="0.3">
      <c r="A9" t="b">
        <v>1</v>
      </c>
      <c r="B9">
        <v>-74.571960000000004</v>
      </c>
      <c r="C9" s="2">
        <v>-0.10357217000000001</v>
      </c>
    </row>
    <row r="10" spans="1:6" x14ac:dyDescent="0.3">
      <c r="A10" t="b">
        <v>1</v>
      </c>
      <c r="B10">
        <v>151.89832000000001</v>
      </c>
      <c r="C10" s="2">
        <v>0.21096988</v>
      </c>
    </row>
    <row r="11" spans="1:6" x14ac:dyDescent="0.3">
      <c r="A11" t="b">
        <v>1</v>
      </c>
      <c r="B11">
        <v>151.89832000000001</v>
      </c>
      <c r="C11" s="2">
        <v>0.21096988</v>
      </c>
    </row>
    <row r="12" spans="1:6" x14ac:dyDescent="0.3">
      <c r="A12" t="b">
        <v>1</v>
      </c>
      <c r="B12">
        <v>-74.571960000000004</v>
      </c>
      <c r="C12" s="2">
        <v>-0.10357217000000001</v>
      </c>
    </row>
    <row r="13" spans="1:6" x14ac:dyDescent="0.3">
      <c r="A13" t="b">
        <v>1</v>
      </c>
      <c r="B13">
        <v>151.89832000000001</v>
      </c>
      <c r="C13" s="2">
        <v>0.21096988</v>
      </c>
    </row>
    <row r="14" spans="1:6" x14ac:dyDescent="0.3">
      <c r="A14" t="b">
        <v>1</v>
      </c>
      <c r="B14">
        <v>151.89832000000001</v>
      </c>
      <c r="C14" s="2">
        <v>0.21096988</v>
      </c>
    </row>
    <row r="15" spans="1:6" x14ac:dyDescent="0.3">
      <c r="A15" t="b">
        <v>1</v>
      </c>
      <c r="B15">
        <v>-74.571960000000004</v>
      </c>
      <c r="C15" s="2">
        <v>-0.10357217000000001</v>
      </c>
    </row>
    <row r="16" spans="1:6" x14ac:dyDescent="0.3">
      <c r="A16" t="b">
        <v>1</v>
      </c>
      <c r="B16">
        <v>-74.571960000000004</v>
      </c>
      <c r="C16" s="2">
        <v>-0.10357217000000001</v>
      </c>
    </row>
    <row r="17" spans="1:3" x14ac:dyDescent="0.3">
      <c r="A17" t="b">
        <v>1</v>
      </c>
      <c r="B17">
        <v>-74.571960000000004</v>
      </c>
      <c r="C17" s="2">
        <v>-0.10357217000000001</v>
      </c>
    </row>
    <row r="18" spans="1:3" x14ac:dyDescent="0.3">
      <c r="A18" t="b">
        <v>1</v>
      </c>
      <c r="B18">
        <v>151.89832000000001</v>
      </c>
      <c r="C18" s="2">
        <v>0.21096988</v>
      </c>
    </row>
    <row r="19" spans="1:3" x14ac:dyDescent="0.3">
      <c r="A19" t="b">
        <v>1</v>
      </c>
      <c r="B19">
        <v>151.89832000000001</v>
      </c>
      <c r="C19" s="2">
        <v>0.21096988</v>
      </c>
    </row>
    <row r="20" spans="1:3" x14ac:dyDescent="0.3">
      <c r="A20" t="b">
        <v>1</v>
      </c>
      <c r="B20">
        <v>151.89832000000001</v>
      </c>
      <c r="C20" s="2">
        <v>0.21096988</v>
      </c>
    </row>
    <row r="21" spans="1:3" x14ac:dyDescent="0.3">
      <c r="A21" t="b">
        <v>1</v>
      </c>
      <c r="B21">
        <v>-74.571960000000004</v>
      </c>
      <c r="C21" s="2">
        <v>-0.10357217000000001</v>
      </c>
    </row>
    <row r="22" spans="1:3" x14ac:dyDescent="0.3">
      <c r="A22" t="b">
        <v>1</v>
      </c>
      <c r="B22">
        <v>-74.571960000000004</v>
      </c>
      <c r="C22" s="2">
        <v>-0.10357217000000001</v>
      </c>
    </row>
    <row r="23" spans="1:3" x14ac:dyDescent="0.3">
      <c r="A23" t="b">
        <v>1</v>
      </c>
      <c r="B23">
        <v>-74.571960000000004</v>
      </c>
      <c r="C23" s="2">
        <v>-0.10357217000000001</v>
      </c>
    </row>
    <row r="24" spans="1:3" x14ac:dyDescent="0.3">
      <c r="A24" t="b">
        <v>1</v>
      </c>
      <c r="B24">
        <v>151.89832000000001</v>
      </c>
      <c r="C24" s="2">
        <v>0.21096988</v>
      </c>
    </row>
    <row r="25" spans="1:3" x14ac:dyDescent="0.3">
      <c r="A25" t="b">
        <v>1</v>
      </c>
      <c r="B25">
        <v>-74.571960000000004</v>
      </c>
      <c r="C25" s="2">
        <v>-0.10357217000000001</v>
      </c>
    </row>
    <row r="26" spans="1:3" x14ac:dyDescent="0.3">
      <c r="A26" t="b">
        <v>1</v>
      </c>
      <c r="B26">
        <v>151.89832000000001</v>
      </c>
      <c r="C26" s="2">
        <v>0.21096988</v>
      </c>
    </row>
    <row r="27" spans="1:3" x14ac:dyDescent="0.3">
      <c r="A27" t="b">
        <v>1</v>
      </c>
      <c r="B27">
        <v>-74.571960000000004</v>
      </c>
      <c r="C27" s="2">
        <v>-0.10357217000000001</v>
      </c>
    </row>
    <row r="28" spans="1:3" x14ac:dyDescent="0.3">
      <c r="A28" t="b">
        <v>1</v>
      </c>
      <c r="B28">
        <v>-74.571960000000004</v>
      </c>
      <c r="C28" s="2">
        <v>-0.10357217000000001</v>
      </c>
    </row>
    <row r="29" spans="1:3" x14ac:dyDescent="0.3">
      <c r="A29" t="b">
        <v>1</v>
      </c>
      <c r="B29">
        <v>-74.571960000000004</v>
      </c>
      <c r="C29" s="2">
        <v>-0.10357217000000001</v>
      </c>
    </row>
    <row r="30" spans="1:3" x14ac:dyDescent="0.3">
      <c r="A30" t="b">
        <v>1</v>
      </c>
      <c r="B30">
        <v>151.89832000000001</v>
      </c>
      <c r="C30" s="2">
        <v>0.21096988</v>
      </c>
    </row>
    <row r="31" spans="1:3" x14ac:dyDescent="0.3">
      <c r="A31" t="b">
        <v>1</v>
      </c>
      <c r="B31">
        <v>151.89832000000001</v>
      </c>
      <c r="C31" s="2">
        <v>0.21096988</v>
      </c>
    </row>
    <row r="32" spans="1:3" x14ac:dyDescent="0.3">
      <c r="A32" t="b">
        <v>1</v>
      </c>
      <c r="B32">
        <v>-74.571960000000004</v>
      </c>
      <c r="C32" s="2">
        <v>-0.10357217000000001</v>
      </c>
    </row>
    <row r="33" spans="1:3" x14ac:dyDescent="0.3">
      <c r="A33" t="b">
        <v>1</v>
      </c>
      <c r="B33">
        <v>-74.571960000000004</v>
      </c>
      <c r="C33" s="2">
        <v>-0.10357217000000001</v>
      </c>
    </row>
    <row r="34" spans="1:3" x14ac:dyDescent="0.3">
      <c r="A34" t="b">
        <v>1</v>
      </c>
      <c r="B34">
        <v>-74.571960000000004</v>
      </c>
      <c r="C34" s="2">
        <v>-0.10357217000000001</v>
      </c>
    </row>
    <row r="35" spans="1:3" x14ac:dyDescent="0.3">
      <c r="A35" t="b">
        <v>1</v>
      </c>
      <c r="B35">
        <v>-74.571960000000004</v>
      </c>
      <c r="C35" s="2">
        <v>-0.10357217000000001</v>
      </c>
    </row>
    <row r="36" spans="1:3" x14ac:dyDescent="0.3">
      <c r="A36" t="b">
        <v>1</v>
      </c>
      <c r="B36">
        <v>151.89832000000001</v>
      </c>
      <c r="C36" s="2">
        <v>0.21096988</v>
      </c>
    </row>
    <row r="37" spans="1:3" x14ac:dyDescent="0.3">
      <c r="A37" t="b">
        <v>1</v>
      </c>
      <c r="B37">
        <v>151.89832000000001</v>
      </c>
      <c r="C37" s="2">
        <v>0.21096988</v>
      </c>
    </row>
    <row r="38" spans="1:3" x14ac:dyDescent="0.3">
      <c r="A38" t="b">
        <v>1</v>
      </c>
      <c r="B38">
        <v>151.89832000000001</v>
      </c>
      <c r="C38" s="2">
        <v>0.21096988</v>
      </c>
    </row>
    <row r="39" spans="1:3" x14ac:dyDescent="0.3">
      <c r="A39" t="b">
        <v>1</v>
      </c>
      <c r="B39">
        <v>151.89832000000001</v>
      </c>
      <c r="C39" s="2">
        <v>0.21096988</v>
      </c>
    </row>
    <row r="40" spans="1:3" x14ac:dyDescent="0.3">
      <c r="A40" t="b">
        <v>1</v>
      </c>
      <c r="B40">
        <v>-74.571960000000004</v>
      </c>
      <c r="C40" s="2">
        <v>-0.10357217000000001</v>
      </c>
    </row>
    <row r="41" spans="1:3" x14ac:dyDescent="0.3">
      <c r="A41" t="b">
        <v>1</v>
      </c>
      <c r="B41">
        <v>151.89832000000001</v>
      </c>
      <c r="C41" s="2">
        <v>0.21096988</v>
      </c>
    </row>
    <row r="42" spans="1:3" x14ac:dyDescent="0.3">
      <c r="A42" t="b">
        <v>1</v>
      </c>
      <c r="B42">
        <v>151.89832000000001</v>
      </c>
      <c r="C42" s="2">
        <v>0.21096988</v>
      </c>
    </row>
    <row r="43" spans="1:3" x14ac:dyDescent="0.3">
      <c r="A43" t="b">
        <v>1</v>
      </c>
      <c r="B43">
        <v>151.89832000000001</v>
      </c>
      <c r="C43" s="2">
        <v>0.21096988</v>
      </c>
    </row>
    <row r="44" spans="1:3" x14ac:dyDescent="0.3">
      <c r="A44" t="b">
        <v>1</v>
      </c>
      <c r="B44">
        <v>151.89832000000001</v>
      </c>
      <c r="C44" s="2">
        <v>0.21096988</v>
      </c>
    </row>
    <row r="45" spans="1:3" x14ac:dyDescent="0.3">
      <c r="A45" t="b">
        <v>1</v>
      </c>
      <c r="B45">
        <v>-74.571960000000004</v>
      </c>
      <c r="C45" s="2">
        <v>-0.10357217000000001</v>
      </c>
    </row>
    <row r="46" spans="1:3" x14ac:dyDescent="0.3">
      <c r="A46" t="b">
        <v>1</v>
      </c>
      <c r="B46">
        <v>151.89832000000001</v>
      </c>
      <c r="C46" s="2">
        <v>0.21096988</v>
      </c>
    </row>
    <row r="47" spans="1:3" x14ac:dyDescent="0.3">
      <c r="A47" t="b">
        <v>1</v>
      </c>
      <c r="B47">
        <v>-74.571960000000004</v>
      </c>
      <c r="C47" s="2">
        <v>-0.10357217000000001</v>
      </c>
    </row>
    <row r="48" spans="1:3" x14ac:dyDescent="0.3">
      <c r="A48" t="b">
        <v>1</v>
      </c>
      <c r="B48">
        <v>151.89832000000001</v>
      </c>
      <c r="C48" s="2">
        <v>0.21096988</v>
      </c>
    </row>
    <row r="49" spans="1:3" x14ac:dyDescent="0.3">
      <c r="A49" t="b">
        <v>1</v>
      </c>
      <c r="B49">
        <v>151.89832000000001</v>
      </c>
      <c r="C49" s="2">
        <v>0.21096988</v>
      </c>
    </row>
    <row r="50" spans="1:3" x14ac:dyDescent="0.3">
      <c r="A50" t="b">
        <v>1</v>
      </c>
      <c r="B50">
        <v>-74.571960000000004</v>
      </c>
      <c r="C50" s="2">
        <v>-0.10357217000000001</v>
      </c>
    </row>
    <row r="51" spans="1:3" x14ac:dyDescent="0.3">
      <c r="A51" t="b">
        <v>1</v>
      </c>
      <c r="B51">
        <v>-74.571960000000004</v>
      </c>
      <c r="C51" s="2">
        <v>-0.10357217000000001</v>
      </c>
    </row>
    <row r="52" spans="1:3" x14ac:dyDescent="0.3">
      <c r="A52" t="b">
        <v>1</v>
      </c>
      <c r="B52">
        <v>151.89832000000001</v>
      </c>
      <c r="C52" s="2">
        <v>0.21096988</v>
      </c>
    </row>
    <row r="53" spans="1:3" x14ac:dyDescent="0.3">
      <c r="A53" t="b">
        <v>1</v>
      </c>
      <c r="B53">
        <v>-74.571960000000004</v>
      </c>
      <c r="C53" s="2">
        <v>-0.10357217000000001</v>
      </c>
    </row>
    <row r="54" spans="1:3" x14ac:dyDescent="0.3">
      <c r="A54" t="b">
        <v>1</v>
      </c>
      <c r="B54">
        <v>151.89832000000001</v>
      </c>
      <c r="C54" s="2">
        <v>0.21096988</v>
      </c>
    </row>
    <row r="55" spans="1:3" x14ac:dyDescent="0.3">
      <c r="A55" t="b">
        <v>1</v>
      </c>
      <c r="B55">
        <v>151.89832000000001</v>
      </c>
      <c r="C55" s="2">
        <v>0.21096988</v>
      </c>
    </row>
    <row r="56" spans="1:3" x14ac:dyDescent="0.3">
      <c r="A56" t="b">
        <v>1</v>
      </c>
      <c r="B56">
        <v>151.89832000000001</v>
      </c>
      <c r="C56" s="2">
        <v>0.21096988</v>
      </c>
    </row>
    <row r="57" spans="1:3" x14ac:dyDescent="0.3">
      <c r="A57" t="b">
        <v>1</v>
      </c>
      <c r="B57">
        <v>151.89832000000001</v>
      </c>
      <c r="C57" s="2">
        <v>0.21096988</v>
      </c>
    </row>
    <row r="58" spans="1:3" x14ac:dyDescent="0.3">
      <c r="A58" t="b">
        <v>1</v>
      </c>
      <c r="B58">
        <v>-74.571960000000004</v>
      </c>
      <c r="C58" s="2">
        <v>-0.10357217000000001</v>
      </c>
    </row>
    <row r="59" spans="1:3" x14ac:dyDescent="0.3">
      <c r="A59" t="b">
        <v>1</v>
      </c>
      <c r="B59">
        <v>151.89832000000001</v>
      </c>
      <c r="C59" s="2">
        <v>0.21096988</v>
      </c>
    </row>
    <row r="60" spans="1:3" x14ac:dyDescent="0.3">
      <c r="A60" t="b">
        <v>1</v>
      </c>
      <c r="B60">
        <v>-74.571960000000004</v>
      </c>
      <c r="C60" s="2">
        <v>-0.10357217000000001</v>
      </c>
    </row>
    <row r="61" spans="1:3" x14ac:dyDescent="0.3">
      <c r="A61" t="b">
        <v>1</v>
      </c>
      <c r="B61">
        <v>151.89832000000001</v>
      </c>
      <c r="C61" s="2">
        <v>0.21096988</v>
      </c>
    </row>
    <row r="62" spans="1:3" x14ac:dyDescent="0.3">
      <c r="A62" t="b">
        <v>1</v>
      </c>
      <c r="B62">
        <v>-74.571960000000004</v>
      </c>
      <c r="C62" s="2">
        <v>-0.10357217000000001</v>
      </c>
    </row>
    <row r="63" spans="1:3" x14ac:dyDescent="0.3">
      <c r="A63" t="b">
        <v>1</v>
      </c>
      <c r="B63">
        <v>151.89832000000001</v>
      </c>
      <c r="C63" s="2">
        <v>0.21096988</v>
      </c>
    </row>
    <row r="64" spans="1:3" x14ac:dyDescent="0.3">
      <c r="A64" t="b">
        <v>1</v>
      </c>
      <c r="B64">
        <v>-74.571960000000004</v>
      </c>
      <c r="C64" s="2">
        <v>-0.10357217000000001</v>
      </c>
    </row>
    <row r="65" spans="1:3" x14ac:dyDescent="0.3">
      <c r="A65" t="b">
        <v>1</v>
      </c>
      <c r="B65">
        <v>-74.571960000000004</v>
      </c>
      <c r="C65" s="2">
        <v>-0.10357217000000001</v>
      </c>
    </row>
    <row r="66" spans="1:3" x14ac:dyDescent="0.3">
      <c r="A66" t="b">
        <v>1</v>
      </c>
      <c r="B66">
        <v>-74.571960000000004</v>
      </c>
      <c r="C66" s="2">
        <v>-0.10357217000000001</v>
      </c>
    </row>
    <row r="67" spans="1:3" x14ac:dyDescent="0.3">
      <c r="A67" t="b">
        <v>1</v>
      </c>
      <c r="B67">
        <v>151.89832000000001</v>
      </c>
      <c r="C67" s="2">
        <v>0.21096988</v>
      </c>
    </row>
    <row r="68" spans="1:3" x14ac:dyDescent="0.3">
      <c r="A68" t="b">
        <v>1</v>
      </c>
      <c r="B68">
        <v>-74.571960000000004</v>
      </c>
      <c r="C68" s="2">
        <v>-0.10357217000000001</v>
      </c>
    </row>
    <row r="69" spans="1:3" x14ac:dyDescent="0.3">
      <c r="A69" t="b">
        <v>1</v>
      </c>
      <c r="B69">
        <v>151.89832000000001</v>
      </c>
      <c r="C69" s="2">
        <v>0.21096988</v>
      </c>
    </row>
    <row r="70" spans="1:3" x14ac:dyDescent="0.3">
      <c r="A70" t="b">
        <v>1</v>
      </c>
      <c r="B70">
        <v>151.89832000000001</v>
      </c>
      <c r="C70" s="2">
        <v>0.21096988</v>
      </c>
    </row>
    <row r="71" spans="1:3" x14ac:dyDescent="0.3">
      <c r="A71" t="b">
        <v>1</v>
      </c>
      <c r="B71">
        <v>-74.571960000000004</v>
      </c>
      <c r="C71" s="2">
        <v>-0.10357217000000001</v>
      </c>
    </row>
    <row r="72" spans="1:3" x14ac:dyDescent="0.3">
      <c r="A72" t="b">
        <v>1</v>
      </c>
      <c r="B72">
        <v>151.89832000000001</v>
      </c>
      <c r="C72" s="2">
        <v>0.21096988</v>
      </c>
    </row>
    <row r="73" spans="1:3" x14ac:dyDescent="0.3">
      <c r="A73" t="b">
        <v>1</v>
      </c>
      <c r="B73">
        <v>-74.571960000000004</v>
      </c>
      <c r="C73" s="2">
        <v>-0.10357217000000001</v>
      </c>
    </row>
    <row r="74" spans="1:3" x14ac:dyDescent="0.3">
      <c r="A74" t="b">
        <v>1</v>
      </c>
      <c r="B74">
        <v>-74.571960000000004</v>
      </c>
      <c r="C74" s="2">
        <v>-0.10357217000000001</v>
      </c>
    </row>
    <row r="75" spans="1:3" x14ac:dyDescent="0.3">
      <c r="A75" t="b">
        <v>1</v>
      </c>
      <c r="B75">
        <v>151.89832000000001</v>
      </c>
      <c r="C75" s="2">
        <v>0.21096988</v>
      </c>
    </row>
    <row r="76" spans="1:3" x14ac:dyDescent="0.3">
      <c r="A76" t="b">
        <v>1</v>
      </c>
      <c r="B76">
        <v>-74.571960000000004</v>
      </c>
      <c r="C76" s="2">
        <v>-0.10357217000000001</v>
      </c>
    </row>
    <row r="77" spans="1:3" x14ac:dyDescent="0.3">
      <c r="A77" t="b">
        <v>1</v>
      </c>
      <c r="B77">
        <v>-74.571960000000004</v>
      </c>
      <c r="C77" s="2">
        <v>-0.10357217000000001</v>
      </c>
    </row>
    <row r="78" spans="1:3" x14ac:dyDescent="0.3">
      <c r="A78" t="b">
        <v>1</v>
      </c>
      <c r="B78">
        <v>-74.571960000000004</v>
      </c>
      <c r="C78" s="2">
        <v>-0.10357217000000001</v>
      </c>
    </row>
    <row r="79" spans="1:3" x14ac:dyDescent="0.3">
      <c r="A79" t="b">
        <v>1</v>
      </c>
      <c r="B79">
        <v>151.89832000000001</v>
      </c>
      <c r="C79" s="2">
        <v>0.21096988</v>
      </c>
    </row>
    <row r="80" spans="1:3" x14ac:dyDescent="0.3">
      <c r="A80" t="b">
        <v>1</v>
      </c>
      <c r="B80">
        <v>-74.571960000000004</v>
      </c>
      <c r="C80" s="2">
        <v>-0.10357217000000001</v>
      </c>
    </row>
    <row r="81" spans="1:3" x14ac:dyDescent="0.3">
      <c r="A81" t="b">
        <v>1</v>
      </c>
      <c r="B81">
        <v>151.89832000000001</v>
      </c>
      <c r="C81" s="2">
        <v>0.21096988</v>
      </c>
    </row>
    <row r="82" spans="1:3" x14ac:dyDescent="0.3">
      <c r="A82" t="b">
        <v>1</v>
      </c>
      <c r="B82">
        <v>151.89832000000001</v>
      </c>
      <c r="C82" s="2">
        <v>0.21096988</v>
      </c>
    </row>
    <row r="83" spans="1:3" x14ac:dyDescent="0.3">
      <c r="A83" t="b">
        <v>1</v>
      </c>
      <c r="B83">
        <v>151.89832000000001</v>
      </c>
      <c r="C83" s="2">
        <v>0.21096988</v>
      </c>
    </row>
    <row r="84" spans="1:3" x14ac:dyDescent="0.3">
      <c r="A84" t="b">
        <v>1</v>
      </c>
      <c r="B84">
        <v>-74.571960000000004</v>
      </c>
      <c r="C84" s="2">
        <v>-0.10357217000000001</v>
      </c>
    </row>
    <row r="85" spans="1:3" x14ac:dyDescent="0.3">
      <c r="A85" t="b">
        <v>1</v>
      </c>
      <c r="B85">
        <v>151.89832000000001</v>
      </c>
      <c r="C85" s="2">
        <v>0.21096988</v>
      </c>
    </row>
    <row r="86" spans="1:3" x14ac:dyDescent="0.3">
      <c r="A86" t="b">
        <v>1</v>
      </c>
      <c r="B86">
        <v>-74.571960000000004</v>
      </c>
      <c r="C86" s="2">
        <v>-0.10357217000000001</v>
      </c>
    </row>
    <row r="87" spans="1:3" x14ac:dyDescent="0.3">
      <c r="A87" t="b">
        <v>1</v>
      </c>
      <c r="B87">
        <v>-74.571960000000004</v>
      </c>
      <c r="C87" s="2">
        <v>-0.10357217000000001</v>
      </c>
    </row>
    <row r="88" spans="1:3" x14ac:dyDescent="0.3">
      <c r="A88" t="b">
        <v>1</v>
      </c>
      <c r="B88">
        <v>151.89832000000001</v>
      </c>
      <c r="C88" s="2">
        <v>0.21096988</v>
      </c>
    </row>
    <row r="89" spans="1:3" x14ac:dyDescent="0.3">
      <c r="A89" t="b">
        <v>1</v>
      </c>
      <c r="B89">
        <v>-74.571960000000004</v>
      </c>
      <c r="C89" s="2">
        <v>-0.10357217000000001</v>
      </c>
    </row>
    <row r="90" spans="1:3" x14ac:dyDescent="0.3">
      <c r="A90" t="b">
        <v>1</v>
      </c>
      <c r="B90">
        <v>-74.571960000000004</v>
      </c>
      <c r="C90" s="2">
        <v>-0.10357217000000001</v>
      </c>
    </row>
    <row r="91" spans="1:3" x14ac:dyDescent="0.3">
      <c r="A91" t="b">
        <v>1</v>
      </c>
      <c r="B91">
        <v>-74.571960000000004</v>
      </c>
      <c r="C91" s="2">
        <v>-0.10357217000000001</v>
      </c>
    </row>
    <row r="92" spans="1:3" x14ac:dyDescent="0.3">
      <c r="A92" t="b">
        <v>1</v>
      </c>
      <c r="B92">
        <v>-74.571960000000004</v>
      </c>
      <c r="C92" s="2">
        <v>-0.10357217000000001</v>
      </c>
    </row>
    <row r="93" spans="1:3" x14ac:dyDescent="0.3">
      <c r="A93" t="b">
        <v>1</v>
      </c>
      <c r="B93">
        <v>-74.571960000000004</v>
      </c>
      <c r="C93" s="2">
        <v>-0.10357217000000001</v>
      </c>
    </row>
    <row r="94" spans="1:3" x14ac:dyDescent="0.3">
      <c r="A94" t="b">
        <v>1</v>
      </c>
      <c r="B94">
        <v>151.89832000000001</v>
      </c>
      <c r="C94" s="2">
        <v>0.21096988</v>
      </c>
    </row>
    <row r="95" spans="1:3" x14ac:dyDescent="0.3">
      <c r="A95" t="b">
        <v>1</v>
      </c>
      <c r="B95">
        <v>-74.571960000000004</v>
      </c>
      <c r="C95" s="2">
        <v>-0.10357217000000001</v>
      </c>
    </row>
    <row r="96" spans="1:3" x14ac:dyDescent="0.3">
      <c r="A96" t="b">
        <v>1</v>
      </c>
      <c r="B96">
        <v>151.89832000000001</v>
      </c>
      <c r="C96" s="2">
        <v>0.21096988</v>
      </c>
    </row>
    <row r="97" spans="1:3" x14ac:dyDescent="0.3">
      <c r="A97" t="b">
        <v>1</v>
      </c>
      <c r="B97">
        <v>151.89832000000001</v>
      </c>
      <c r="C97" s="2">
        <v>0.21096988</v>
      </c>
    </row>
    <row r="98" spans="1:3" x14ac:dyDescent="0.3">
      <c r="A98" t="b">
        <v>1</v>
      </c>
      <c r="B98">
        <v>151.89832000000001</v>
      </c>
      <c r="C98" s="2">
        <v>0.21096988</v>
      </c>
    </row>
    <row r="99" spans="1:3" x14ac:dyDescent="0.3">
      <c r="A99" t="b">
        <v>1</v>
      </c>
      <c r="B99">
        <v>-74.571960000000004</v>
      </c>
      <c r="C99" s="2">
        <v>-0.10357217000000001</v>
      </c>
    </row>
    <row r="100" spans="1:3" x14ac:dyDescent="0.3">
      <c r="A100" t="b">
        <v>1</v>
      </c>
      <c r="B100">
        <v>-74.571960000000004</v>
      </c>
      <c r="C100" s="2">
        <v>-0.10357217000000001</v>
      </c>
    </row>
    <row r="101" spans="1:3" x14ac:dyDescent="0.3">
      <c r="A101" t="b">
        <v>1</v>
      </c>
      <c r="B101">
        <v>-74.571960000000004</v>
      </c>
      <c r="C101" s="2">
        <v>-0.10357217000000001</v>
      </c>
    </row>
    <row r="102" spans="1:3" x14ac:dyDescent="0.3">
      <c r="A102" t="b">
        <v>1</v>
      </c>
      <c r="B102">
        <v>-74.571960000000004</v>
      </c>
      <c r="C102" s="2">
        <v>-0.10357217000000001</v>
      </c>
    </row>
    <row r="103" spans="1:3" x14ac:dyDescent="0.3">
      <c r="A103" t="b">
        <v>1</v>
      </c>
      <c r="B103">
        <v>151.89832000000001</v>
      </c>
      <c r="C103" s="2">
        <v>0.21096988</v>
      </c>
    </row>
    <row r="104" spans="1:3" x14ac:dyDescent="0.3">
      <c r="A104" t="b">
        <v>1</v>
      </c>
      <c r="B104">
        <v>151.89832000000001</v>
      </c>
      <c r="C104" s="2">
        <v>0.21096988</v>
      </c>
    </row>
    <row r="105" spans="1:3" x14ac:dyDescent="0.3">
      <c r="A105" t="b">
        <v>1</v>
      </c>
      <c r="B105">
        <v>-74.571960000000004</v>
      </c>
      <c r="C105" s="2">
        <v>-0.10357217000000001</v>
      </c>
    </row>
    <row r="106" spans="1:3" x14ac:dyDescent="0.3">
      <c r="A106" t="b">
        <v>1</v>
      </c>
      <c r="B106">
        <v>-74.571960000000004</v>
      </c>
      <c r="C106" s="2">
        <v>-0.10357217000000001</v>
      </c>
    </row>
    <row r="107" spans="1:3" x14ac:dyDescent="0.3">
      <c r="A107" t="b">
        <v>1</v>
      </c>
      <c r="B107">
        <v>-74.571960000000004</v>
      </c>
      <c r="C107" s="2">
        <v>-0.10357217000000001</v>
      </c>
    </row>
    <row r="108" spans="1:3" x14ac:dyDescent="0.3">
      <c r="A108" t="b">
        <v>1</v>
      </c>
      <c r="B108">
        <v>151.89832000000001</v>
      </c>
      <c r="C108" s="2">
        <v>0.21096988</v>
      </c>
    </row>
    <row r="109" spans="1:3" x14ac:dyDescent="0.3">
      <c r="A109" t="b">
        <v>1</v>
      </c>
      <c r="B109">
        <v>151.89832000000001</v>
      </c>
      <c r="C109" s="2">
        <v>0.21096988</v>
      </c>
    </row>
    <row r="110" spans="1:3" x14ac:dyDescent="0.3">
      <c r="A110" t="b">
        <v>1</v>
      </c>
      <c r="B110">
        <v>151.89832000000001</v>
      </c>
      <c r="C110" s="2">
        <v>0.21096988</v>
      </c>
    </row>
    <row r="111" spans="1:3" x14ac:dyDescent="0.3">
      <c r="A111" t="b">
        <v>1</v>
      </c>
      <c r="B111">
        <v>-74.571960000000004</v>
      </c>
      <c r="C111" s="2">
        <v>-0.10357217000000001</v>
      </c>
    </row>
    <row r="112" spans="1:3" x14ac:dyDescent="0.3">
      <c r="A112" t="b">
        <v>1</v>
      </c>
      <c r="B112">
        <v>-74.571960000000004</v>
      </c>
      <c r="C112" s="2">
        <v>-0.10357217000000001</v>
      </c>
    </row>
    <row r="113" spans="1:3" x14ac:dyDescent="0.3">
      <c r="A113" t="b">
        <v>1</v>
      </c>
      <c r="B113">
        <v>-74.571960000000004</v>
      </c>
      <c r="C113" s="2">
        <v>-0.10357217000000001</v>
      </c>
    </row>
    <row r="114" spans="1:3" x14ac:dyDescent="0.3">
      <c r="A114" t="b">
        <v>1</v>
      </c>
      <c r="B114">
        <v>-74.571960000000004</v>
      </c>
      <c r="C114" s="2">
        <v>-0.10357217000000001</v>
      </c>
    </row>
    <row r="115" spans="1:3" x14ac:dyDescent="0.3">
      <c r="A115" t="b">
        <v>1</v>
      </c>
      <c r="B115">
        <v>151.89832000000001</v>
      </c>
      <c r="C115" s="2">
        <v>0.21096988</v>
      </c>
    </row>
    <row r="116" spans="1:3" x14ac:dyDescent="0.3">
      <c r="A116" t="b">
        <v>1</v>
      </c>
      <c r="B116">
        <v>151.89832000000001</v>
      </c>
      <c r="C116" s="2">
        <v>0.21096988</v>
      </c>
    </row>
    <row r="117" spans="1:3" x14ac:dyDescent="0.3">
      <c r="A117" t="b">
        <v>1</v>
      </c>
      <c r="B117">
        <v>-74.571960000000004</v>
      </c>
      <c r="C117" s="2">
        <v>-0.10357217000000001</v>
      </c>
    </row>
    <row r="118" spans="1:3" x14ac:dyDescent="0.3">
      <c r="A118" t="b">
        <v>1</v>
      </c>
      <c r="B118">
        <v>-74.571960000000004</v>
      </c>
      <c r="C118" s="2">
        <v>-0.10357217000000001</v>
      </c>
    </row>
    <row r="119" spans="1:3" x14ac:dyDescent="0.3">
      <c r="A119" t="b">
        <v>1</v>
      </c>
      <c r="B119">
        <v>151.89832000000001</v>
      </c>
      <c r="C119" s="2">
        <v>0.21096988</v>
      </c>
    </row>
    <row r="120" spans="1:3" x14ac:dyDescent="0.3">
      <c r="A120" t="b">
        <v>1</v>
      </c>
      <c r="B120">
        <v>151.89832000000001</v>
      </c>
      <c r="C120" s="2">
        <v>0.21096988</v>
      </c>
    </row>
    <row r="121" spans="1:3" x14ac:dyDescent="0.3">
      <c r="A121" t="b">
        <v>1</v>
      </c>
      <c r="B121">
        <v>151.89832000000001</v>
      </c>
      <c r="C121" s="2">
        <v>0.21096988</v>
      </c>
    </row>
    <row r="122" spans="1:3" x14ac:dyDescent="0.3">
      <c r="A122" t="b">
        <v>1</v>
      </c>
      <c r="B122">
        <v>151.89832000000001</v>
      </c>
      <c r="C122" s="2">
        <v>0.21096988</v>
      </c>
    </row>
    <row r="123" spans="1:3" x14ac:dyDescent="0.3">
      <c r="A123" t="b">
        <v>1</v>
      </c>
      <c r="B123">
        <v>-74.571960000000004</v>
      </c>
      <c r="C123" s="2">
        <v>-0.10357217000000001</v>
      </c>
    </row>
    <row r="124" spans="1:3" x14ac:dyDescent="0.3">
      <c r="A124" t="b">
        <v>1</v>
      </c>
      <c r="B124">
        <v>151.89832000000001</v>
      </c>
      <c r="C124" s="2">
        <v>0.21096988</v>
      </c>
    </row>
    <row r="125" spans="1:3" x14ac:dyDescent="0.3">
      <c r="A125" t="b">
        <v>1</v>
      </c>
      <c r="B125">
        <v>-74.571960000000004</v>
      </c>
      <c r="C125" s="2">
        <v>-0.10357217000000001</v>
      </c>
    </row>
    <row r="126" spans="1:3" x14ac:dyDescent="0.3">
      <c r="A126" t="b">
        <v>1</v>
      </c>
      <c r="B126">
        <v>151.89832000000001</v>
      </c>
      <c r="C126" s="2">
        <v>0.21096988</v>
      </c>
    </row>
    <row r="127" spans="1:3" x14ac:dyDescent="0.3">
      <c r="A127" t="b">
        <v>1</v>
      </c>
      <c r="B127">
        <v>-74.571960000000004</v>
      </c>
      <c r="C127" s="2">
        <v>-0.10357217000000001</v>
      </c>
    </row>
    <row r="128" spans="1:3" x14ac:dyDescent="0.3">
      <c r="A128" t="b">
        <v>1</v>
      </c>
      <c r="B128">
        <v>151.89832000000001</v>
      </c>
      <c r="C128" s="2">
        <v>0.21096988</v>
      </c>
    </row>
    <row r="129" spans="1:3" x14ac:dyDescent="0.3">
      <c r="A129" t="b">
        <v>1</v>
      </c>
      <c r="B129">
        <v>151.89832000000001</v>
      </c>
      <c r="C129" s="2">
        <v>0.21096988</v>
      </c>
    </row>
    <row r="130" spans="1:3" x14ac:dyDescent="0.3">
      <c r="A130" t="b">
        <v>1</v>
      </c>
      <c r="B130">
        <v>151.89832000000001</v>
      </c>
      <c r="C130" s="2">
        <v>0.21096988</v>
      </c>
    </row>
    <row r="131" spans="1:3" x14ac:dyDescent="0.3">
      <c r="A131" t="b">
        <v>1</v>
      </c>
      <c r="B131">
        <v>151.89832000000001</v>
      </c>
      <c r="C131" s="2">
        <v>0.21096988</v>
      </c>
    </row>
    <row r="132" spans="1:3" x14ac:dyDescent="0.3">
      <c r="A132" t="b">
        <v>1</v>
      </c>
      <c r="B132">
        <v>151.89832000000001</v>
      </c>
      <c r="C132" s="2">
        <v>0.21096988</v>
      </c>
    </row>
    <row r="133" spans="1:3" x14ac:dyDescent="0.3">
      <c r="A133" t="b">
        <v>1</v>
      </c>
      <c r="B133">
        <v>-74.571960000000004</v>
      </c>
      <c r="C133" s="2">
        <v>-0.10357217000000001</v>
      </c>
    </row>
    <row r="134" spans="1:3" x14ac:dyDescent="0.3">
      <c r="A134" t="b">
        <v>1</v>
      </c>
      <c r="B134">
        <v>151.89832000000001</v>
      </c>
      <c r="C134" s="2">
        <v>0.21096988</v>
      </c>
    </row>
    <row r="135" spans="1:3" x14ac:dyDescent="0.3">
      <c r="A135" t="b">
        <v>1</v>
      </c>
      <c r="B135">
        <v>151.89832000000001</v>
      </c>
      <c r="C135" s="2">
        <v>0.21096988</v>
      </c>
    </row>
    <row r="136" spans="1:3" x14ac:dyDescent="0.3">
      <c r="A136" t="b">
        <v>1</v>
      </c>
      <c r="B136">
        <v>-74.571960000000004</v>
      </c>
      <c r="C136" s="2">
        <v>-0.10357217000000001</v>
      </c>
    </row>
    <row r="137" spans="1:3" x14ac:dyDescent="0.3">
      <c r="A137" t="b">
        <v>1</v>
      </c>
      <c r="B137">
        <v>151.89832000000001</v>
      </c>
      <c r="C137" s="2">
        <v>0.21096988</v>
      </c>
    </row>
    <row r="138" spans="1:3" x14ac:dyDescent="0.3">
      <c r="A138" t="b">
        <v>1</v>
      </c>
      <c r="B138">
        <v>151.89832000000001</v>
      </c>
      <c r="C138" s="2">
        <v>0.21096988</v>
      </c>
    </row>
    <row r="139" spans="1:3" x14ac:dyDescent="0.3">
      <c r="A139" t="b">
        <v>1</v>
      </c>
      <c r="B139">
        <v>-74.571960000000004</v>
      </c>
      <c r="C139" s="2">
        <v>-0.10357217000000001</v>
      </c>
    </row>
    <row r="140" spans="1:3" x14ac:dyDescent="0.3">
      <c r="A140" t="b">
        <v>1</v>
      </c>
      <c r="B140">
        <v>-74.571960000000004</v>
      </c>
      <c r="C140" s="2">
        <v>-0.10357217000000001</v>
      </c>
    </row>
    <row r="141" spans="1:3" x14ac:dyDescent="0.3">
      <c r="A141" t="b">
        <v>1</v>
      </c>
      <c r="B141">
        <v>151.89832000000001</v>
      </c>
      <c r="C141" s="2">
        <v>0.21096988</v>
      </c>
    </row>
    <row r="142" spans="1:3" x14ac:dyDescent="0.3">
      <c r="A142" t="b">
        <v>1</v>
      </c>
      <c r="B142">
        <v>151.89832000000001</v>
      </c>
      <c r="C142" s="2">
        <v>0.21096988</v>
      </c>
    </row>
    <row r="143" spans="1:3" x14ac:dyDescent="0.3">
      <c r="A143" t="b">
        <v>1</v>
      </c>
      <c r="B143">
        <v>151.89832000000001</v>
      </c>
      <c r="C143" s="2">
        <v>0.21096988</v>
      </c>
    </row>
    <row r="144" spans="1:3" x14ac:dyDescent="0.3">
      <c r="A144" t="b">
        <v>1</v>
      </c>
      <c r="B144">
        <v>151.89832000000001</v>
      </c>
      <c r="C144" s="2">
        <v>0.21096988</v>
      </c>
    </row>
    <row r="145" spans="1:3" x14ac:dyDescent="0.3">
      <c r="A145" t="b">
        <v>1</v>
      </c>
      <c r="B145">
        <v>151.89832000000001</v>
      </c>
      <c r="C145" s="2">
        <v>0.21096988</v>
      </c>
    </row>
    <row r="146" spans="1:3" x14ac:dyDescent="0.3">
      <c r="A146" t="b">
        <v>1</v>
      </c>
      <c r="B146">
        <v>151.89832000000001</v>
      </c>
      <c r="C146" s="2">
        <v>0.21096988</v>
      </c>
    </row>
    <row r="147" spans="1:3" x14ac:dyDescent="0.3">
      <c r="A147" t="b">
        <v>1</v>
      </c>
      <c r="B147">
        <v>151.89832000000001</v>
      </c>
      <c r="C147" s="2">
        <v>0.21096988</v>
      </c>
    </row>
    <row r="148" spans="1:3" x14ac:dyDescent="0.3">
      <c r="A148" t="b">
        <v>1</v>
      </c>
      <c r="B148">
        <v>151.89832000000001</v>
      </c>
      <c r="C148" s="2">
        <v>0.21096988</v>
      </c>
    </row>
    <row r="149" spans="1:3" x14ac:dyDescent="0.3">
      <c r="A149" t="b">
        <v>1</v>
      </c>
      <c r="B149">
        <v>-74.571960000000004</v>
      </c>
      <c r="C149" s="2">
        <v>-0.10357217000000001</v>
      </c>
    </row>
    <row r="150" spans="1:3" x14ac:dyDescent="0.3">
      <c r="A150" t="b">
        <v>1</v>
      </c>
      <c r="B150">
        <v>-74.571960000000004</v>
      </c>
      <c r="C150" s="2">
        <v>-0.10357217000000001</v>
      </c>
    </row>
    <row r="151" spans="1:3" x14ac:dyDescent="0.3">
      <c r="A151" t="b">
        <v>1</v>
      </c>
      <c r="B151">
        <v>-74.571960000000004</v>
      </c>
      <c r="C151" s="2">
        <v>-0.10357217000000001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6BAAE8-4194-466B-BDCD-F3029091BA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20</vt:i4>
      </vt:variant>
    </vt:vector>
  </HeadingPairs>
  <TitlesOfParts>
    <vt:vector size="20" baseType="lpstr">
      <vt:lpstr>Folha20</vt:lpstr>
      <vt:lpstr>Folha19</vt:lpstr>
      <vt:lpstr>Folha18</vt:lpstr>
      <vt:lpstr>Folha17</vt:lpstr>
      <vt:lpstr>Folha16</vt:lpstr>
      <vt:lpstr>Folha15</vt:lpstr>
      <vt:lpstr>Folha14</vt:lpstr>
      <vt:lpstr>Folha13</vt:lpstr>
      <vt:lpstr>Folha12</vt:lpstr>
      <vt:lpstr>Folha11</vt:lpstr>
      <vt:lpstr>Folha10</vt:lpstr>
      <vt:lpstr>Folha9</vt:lpstr>
      <vt:lpstr>Folha8</vt:lpstr>
      <vt:lpstr>Folha7</vt:lpstr>
      <vt:lpstr>Folha6</vt:lpstr>
      <vt:lpstr>Folha5</vt:lpstr>
      <vt:lpstr>Folha4</vt:lpstr>
      <vt:lpstr>Folha3</vt:lpstr>
      <vt:lpstr>Folha2</vt:lpstr>
      <vt:lpstr>Folha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gonca</dc:creator>
  <cp:lastModifiedBy>gonca</cp:lastModifiedBy>
  <dcterms:created xsi:type="dcterms:W3CDTF">2019-05-20T18:33:25Z</dcterms:created>
  <dcterms:modified xsi:type="dcterms:W3CDTF">2019-05-21T12:48:02Z</dcterms:modified>
</cp:coreProperties>
</file>