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ASMA_Trade\"/>
    </mc:Choice>
  </mc:AlternateContent>
  <xr:revisionPtr revIDLastSave="0" documentId="13_ncr:1_{4FE639DD-93E8-4F74-B727-A52585D95239}" xr6:coauthVersionLast="43" xr6:coauthVersionMax="43" xr10:uidLastSave="{00000000-0000-0000-0000-000000000000}"/>
  <bookViews>
    <workbookView xWindow="-108" yWindow="-108" windowWidth="23256" windowHeight="12576" tabRatio="815" firstSheet="8" activeTab="14" xr2:uid="{828DDF07-CED7-42D5-9BB2-34513490F6FB}"/>
  </bookViews>
  <sheets>
    <sheet name="Folha20" sheetId="21" r:id="rId1"/>
    <sheet name="Folha19" sheetId="20" r:id="rId2"/>
    <sheet name="Folha18" sheetId="19" r:id="rId3"/>
    <sheet name="Folha17" sheetId="18" r:id="rId4"/>
    <sheet name="Folha16" sheetId="17" r:id="rId5"/>
    <sheet name="Folha15" sheetId="16" r:id="rId6"/>
    <sheet name="Folha14" sheetId="15" r:id="rId7"/>
    <sheet name="Folha13" sheetId="14" r:id="rId8"/>
    <sheet name="Folha12" sheetId="13" r:id="rId9"/>
    <sheet name="Folha11" sheetId="12" r:id="rId10"/>
    <sheet name="Folha10" sheetId="11" r:id="rId11"/>
    <sheet name="Folha9" sheetId="10" r:id="rId12"/>
    <sheet name="Folha8" sheetId="9" r:id="rId13"/>
    <sheet name="Folha7" sheetId="8" r:id="rId14"/>
    <sheet name="Folha6" sheetId="7" r:id="rId15"/>
    <sheet name="Folha5" sheetId="6" r:id="rId16"/>
    <sheet name="Folha4" sheetId="5" r:id="rId17"/>
    <sheet name="Folha3" sheetId="4" r:id="rId18"/>
    <sheet name="Folha2" sheetId="3" r:id="rId19"/>
    <sheet name="Folha 1" sheetId="1" r:id="rId20"/>
  </sheets>
  <definedNames>
    <definedName name="DadosExternos_1" localSheetId="19" hidden="1">'Folha 1'!$A$1:$C$151</definedName>
    <definedName name="DadosExternos_10" localSheetId="10" hidden="1">Folha10!$A$1:$C$151</definedName>
    <definedName name="DadosExternos_11" localSheetId="9" hidden="1">Folha11!$A$1:$C$151</definedName>
    <definedName name="DadosExternos_12" localSheetId="8" hidden="1">Folha12!$A$1:$C$151</definedName>
    <definedName name="DadosExternos_13" localSheetId="7" hidden="1">Folha13!$A$1:$C$151</definedName>
    <definedName name="DadosExternos_14" localSheetId="6" hidden="1">Folha14!$A$1:$C$151</definedName>
    <definedName name="DadosExternos_15" localSheetId="5" hidden="1">Folha15!$A$1:$C$151</definedName>
    <definedName name="DadosExternos_16" localSheetId="4" hidden="1">Folha16!$A$1:$C$151</definedName>
    <definedName name="DadosExternos_17" localSheetId="3" hidden="1">Folha17!$A$1:$C$151</definedName>
    <definedName name="DadosExternos_18" localSheetId="2" hidden="1">Folha18!$A$1:$C$151</definedName>
    <definedName name="DadosExternos_19" localSheetId="1" hidden="1">Folha19!$A$1:$C$151</definedName>
    <definedName name="DadosExternos_2" localSheetId="18" hidden="1">Folha2!$A$1:$C$151</definedName>
    <definedName name="DadosExternos_20" localSheetId="0" hidden="1">Folha20!$A$1:$C$151</definedName>
    <definedName name="DadosExternos_3" localSheetId="17" hidden="1">Folha3!$A$1:$C$151</definedName>
    <definedName name="DadosExternos_4" localSheetId="16" hidden="1">Folha4!$A$1:$C$151</definedName>
    <definedName name="DadosExternos_5" localSheetId="15" hidden="1">Folha5!$A$1:$C$151</definedName>
    <definedName name="DadosExternos_6" localSheetId="14" hidden="1">Folha6!$A$1:$C$151</definedName>
    <definedName name="DadosExternos_7" localSheetId="13" hidden="1">Folha7!$A$1:$C$151</definedName>
    <definedName name="DadosExternos_8" localSheetId="12" hidden="1">Folha8!$A$1:$C$151</definedName>
    <definedName name="DadosExternos_9" localSheetId="11" hidden="1">Folha9!$A$1:$C$151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21" l="1" a="1"/>
  <c r="F6" i="21" s="1"/>
  <c r="F7" i="21" a="1"/>
  <c r="F7" i="21" s="1"/>
  <c r="F7" i="20" a="1"/>
  <c r="F7" i="20" s="1"/>
  <c r="F6" i="20" a="1"/>
  <c r="F6" i="20" s="1"/>
  <c r="F7" i="19" a="1"/>
  <c r="F7" i="19" s="1"/>
  <c r="F6" i="19" a="1"/>
  <c r="F6" i="19" s="1"/>
  <c r="F7" i="18" a="1"/>
  <c r="F7" i="18" s="1"/>
  <c r="F6" i="18" a="1"/>
  <c r="F6" i="18" s="1"/>
  <c r="F7" i="17" a="1"/>
  <c r="F7" i="17" s="1"/>
  <c r="F6" i="17" a="1"/>
  <c r="F6" i="17" s="1"/>
  <c r="F7" i="16" a="1"/>
  <c r="F7" i="16" s="1"/>
  <c r="F6" i="16" a="1"/>
  <c r="F6" i="16" s="1"/>
  <c r="F7" i="15" a="1"/>
  <c r="F7" i="15" s="1"/>
  <c r="F6" i="15" a="1"/>
  <c r="F6" i="15" s="1"/>
  <c r="F7" i="14" a="1"/>
  <c r="F7" i="14" s="1"/>
  <c r="F6" i="14" a="1"/>
  <c r="F6" i="14" s="1"/>
  <c r="F7" i="13" a="1"/>
  <c r="F7" i="13" s="1"/>
  <c r="F6" i="13" a="1"/>
  <c r="F6" i="13" s="1"/>
  <c r="F7" i="12" a="1"/>
  <c r="F7" i="12" s="1"/>
  <c r="F6" i="12" a="1"/>
  <c r="F6" i="12" s="1"/>
  <c r="F7" i="11" a="1"/>
  <c r="F7" i="11" s="1"/>
  <c r="F6" i="11" a="1"/>
  <c r="F6" i="11" s="1"/>
  <c r="F7" i="10" a="1"/>
  <c r="F7" i="10" s="1"/>
  <c r="F6" i="10" a="1"/>
  <c r="F6" i="10" s="1"/>
  <c r="F7" i="9" a="1"/>
  <c r="F7" i="9" s="1"/>
  <c r="F6" i="9" a="1"/>
  <c r="F6" i="9" s="1"/>
  <c r="F7" i="8" a="1"/>
  <c r="F7" i="8" s="1"/>
  <c r="F6" i="8" a="1"/>
  <c r="F6" i="8" s="1"/>
  <c r="F7" i="7" a="1"/>
  <c r="F7" i="7" s="1"/>
  <c r="F6" i="7" a="1"/>
  <c r="F6" i="7" s="1"/>
  <c r="F7" i="6" a="1"/>
  <c r="F7" i="6" s="1"/>
  <c r="F6" i="6" a="1"/>
  <c r="F6" i="6" s="1"/>
  <c r="F7" i="5" a="1"/>
  <c r="F7" i="5" s="1"/>
  <c r="F6" i="5" a="1"/>
  <c r="F6" i="5" s="1"/>
  <c r="F7" i="4" a="1"/>
  <c r="F7" i="4" s="1"/>
  <c r="F6" i="4" a="1"/>
  <c r="F6" i="4" s="1"/>
  <c r="F7" i="3" a="1"/>
  <c r="F7" i="3" s="1"/>
  <c r="F6" i="3" a="1"/>
  <c r="F6" i="3" s="1"/>
  <c r="F7" i="1" a="1"/>
  <c r="F7" i="1" s="1"/>
  <c r="F6" i="1" a="1"/>
  <c r="F6" i="1" s="1"/>
  <c r="F5" i="1" a="1"/>
  <c r="F5" i="1" s="1"/>
  <c r="F2" i="7"/>
  <c r="F5" i="7"/>
  <c r="F5" i="9" a="1"/>
  <c r="F5" i="9" s="1"/>
  <c r="F5" i="21" a="1"/>
  <c r="F5" i="21" s="1"/>
  <c r="F5" i="20" a="1"/>
  <c r="F5" i="20" s="1"/>
  <c r="F5" i="19" a="1"/>
  <c r="F5" i="19" s="1"/>
  <c r="F5" i="18" a="1"/>
  <c r="F5" i="18" s="1"/>
  <c r="F5" i="17" a="1"/>
  <c r="F5" i="17" s="1"/>
  <c r="F5" i="16" a="1"/>
  <c r="F5" i="16" s="1"/>
  <c r="F5" i="15" a="1"/>
  <c r="F5" i="15" s="1"/>
  <c r="F5" i="14" a="1"/>
  <c r="F5" i="14" s="1"/>
  <c r="F5" i="13" a="1"/>
  <c r="F5" i="13" s="1"/>
  <c r="F5" i="12" a="1"/>
  <c r="F5" i="12" s="1"/>
  <c r="F5" i="11" a="1"/>
  <c r="F5" i="11" s="1"/>
  <c r="F5" i="10" a="1"/>
  <c r="F5" i="10" s="1"/>
  <c r="F5" i="8" a="1"/>
  <c r="F5" i="8" s="1"/>
  <c r="F5" i="6" a="1"/>
  <c r="F5" i="6" s="1"/>
  <c r="F5" i="5" a="1"/>
  <c r="F5" i="5" s="1"/>
  <c r="F5" i="4" a="1"/>
  <c r="F5" i="4" s="1"/>
  <c r="F5" i="3" a="1"/>
  <c r="F5" i="3" s="1"/>
  <c r="F4" i="21" a="1"/>
  <c r="F4" i="21" s="1"/>
  <c r="F4" i="20" a="1"/>
  <c r="F4" i="20" s="1"/>
  <c r="F4" i="19" a="1"/>
  <c r="F4" i="19" s="1"/>
  <c r="F4" i="18" a="1"/>
  <c r="F4" i="18" s="1"/>
  <c r="F4" i="17" a="1"/>
  <c r="F4" i="17" s="1"/>
  <c r="F4" i="16" a="1"/>
  <c r="F4" i="16" s="1"/>
  <c r="F4" i="15" a="1"/>
  <c r="F4" i="15" s="1"/>
  <c r="F4" i="14" a="1"/>
  <c r="F4" i="14" s="1"/>
  <c r="F4" i="13" a="1"/>
  <c r="F4" i="13" s="1"/>
  <c r="F4" i="12" a="1"/>
  <c r="F4" i="12" s="1"/>
  <c r="F4" i="11" a="1"/>
  <c r="F4" i="11" s="1"/>
  <c r="F4" i="10" a="1"/>
  <c r="F4" i="10" s="1"/>
  <c r="F4" i="9" a="1"/>
  <c r="F4" i="9" s="1"/>
  <c r="F4" i="8" a="1"/>
  <c r="F4" i="8" s="1"/>
  <c r="F4" i="7" a="1"/>
  <c r="F4" i="7" s="1"/>
  <c r="F4" i="6" a="1"/>
  <c r="F4" i="6" s="1"/>
  <c r="F4" i="5" a="1"/>
  <c r="F4" i="5" s="1"/>
  <c r="F4" i="4" a="1"/>
  <c r="F4" i="4" s="1"/>
  <c r="F4" i="3" a="1"/>
  <c r="F4" i="3" s="1"/>
  <c r="F4" i="1" a="1"/>
  <c r="F4" i="1" s="1"/>
  <c r="F3" i="3" a="1"/>
  <c r="F3" i="3" s="1"/>
  <c r="F3" i="21" a="1"/>
  <c r="F3" i="21" s="1"/>
  <c r="F3" i="20" a="1"/>
  <c r="F3" i="20" s="1"/>
  <c r="F3" i="19" a="1"/>
  <c r="F3" i="19" s="1"/>
  <c r="F3" i="18" a="1"/>
  <c r="F3" i="18" s="1"/>
  <c r="F3" i="17" a="1"/>
  <c r="F3" i="17" s="1"/>
  <c r="F3" i="16" a="1"/>
  <c r="F3" i="16" s="1"/>
  <c r="F3" i="15" a="1"/>
  <c r="F3" i="15" s="1"/>
  <c r="F3" i="14" a="1"/>
  <c r="F3" i="14" s="1"/>
  <c r="F3" i="13" a="1"/>
  <c r="F3" i="13" s="1"/>
  <c r="F3" i="12" a="1"/>
  <c r="F3" i="12" s="1"/>
  <c r="F3" i="10" a="1"/>
  <c r="F3" i="10" s="1"/>
  <c r="F3" i="9" a="1"/>
  <c r="F3" i="9" s="1"/>
  <c r="F3" i="8" a="1"/>
  <c r="F3" i="8" s="1"/>
  <c r="F3" i="7" a="1"/>
  <c r="F3" i="7" s="1"/>
  <c r="F3" i="6" a="1"/>
  <c r="F3" i="6" s="1"/>
  <c r="F3" i="5" a="1"/>
  <c r="F3" i="5" s="1"/>
  <c r="F3" i="4" a="1"/>
  <c r="F3" i="4" s="1"/>
  <c r="F3" i="1" a="1"/>
  <c r="F3" i="1" s="1"/>
  <c r="F3" i="11" a="1"/>
  <c r="F3" i="11" s="1"/>
  <c r="F2" i="21" l="1"/>
  <c r="F2" i="20"/>
  <c r="F2" i="19"/>
  <c r="F2" i="18"/>
  <c r="F2" i="17"/>
  <c r="F2" i="16"/>
  <c r="F2" i="15"/>
  <c r="F2" i="14"/>
  <c r="F2" i="13"/>
  <c r="F2" i="12"/>
  <c r="F2" i="11"/>
  <c r="F2" i="10"/>
  <c r="F2" i="9"/>
  <c r="F2" i="8"/>
  <c r="F2" i="6"/>
  <c r="F2" i="5"/>
  <c r="F2" i="4"/>
  <c r="F2" i="3"/>
  <c r="F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535D59-FC4B-4DFB-89F8-8DA0F97226F6}" keepAlive="1" name="Consulta - TradeResults1" description="Ligação à consulta 'TradeResults1' no livro." type="5" refreshedVersion="6" background="1" saveData="1">
    <dbPr connection="Provider=Microsoft.Mashup.OleDb.1;Data Source=$Workbook$;Location=TradeResults1;Extended Properties=&quot;&quot;" command="SELECT * FROM [TradeResults1]"/>
  </connection>
  <connection id="2" xr16:uid="{3CED6FA9-10A1-48B2-9AFE-D04D41808EE1}" keepAlive="1" name="Consulta - TradeResults10" description="Ligação à consulta 'TradeResults10' no livro." type="5" refreshedVersion="6" background="1" saveData="1">
    <dbPr connection="Provider=Microsoft.Mashup.OleDb.1;Data Source=$Workbook$;Location=TradeResults10;Extended Properties=&quot;&quot;" command="SELECT * FROM [TradeResults10]"/>
  </connection>
  <connection id="3" xr16:uid="{CCF320DD-BC36-43DE-B804-C06F7D39C57B}" keepAlive="1" name="Consulta - TradeResults11" description="Ligação à consulta 'TradeResults11' no livro." type="5" refreshedVersion="6" background="1" saveData="1">
    <dbPr connection="Provider=Microsoft.Mashup.OleDb.1;Data Source=$Workbook$;Location=TradeResults11;Extended Properties=&quot;&quot;" command="SELECT * FROM [TradeResults11]"/>
  </connection>
  <connection id="4" xr16:uid="{F6933A25-16FC-4640-BBC7-E028D5CAAE2A}" keepAlive="1" name="Consulta - TradeResults12" description="Ligação à consulta 'TradeResults12' no livro." type="5" refreshedVersion="6" background="1" saveData="1">
    <dbPr connection="Provider=Microsoft.Mashup.OleDb.1;Data Source=$Workbook$;Location=TradeResults12;Extended Properties=&quot;&quot;" command="SELECT * FROM [TradeResults12]"/>
  </connection>
  <connection id="5" xr16:uid="{E319D702-F126-4D50-8B0B-2F7555239D7C}" keepAlive="1" name="Consulta - TradeResults13" description="Ligação à consulta 'TradeResults13' no livro." type="5" refreshedVersion="6" background="1" saveData="1">
    <dbPr connection="Provider=Microsoft.Mashup.OleDb.1;Data Source=$Workbook$;Location=TradeResults13;Extended Properties=&quot;&quot;" command="SELECT * FROM [TradeResults13]"/>
  </connection>
  <connection id="6" xr16:uid="{BDE44225-1725-48B7-A82A-A1E42144B4F7}" keepAlive="1" name="Consulta - TradeResults14" description="Ligação à consulta 'TradeResults14' no livro." type="5" refreshedVersion="6" background="1" saveData="1">
    <dbPr connection="Provider=Microsoft.Mashup.OleDb.1;Data Source=$Workbook$;Location=TradeResults14;Extended Properties=&quot;&quot;" command="SELECT * FROM [TradeResults14]"/>
  </connection>
  <connection id="7" xr16:uid="{81BBC885-D482-4CB9-A75A-BDAFC02AF50F}" keepAlive="1" name="Consulta - TradeResults15" description="Ligação à consulta 'TradeResults15' no livro." type="5" refreshedVersion="6" background="1" saveData="1">
    <dbPr connection="Provider=Microsoft.Mashup.OleDb.1;Data Source=$Workbook$;Location=TradeResults15;Extended Properties=&quot;&quot;" command="SELECT * FROM [TradeResults15]"/>
  </connection>
  <connection id="8" xr16:uid="{8638ECF9-E87A-4719-AB95-A606281F0CFA}" keepAlive="1" name="Consulta - TradeResults16" description="Ligação à consulta 'TradeResults16' no livro." type="5" refreshedVersion="6" background="1" saveData="1">
    <dbPr connection="Provider=Microsoft.Mashup.OleDb.1;Data Source=$Workbook$;Location=TradeResults16;Extended Properties=&quot;&quot;" command="SELECT * FROM [TradeResults16]"/>
  </connection>
  <connection id="9" xr16:uid="{8E90F94C-A30F-4588-8AAB-A32C64CB907D}" keepAlive="1" name="Consulta - TradeResults17" description="Ligação à consulta 'TradeResults17' no livro." type="5" refreshedVersion="6" background="1" saveData="1">
    <dbPr connection="Provider=Microsoft.Mashup.OleDb.1;Data Source=$Workbook$;Location=TradeResults17;Extended Properties=&quot;&quot;" command="SELECT * FROM [TradeResults17]"/>
  </connection>
  <connection id="10" xr16:uid="{EF0B5158-EF55-417F-BA77-D1E2F41341B3}" keepAlive="1" name="Consulta - TradeResults18" description="Ligação à consulta 'TradeResults18' no livro." type="5" refreshedVersion="6" background="1" saveData="1">
    <dbPr connection="Provider=Microsoft.Mashup.OleDb.1;Data Source=$Workbook$;Location=TradeResults18;Extended Properties=&quot;&quot;" command="SELECT * FROM [TradeResults18]"/>
  </connection>
  <connection id="11" xr16:uid="{86D525F7-C435-44C4-A8A5-4DA2FC4D6F67}" keepAlive="1" name="Consulta - TradeResults19" description="Ligação à consulta 'TradeResults19' no livro." type="5" refreshedVersion="6" background="1" saveData="1">
    <dbPr connection="Provider=Microsoft.Mashup.OleDb.1;Data Source=$Workbook$;Location=TradeResults19;Extended Properties=&quot;&quot;" command="SELECT * FROM [TradeResults19]"/>
  </connection>
  <connection id="12" xr16:uid="{94185FE4-4AD1-47F1-8936-6C35F8532890}" keepAlive="1" name="Consulta - TradeResults2" description="Ligação à consulta 'TradeResults2' no livro." type="5" refreshedVersion="6" background="1" saveData="1">
    <dbPr connection="Provider=Microsoft.Mashup.OleDb.1;Data Source=$Workbook$;Location=TradeResults2;Extended Properties=&quot;&quot;" command="SELECT * FROM [TradeResults2]"/>
  </connection>
  <connection id="13" xr16:uid="{1700E37A-5C89-41FB-A73F-F4B417D5FEE8}" keepAlive="1" name="Consulta - TradeResults20" description="Ligação à consulta 'TradeResults20' no livro." type="5" refreshedVersion="6" background="1" saveData="1">
    <dbPr connection="Provider=Microsoft.Mashup.OleDb.1;Data Source=$Workbook$;Location=TradeResults20;Extended Properties=&quot;&quot;" command="SELECT * FROM [TradeResults20]"/>
  </connection>
  <connection id="14" xr16:uid="{D6C17468-A2ED-4018-A963-709E6F7BAE72}" keepAlive="1" name="Consulta - TradeResults3" description="Ligação à consulta 'TradeResults3' no livro." type="5" refreshedVersion="6" background="1" saveData="1">
    <dbPr connection="Provider=Microsoft.Mashup.OleDb.1;Data Source=$Workbook$;Location=TradeResults3;Extended Properties=&quot;&quot;" command="SELECT * FROM [TradeResults3]"/>
  </connection>
  <connection id="15" xr16:uid="{29819A86-D352-400E-85A9-E9399825D51E}" keepAlive="1" name="Consulta - TradeResults4" description="Ligação à consulta 'TradeResults4' no livro." type="5" refreshedVersion="6" background="1" saveData="1">
    <dbPr connection="Provider=Microsoft.Mashup.OleDb.1;Data Source=$Workbook$;Location=TradeResults4;Extended Properties=&quot;&quot;" command="SELECT * FROM [TradeResults4]"/>
  </connection>
  <connection id="16" xr16:uid="{3D32CF83-8447-4E7D-98E4-57B87D890DE5}" keepAlive="1" name="Consulta - TradeResults5" description="Ligação à consulta 'TradeResults5' no livro." type="5" refreshedVersion="6" background="1" saveData="1">
    <dbPr connection="Provider=Microsoft.Mashup.OleDb.1;Data Source=$Workbook$;Location=TradeResults5;Extended Properties=&quot;&quot;" command="SELECT * FROM [TradeResults5]"/>
  </connection>
  <connection id="17" xr16:uid="{8813AD73-BEEE-4939-A4E4-F5428B9B265F}" keepAlive="1" name="Consulta - TradeResults6" description="Ligação à consulta 'TradeResults6' no livro." type="5" refreshedVersion="6" background="1" saveData="1">
    <dbPr connection="Provider=Microsoft.Mashup.OleDb.1;Data Source=$Workbook$;Location=TradeResults6;Extended Properties=&quot;&quot;" command="SELECT * FROM [TradeResults6]"/>
  </connection>
  <connection id="18" xr16:uid="{33F2D45A-82A9-494B-9906-341F7EFC09B5}" keepAlive="1" name="Consulta - TradeResults7" description="Ligação à consulta 'TradeResults7' no livro." type="5" refreshedVersion="6" background="1" saveData="1">
    <dbPr connection="Provider=Microsoft.Mashup.OleDb.1;Data Source=$Workbook$;Location=TradeResults7;Extended Properties=&quot;&quot;" command="SELECT * FROM [TradeResults7]"/>
  </connection>
  <connection id="19" xr16:uid="{C0886B57-1D5B-4D39-8241-7496FE5B4752}" keepAlive="1" name="Consulta - TradeResults8" description="Ligação à consulta 'TradeResults8' no livro." type="5" refreshedVersion="6" background="1" saveData="1">
    <dbPr connection="Provider=Microsoft.Mashup.OleDb.1;Data Source=$Workbook$;Location=TradeResults8;Extended Properties=&quot;&quot;" command="SELECT * FROM [TradeResults8]"/>
  </connection>
  <connection id="20" xr16:uid="{5DA7A6C7-6546-496E-BEF7-FE137A4D6B39}" keepAlive="1" name="Consulta - TradeResults9" description="Ligação à consulta 'TradeResults9' no livro." type="5" refreshedVersion="6" background="1" saveData="1">
    <dbPr connection="Provider=Microsoft.Mashup.OleDb.1;Data Source=$Workbook$;Location=TradeResults9;Extended Properties=&quot;&quot;" command="SELECT * FROM [TradeResults9]"/>
  </connection>
</connections>
</file>

<file path=xl/sharedStrings.xml><?xml version="1.0" encoding="utf-8"?>
<sst xmlns="http://schemas.openxmlformats.org/spreadsheetml/2006/main" count="180" uniqueCount="9">
  <si>
    <t>Column1</t>
  </si>
  <si>
    <t>Column2</t>
  </si>
  <si>
    <t>Column3</t>
  </si>
  <si>
    <t>Success Rate:</t>
  </si>
  <si>
    <t>Average Profit Margin:</t>
  </si>
  <si>
    <t>Standard deviation:</t>
  </si>
  <si>
    <t>Gain Standard Deviation:</t>
  </si>
  <si>
    <t>Loss Standard Deviation:</t>
  </si>
  <si>
    <t>Average Profit Amount: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</si>
</sst>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right"/>
    </xf>
    <xf numFmtId="10" fontId="0" fillId="0" borderId="0" xfId="1" applyNumberFormat="1" applyFont="1"/>
    <xf numFmtId="10" fontId="1" fillId="0" borderId="0" xfId="1" applyNumberFormat="1" applyFont="1"/>
    <xf numFmtId="0" fontId="2" fillId="0" borderId="0" xfId="0" applyFont="1" applyAlignment="1">
      <alignment horizontal="right" wrapText="1"/>
    </xf>
    <xf numFmtId="9" fontId="0" fillId="0" borderId="0" xfId="1" applyFont="1"/>
    <xf numFmtId="2" fontId="1" fillId="0" borderId="0" xfId="1" applyNumberFormat="1" applyFont="1"/>
  </cellXfs>
  <cellStyles count="2">
    <cellStyle name="Normal" xfId="0" builtinId="0"/>
    <cellStyle name="Percentagem" xfId="1" builtinId="5"/>
  </cellStyles>
  <dxfs count="20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0" connectionId="13" xr16:uid="{280593D8-0364-4253-A87C-4B1311D4D06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9" connectionId="11" xr16:uid="{FA9A3555-9668-453A-B901-DFF0DF990BA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8" connectionId="10" xr16:uid="{714B8217-0445-4794-839E-D8497B8B0D9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7" connectionId="9" xr16:uid="{4ADB6FB5-E1C8-4040-A9EF-7CE1AAAFE60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6" connectionId="8" xr16:uid="{A5E1333F-B71E-4BA2-A280-A9A756CE936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5" connectionId="7" xr16:uid="{3D0ECF80-E676-4E57-BC81-B8EDEC0A68F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4" connectionId="6" xr16:uid="{329FBD7A-016B-426E-B57C-347646B90CC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3" connectionId="5" xr16:uid="{3E249BC8-C420-4AEB-92F1-5C48AE3F0CE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2" connectionId="4" xr16:uid="{6A02ACB2-6529-42C5-B3B0-4341051A670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1" connectionId="3" xr16:uid="{33E7B204-B6F8-46C3-BB49-C25B0A98929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0" connectionId="2" xr16:uid="{F93E95DA-097D-436B-8B79-803068AB730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9" connectionId="20" xr16:uid="{FB27E724-7B6D-4D5D-8FC2-ECA34854F6D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8" connectionId="19" xr16:uid="{86B80AE5-4DB8-4A26-9AD9-80CBE3E4DD8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7" connectionId="18" xr16:uid="{70C051E3-40A9-4D3D-A371-4EDE2918EF0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6" connectionId="17" xr16:uid="{B61E25E8-E7DB-4987-B901-3D55BBD77E7A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16" xr16:uid="{E3535827-0669-468A-94CE-2C21C568027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15" xr16:uid="{D8610BAC-5F46-4F1A-BA86-C36707FAF1D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14" xr16:uid="{D8C4C119-DFF7-4AE8-9228-551CD98C179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2" xr16:uid="{F5F0FE88-ECD9-44F3-B9DF-0EA9BBE8E04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F029023-971E-4C4C-9CF1-6CBDDEABCA0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2C10476-1635-4B09-8892-CB0916A5473D}" name="TradeResults20" displayName="TradeResults20" ref="A1:C151" tableType="queryTable" totalsRowShown="0">
  <autoFilter ref="A1:C151" xr:uid="{5296785B-2DD2-45DD-B218-E3A69F7D5A1C}"/>
  <tableColumns count="3">
    <tableColumn id="1" xr3:uid="{E8A01DB1-0085-4834-92A4-8F4B80501CDD}" uniqueName="1" name="Column1" queryTableFieldId="1"/>
    <tableColumn id="2" xr3:uid="{8E83F755-CAF4-46FF-A5E2-2B9CDEE6D605}" uniqueName="2" name="Column2" queryTableFieldId="2"/>
    <tableColumn id="3" xr3:uid="{EF692A94-20D0-4587-9656-7677A8CEDC6F}" uniqueName="3" name="Column3" queryTableFieldId="3" dataDxfId="0" dataCellStyle="Percentagem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28A3D61-EB54-4CC0-A946-82E5F613ACA0}" name="TradeResults19" displayName="TradeResults19" ref="A1:C151" tableType="queryTable" totalsRowShown="0">
  <autoFilter ref="A1:C151" xr:uid="{A00586A6-93EB-4A65-9B0E-5B2CC82D5837}"/>
  <tableColumns count="3">
    <tableColumn id="1" xr3:uid="{42D8B71F-2443-4E8A-901A-47EC5D3F7B56}" uniqueName="1" name="Column1" queryTableFieldId="1"/>
    <tableColumn id="2" xr3:uid="{29D44FBF-2B14-439B-9D58-1EB6FF1C612A}" uniqueName="2" name="Column2" queryTableFieldId="2"/>
    <tableColumn id="3" xr3:uid="{DD5590DF-BC18-4508-8FFA-EDD2F6B92882}" uniqueName="3" name="Column3" queryTableFieldId="3" dataDxfId="6" dataCellStyle="Percentagem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CC44568-C7AA-499C-AC70-D2805F7137AE}" name="TradeResults18" displayName="TradeResults18" ref="A1:C151" tableType="queryTable" totalsRowShown="0">
  <autoFilter ref="A1:C151" xr:uid="{048B1D0E-03D0-4577-876A-5B0ACBBF97AB}"/>
  <tableColumns count="3">
    <tableColumn id="1" xr3:uid="{34A7A3D7-B95C-47DA-84DA-8FFBD6DF5CA9}" uniqueName="1" name="Column1" queryTableFieldId="1"/>
    <tableColumn id="2" xr3:uid="{66C615AE-B671-4170-858C-43AEDEA9D69E}" uniqueName="2" name="Column2" queryTableFieldId="2"/>
    <tableColumn id="3" xr3:uid="{8C059617-6F7F-47EC-87EE-92B4F2DDFCC6}" uniqueName="3" name="Column3" queryTableFieldId="3" dataDxfId="7" dataCellStyle="Percentagem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3F8AB69-9B12-4143-99B7-5E848151BD1E}" name="TradeResults17" displayName="TradeResults17" ref="A1:C151" tableType="queryTable" totalsRowShown="0">
  <autoFilter ref="A1:C151" xr:uid="{00DCC2CE-2411-40EC-9F1F-449D17998080}"/>
  <tableColumns count="3">
    <tableColumn id="1" xr3:uid="{49BB1D36-E058-484F-A60C-26A0143F12FA}" uniqueName="1" name="Column1" queryTableFieldId="1"/>
    <tableColumn id="2" xr3:uid="{41535F4D-0CF6-40A1-887A-72A89A027F64}" uniqueName="2" name="Column2" queryTableFieldId="2"/>
    <tableColumn id="3" xr3:uid="{D9184633-DA57-4E32-837B-C2EFCB8F13B1}" uniqueName="3" name="Column3" queryTableFieldId="3" dataDxfId="8" dataCellStyle="Percentagem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74E71BC-9197-4B78-B8DB-D605E89EA022}" name="TradeResults16" displayName="TradeResults16" ref="A1:C151" tableType="queryTable" totalsRowShown="0">
  <autoFilter ref="A1:C151" xr:uid="{8FB226BB-BF84-4E1D-B1DC-2BE042875C08}"/>
  <tableColumns count="3">
    <tableColumn id="1" xr3:uid="{82A1C1E7-41B6-4462-B6D3-8C7AA4D4A704}" uniqueName="1" name="Column1" queryTableFieldId="1"/>
    <tableColumn id="2" xr3:uid="{73EE4BE6-3C0A-4E5C-AB31-78B450F70834}" uniqueName="2" name="Column2" queryTableFieldId="2"/>
    <tableColumn id="3" xr3:uid="{27EE28EA-6692-4C3F-BC1A-2D9D026B9351}" uniqueName="3" name="Column3" queryTableFieldId="3" dataDxfId="9" dataCellStyle="Percentagem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127E49B-13A2-468D-8193-0A33180A159B}" name="TradeResults15" displayName="TradeResults15" ref="A1:C151" tableType="queryTable" totalsRowShown="0">
  <autoFilter ref="A1:C151" xr:uid="{1E246A59-C68C-46B9-9106-93F3A2EA1A11}"/>
  <tableColumns count="3">
    <tableColumn id="1" xr3:uid="{ECD65537-B509-4BE6-BCC8-C102E3547066}" uniqueName="1" name="Column1" queryTableFieldId="1"/>
    <tableColumn id="2" xr3:uid="{8AE00ED2-8CED-4268-BB36-D8C4F1C3675F}" uniqueName="2" name="Column2" queryTableFieldId="2"/>
    <tableColumn id="3" xr3:uid="{FD0C66A9-E032-4CB0-B9DE-FC99C5E4C89F}" uniqueName="3" name="Column3" queryTableFieldId="3" dataDxfId="10" dataCellStyle="Percentagem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B4B8BFD-A0D6-4268-B445-FCB6115A89C5}" name="TradeResults14" displayName="TradeResults14" ref="A1:C151" tableType="queryTable" totalsRowShown="0">
  <autoFilter ref="A1:C151" xr:uid="{C87402D5-BFE0-4672-94F5-8CD72986ADB7}"/>
  <tableColumns count="3">
    <tableColumn id="1" xr3:uid="{F2FBE2B3-238A-4FA3-A26A-7A1072843F6C}" uniqueName="1" name="Column1" queryTableFieldId="1"/>
    <tableColumn id="2" xr3:uid="{3AEDEFD4-9E99-40C2-A182-EB14922AE5BC}" uniqueName="2" name="Column2" queryTableFieldId="2"/>
    <tableColumn id="3" xr3:uid="{D56279FC-333C-4EA2-9591-46A4DCA75209}" uniqueName="3" name="Column3" queryTableFieldId="3" dataDxfId="11" dataCellStyle="Percentagem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10EFB7A-46F5-4F4D-AA61-BFA25C4CB983}" name="TradeResults13" displayName="TradeResults13" ref="A1:C151" tableType="queryTable" totalsRowShown="0">
  <autoFilter ref="A1:C151" xr:uid="{4861978A-2058-49B2-A5D5-893BDC35A020}"/>
  <tableColumns count="3">
    <tableColumn id="1" xr3:uid="{9957CAE8-B1B1-44DA-84F4-79AD3A07DC8B}" uniqueName="1" name="Column1" queryTableFieldId="1"/>
    <tableColumn id="2" xr3:uid="{AE86CC0D-029E-4D68-A13B-45E57E318641}" uniqueName="2" name="Column2" queryTableFieldId="2"/>
    <tableColumn id="3" xr3:uid="{B71A071F-9D60-4E7F-B9EA-E12D52EF270A}" uniqueName="3" name="Column3" queryTableFieldId="3" dataDxfId="12" dataCellStyle="Percentagem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922BED6-4C1D-449D-B361-8A80C473B0A6}" name="TradeResults12" displayName="TradeResults12" ref="A1:C151" tableType="queryTable" totalsRowShown="0">
  <autoFilter ref="A1:C151" xr:uid="{59D1D396-68FD-4588-8A7A-DAA3D2D4C6F7}"/>
  <tableColumns count="3">
    <tableColumn id="1" xr3:uid="{F9FB74B4-3232-4E51-89CE-127FAFFB299B}" uniqueName="1" name="Column1" queryTableFieldId="1"/>
    <tableColumn id="2" xr3:uid="{CD9F3CDC-33FC-4472-97BE-BB2023CC502B}" uniqueName="2" name="Column2" queryTableFieldId="2"/>
    <tableColumn id="3" xr3:uid="{0949A72C-C457-4EB6-A011-9EA54114ACA9}" uniqueName="3" name="Column3" queryTableFieldId="3" dataDxfId="13" dataCellStyle="Percentagem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5361FCB-FCB4-4160-B560-322769BBFD54}" name="TradeResults11" displayName="TradeResults11" ref="A1:C151" tableType="queryTable" totalsRowShown="0">
  <autoFilter ref="A1:C151" xr:uid="{E90615ED-3BD1-423C-B915-5558A15F530A}"/>
  <tableColumns count="3">
    <tableColumn id="1" xr3:uid="{36801D59-7636-4FCC-87D1-B54532BF5940}" uniqueName="1" name="Column1" queryTableFieldId="1"/>
    <tableColumn id="2" xr3:uid="{646F07C9-3BB4-41B2-8F52-D2BBC0CD37A4}" uniqueName="2" name="Column2" queryTableFieldId="2"/>
    <tableColumn id="3" xr3:uid="{1607B47C-7BF9-4669-B925-3F4EE4F59473}" uniqueName="3" name="Column3" queryTableFieldId="3" dataDxfId="14" dataCellStyle="Percentagem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5AE09E5-2930-4F04-9717-C8CD5C43C7AB}" name="TradeResults10" displayName="TradeResults10" ref="A1:C151" tableType="queryTable" totalsRowShown="0">
  <autoFilter ref="A1:C151" xr:uid="{491B5035-D946-40C9-AA00-961ADCF2A866}"/>
  <tableColumns count="3">
    <tableColumn id="1" xr3:uid="{1F98247A-18F2-4926-B73F-47B195FD44A8}" uniqueName="1" name="Column1" queryTableFieldId="1"/>
    <tableColumn id="2" xr3:uid="{07CDA080-DE92-4C7F-AA42-3010DFF6EC3B}" uniqueName="2" name="Column2" queryTableFieldId="2"/>
    <tableColumn id="3" xr3:uid="{E35C6CA6-C647-4306-B321-E4B0B966706E}" uniqueName="3" name="Column3" queryTableFieldId="3" dataDxfId="15" dataCellStyle="Percentagem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295B652-08DC-4AAF-A08A-8F6D0D6681B0}" name="TradeResults9" displayName="TradeResults9" ref="A1:C151" tableType="queryTable" totalsRowShown="0">
  <autoFilter ref="A1:C151" xr:uid="{7A900613-FE5B-46FC-930C-157F120D8526}"/>
  <tableColumns count="3">
    <tableColumn id="1" xr3:uid="{8F5C87CF-23BF-4A05-BA66-5042FBA3BB7E}" uniqueName="1" name="Column1" queryTableFieldId="1"/>
    <tableColumn id="2" xr3:uid="{D0B4FF0C-E180-4DC4-AEA0-DFF7223E5FF2}" uniqueName="2" name="Column2" queryTableFieldId="2"/>
    <tableColumn id="3" xr3:uid="{B7172490-2D9D-4DF1-9A95-1A83E7A09E85}" uniqueName="3" name="Column3" queryTableFieldId="3" dataDxfId="16" dataCellStyle="Percentagem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A62CFE5-181C-4365-90C8-351A4A25D22D}" name="TradeResults8" displayName="TradeResults8" ref="A1:C151" tableType="queryTable" totalsRowShown="0">
  <autoFilter ref="A1:C151" xr:uid="{0D271D30-B608-4CD9-A0A1-12595BC53AB1}"/>
  <tableColumns count="3">
    <tableColumn id="1" xr3:uid="{F6AD0A59-ADDB-47A0-B23A-E08B74E8F3B9}" uniqueName="1" name="Column1" queryTableFieldId="1"/>
    <tableColumn id="2" xr3:uid="{2C4D2B51-9E1A-4C98-BC6A-6089AA6E84BB}" uniqueName="2" name="Column2" queryTableFieldId="2"/>
    <tableColumn id="3" xr3:uid="{8D7F500F-BD2B-4E64-A4FF-8BF12BCA58D7}" uniqueName="3" name="Column3" queryTableFieldId="3" dataDxfId="17" dataCellStyle="Percentagem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217B50A-F394-4200-8A22-04B3D1966C96}" name="TradeResults7" displayName="TradeResults7" ref="A1:C151" tableType="queryTable" totalsRowShown="0">
  <autoFilter ref="A1:C151" xr:uid="{8E8E1984-182A-40F1-9C32-D45AF53C606D}"/>
  <tableColumns count="3">
    <tableColumn id="1" xr3:uid="{F7730B09-1CCD-4F21-9AE4-94D90E128619}" uniqueName="1" name="Column1" queryTableFieldId="1"/>
    <tableColumn id="2" xr3:uid="{E5EAAD6C-440F-46C4-8F6B-E2D22AE11F55}" uniqueName="2" name="Column2" queryTableFieldId="2"/>
    <tableColumn id="3" xr3:uid="{6F895F48-F6AE-4020-AA59-87686EBA438B}" uniqueName="3" name="Column3" queryTableFieldId="3" dataDxfId="18" dataCellStyle="Percentagem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5A5C721-E7B9-4FA3-AC39-465589FD5BAF}" name="TradeResults6" displayName="TradeResults6" ref="A1:C151" tableType="queryTable" totalsRowShown="0">
  <autoFilter ref="A1:C151" xr:uid="{860BA4E6-0046-4544-A7A8-1320F1551937}"/>
  <tableColumns count="3">
    <tableColumn id="1" xr3:uid="{D52EACCC-F2E5-4E21-9E4F-ACADBBCC6E7E}" uniqueName="1" name="Column1" queryTableFieldId="1"/>
    <tableColumn id="2" xr3:uid="{B01172F0-568F-489C-8B78-690ADCD26A2D}" uniqueName="2" name="Column2" queryTableFieldId="2"/>
    <tableColumn id="3" xr3:uid="{85410E71-F874-47D5-B8B8-E8FE3FABAF00}" uniqueName="3" name="Column3" queryTableFieldId="3" dataDxfId="1" dataCellStyle="Percentagem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BDF0C81-B2DE-47A6-9A11-16346ECE8527}" name="TradeResults5" displayName="TradeResults5" ref="A1:C151" tableType="queryTable" totalsRowShown="0">
  <autoFilter ref="A1:C151" xr:uid="{9BA27928-8084-42C7-AF14-C50280AF1212}"/>
  <tableColumns count="3">
    <tableColumn id="1" xr3:uid="{07EC0321-592F-42BE-9642-9D82EEA41150}" uniqueName="1" name="Column1" queryTableFieldId="1"/>
    <tableColumn id="2" xr3:uid="{450F66D7-2EE7-4A10-AEDE-C82EBA8110A7}" uniqueName="2" name="Column2" queryTableFieldId="2"/>
    <tableColumn id="3" xr3:uid="{1224BAB8-DAD3-4DFA-B9C8-6795EBC1FBC6}" uniqueName="3" name="Column3" queryTableFieldId="3" dataDxfId="2" dataCellStyle="Percentagem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DB0BFF6-7843-4708-B2AE-9B526FEB26BF}" name="TradeResults4" displayName="TradeResults4" ref="A1:C151" tableType="queryTable" totalsRowShown="0">
  <autoFilter ref="A1:C151" xr:uid="{2DD7A22F-A5C7-424F-9FFA-57A85F3FC506}"/>
  <tableColumns count="3">
    <tableColumn id="1" xr3:uid="{0073D4E3-3713-44BE-A6DE-5928F445B8E1}" uniqueName="1" name="Column1" queryTableFieldId="1"/>
    <tableColumn id="2" xr3:uid="{A21BC425-29FF-4340-A675-3A1D2736F55A}" uniqueName="2" name="Column2" queryTableFieldId="2"/>
    <tableColumn id="3" xr3:uid="{E3E5DFE4-8B71-4673-8646-967F54A5FDBB}" uniqueName="3" name="Column3" queryTableFieldId="3" dataDxfId="3" dataCellStyle="Percentagem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1487FAD-9DB6-436E-8BC5-36EC5FFBC98E}" name="TradeResults3" displayName="TradeResults3" ref="A1:C151" tableType="queryTable" totalsRowShown="0">
  <autoFilter ref="A1:C151" xr:uid="{0B6E8940-4B93-4831-B30D-FECF0635A6F7}"/>
  <tableColumns count="3">
    <tableColumn id="1" xr3:uid="{86E1F38A-1BC7-417E-9F10-CD37ED1A57FB}" uniqueName="1" name="Column1" queryTableFieldId="1"/>
    <tableColumn id="2" xr3:uid="{A5953D20-E11E-44E2-8DC2-B6518E8C4CC9}" uniqueName="2" name="Column2" queryTableFieldId="2"/>
    <tableColumn id="3" xr3:uid="{4D4F4050-ECAA-4BD0-9AD9-6767CB927438}" uniqueName="3" name="Column3" queryTableFieldId="3" dataDxfId="4" dataCellStyle="Percentagem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3AF492-B4EE-42F6-84A7-36FC3450EBFB}" name="TradeResults2" displayName="TradeResults2" ref="A1:C151" tableType="queryTable" totalsRowShown="0">
  <autoFilter ref="A1:C151" xr:uid="{2BD96ABD-0B7A-404E-B1E6-C24EE734166F}"/>
  <tableColumns count="3">
    <tableColumn id="1" xr3:uid="{95934E30-D87C-4A65-8F12-A8EAEC45FA35}" uniqueName="1" name="Column1" queryTableFieldId="1"/>
    <tableColumn id="2" xr3:uid="{19F974C3-385E-43A2-BB1D-5CFF40A67843}" uniqueName="2" name="Column2" queryTableFieldId="2"/>
    <tableColumn id="3" xr3:uid="{EA874316-929C-4A19-BD2A-81F670AE0ACD}" uniqueName="3" name="Column3" queryTableFieldId="3" dataDxfId="5" dataCellStyle="Percentagem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9A41AE-EC85-4D7B-BC97-17BC9ADEC90E}" name="TradeResults1" displayName="TradeResults1" ref="A1:C151" tableType="queryTable" totalsRowShown="0">
  <autoFilter ref="A1:C151" xr:uid="{C46AC686-F11E-4A6A-8BB7-EE5CFFA62EFA}"/>
  <tableColumns count="3">
    <tableColumn id="1" xr3:uid="{10DD06FC-6987-4EFB-B1BD-E5DDDC4AE9E8}" uniqueName="1" name="Column1" queryTableFieldId="1"/>
    <tableColumn id="2" xr3:uid="{F7C664C3-A25F-4291-A347-F960B4827D47}" uniqueName="2" name="Column2" queryTableFieldId="2"/>
    <tableColumn id="3" xr3:uid="{CCF88549-18E3-46BD-BFDE-4198451F8DB2}" uniqueName="3" name="Column3" queryTableFieldId="3" dataDxfId="19" dataCellStyle="Percentagem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20EC8-4E8E-4962-AE39-D6573EF4BF71}">
  <dimension ref="A1:F151"/>
  <sheetViews>
    <sheetView workbookViewId="0">
      <selection sqref="A1:C151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29.4414062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0</v>
      </c>
      <c r="B2">
        <v>194.42151000000001</v>
      </c>
      <c r="C2" s="2">
        <v>0.27002987000000001</v>
      </c>
      <c r="E2" s="1" t="s">
        <v>3</v>
      </c>
      <c r="F2" s="2">
        <f xml:space="preserve"> COUNTIF(TradeResults20[Column1], "VERDADEIRO") / COUNTA(TradeResults20[Column1])</f>
        <v>0.52666666666666662</v>
      </c>
    </row>
    <row r="3" spans="1:6" ht="18" x14ac:dyDescent="0.35">
      <c r="A3" t="b">
        <v>1</v>
      </c>
      <c r="B3">
        <v>145.32409999999999</v>
      </c>
      <c r="C3" s="2">
        <v>0.20183903</v>
      </c>
      <c r="E3" s="1" t="s">
        <v>4</v>
      </c>
      <c r="F3" s="2">
        <f t="array" ref="F3" xml:space="preserve"> AVERAGE(IF(TradeResults20[Column1] = TRUE,TradeResults20[Column3]))</f>
        <v>0.21732140468354444</v>
      </c>
    </row>
    <row r="4" spans="1:6" ht="18" x14ac:dyDescent="0.35">
      <c r="A4" t="b">
        <v>0</v>
      </c>
      <c r="B4">
        <v>188.232</v>
      </c>
      <c r="C4" s="2">
        <v>0.26143333000000002</v>
      </c>
      <c r="E4" s="1" t="s">
        <v>8</v>
      </c>
      <c r="F4" s="6">
        <f t="array" ref="F4" xml:space="preserve"> AVERAGE(IF(TradeResults20[Column1] = TRUE,TradeResults20[Column2],0))</f>
        <v>82.408276399999977</v>
      </c>
    </row>
    <row r="5" spans="1:6" ht="18" x14ac:dyDescent="0.35">
      <c r="A5" t="b">
        <v>1</v>
      </c>
      <c r="B5">
        <v>179.54816</v>
      </c>
      <c r="C5" s="2">
        <v>0.24937244</v>
      </c>
      <c r="E5" s="4" t="s">
        <v>5</v>
      </c>
      <c r="F5" s="2">
        <f t="array" ref="F5">_xlfn.STDEV.P(IF(TradeResults20[Column1]=TRUE, TradeResults20[Column3]))</f>
        <v>1.9140795823610269E-2</v>
      </c>
    </row>
    <row r="6" spans="1:6" ht="18" x14ac:dyDescent="0.35">
      <c r="A6" t="b">
        <v>1</v>
      </c>
      <c r="B6">
        <v>145.32409999999999</v>
      </c>
      <c r="C6" s="2">
        <v>0.20183903</v>
      </c>
      <c r="E6" s="1" t="s">
        <v>6</v>
      </c>
      <c r="F6" s="2">
        <f t="array" ref="F6">_xlfn.STDEV.P(IF(TradeResults20[Column1]=TRUE, IF(TradeResults20[Column3]&gt;0,TradeResults20[Column3])))</f>
        <v>1.9140795823610269E-2</v>
      </c>
    </row>
    <row r="7" spans="1:6" ht="18" x14ac:dyDescent="0.35">
      <c r="A7" t="b">
        <v>1</v>
      </c>
      <c r="B7">
        <v>145.32409999999999</v>
      </c>
      <c r="C7" s="2">
        <v>0.20183903</v>
      </c>
      <c r="E7" s="1" t="s">
        <v>7</v>
      </c>
      <c r="F7" s="3" t="e">
        <f t="array" ref="F7">_xlfn.STDEV.P(IF(TradeResults20[Column1]=TRUE, IF(TradeResults20[Column3]&lt;0,TradeResults20[Column3])))</f>
        <v>#DIV/0!</v>
      </c>
    </row>
    <row r="8" spans="1:6" x14ac:dyDescent="0.3">
      <c r="A8" t="b">
        <v>0</v>
      </c>
      <c r="B8">
        <v>199.62427</v>
      </c>
      <c r="C8" s="2">
        <v>0.27725591999999999</v>
      </c>
    </row>
    <row r="9" spans="1:6" x14ac:dyDescent="0.3">
      <c r="A9" t="b">
        <v>0</v>
      </c>
      <c r="B9">
        <v>199.03765999999999</v>
      </c>
      <c r="C9" s="2">
        <v>0.2764412</v>
      </c>
    </row>
    <row r="10" spans="1:6" x14ac:dyDescent="0.3">
      <c r="A10" t="b">
        <v>1</v>
      </c>
      <c r="B10">
        <v>171.78704999999999</v>
      </c>
      <c r="C10" s="2">
        <v>0.23859311999999999</v>
      </c>
    </row>
    <row r="11" spans="1:6" x14ac:dyDescent="0.3">
      <c r="A11" t="b">
        <v>0</v>
      </c>
      <c r="B11">
        <v>193.94806</v>
      </c>
      <c r="C11" s="2">
        <v>0.26937230000000001</v>
      </c>
    </row>
    <row r="12" spans="1:6" x14ac:dyDescent="0.3">
      <c r="A12" t="b">
        <v>1</v>
      </c>
      <c r="B12">
        <v>145.32409999999999</v>
      </c>
      <c r="C12" s="2">
        <v>0.20183903</v>
      </c>
    </row>
    <row r="13" spans="1:6" x14ac:dyDescent="0.3">
      <c r="A13" t="b">
        <v>0</v>
      </c>
      <c r="B13">
        <v>200.67144999999999</v>
      </c>
      <c r="C13" s="2">
        <v>0.27871034</v>
      </c>
    </row>
    <row r="14" spans="1:6" x14ac:dyDescent="0.3">
      <c r="A14" t="b">
        <v>1</v>
      </c>
      <c r="B14">
        <v>145.32409999999999</v>
      </c>
      <c r="C14" s="2">
        <v>0.20183903</v>
      </c>
    </row>
    <row r="15" spans="1:6" x14ac:dyDescent="0.3">
      <c r="A15" t="b">
        <v>0</v>
      </c>
      <c r="B15">
        <v>181.37347</v>
      </c>
      <c r="C15" s="2">
        <v>0.25190762</v>
      </c>
    </row>
    <row r="16" spans="1:6" x14ac:dyDescent="0.3">
      <c r="A16" t="b">
        <v>1</v>
      </c>
      <c r="B16">
        <v>145.32409999999999</v>
      </c>
      <c r="C16" s="2">
        <v>0.20183903</v>
      </c>
    </row>
    <row r="17" spans="1:3" x14ac:dyDescent="0.3">
      <c r="A17" t="b">
        <v>1</v>
      </c>
      <c r="B17">
        <v>145.32409999999999</v>
      </c>
      <c r="C17" s="2">
        <v>0.20183903</v>
      </c>
    </row>
    <row r="18" spans="1:3" x14ac:dyDescent="0.3">
      <c r="A18" t="b">
        <v>0</v>
      </c>
      <c r="B18">
        <v>181.50226000000001</v>
      </c>
      <c r="C18" s="2">
        <v>0.25208646000000001</v>
      </c>
    </row>
    <row r="19" spans="1:3" x14ac:dyDescent="0.3">
      <c r="A19" t="b">
        <v>0</v>
      </c>
      <c r="B19">
        <v>199.81879000000001</v>
      </c>
      <c r="C19" s="2">
        <v>0.27752608000000001</v>
      </c>
    </row>
    <row r="20" spans="1:3" x14ac:dyDescent="0.3">
      <c r="A20" t="b">
        <v>0</v>
      </c>
      <c r="B20">
        <v>197.08856</v>
      </c>
      <c r="C20" s="2">
        <v>0.27373412000000003</v>
      </c>
    </row>
    <row r="21" spans="1:3" x14ac:dyDescent="0.3">
      <c r="A21" t="b">
        <v>0</v>
      </c>
      <c r="B21">
        <v>197.16900000000001</v>
      </c>
      <c r="C21" s="2">
        <v>0.27384585</v>
      </c>
    </row>
    <row r="22" spans="1:3" x14ac:dyDescent="0.3">
      <c r="A22" t="b">
        <v>0</v>
      </c>
      <c r="B22">
        <v>183.64227</v>
      </c>
      <c r="C22" s="2">
        <v>0.25505870000000003</v>
      </c>
    </row>
    <row r="23" spans="1:3" x14ac:dyDescent="0.3">
      <c r="A23" t="b">
        <v>1</v>
      </c>
      <c r="B23">
        <v>145.32409999999999</v>
      </c>
      <c r="C23" s="2">
        <v>0.20183903</v>
      </c>
    </row>
    <row r="24" spans="1:3" x14ac:dyDescent="0.3">
      <c r="A24" t="b">
        <v>1</v>
      </c>
      <c r="B24">
        <v>145.32409999999999</v>
      </c>
      <c r="C24" s="2">
        <v>0.20183903</v>
      </c>
    </row>
    <row r="25" spans="1:3" x14ac:dyDescent="0.3">
      <c r="A25" t="b">
        <v>0</v>
      </c>
      <c r="B25">
        <v>183.35443000000001</v>
      </c>
      <c r="C25" s="2">
        <v>0.25465894</v>
      </c>
    </row>
    <row r="26" spans="1:3" x14ac:dyDescent="0.3">
      <c r="A26" t="b">
        <v>1</v>
      </c>
      <c r="B26">
        <v>171.67151000000001</v>
      </c>
      <c r="C26" s="2">
        <v>0.23843265</v>
      </c>
    </row>
    <row r="27" spans="1:3" x14ac:dyDescent="0.3">
      <c r="A27" t="b">
        <v>0</v>
      </c>
      <c r="B27">
        <v>190.70526000000001</v>
      </c>
      <c r="C27" s="2">
        <v>0.2648684</v>
      </c>
    </row>
    <row r="28" spans="1:3" x14ac:dyDescent="0.3">
      <c r="A28" t="b">
        <v>0</v>
      </c>
      <c r="B28">
        <v>199.24566999999999</v>
      </c>
      <c r="C28" s="2">
        <v>0.27673009999999998</v>
      </c>
    </row>
    <row r="29" spans="1:3" x14ac:dyDescent="0.3">
      <c r="A29" t="b">
        <v>1</v>
      </c>
      <c r="B29">
        <v>171.00829999999999</v>
      </c>
      <c r="C29" s="2">
        <v>0.23751153</v>
      </c>
    </row>
    <row r="30" spans="1:3" x14ac:dyDescent="0.3">
      <c r="A30" t="b">
        <v>0</v>
      </c>
      <c r="B30">
        <v>199.82434000000001</v>
      </c>
      <c r="C30" s="2">
        <v>0.2775338</v>
      </c>
    </row>
    <row r="31" spans="1:3" x14ac:dyDescent="0.3">
      <c r="A31" t="b">
        <v>1</v>
      </c>
      <c r="B31">
        <v>171.81847999999999</v>
      </c>
      <c r="C31" s="2">
        <v>0.23863677999999999</v>
      </c>
    </row>
    <row r="32" spans="1:3" x14ac:dyDescent="0.3">
      <c r="A32" t="b">
        <v>0</v>
      </c>
      <c r="B32">
        <v>195.47424000000001</v>
      </c>
      <c r="C32" s="2">
        <v>0.27149200000000001</v>
      </c>
    </row>
    <row r="33" spans="1:3" x14ac:dyDescent="0.3">
      <c r="A33" t="b">
        <v>1</v>
      </c>
      <c r="B33">
        <v>145.32409999999999</v>
      </c>
      <c r="C33" s="2">
        <v>0.20183903</v>
      </c>
    </row>
    <row r="34" spans="1:3" x14ac:dyDescent="0.3">
      <c r="A34" t="b">
        <v>1</v>
      </c>
      <c r="B34">
        <v>174.03130999999999</v>
      </c>
      <c r="C34" s="2">
        <v>0.24171016000000001</v>
      </c>
    </row>
    <row r="35" spans="1:3" x14ac:dyDescent="0.3">
      <c r="A35" t="b">
        <v>0</v>
      </c>
      <c r="B35">
        <v>189.10162</v>
      </c>
      <c r="C35" s="2">
        <v>0.26264113</v>
      </c>
    </row>
    <row r="36" spans="1:3" x14ac:dyDescent="0.3">
      <c r="A36" t="b">
        <v>1</v>
      </c>
      <c r="B36">
        <v>145.32409999999999</v>
      </c>
      <c r="C36" s="2">
        <v>0.20183903</v>
      </c>
    </row>
    <row r="37" spans="1:3" x14ac:dyDescent="0.3">
      <c r="A37" t="b">
        <v>0</v>
      </c>
      <c r="B37">
        <v>195.23321999999999</v>
      </c>
      <c r="C37" s="2">
        <v>0.27115723000000003</v>
      </c>
    </row>
    <row r="38" spans="1:3" x14ac:dyDescent="0.3">
      <c r="A38" t="b">
        <v>1</v>
      </c>
      <c r="B38">
        <v>166.90485000000001</v>
      </c>
      <c r="C38" s="2">
        <v>0.23181228000000001</v>
      </c>
    </row>
    <row r="39" spans="1:3" x14ac:dyDescent="0.3">
      <c r="A39" t="b">
        <v>0</v>
      </c>
      <c r="B39">
        <v>200.94800000000001</v>
      </c>
      <c r="C39" s="2">
        <v>0.27909443</v>
      </c>
    </row>
    <row r="40" spans="1:3" x14ac:dyDescent="0.3">
      <c r="A40" t="b">
        <v>0</v>
      </c>
      <c r="B40">
        <v>191.97472999999999</v>
      </c>
      <c r="C40" s="2">
        <v>0.26663156999999998</v>
      </c>
    </row>
    <row r="41" spans="1:3" x14ac:dyDescent="0.3">
      <c r="A41" t="b">
        <v>1</v>
      </c>
      <c r="B41">
        <v>145.32409999999999</v>
      </c>
      <c r="C41" s="2">
        <v>0.20183903</v>
      </c>
    </row>
    <row r="42" spans="1:3" x14ac:dyDescent="0.3">
      <c r="A42" t="b">
        <v>1</v>
      </c>
      <c r="B42">
        <v>145.32409999999999</v>
      </c>
      <c r="C42" s="2">
        <v>0.20183903</v>
      </c>
    </row>
    <row r="43" spans="1:3" x14ac:dyDescent="0.3">
      <c r="A43" t="b">
        <v>1</v>
      </c>
      <c r="B43">
        <v>145.32409999999999</v>
      </c>
      <c r="C43" s="2">
        <v>0.20183903</v>
      </c>
    </row>
    <row r="44" spans="1:3" x14ac:dyDescent="0.3">
      <c r="A44" t="b">
        <v>1</v>
      </c>
      <c r="B44">
        <v>145.32409999999999</v>
      </c>
      <c r="C44" s="2">
        <v>0.20183903</v>
      </c>
    </row>
    <row r="45" spans="1:3" x14ac:dyDescent="0.3">
      <c r="A45" t="b">
        <v>1</v>
      </c>
      <c r="B45">
        <v>145.32409999999999</v>
      </c>
      <c r="C45" s="2">
        <v>0.20183903</v>
      </c>
    </row>
    <row r="46" spans="1:3" x14ac:dyDescent="0.3">
      <c r="A46" t="b">
        <v>0</v>
      </c>
      <c r="B46">
        <v>185.24334999999999</v>
      </c>
      <c r="C46" s="2">
        <v>0.25728244</v>
      </c>
    </row>
    <row r="47" spans="1:3" x14ac:dyDescent="0.3">
      <c r="A47" t="b">
        <v>1</v>
      </c>
      <c r="B47">
        <v>145.32409999999999</v>
      </c>
      <c r="C47" s="2">
        <v>0.20183903</v>
      </c>
    </row>
    <row r="48" spans="1:3" x14ac:dyDescent="0.3">
      <c r="A48" t="b">
        <v>1</v>
      </c>
      <c r="B48">
        <v>145.32409999999999</v>
      </c>
      <c r="C48" s="2">
        <v>0.20183903</v>
      </c>
    </row>
    <row r="49" spans="1:3" x14ac:dyDescent="0.3">
      <c r="A49" t="b">
        <v>1</v>
      </c>
      <c r="B49">
        <v>169.15674000000001</v>
      </c>
      <c r="C49" s="2">
        <v>0.23493992</v>
      </c>
    </row>
    <row r="50" spans="1:3" x14ac:dyDescent="0.3">
      <c r="A50" t="b">
        <v>1</v>
      </c>
      <c r="B50">
        <v>174.34997999999999</v>
      </c>
      <c r="C50" s="2">
        <v>0.24215275</v>
      </c>
    </row>
    <row r="51" spans="1:3" x14ac:dyDescent="0.3">
      <c r="A51" t="b">
        <v>1</v>
      </c>
      <c r="B51">
        <v>145.32409999999999</v>
      </c>
      <c r="C51" s="2">
        <v>0.20183903</v>
      </c>
    </row>
    <row r="52" spans="1:3" x14ac:dyDescent="0.3">
      <c r="A52" t="b">
        <v>1</v>
      </c>
      <c r="B52">
        <v>179.36285000000001</v>
      </c>
      <c r="C52" s="2">
        <v>0.24911507999999999</v>
      </c>
    </row>
    <row r="53" spans="1:3" x14ac:dyDescent="0.3">
      <c r="A53" t="b">
        <v>0</v>
      </c>
      <c r="B53">
        <v>182.5119</v>
      </c>
      <c r="C53" s="2">
        <v>0.25348874999999998</v>
      </c>
    </row>
    <row r="54" spans="1:3" x14ac:dyDescent="0.3">
      <c r="A54" t="b">
        <v>0</v>
      </c>
      <c r="B54">
        <v>185.63782</v>
      </c>
      <c r="C54" s="2">
        <v>0.25783030000000001</v>
      </c>
    </row>
    <row r="55" spans="1:3" x14ac:dyDescent="0.3">
      <c r="A55" t="b">
        <v>1</v>
      </c>
      <c r="B55">
        <v>173.36365000000001</v>
      </c>
      <c r="C55" s="2">
        <v>0.24078284</v>
      </c>
    </row>
    <row r="56" spans="1:3" x14ac:dyDescent="0.3">
      <c r="A56" t="b">
        <v>1</v>
      </c>
      <c r="B56">
        <v>167.92157</v>
      </c>
      <c r="C56" s="2">
        <v>0.2332244</v>
      </c>
    </row>
    <row r="57" spans="1:3" x14ac:dyDescent="0.3">
      <c r="A57" t="b">
        <v>1</v>
      </c>
      <c r="B57">
        <v>145.32409999999999</v>
      </c>
      <c r="C57" s="2">
        <v>0.20183903</v>
      </c>
    </row>
    <row r="58" spans="1:3" x14ac:dyDescent="0.3">
      <c r="A58" t="b">
        <v>0</v>
      </c>
      <c r="B58">
        <v>197.40015</v>
      </c>
      <c r="C58" s="2">
        <v>0.27416688</v>
      </c>
    </row>
    <row r="59" spans="1:3" x14ac:dyDescent="0.3">
      <c r="A59" t="b">
        <v>1</v>
      </c>
      <c r="B59">
        <v>145.32409999999999</v>
      </c>
      <c r="C59" s="2">
        <v>0.20183903</v>
      </c>
    </row>
    <row r="60" spans="1:3" x14ac:dyDescent="0.3">
      <c r="A60" t="b">
        <v>0</v>
      </c>
      <c r="B60">
        <v>200.62316999999999</v>
      </c>
      <c r="C60" s="2">
        <v>0.27864327999999999</v>
      </c>
    </row>
    <row r="61" spans="1:3" x14ac:dyDescent="0.3">
      <c r="A61" t="b">
        <v>0</v>
      </c>
      <c r="B61">
        <v>195.36694</v>
      </c>
      <c r="C61" s="2">
        <v>0.27134296000000002</v>
      </c>
    </row>
    <row r="62" spans="1:3" x14ac:dyDescent="0.3">
      <c r="A62" t="b">
        <v>0</v>
      </c>
      <c r="B62">
        <v>190.84112999999999</v>
      </c>
      <c r="C62" s="2">
        <v>0.26505711999999998</v>
      </c>
    </row>
    <row r="63" spans="1:3" x14ac:dyDescent="0.3">
      <c r="A63" t="b">
        <v>0</v>
      </c>
      <c r="B63">
        <v>201.46143000000001</v>
      </c>
      <c r="C63" s="2">
        <v>0.27980754000000002</v>
      </c>
    </row>
    <row r="64" spans="1:3" x14ac:dyDescent="0.3">
      <c r="A64" t="b">
        <v>0</v>
      </c>
      <c r="B64">
        <v>200.91162</v>
      </c>
      <c r="C64" s="2">
        <v>0.27904390000000001</v>
      </c>
    </row>
    <row r="65" spans="1:3" x14ac:dyDescent="0.3">
      <c r="A65" t="b">
        <v>1</v>
      </c>
      <c r="B65">
        <v>177.88397000000001</v>
      </c>
      <c r="C65" s="2">
        <v>0.24706106999999999</v>
      </c>
    </row>
    <row r="66" spans="1:3" x14ac:dyDescent="0.3">
      <c r="A66" t="b">
        <v>0</v>
      </c>
      <c r="B66">
        <v>198.92681999999999</v>
      </c>
      <c r="C66" s="2">
        <v>0.27628725999999998</v>
      </c>
    </row>
    <row r="67" spans="1:3" x14ac:dyDescent="0.3">
      <c r="A67" t="b">
        <v>0</v>
      </c>
      <c r="B67">
        <v>192.58563000000001</v>
      </c>
      <c r="C67" s="2">
        <v>0.26748005000000002</v>
      </c>
    </row>
    <row r="68" spans="1:3" x14ac:dyDescent="0.3">
      <c r="A68" t="b">
        <v>0</v>
      </c>
      <c r="B68">
        <v>195.07928000000001</v>
      </c>
      <c r="C68" s="2">
        <v>0.27094346000000002</v>
      </c>
    </row>
    <row r="69" spans="1:3" x14ac:dyDescent="0.3">
      <c r="A69" t="b">
        <v>1</v>
      </c>
      <c r="B69">
        <v>145.32409999999999</v>
      </c>
      <c r="C69" s="2">
        <v>0.20183903</v>
      </c>
    </row>
    <row r="70" spans="1:3" x14ac:dyDescent="0.3">
      <c r="A70" t="b">
        <v>1</v>
      </c>
      <c r="B70">
        <v>167.87298999999999</v>
      </c>
      <c r="C70" s="2">
        <v>0.23315691999999999</v>
      </c>
    </row>
    <row r="71" spans="1:3" x14ac:dyDescent="0.3">
      <c r="A71" t="b">
        <v>1</v>
      </c>
      <c r="B71">
        <v>145.32409999999999</v>
      </c>
      <c r="C71" s="2">
        <v>0.20183903</v>
      </c>
    </row>
    <row r="72" spans="1:3" x14ac:dyDescent="0.3">
      <c r="A72" t="b">
        <v>0</v>
      </c>
      <c r="B72">
        <v>187.45196999999999</v>
      </c>
      <c r="C72" s="2">
        <v>0.26034995999999999</v>
      </c>
    </row>
    <row r="73" spans="1:3" x14ac:dyDescent="0.3">
      <c r="A73" t="b">
        <v>0</v>
      </c>
      <c r="B73">
        <v>197.07874000000001</v>
      </c>
      <c r="C73" s="2">
        <v>0.27372046999999999</v>
      </c>
    </row>
    <row r="74" spans="1:3" x14ac:dyDescent="0.3">
      <c r="A74" t="b">
        <v>0</v>
      </c>
      <c r="B74">
        <v>201.4632</v>
      </c>
      <c r="C74" s="2">
        <v>0.27980998000000001</v>
      </c>
    </row>
    <row r="75" spans="1:3" x14ac:dyDescent="0.3">
      <c r="A75" t="b">
        <v>0</v>
      </c>
      <c r="B75">
        <v>185.15973</v>
      </c>
      <c r="C75" s="2">
        <v>0.25716630000000001</v>
      </c>
    </row>
    <row r="76" spans="1:3" x14ac:dyDescent="0.3">
      <c r="A76" t="b">
        <v>0</v>
      </c>
      <c r="B76">
        <v>201.34277</v>
      </c>
      <c r="C76" s="2">
        <v>0.27964273000000001</v>
      </c>
    </row>
    <row r="77" spans="1:3" x14ac:dyDescent="0.3">
      <c r="A77" t="b">
        <v>1</v>
      </c>
      <c r="B77">
        <v>145.32409999999999</v>
      </c>
      <c r="C77" s="2">
        <v>0.20183903</v>
      </c>
    </row>
    <row r="78" spans="1:3" x14ac:dyDescent="0.3">
      <c r="A78" t="b">
        <v>0</v>
      </c>
      <c r="B78">
        <v>191.62810999999999</v>
      </c>
      <c r="C78" s="2">
        <v>0.26615014999999997</v>
      </c>
    </row>
    <row r="79" spans="1:3" x14ac:dyDescent="0.3">
      <c r="A79" t="b">
        <v>1</v>
      </c>
      <c r="B79">
        <v>145.32409999999999</v>
      </c>
      <c r="C79" s="2">
        <v>0.20183903</v>
      </c>
    </row>
    <row r="80" spans="1:3" x14ac:dyDescent="0.3">
      <c r="A80" t="b">
        <v>1</v>
      </c>
      <c r="B80">
        <v>178.42676</v>
      </c>
      <c r="C80" s="2">
        <v>0.24781494000000001</v>
      </c>
    </row>
    <row r="81" spans="1:3" x14ac:dyDescent="0.3">
      <c r="A81" t="b">
        <v>0</v>
      </c>
      <c r="B81">
        <v>191.02124000000001</v>
      </c>
      <c r="C81" s="2">
        <v>0.26530727999999998</v>
      </c>
    </row>
    <row r="82" spans="1:3" x14ac:dyDescent="0.3">
      <c r="A82" t="b">
        <v>1</v>
      </c>
      <c r="B82">
        <v>145.32409999999999</v>
      </c>
      <c r="C82" s="2">
        <v>0.20183903</v>
      </c>
    </row>
    <row r="83" spans="1:3" x14ac:dyDescent="0.3">
      <c r="A83" t="b">
        <v>0</v>
      </c>
      <c r="B83">
        <v>184.43958000000001</v>
      </c>
      <c r="C83" s="2">
        <v>0.25616607000000002</v>
      </c>
    </row>
    <row r="84" spans="1:3" x14ac:dyDescent="0.3">
      <c r="A84" t="b">
        <v>1</v>
      </c>
      <c r="B84">
        <v>167.64276000000001</v>
      </c>
      <c r="C84" s="2">
        <v>0.23283717000000001</v>
      </c>
    </row>
    <row r="85" spans="1:3" x14ac:dyDescent="0.3">
      <c r="A85" t="b">
        <v>0</v>
      </c>
      <c r="B85">
        <v>197.01074</v>
      </c>
      <c r="C85" s="2">
        <v>0.27362603000000002</v>
      </c>
    </row>
    <row r="86" spans="1:3" x14ac:dyDescent="0.3">
      <c r="A86" t="b">
        <v>1</v>
      </c>
      <c r="B86">
        <v>169.97998000000001</v>
      </c>
      <c r="C86" s="2">
        <v>0.2360833</v>
      </c>
    </row>
    <row r="87" spans="1:3" x14ac:dyDescent="0.3">
      <c r="A87" t="b">
        <v>0</v>
      </c>
      <c r="B87">
        <v>192.24987999999999</v>
      </c>
      <c r="C87" s="2">
        <v>0.26701373</v>
      </c>
    </row>
    <row r="88" spans="1:3" x14ac:dyDescent="0.3">
      <c r="A88" t="b">
        <v>0</v>
      </c>
      <c r="B88">
        <v>198.9563</v>
      </c>
      <c r="C88" s="2">
        <v>0.27632820000000002</v>
      </c>
    </row>
    <row r="89" spans="1:3" x14ac:dyDescent="0.3">
      <c r="A89" t="b">
        <v>0</v>
      </c>
      <c r="B89">
        <v>181.23163</v>
      </c>
      <c r="C89" s="2">
        <v>0.25171060000000001</v>
      </c>
    </row>
    <row r="90" spans="1:3" x14ac:dyDescent="0.3">
      <c r="A90" t="b">
        <v>0</v>
      </c>
      <c r="B90">
        <v>201.92017000000001</v>
      </c>
      <c r="C90" s="2">
        <v>0.28044468</v>
      </c>
    </row>
    <row r="91" spans="1:3" x14ac:dyDescent="0.3">
      <c r="A91" t="b">
        <v>1</v>
      </c>
      <c r="B91">
        <v>145.32409999999999</v>
      </c>
      <c r="C91" s="2">
        <v>0.20183903</v>
      </c>
    </row>
    <row r="92" spans="1:3" x14ac:dyDescent="0.3">
      <c r="A92" t="b">
        <v>0</v>
      </c>
      <c r="B92">
        <v>191.42676</v>
      </c>
      <c r="C92" s="2">
        <v>0.26587050000000001</v>
      </c>
    </row>
    <row r="93" spans="1:3" x14ac:dyDescent="0.3">
      <c r="A93" t="b">
        <v>0</v>
      </c>
      <c r="B93">
        <v>191.30176</v>
      </c>
      <c r="C93" s="2">
        <v>0.26569688000000002</v>
      </c>
    </row>
    <row r="94" spans="1:3" x14ac:dyDescent="0.3">
      <c r="A94" t="b">
        <v>0</v>
      </c>
      <c r="B94">
        <v>197.30035000000001</v>
      </c>
      <c r="C94" s="2">
        <v>0.27402827000000002</v>
      </c>
    </row>
    <row r="95" spans="1:3" x14ac:dyDescent="0.3">
      <c r="A95" t="b">
        <v>1</v>
      </c>
      <c r="B95">
        <v>178.05096</v>
      </c>
      <c r="C95" s="2">
        <v>0.24729301000000001</v>
      </c>
    </row>
    <row r="96" spans="1:3" x14ac:dyDescent="0.3">
      <c r="A96" t="b">
        <v>0</v>
      </c>
      <c r="B96">
        <v>195.83251999999999</v>
      </c>
      <c r="C96" s="2">
        <v>0.2719896</v>
      </c>
    </row>
    <row r="97" spans="1:3" x14ac:dyDescent="0.3">
      <c r="A97" t="b">
        <v>0</v>
      </c>
      <c r="B97">
        <v>187.22820999999999</v>
      </c>
      <c r="C97" s="2">
        <v>0.26003917999999998</v>
      </c>
    </row>
    <row r="98" spans="1:3" x14ac:dyDescent="0.3">
      <c r="A98" t="b">
        <v>1</v>
      </c>
      <c r="B98">
        <v>145.32409999999999</v>
      </c>
      <c r="C98" s="2">
        <v>0.20183903</v>
      </c>
    </row>
    <row r="99" spans="1:3" x14ac:dyDescent="0.3">
      <c r="A99" t="b">
        <v>0</v>
      </c>
      <c r="B99">
        <v>201.28856999999999</v>
      </c>
      <c r="C99" s="2">
        <v>0.27956745</v>
      </c>
    </row>
    <row r="100" spans="1:3" x14ac:dyDescent="0.3">
      <c r="A100" t="b">
        <v>1</v>
      </c>
      <c r="B100">
        <v>145.32409999999999</v>
      </c>
      <c r="C100" s="2">
        <v>0.20183903</v>
      </c>
    </row>
    <row r="101" spans="1:3" x14ac:dyDescent="0.3">
      <c r="A101" t="b">
        <v>1</v>
      </c>
      <c r="B101">
        <v>145.32409999999999</v>
      </c>
      <c r="C101" s="2">
        <v>0.20183903</v>
      </c>
    </row>
    <row r="102" spans="1:3" x14ac:dyDescent="0.3">
      <c r="A102" t="b">
        <v>1</v>
      </c>
      <c r="B102">
        <v>145.32409999999999</v>
      </c>
      <c r="C102" s="2">
        <v>0.20183903</v>
      </c>
    </row>
    <row r="103" spans="1:3" x14ac:dyDescent="0.3">
      <c r="A103" t="b">
        <v>1</v>
      </c>
      <c r="B103">
        <v>178.73047</v>
      </c>
      <c r="C103" s="2">
        <v>0.24823676</v>
      </c>
    </row>
    <row r="104" spans="1:3" x14ac:dyDescent="0.3">
      <c r="A104" t="b">
        <v>0</v>
      </c>
      <c r="B104">
        <v>196.32355000000001</v>
      </c>
      <c r="C104" s="2">
        <v>0.27267158000000002</v>
      </c>
    </row>
    <row r="105" spans="1:3" x14ac:dyDescent="0.3">
      <c r="A105" t="b">
        <v>0</v>
      </c>
      <c r="B105">
        <v>196.33385999999999</v>
      </c>
      <c r="C105" s="2">
        <v>0.27268592000000003</v>
      </c>
    </row>
    <row r="106" spans="1:3" x14ac:dyDescent="0.3">
      <c r="A106" t="b">
        <v>0</v>
      </c>
      <c r="B106">
        <v>188.20435000000001</v>
      </c>
      <c r="C106" s="2">
        <v>0.26139491999999998</v>
      </c>
    </row>
    <row r="107" spans="1:3" x14ac:dyDescent="0.3">
      <c r="A107" t="b">
        <v>1</v>
      </c>
      <c r="B107">
        <v>145.32409999999999</v>
      </c>
      <c r="C107" s="2">
        <v>0.20183903</v>
      </c>
    </row>
    <row r="108" spans="1:3" x14ac:dyDescent="0.3">
      <c r="A108" t="b">
        <v>1</v>
      </c>
      <c r="B108">
        <v>145.32409999999999</v>
      </c>
      <c r="C108" s="2">
        <v>0.20183903</v>
      </c>
    </row>
    <row r="109" spans="1:3" x14ac:dyDescent="0.3">
      <c r="A109" t="b">
        <v>0</v>
      </c>
      <c r="B109">
        <v>201.39788999999999</v>
      </c>
      <c r="C109" s="2">
        <v>0.2797193</v>
      </c>
    </row>
    <row r="110" spans="1:3" x14ac:dyDescent="0.3">
      <c r="A110" t="b">
        <v>1</v>
      </c>
      <c r="B110">
        <v>145.32409999999999</v>
      </c>
      <c r="C110" s="2">
        <v>0.20183903</v>
      </c>
    </row>
    <row r="111" spans="1:3" x14ac:dyDescent="0.3">
      <c r="A111" t="b">
        <v>0</v>
      </c>
      <c r="B111">
        <v>196.49402000000001</v>
      </c>
      <c r="C111" s="2">
        <v>0.27290836000000002</v>
      </c>
    </row>
    <row r="112" spans="1:3" x14ac:dyDescent="0.3">
      <c r="A112" t="b">
        <v>1</v>
      </c>
      <c r="B112">
        <v>168.79767000000001</v>
      </c>
      <c r="C112" s="2">
        <v>0.23444119999999999</v>
      </c>
    </row>
    <row r="113" spans="1:3" x14ac:dyDescent="0.3">
      <c r="A113" t="b">
        <v>1</v>
      </c>
      <c r="B113">
        <v>177.79894999999999</v>
      </c>
      <c r="C113" s="2">
        <v>0.24694298000000001</v>
      </c>
    </row>
    <row r="114" spans="1:3" x14ac:dyDescent="0.3">
      <c r="A114" t="b">
        <v>1</v>
      </c>
      <c r="B114">
        <v>170.43329</v>
      </c>
      <c r="C114" s="2">
        <v>0.2367129</v>
      </c>
    </row>
    <row r="115" spans="1:3" x14ac:dyDescent="0.3">
      <c r="A115" t="b">
        <v>1</v>
      </c>
      <c r="B115">
        <v>166.71204</v>
      </c>
      <c r="C115" s="2">
        <v>0.23154449999999999</v>
      </c>
    </row>
    <row r="116" spans="1:3" x14ac:dyDescent="0.3">
      <c r="A116" t="b">
        <v>0</v>
      </c>
      <c r="B116">
        <v>199.29834</v>
      </c>
      <c r="C116" s="2">
        <v>0.27680326</v>
      </c>
    </row>
    <row r="117" spans="1:3" x14ac:dyDescent="0.3">
      <c r="A117" t="b">
        <v>1</v>
      </c>
      <c r="B117">
        <v>167.31360000000001</v>
      </c>
      <c r="C117" s="2">
        <v>0.23238</v>
      </c>
    </row>
    <row r="118" spans="1:3" x14ac:dyDescent="0.3">
      <c r="A118" t="b">
        <v>0</v>
      </c>
      <c r="B118">
        <v>199.52898999999999</v>
      </c>
      <c r="C118" s="2">
        <v>0.27712360000000003</v>
      </c>
    </row>
    <row r="119" spans="1:3" x14ac:dyDescent="0.3">
      <c r="A119" t="b">
        <v>1</v>
      </c>
      <c r="B119">
        <v>145.32409999999999</v>
      </c>
      <c r="C119" s="2">
        <v>0.20183903</v>
      </c>
    </row>
    <row r="120" spans="1:3" x14ac:dyDescent="0.3">
      <c r="A120" t="b">
        <v>1</v>
      </c>
      <c r="B120">
        <v>145.32409999999999</v>
      </c>
      <c r="C120" s="2">
        <v>0.20183903</v>
      </c>
    </row>
    <row r="121" spans="1:3" x14ac:dyDescent="0.3">
      <c r="A121" t="b">
        <v>1</v>
      </c>
      <c r="B121">
        <v>145.32409999999999</v>
      </c>
      <c r="C121" s="2">
        <v>0.20183903</v>
      </c>
    </row>
    <row r="122" spans="1:3" x14ac:dyDescent="0.3">
      <c r="A122" t="b">
        <v>1</v>
      </c>
      <c r="B122">
        <v>177.30352999999999</v>
      </c>
      <c r="C122" s="2">
        <v>0.2462549</v>
      </c>
    </row>
    <row r="123" spans="1:3" x14ac:dyDescent="0.3">
      <c r="A123" t="b">
        <v>0</v>
      </c>
      <c r="B123">
        <v>199.70972</v>
      </c>
      <c r="C123" s="2">
        <v>0.27737460000000003</v>
      </c>
    </row>
    <row r="124" spans="1:3" x14ac:dyDescent="0.3">
      <c r="A124" t="b">
        <v>1</v>
      </c>
      <c r="B124">
        <v>145.32409999999999</v>
      </c>
      <c r="C124" s="2">
        <v>0.20183903</v>
      </c>
    </row>
    <row r="125" spans="1:3" x14ac:dyDescent="0.3">
      <c r="A125" t="b">
        <v>1</v>
      </c>
      <c r="B125">
        <v>171.11829</v>
      </c>
      <c r="C125" s="2">
        <v>0.23766428000000001</v>
      </c>
    </row>
    <row r="126" spans="1:3" x14ac:dyDescent="0.3">
      <c r="A126" t="b">
        <v>0</v>
      </c>
      <c r="B126">
        <v>198.02172999999999</v>
      </c>
      <c r="C126" s="2">
        <v>0.27503017000000002</v>
      </c>
    </row>
    <row r="127" spans="1:3" x14ac:dyDescent="0.3">
      <c r="A127" t="b">
        <v>0</v>
      </c>
      <c r="B127">
        <v>203.71265</v>
      </c>
      <c r="C127" s="2">
        <v>0.28293422000000001</v>
      </c>
    </row>
    <row r="128" spans="1:3" x14ac:dyDescent="0.3">
      <c r="A128" t="b">
        <v>1</v>
      </c>
      <c r="B128">
        <v>145.32409999999999</v>
      </c>
      <c r="C128" s="2">
        <v>0.20183903</v>
      </c>
    </row>
    <row r="129" spans="1:3" x14ac:dyDescent="0.3">
      <c r="A129" t="b">
        <v>1</v>
      </c>
      <c r="B129">
        <v>145.32409999999999</v>
      </c>
      <c r="C129" s="2">
        <v>0.20183903</v>
      </c>
    </row>
    <row r="130" spans="1:3" x14ac:dyDescent="0.3">
      <c r="A130" t="b">
        <v>0</v>
      </c>
      <c r="B130">
        <v>197.20690999999999</v>
      </c>
      <c r="C130" s="2">
        <v>0.27389848</v>
      </c>
    </row>
    <row r="131" spans="1:3" x14ac:dyDescent="0.3">
      <c r="A131" t="b">
        <v>1</v>
      </c>
      <c r="B131">
        <v>169.05242999999999</v>
      </c>
      <c r="C131" s="2">
        <v>0.23479502999999999</v>
      </c>
    </row>
    <row r="132" spans="1:3" x14ac:dyDescent="0.3">
      <c r="A132" t="b">
        <v>0</v>
      </c>
      <c r="B132">
        <v>187.26324</v>
      </c>
      <c r="C132" s="2">
        <v>0.26008785000000001</v>
      </c>
    </row>
    <row r="133" spans="1:3" x14ac:dyDescent="0.3">
      <c r="A133" t="b">
        <v>1</v>
      </c>
      <c r="B133">
        <v>145.32409999999999</v>
      </c>
      <c r="C133" s="2">
        <v>0.20183903</v>
      </c>
    </row>
    <row r="134" spans="1:3" x14ac:dyDescent="0.3">
      <c r="A134" t="b">
        <v>1</v>
      </c>
      <c r="B134">
        <v>175.14080999999999</v>
      </c>
      <c r="C134" s="2">
        <v>0.24325111999999999</v>
      </c>
    </row>
    <row r="135" spans="1:3" x14ac:dyDescent="0.3">
      <c r="A135" t="b">
        <v>1</v>
      </c>
      <c r="B135">
        <v>145.32409999999999</v>
      </c>
      <c r="C135" s="2">
        <v>0.20183903</v>
      </c>
    </row>
    <row r="136" spans="1:3" x14ac:dyDescent="0.3">
      <c r="A136" t="b">
        <v>1</v>
      </c>
      <c r="B136">
        <v>145.32409999999999</v>
      </c>
      <c r="C136" s="2">
        <v>0.20183903</v>
      </c>
    </row>
    <row r="137" spans="1:3" x14ac:dyDescent="0.3">
      <c r="A137" t="b">
        <v>0</v>
      </c>
      <c r="B137">
        <v>181.05328</v>
      </c>
      <c r="C137" s="2">
        <v>0.25146289999999999</v>
      </c>
    </row>
    <row r="138" spans="1:3" x14ac:dyDescent="0.3">
      <c r="A138" t="b">
        <v>1</v>
      </c>
      <c r="B138">
        <v>145.32409999999999</v>
      </c>
      <c r="C138" s="2">
        <v>0.20183903</v>
      </c>
    </row>
    <row r="139" spans="1:3" x14ac:dyDescent="0.3">
      <c r="A139" t="b">
        <v>0</v>
      </c>
      <c r="B139">
        <v>203.30969999999999</v>
      </c>
      <c r="C139" s="2">
        <v>0.28237456</v>
      </c>
    </row>
    <row r="140" spans="1:3" x14ac:dyDescent="0.3">
      <c r="A140" t="b">
        <v>0</v>
      </c>
      <c r="B140">
        <v>184.14569</v>
      </c>
      <c r="C140" s="2">
        <v>0.25575789999999998</v>
      </c>
    </row>
    <row r="141" spans="1:3" x14ac:dyDescent="0.3">
      <c r="A141" t="b">
        <v>1</v>
      </c>
      <c r="B141">
        <v>145.32409999999999</v>
      </c>
      <c r="C141" s="2">
        <v>0.20183903</v>
      </c>
    </row>
    <row r="142" spans="1:3" x14ac:dyDescent="0.3">
      <c r="A142" t="b">
        <v>1</v>
      </c>
      <c r="B142">
        <v>145.32409999999999</v>
      </c>
      <c r="C142" s="2">
        <v>0.20183903</v>
      </c>
    </row>
    <row r="143" spans="1:3" x14ac:dyDescent="0.3">
      <c r="A143" t="b">
        <v>1</v>
      </c>
      <c r="B143">
        <v>177.17523</v>
      </c>
      <c r="C143" s="2">
        <v>0.24607672</v>
      </c>
    </row>
    <row r="144" spans="1:3" x14ac:dyDescent="0.3">
      <c r="A144" t="b">
        <v>1</v>
      </c>
      <c r="B144">
        <v>171.90619000000001</v>
      </c>
      <c r="C144" s="2">
        <v>0.23875859999999999</v>
      </c>
    </row>
    <row r="145" spans="1:3" x14ac:dyDescent="0.3">
      <c r="A145" t="b">
        <v>0</v>
      </c>
      <c r="B145">
        <v>182.23853</v>
      </c>
      <c r="C145" s="2">
        <v>0.25310906999999999</v>
      </c>
    </row>
    <row r="146" spans="1:3" x14ac:dyDescent="0.3">
      <c r="A146" t="b">
        <v>0</v>
      </c>
      <c r="B146">
        <v>192.81110000000001</v>
      </c>
      <c r="C146" s="2">
        <v>0.26779318000000002</v>
      </c>
    </row>
    <row r="147" spans="1:3" x14ac:dyDescent="0.3">
      <c r="A147" t="b">
        <v>1</v>
      </c>
      <c r="B147">
        <v>169.15735000000001</v>
      </c>
      <c r="C147" s="2">
        <v>0.23494076999999999</v>
      </c>
    </row>
    <row r="148" spans="1:3" x14ac:dyDescent="0.3">
      <c r="A148" t="b">
        <v>0</v>
      </c>
      <c r="B148">
        <v>181.0523</v>
      </c>
      <c r="C148" s="2">
        <v>0.25146153999999998</v>
      </c>
    </row>
    <row r="149" spans="1:3" x14ac:dyDescent="0.3">
      <c r="A149" t="b">
        <v>1</v>
      </c>
      <c r="B149">
        <v>179.58704</v>
      </c>
      <c r="C149" s="2">
        <v>0.24942644</v>
      </c>
    </row>
    <row r="150" spans="1:3" x14ac:dyDescent="0.3">
      <c r="A150" t="b">
        <v>0</v>
      </c>
      <c r="B150">
        <v>198.25579999999999</v>
      </c>
      <c r="C150" s="2">
        <v>0.27535527999999998</v>
      </c>
    </row>
    <row r="151" spans="1:3" x14ac:dyDescent="0.3">
      <c r="A151" t="b">
        <v>1</v>
      </c>
      <c r="B151">
        <v>145.32409999999999</v>
      </c>
      <c r="C151" s="2">
        <v>0.20183903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68B3-096F-4611-882B-C78E0999CB01}">
  <dimension ref="A1:F151"/>
  <sheetViews>
    <sheetView workbookViewId="0">
      <selection activeCell="F7" sqref="F7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29.886718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166.60803000000001</v>
      </c>
      <c r="C2" s="2">
        <v>0.23140004</v>
      </c>
      <c r="E2" s="1" t="s">
        <v>3</v>
      </c>
      <c r="F2" s="2">
        <f xml:space="preserve"> COUNTIF(TradeResults19[Column1], "VERDADEIRO") / COUNTA(TradeResults19[Column1])</f>
        <v>1</v>
      </c>
    </row>
    <row r="3" spans="1:6" ht="18" x14ac:dyDescent="0.35">
      <c r="A3" t="b">
        <v>1</v>
      </c>
      <c r="B3">
        <v>166.60803000000001</v>
      </c>
      <c r="C3" s="2">
        <v>0.23140004</v>
      </c>
      <c r="E3" s="1" t="s">
        <v>4</v>
      </c>
      <c r="F3" s="2">
        <f t="array" ref="F3" xml:space="preserve"> AVERAGE(IF(TradeResults19[Column1] = TRUE,TradeResults19[Column3]))</f>
        <v>0.23140004000000006</v>
      </c>
    </row>
    <row r="4" spans="1:6" ht="18" x14ac:dyDescent="0.35">
      <c r="A4" t="b">
        <v>1</v>
      </c>
      <c r="B4">
        <v>166.60803000000001</v>
      </c>
      <c r="C4" s="2">
        <v>0.23140004</v>
      </c>
      <c r="E4" s="1" t="s">
        <v>8</v>
      </c>
      <c r="F4" s="6">
        <f t="array" ref="F4" xml:space="preserve"> AVERAGE(IF(TradeResults19[Column1] = TRUE,TradeResults19[Column2],0))</f>
        <v>166.60802999999967</v>
      </c>
    </row>
    <row r="5" spans="1:6" ht="18" x14ac:dyDescent="0.35">
      <c r="A5" t="b">
        <v>1</v>
      </c>
      <c r="B5">
        <v>166.60803000000001</v>
      </c>
      <c r="C5" s="2">
        <v>0.23140004</v>
      </c>
      <c r="E5" s="4" t="s">
        <v>5</v>
      </c>
      <c r="F5" s="2">
        <f t="array" ref="F5">_xlfn.STDEV.P(IF(TradeResults19[Column1]=TRUE, TradeResults19[Column3]))</f>
        <v>5.5511151231257827E-17</v>
      </c>
    </row>
    <row r="6" spans="1:6" ht="18" x14ac:dyDescent="0.35">
      <c r="A6" t="b">
        <v>1</v>
      </c>
      <c r="B6">
        <v>166.60803000000001</v>
      </c>
      <c r="C6" s="2">
        <v>0.23140004</v>
      </c>
      <c r="E6" s="1" t="s">
        <v>6</v>
      </c>
      <c r="F6" s="2">
        <f t="array" ref="F6">_xlfn.STDEV.P(IF(TradeResults19[Column1]=TRUE, IF(TradeResults19[Column3]&gt;0,TradeResults19[Column3])))</f>
        <v>5.5511151231257827E-17</v>
      </c>
    </row>
    <row r="7" spans="1:6" ht="18" x14ac:dyDescent="0.35">
      <c r="A7" t="b">
        <v>1</v>
      </c>
      <c r="B7">
        <v>166.60803000000001</v>
      </c>
      <c r="C7" s="2">
        <v>0.23140004</v>
      </c>
      <c r="E7" s="1" t="s">
        <v>7</v>
      </c>
      <c r="F7" s="3" t="e">
        <f t="array" ref="F7">_xlfn.STDEV.P(IF(TradeResults19[Column1]=TRUE, IF(TradeResults19[Column3]&lt;0,TradeResults19[Column3])))</f>
        <v>#DIV/0!</v>
      </c>
    </row>
    <row r="8" spans="1:6" x14ac:dyDescent="0.3">
      <c r="A8" t="b">
        <v>1</v>
      </c>
      <c r="B8">
        <v>166.60803000000001</v>
      </c>
      <c r="C8" s="2">
        <v>0.23140004</v>
      </c>
    </row>
    <row r="9" spans="1:6" x14ac:dyDescent="0.3">
      <c r="A9" t="b">
        <v>1</v>
      </c>
      <c r="B9">
        <v>166.60803000000001</v>
      </c>
      <c r="C9" s="2">
        <v>0.23140004</v>
      </c>
    </row>
    <row r="10" spans="1:6" x14ac:dyDescent="0.3">
      <c r="A10" t="b">
        <v>1</v>
      </c>
      <c r="B10">
        <v>166.60803000000001</v>
      </c>
      <c r="C10" s="2">
        <v>0.23140004</v>
      </c>
    </row>
    <row r="11" spans="1:6" x14ac:dyDescent="0.3">
      <c r="A11" t="b">
        <v>1</v>
      </c>
      <c r="B11">
        <v>166.60803000000001</v>
      </c>
      <c r="C11" s="2">
        <v>0.23140004</v>
      </c>
    </row>
    <row r="12" spans="1:6" x14ac:dyDescent="0.3">
      <c r="A12" t="b">
        <v>1</v>
      </c>
      <c r="B12">
        <v>166.60803000000001</v>
      </c>
      <c r="C12" s="2">
        <v>0.23140004</v>
      </c>
    </row>
    <row r="13" spans="1:6" x14ac:dyDescent="0.3">
      <c r="A13" t="b">
        <v>1</v>
      </c>
      <c r="B13">
        <v>166.60803000000001</v>
      </c>
      <c r="C13" s="2">
        <v>0.23140004</v>
      </c>
    </row>
    <row r="14" spans="1:6" x14ac:dyDescent="0.3">
      <c r="A14" t="b">
        <v>1</v>
      </c>
      <c r="B14">
        <v>166.60803000000001</v>
      </c>
      <c r="C14" s="2">
        <v>0.23140004</v>
      </c>
    </row>
    <row r="15" spans="1:6" x14ac:dyDescent="0.3">
      <c r="A15" t="b">
        <v>1</v>
      </c>
      <c r="B15">
        <v>166.60803000000001</v>
      </c>
      <c r="C15" s="2">
        <v>0.23140004</v>
      </c>
    </row>
    <row r="16" spans="1:6" x14ac:dyDescent="0.3">
      <c r="A16" t="b">
        <v>1</v>
      </c>
      <c r="B16">
        <v>166.60803000000001</v>
      </c>
      <c r="C16" s="2">
        <v>0.23140004</v>
      </c>
    </row>
    <row r="17" spans="1:3" x14ac:dyDescent="0.3">
      <c r="A17" t="b">
        <v>1</v>
      </c>
      <c r="B17">
        <v>166.60803000000001</v>
      </c>
      <c r="C17" s="2">
        <v>0.23140004</v>
      </c>
    </row>
    <row r="18" spans="1:3" x14ac:dyDescent="0.3">
      <c r="A18" t="b">
        <v>1</v>
      </c>
      <c r="B18">
        <v>166.60803000000001</v>
      </c>
      <c r="C18" s="2">
        <v>0.23140004</v>
      </c>
    </row>
    <row r="19" spans="1:3" x14ac:dyDescent="0.3">
      <c r="A19" t="b">
        <v>1</v>
      </c>
      <c r="B19">
        <v>166.60803000000001</v>
      </c>
      <c r="C19" s="2">
        <v>0.23140004</v>
      </c>
    </row>
    <row r="20" spans="1:3" x14ac:dyDescent="0.3">
      <c r="A20" t="b">
        <v>1</v>
      </c>
      <c r="B20">
        <v>166.60803000000001</v>
      </c>
      <c r="C20" s="2">
        <v>0.23140004</v>
      </c>
    </row>
    <row r="21" spans="1:3" x14ac:dyDescent="0.3">
      <c r="A21" t="b">
        <v>1</v>
      </c>
      <c r="B21">
        <v>166.60803000000001</v>
      </c>
      <c r="C21" s="2">
        <v>0.23140004</v>
      </c>
    </row>
    <row r="22" spans="1:3" x14ac:dyDescent="0.3">
      <c r="A22" t="b">
        <v>1</v>
      </c>
      <c r="B22">
        <v>166.60803000000001</v>
      </c>
      <c r="C22" s="2">
        <v>0.23140004</v>
      </c>
    </row>
    <row r="23" spans="1:3" x14ac:dyDescent="0.3">
      <c r="A23" t="b">
        <v>1</v>
      </c>
      <c r="B23">
        <v>166.60803000000001</v>
      </c>
      <c r="C23" s="2">
        <v>0.23140004</v>
      </c>
    </row>
    <row r="24" spans="1:3" x14ac:dyDescent="0.3">
      <c r="A24" t="b">
        <v>1</v>
      </c>
      <c r="B24">
        <v>166.60803000000001</v>
      </c>
      <c r="C24" s="2">
        <v>0.23140004</v>
      </c>
    </row>
    <row r="25" spans="1:3" x14ac:dyDescent="0.3">
      <c r="A25" t="b">
        <v>1</v>
      </c>
      <c r="B25">
        <v>166.60803000000001</v>
      </c>
      <c r="C25" s="2">
        <v>0.23140004</v>
      </c>
    </row>
    <row r="26" spans="1:3" x14ac:dyDescent="0.3">
      <c r="A26" t="b">
        <v>1</v>
      </c>
      <c r="B26">
        <v>166.60803000000001</v>
      </c>
      <c r="C26" s="2">
        <v>0.23140004</v>
      </c>
    </row>
    <row r="27" spans="1:3" x14ac:dyDescent="0.3">
      <c r="A27" t="b">
        <v>1</v>
      </c>
      <c r="B27">
        <v>166.60803000000001</v>
      </c>
      <c r="C27" s="2">
        <v>0.23140004</v>
      </c>
    </row>
    <row r="28" spans="1:3" x14ac:dyDescent="0.3">
      <c r="A28" t="b">
        <v>1</v>
      </c>
      <c r="B28">
        <v>166.60803000000001</v>
      </c>
      <c r="C28" s="2">
        <v>0.23140004</v>
      </c>
    </row>
    <row r="29" spans="1:3" x14ac:dyDescent="0.3">
      <c r="A29" t="b">
        <v>1</v>
      </c>
      <c r="B29">
        <v>166.60803000000001</v>
      </c>
      <c r="C29" s="2">
        <v>0.23140004</v>
      </c>
    </row>
    <row r="30" spans="1:3" x14ac:dyDescent="0.3">
      <c r="A30" t="b">
        <v>1</v>
      </c>
      <c r="B30">
        <v>166.60803000000001</v>
      </c>
      <c r="C30" s="2">
        <v>0.23140004</v>
      </c>
    </row>
    <row r="31" spans="1:3" x14ac:dyDescent="0.3">
      <c r="A31" t="b">
        <v>1</v>
      </c>
      <c r="B31">
        <v>166.60803000000001</v>
      </c>
      <c r="C31" s="2">
        <v>0.23140004</v>
      </c>
    </row>
    <row r="32" spans="1:3" x14ac:dyDescent="0.3">
      <c r="A32" t="b">
        <v>1</v>
      </c>
      <c r="B32">
        <v>166.60803000000001</v>
      </c>
      <c r="C32" s="2">
        <v>0.23140004</v>
      </c>
    </row>
    <row r="33" spans="1:3" x14ac:dyDescent="0.3">
      <c r="A33" t="b">
        <v>1</v>
      </c>
      <c r="B33">
        <v>166.60803000000001</v>
      </c>
      <c r="C33" s="2">
        <v>0.23140004</v>
      </c>
    </row>
    <row r="34" spans="1:3" x14ac:dyDescent="0.3">
      <c r="A34" t="b">
        <v>1</v>
      </c>
      <c r="B34">
        <v>166.60803000000001</v>
      </c>
      <c r="C34" s="2">
        <v>0.23140004</v>
      </c>
    </row>
    <row r="35" spans="1:3" x14ac:dyDescent="0.3">
      <c r="A35" t="b">
        <v>1</v>
      </c>
      <c r="B35">
        <v>166.60803000000001</v>
      </c>
      <c r="C35" s="2">
        <v>0.23140004</v>
      </c>
    </row>
    <row r="36" spans="1:3" x14ac:dyDescent="0.3">
      <c r="A36" t="b">
        <v>1</v>
      </c>
      <c r="B36">
        <v>166.60803000000001</v>
      </c>
      <c r="C36" s="2">
        <v>0.23140004</v>
      </c>
    </row>
    <row r="37" spans="1:3" x14ac:dyDescent="0.3">
      <c r="A37" t="b">
        <v>1</v>
      </c>
      <c r="B37">
        <v>166.60803000000001</v>
      </c>
      <c r="C37" s="2">
        <v>0.23140004</v>
      </c>
    </row>
    <row r="38" spans="1:3" x14ac:dyDescent="0.3">
      <c r="A38" t="b">
        <v>1</v>
      </c>
      <c r="B38">
        <v>166.60803000000001</v>
      </c>
      <c r="C38" s="2">
        <v>0.23140004</v>
      </c>
    </row>
    <row r="39" spans="1:3" x14ac:dyDescent="0.3">
      <c r="A39" t="b">
        <v>1</v>
      </c>
      <c r="B39">
        <v>166.60803000000001</v>
      </c>
      <c r="C39" s="2">
        <v>0.23140004</v>
      </c>
    </row>
    <row r="40" spans="1:3" x14ac:dyDescent="0.3">
      <c r="A40" t="b">
        <v>1</v>
      </c>
      <c r="B40">
        <v>166.60803000000001</v>
      </c>
      <c r="C40" s="2">
        <v>0.23140004</v>
      </c>
    </row>
    <row r="41" spans="1:3" x14ac:dyDescent="0.3">
      <c r="A41" t="b">
        <v>1</v>
      </c>
      <c r="B41">
        <v>166.60803000000001</v>
      </c>
      <c r="C41" s="2">
        <v>0.23140004</v>
      </c>
    </row>
    <row r="42" spans="1:3" x14ac:dyDescent="0.3">
      <c r="A42" t="b">
        <v>1</v>
      </c>
      <c r="B42">
        <v>166.60803000000001</v>
      </c>
      <c r="C42" s="2">
        <v>0.23140004</v>
      </c>
    </row>
    <row r="43" spans="1:3" x14ac:dyDescent="0.3">
      <c r="A43" t="b">
        <v>1</v>
      </c>
      <c r="B43">
        <v>166.60803000000001</v>
      </c>
      <c r="C43" s="2">
        <v>0.23140004</v>
      </c>
    </row>
    <row r="44" spans="1:3" x14ac:dyDescent="0.3">
      <c r="A44" t="b">
        <v>1</v>
      </c>
      <c r="B44">
        <v>166.60803000000001</v>
      </c>
      <c r="C44" s="2">
        <v>0.23140004</v>
      </c>
    </row>
    <row r="45" spans="1:3" x14ac:dyDescent="0.3">
      <c r="A45" t="b">
        <v>1</v>
      </c>
      <c r="B45">
        <v>166.60803000000001</v>
      </c>
      <c r="C45" s="2">
        <v>0.23140004</v>
      </c>
    </row>
    <row r="46" spans="1:3" x14ac:dyDescent="0.3">
      <c r="A46" t="b">
        <v>1</v>
      </c>
      <c r="B46">
        <v>166.60803000000001</v>
      </c>
      <c r="C46" s="2">
        <v>0.23140004</v>
      </c>
    </row>
    <row r="47" spans="1:3" x14ac:dyDescent="0.3">
      <c r="A47" t="b">
        <v>1</v>
      </c>
      <c r="B47">
        <v>166.60803000000001</v>
      </c>
      <c r="C47" s="2">
        <v>0.23140004</v>
      </c>
    </row>
    <row r="48" spans="1:3" x14ac:dyDescent="0.3">
      <c r="A48" t="b">
        <v>1</v>
      </c>
      <c r="B48">
        <v>166.60803000000001</v>
      </c>
      <c r="C48" s="2">
        <v>0.23140004</v>
      </c>
    </row>
    <row r="49" spans="1:3" x14ac:dyDescent="0.3">
      <c r="A49" t="b">
        <v>1</v>
      </c>
      <c r="B49">
        <v>166.60803000000001</v>
      </c>
      <c r="C49" s="2">
        <v>0.23140004</v>
      </c>
    </row>
    <row r="50" spans="1:3" x14ac:dyDescent="0.3">
      <c r="A50" t="b">
        <v>1</v>
      </c>
      <c r="B50">
        <v>166.60803000000001</v>
      </c>
      <c r="C50" s="2">
        <v>0.23140004</v>
      </c>
    </row>
    <row r="51" spans="1:3" x14ac:dyDescent="0.3">
      <c r="A51" t="b">
        <v>1</v>
      </c>
      <c r="B51">
        <v>166.60803000000001</v>
      </c>
      <c r="C51" s="2">
        <v>0.23140004</v>
      </c>
    </row>
    <row r="52" spans="1:3" x14ac:dyDescent="0.3">
      <c r="A52" t="b">
        <v>1</v>
      </c>
      <c r="B52">
        <v>166.60803000000001</v>
      </c>
      <c r="C52" s="2">
        <v>0.23140004</v>
      </c>
    </row>
    <row r="53" spans="1:3" x14ac:dyDescent="0.3">
      <c r="A53" t="b">
        <v>1</v>
      </c>
      <c r="B53">
        <v>166.60803000000001</v>
      </c>
      <c r="C53" s="2">
        <v>0.23140004</v>
      </c>
    </row>
    <row r="54" spans="1:3" x14ac:dyDescent="0.3">
      <c r="A54" t="b">
        <v>1</v>
      </c>
      <c r="B54">
        <v>166.60803000000001</v>
      </c>
      <c r="C54" s="2">
        <v>0.23140004</v>
      </c>
    </row>
    <row r="55" spans="1:3" x14ac:dyDescent="0.3">
      <c r="A55" t="b">
        <v>1</v>
      </c>
      <c r="B55">
        <v>166.60803000000001</v>
      </c>
      <c r="C55" s="2">
        <v>0.23140004</v>
      </c>
    </row>
    <row r="56" spans="1:3" x14ac:dyDescent="0.3">
      <c r="A56" t="b">
        <v>1</v>
      </c>
      <c r="B56">
        <v>166.60803000000001</v>
      </c>
      <c r="C56" s="2">
        <v>0.23140004</v>
      </c>
    </row>
    <row r="57" spans="1:3" x14ac:dyDescent="0.3">
      <c r="A57" t="b">
        <v>1</v>
      </c>
      <c r="B57">
        <v>166.60803000000001</v>
      </c>
      <c r="C57" s="2">
        <v>0.23140004</v>
      </c>
    </row>
    <row r="58" spans="1:3" x14ac:dyDescent="0.3">
      <c r="A58" t="b">
        <v>1</v>
      </c>
      <c r="B58">
        <v>166.60803000000001</v>
      </c>
      <c r="C58" s="2">
        <v>0.23140004</v>
      </c>
    </row>
    <row r="59" spans="1:3" x14ac:dyDescent="0.3">
      <c r="A59" t="b">
        <v>1</v>
      </c>
      <c r="B59">
        <v>166.60803000000001</v>
      </c>
      <c r="C59" s="2">
        <v>0.23140004</v>
      </c>
    </row>
    <row r="60" spans="1:3" x14ac:dyDescent="0.3">
      <c r="A60" t="b">
        <v>1</v>
      </c>
      <c r="B60">
        <v>166.60803000000001</v>
      </c>
      <c r="C60" s="2">
        <v>0.23140004</v>
      </c>
    </row>
    <row r="61" spans="1:3" x14ac:dyDescent="0.3">
      <c r="A61" t="b">
        <v>1</v>
      </c>
      <c r="B61">
        <v>166.60803000000001</v>
      </c>
      <c r="C61" s="2">
        <v>0.23140004</v>
      </c>
    </row>
    <row r="62" spans="1:3" x14ac:dyDescent="0.3">
      <c r="A62" t="b">
        <v>1</v>
      </c>
      <c r="B62">
        <v>166.60803000000001</v>
      </c>
      <c r="C62" s="2">
        <v>0.23140004</v>
      </c>
    </row>
    <row r="63" spans="1:3" x14ac:dyDescent="0.3">
      <c r="A63" t="b">
        <v>1</v>
      </c>
      <c r="B63">
        <v>166.60803000000001</v>
      </c>
      <c r="C63" s="2">
        <v>0.23140004</v>
      </c>
    </row>
    <row r="64" spans="1:3" x14ac:dyDescent="0.3">
      <c r="A64" t="b">
        <v>1</v>
      </c>
      <c r="B64">
        <v>166.60803000000001</v>
      </c>
      <c r="C64" s="2">
        <v>0.23140004</v>
      </c>
    </row>
    <row r="65" spans="1:3" x14ac:dyDescent="0.3">
      <c r="A65" t="b">
        <v>1</v>
      </c>
      <c r="B65">
        <v>166.60803000000001</v>
      </c>
      <c r="C65" s="2">
        <v>0.23140004</v>
      </c>
    </row>
    <row r="66" spans="1:3" x14ac:dyDescent="0.3">
      <c r="A66" t="b">
        <v>1</v>
      </c>
      <c r="B66">
        <v>166.60803000000001</v>
      </c>
      <c r="C66" s="2">
        <v>0.23140004</v>
      </c>
    </row>
    <row r="67" spans="1:3" x14ac:dyDescent="0.3">
      <c r="A67" t="b">
        <v>1</v>
      </c>
      <c r="B67">
        <v>166.60803000000001</v>
      </c>
      <c r="C67" s="2">
        <v>0.23140004</v>
      </c>
    </row>
    <row r="68" spans="1:3" x14ac:dyDescent="0.3">
      <c r="A68" t="b">
        <v>1</v>
      </c>
      <c r="B68">
        <v>166.60803000000001</v>
      </c>
      <c r="C68" s="2">
        <v>0.23140004</v>
      </c>
    </row>
    <row r="69" spans="1:3" x14ac:dyDescent="0.3">
      <c r="A69" t="b">
        <v>1</v>
      </c>
      <c r="B69">
        <v>166.60803000000001</v>
      </c>
      <c r="C69" s="2">
        <v>0.23140004</v>
      </c>
    </row>
    <row r="70" spans="1:3" x14ac:dyDescent="0.3">
      <c r="A70" t="b">
        <v>1</v>
      </c>
      <c r="B70">
        <v>166.60803000000001</v>
      </c>
      <c r="C70" s="2">
        <v>0.23140004</v>
      </c>
    </row>
    <row r="71" spans="1:3" x14ac:dyDescent="0.3">
      <c r="A71" t="b">
        <v>1</v>
      </c>
      <c r="B71">
        <v>166.60803000000001</v>
      </c>
      <c r="C71" s="2">
        <v>0.23140004</v>
      </c>
    </row>
    <row r="72" spans="1:3" x14ac:dyDescent="0.3">
      <c r="A72" t="b">
        <v>1</v>
      </c>
      <c r="B72">
        <v>166.60803000000001</v>
      </c>
      <c r="C72" s="2">
        <v>0.23140004</v>
      </c>
    </row>
    <row r="73" spans="1:3" x14ac:dyDescent="0.3">
      <c r="A73" t="b">
        <v>1</v>
      </c>
      <c r="B73">
        <v>166.60803000000001</v>
      </c>
      <c r="C73" s="2">
        <v>0.23140004</v>
      </c>
    </row>
    <row r="74" spans="1:3" x14ac:dyDescent="0.3">
      <c r="A74" t="b">
        <v>1</v>
      </c>
      <c r="B74">
        <v>166.60803000000001</v>
      </c>
      <c r="C74" s="2">
        <v>0.23140004</v>
      </c>
    </row>
    <row r="75" spans="1:3" x14ac:dyDescent="0.3">
      <c r="A75" t="b">
        <v>1</v>
      </c>
      <c r="B75">
        <v>166.60803000000001</v>
      </c>
      <c r="C75" s="2">
        <v>0.23140004</v>
      </c>
    </row>
    <row r="76" spans="1:3" x14ac:dyDescent="0.3">
      <c r="A76" t="b">
        <v>1</v>
      </c>
      <c r="B76">
        <v>166.60803000000001</v>
      </c>
      <c r="C76" s="2">
        <v>0.23140004</v>
      </c>
    </row>
    <row r="77" spans="1:3" x14ac:dyDescent="0.3">
      <c r="A77" t="b">
        <v>1</v>
      </c>
      <c r="B77">
        <v>166.60803000000001</v>
      </c>
      <c r="C77" s="2">
        <v>0.23140004</v>
      </c>
    </row>
    <row r="78" spans="1:3" x14ac:dyDescent="0.3">
      <c r="A78" t="b">
        <v>1</v>
      </c>
      <c r="B78">
        <v>166.60803000000001</v>
      </c>
      <c r="C78" s="2">
        <v>0.23140004</v>
      </c>
    </row>
    <row r="79" spans="1:3" x14ac:dyDescent="0.3">
      <c r="A79" t="b">
        <v>1</v>
      </c>
      <c r="B79">
        <v>166.60803000000001</v>
      </c>
      <c r="C79" s="2">
        <v>0.23140004</v>
      </c>
    </row>
    <row r="80" spans="1:3" x14ac:dyDescent="0.3">
      <c r="A80" t="b">
        <v>1</v>
      </c>
      <c r="B80">
        <v>166.60803000000001</v>
      </c>
      <c r="C80" s="2">
        <v>0.23140004</v>
      </c>
    </row>
    <row r="81" spans="1:3" x14ac:dyDescent="0.3">
      <c r="A81" t="b">
        <v>1</v>
      </c>
      <c r="B81">
        <v>166.60803000000001</v>
      </c>
      <c r="C81" s="2">
        <v>0.23140004</v>
      </c>
    </row>
    <row r="82" spans="1:3" x14ac:dyDescent="0.3">
      <c r="A82" t="b">
        <v>1</v>
      </c>
      <c r="B82">
        <v>166.60803000000001</v>
      </c>
      <c r="C82" s="2">
        <v>0.23140004</v>
      </c>
    </row>
    <row r="83" spans="1:3" x14ac:dyDescent="0.3">
      <c r="A83" t="b">
        <v>1</v>
      </c>
      <c r="B83">
        <v>166.60803000000001</v>
      </c>
      <c r="C83" s="2">
        <v>0.23140004</v>
      </c>
    </row>
    <row r="84" spans="1:3" x14ac:dyDescent="0.3">
      <c r="A84" t="b">
        <v>1</v>
      </c>
      <c r="B84">
        <v>166.60803000000001</v>
      </c>
      <c r="C84" s="2">
        <v>0.23140004</v>
      </c>
    </row>
    <row r="85" spans="1:3" x14ac:dyDescent="0.3">
      <c r="A85" t="b">
        <v>1</v>
      </c>
      <c r="B85">
        <v>166.60803000000001</v>
      </c>
      <c r="C85" s="2">
        <v>0.23140004</v>
      </c>
    </row>
    <row r="86" spans="1:3" x14ac:dyDescent="0.3">
      <c r="A86" t="b">
        <v>1</v>
      </c>
      <c r="B86">
        <v>166.60803000000001</v>
      </c>
      <c r="C86" s="2">
        <v>0.23140004</v>
      </c>
    </row>
    <row r="87" spans="1:3" x14ac:dyDescent="0.3">
      <c r="A87" t="b">
        <v>1</v>
      </c>
      <c r="B87">
        <v>166.60803000000001</v>
      </c>
      <c r="C87" s="2">
        <v>0.23140004</v>
      </c>
    </row>
    <row r="88" spans="1:3" x14ac:dyDescent="0.3">
      <c r="A88" t="b">
        <v>1</v>
      </c>
      <c r="B88">
        <v>166.60803000000001</v>
      </c>
      <c r="C88" s="2">
        <v>0.23140004</v>
      </c>
    </row>
    <row r="89" spans="1:3" x14ac:dyDescent="0.3">
      <c r="A89" t="b">
        <v>1</v>
      </c>
      <c r="B89">
        <v>166.60803000000001</v>
      </c>
      <c r="C89" s="2">
        <v>0.23140004</v>
      </c>
    </row>
    <row r="90" spans="1:3" x14ac:dyDescent="0.3">
      <c r="A90" t="b">
        <v>1</v>
      </c>
      <c r="B90">
        <v>166.60803000000001</v>
      </c>
      <c r="C90" s="2">
        <v>0.23140004</v>
      </c>
    </row>
    <row r="91" spans="1:3" x14ac:dyDescent="0.3">
      <c r="A91" t="b">
        <v>1</v>
      </c>
      <c r="B91">
        <v>166.60803000000001</v>
      </c>
      <c r="C91" s="2">
        <v>0.23140004</v>
      </c>
    </row>
    <row r="92" spans="1:3" x14ac:dyDescent="0.3">
      <c r="A92" t="b">
        <v>1</v>
      </c>
      <c r="B92">
        <v>166.60803000000001</v>
      </c>
      <c r="C92" s="2">
        <v>0.23140004</v>
      </c>
    </row>
    <row r="93" spans="1:3" x14ac:dyDescent="0.3">
      <c r="A93" t="b">
        <v>1</v>
      </c>
      <c r="B93">
        <v>166.60803000000001</v>
      </c>
      <c r="C93" s="2">
        <v>0.23140004</v>
      </c>
    </row>
    <row r="94" spans="1:3" x14ac:dyDescent="0.3">
      <c r="A94" t="b">
        <v>1</v>
      </c>
      <c r="B94">
        <v>166.60803000000001</v>
      </c>
      <c r="C94" s="2">
        <v>0.23140004</v>
      </c>
    </row>
    <row r="95" spans="1:3" x14ac:dyDescent="0.3">
      <c r="A95" t="b">
        <v>1</v>
      </c>
      <c r="B95">
        <v>166.60803000000001</v>
      </c>
      <c r="C95" s="2">
        <v>0.23140004</v>
      </c>
    </row>
    <row r="96" spans="1:3" x14ac:dyDescent="0.3">
      <c r="A96" t="b">
        <v>1</v>
      </c>
      <c r="B96">
        <v>166.60803000000001</v>
      </c>
      <c r="C96" s="2">
        <v>0.23140004</v>
      </c>
    </row>
    <row r="97" spans="1:3" x14ac:dyDescent="0.3">
      <c r="A97" t="b">
        <v>1</v>
      </c>
      <c r="B97">
        <v>166.60803000000001</v>
      </c>
      <c r="C97" s="2">
        <v>0.23140004</v>
      </c>
    </row>
    <row r="98" spans="1:3" x14ac:dyDescent="0.3">
      <c r="A98" t="b">
        <v>1</v>
      </c>
      <c r="B98">
        <v>166.60803000000001</v>
      </c>
      <c r="C98" s="2">
        <v>0.23140004</v>
      </c>
    </row>
    <row r="99" spans="1:3" x14ac:dyDescent="0.3">
      <c r="A99" t="b">
        <v>1</v>
      </c>
      <c r="B99">
        <v>166.60803000000001</v>
      </c>
      <c r="C99" s="2">
        <v>0.23140004</v>
      </c>
    </row>
    <row r="100" spans="1:3" x14ac:dyDescent="0.3">
      <c r="A100" t="b">
        <v>1</v>
      </c>
      <c r="B100">
        <v>166.60803000000001</v>
      </c>
      <c r="C100" s="2">
        <v>0.23140004</v>
      </c>
    </row>
    <row r="101" spans="1:3" x14ac:dyDescent="0.3">
      <c r="A101" t="b">
        <v>1</v>
      </c>
      <c r="B101">
        <v>166.60803000000001</v>
      </c>
      <c r="C101" s="2">
        <v>0.23140004</v>
      </c>
    </row>
    <row r="102" spans="1:3" x14ac:dyDescent="0.3">
      <c r="A102" t="b">
        <v>1</v>
      </c>
      <c r="B102">
        <v>166.60803000000001</v>
      </c>
      <c r="C102" s="2">
        <v>0.23140004</v>
      </c>
    </row>
    <row r="103" spans="1:3" x14ac:dyDescent="0.3">
      <c r="A103" t="b">
        <v>1</v>
      </c>
      <c r="B103">
        <v>166.60803000000001</v>
      </c>
      <c r="C103" s="2">
        <v>0.23140004</v>
      </c>
    </row>
    <row r="104" spans="1:3" x14ac:dyDescent="0.3">
      <c r="A104" t="b">
        <v>1</v>
      </c>
      <c r="B104">
        <v>166.60803000000001</v>
      </c>
      <c r="C104" s="2">
        <v>0.23140004</v>
      </c>
    </row>
    <row r="105" spans="1:3" x14ac:dyDescent="0.3">
      <c r="A105" t="b">
        <v>1</v>
      </c>
      <c r="B105">
        <v>166.60803000000001</v>
      </c>
      <c r="C105" s="2">
        <v>0.23140004</v>
      </c>
    </row>
    <row r="106" spans="1:3" x14ac:dyDescent="0.3">
      <c r="A106" t="b">
        <v>1</v>
      </c>
      <c r="B106">
        <v>166.60803000000001</v>
      </c>
      <c r="C106" s="2">
        <v>0.23140004</v>
      </c>
    </row>
    <row r="107" spans="1:3" x14ac:dyDescent="0.3">
      <c r="A107" t="b">
        <v>1</v>
      </c>
      <c r="B107">
        <v>166.60803000000001</v>
      </c>
      <c r="C107" s="2">
        <v>0.23140004</v>
      </c>
    </row>
    <row r="108" spans="1:3" x14ac:dyDescent="0.3">
      <c r="A108" t="b">
        <v>1</v>
      </c>
      <c r="B108">
        <v>166.60803000000001</v>
      </c>
      <c r="C108" s="2">
        <v>0.23140004</v>
      </c>
    </row>
    <row r="109" spans="1:3" x14ac:dyDescent="0.3">
      <c r="A109" t="b">
        <v>1</v>
      </c>
      <c r="B109">
        <v>166.60803000000001</v>
      </c>
      <c r="C109" s="2">
        <v>0.23140004</v>
      </c>
    </row>
    <row r="110" spans="1:3" x14ac:dyDescent="0.3">
      <c r="A110" t="b">
        <v>1</v>
      </c>
      <c r="B110">
        <v>166.60803000000001</v>
      </c>
      <c r="C110" s="2">
        <v>0.23140004</v>
      </c>
    </row>
    <row r="111" spans="1:3" x14ac:dyDescent="0.3">
      <c r="A111" t="b">
        <v>1</v>
      </c>
      <c r="B111">
        <v>166.60803000000001</v>
      </c>
      <c r="C111" s="2">
        <v>0.23140004</v>
      </c>
    </row>
    <row r="112" spans="1:3" x14ac:dyDescent="0.3">
      <c r="A112" t="b">
        <v>1</v>
      </c>
      <c r="B112">
        <v>166.60803000000001</v>
      </c>
      <c r="C112" s="2">
        <v>0.23140004</v>
      </c>
    </row>
    <row r="113" spans="1:3" x14ac:dyDescent="0.3">
      <c r="A113" t="b">
        <v>1</v>
      </c>
      <c r="B113">
        <v>166.60803000000001</v>
      </c>
      <c r="C113" s="2">
        <v>0.23140004</v>
      </c>
    </row>
    <row r="114" spans="1:3" x14ac:dyDescent="0.3">
      <c r="A114" t="b">
        <v>1</v>
      </c>
      <c r="B114">
        <v>166.60803000000001</v>
      </c>
      <c r="C114" s="2">
        <v>0.23140004</v>
      </c>
    </row>
    <row r="115" spans="1:3" x14ac:dyDescent="0.3">
      <c r="A115" t="b">
        <v>1</v>
      </c>
      <c r="B115">
        <v>166.60803000000001</v>
      </c>
      <c r="C115" s="2">
        <v>0.23140004</v>
      </c>
    </row>
    <row r="116" spans="1:3" x14ac:dyDescent="0.3">
      <c r="A116" t="b">
        <v>1</v>
      </c>
      <c r="B116">
        <v>166.60803000000001</v>
      </c>
      <c r="C116" s="2">
        <v>0.23140004</v>
      </c>
    </row>
    <row r="117" spans="1:3" x14ac:dyDescent="0.3">
      <c r="A117" t="b">
        <v>1</v>
      </c>
      <c r="B117">
        <v>166.60803000000001</v>
      </c>
      <c r="C117" s="2">
        <v>0.23140004</v>
      </c>
    </row>
    <row r="118" spans="1:3" x14ac:dyDescent="0.3">
      <c r="A118" t="b">
        <v>1</v>
      </c>
      <c r="B118">
        <v>166.60803000000001</v>
      </c>
      <c r="C118" s="2">
        <v>0.23140004</v>
      </c>
    </row>
    <row r="119" spans="1:3" x14ac:dyDescent="0.3">
      <c r="A119" t="b">
        <v>1</v>
      </c>
      <c r="B119">
        <v>166.60803000000001</v>
      </c>
      <c r="C119" s="2">
        <v>0.23140004</v>
      </c>
    </row>
    <row r="120" spans="1:3" x14ac:dyDescent="0.3">
      <c r="A120" t="b">
        <v>1</v>
      </c>
      <c r="B120">
        <v>166.60803000000001</v>
      </c>
      <c r="C120" s="2">
        <v>0.23140004</v>
      </c>
    </row>
    <row r="121" spans="1:3" x14ac:dyDescent="0.3">
      <c r="A121" t="b">
        <v>1</v>
      </c>
      <c r="B121">
        <v>166.60803000000001</v>
      </c>
      <c r="C121" s="2">
        <v>0.23140004</v>
      </c>
    </row>
    <row r="122" spans="1:3" x14ac:dyDescent="0.3">
      <c r="A122" t="b">
        <v>1</v>
      </c>
      <c r="B122">
        <v>166.60803000000001</v>
      </c>
      <c r="C122" s="2">
        <v>0.23140004</v>
      </c>
    </row>
    <row r="123" spans="1:3" x14ac:dyDescent="0.3">
      <c r="A123" t="b">
        <v>1</v>
      </c>
      <c r="B123">
        <v>166.60803000000001</v>
      </c>
      <c r="C123" s="2">
        <v>0.23140004</v>
      </c>
    </row>
    <row r="124" spans="1:3" x14ac:dyDescent="0.3">
      <c r="A124" t="b">
        <v>1</v>
      </c>
      <c r="B124">
        <v>166.60803000000001</v>
      </c>
      <c r="C124" s="2">
        <v>0.23140004</v>
      </c>
    </row>
    <row r="125" spans="1:3" x14ac:dyDescent="0.3">
      <c r="A125" t="b">
        <v>1</v>
      </c>
      <c r="B125">
        <v>166.60803000000001</v>
      </c>
      <c r="C125" s="2">
        <v>0.23140004</v>
      </c>
    </row>
    <row r="126" spans="1:3" x14ac:dyDescent="0.3">
      <c r="A126" t="b">
        <v>1</v>
      </c>
      <c r="B126">
        <v>166.60803000000001</v>
      </c>
      <c r="C126" s="2">
        <v>0.23140004</v>
      </c>
    </row>
    <row r="127" spans="1:3" x14ac:dyDescent="0.3">
      <c r="A127" t="b">
        <v>1</v>
      </c>
      <c r="B127">
        <v>166.60803000000001</v>
      </c>
      <c r="C127" s="2">
        <v>0.23140004</v>
      </c>
    </row>
    <row r="128" spans="1:3" x14ac:dyDescent="0.3">
      <c r="A128" t="b">
        <v>1</v>
      </c>
      <c r="B128">
        <v>166.60803000000001</v>
      </c>
      <c r="C128" s="2">
        <v>0.23140004</v>
      </c>
    </row>
    <row r="129" spans="1:3" x14ac:dyDescent="0.3">
      <c r="A129" t="b">
        <v>1</v>
      </c>
      <c r="B129">
        <v>166.60803000000001</v>
      </c>
      <c r="C129" s="2">
        <v>0.23140004</v>
      </c>
    </row>
    <row r="130" spans="1:3" x14ac:dyDescent="0.3">
      <c r="A130" t="b">
        <v>1</v>
      </c>
      <c r="B130">
        <v>166.60803000000001</v>
      </c>
      <c r="C130" s="2">
        <v>0.23140004</v>
      </c>
    </row>
    <row r="131" spans="1:3" x14ac:dyDescent="0.3">
      <c r="A131" t="b">
        <v>1</v>
      </c>
      <c r="B131">
        <v>166.60803000000001</v>
      </c>
      <c r="C131" s="2">
        <v>0.23140004</v>
      </c>
    </row>
    <row r="132" spans="1:3" x14ac:dyDescent="0.3">
      <c r="A132" t="b">
        <v>1</v>
      </c>
      <c r="B132">
        <v>166.60803000000001</v>
      </c>
      <c r="C132" s="2">
        <v>0.23140004</v>
      </c>
    </row>
    <row r="133" spans="1:3" x14ac:dyDescent="0.3">
      <c r="A133" t="b">
        <v>1</v>
      </c>
      <c r="B133">
        <v>166.60803000000001</v>
      </c>
      <c r="C133" s="2">
        <v>0.23140004</v>
      </c>
    </row>
    <row r="134" spans="1:3" x14ac:dyDescent="0.3">
      <c r="A134" t="b">
        <v>1</v>
      </c>
      <c r="B134">
        <v>166.60803000000001</v>
      </c>
      <c r="C134" s="2">
        <v>0.23140004</v>
      </c>
    </row>
    <row r="135" spans="1:3" x14ac:dyDescent="0.3">
      <c r="A135" t="b">
        <v>1</v>
      </c>
      <c r="B135">
        <v>166.60803000000001</v>
      </c>
      <c r="C135" s="2">
        <v>0.23140004</v>
      </c>
    </row>
    <row r="136" spans="1:3" x14ac:dyDescent="0.3">
      <c r="A136" t="b">
        <v>1</v>
      </c>
      <c r="B136">
        <v>166.60803000000001</v>
      </c>
      <c r="C136" s="2">
        <v>0.23140004</v>
      </c>
    </row>
    <row r="137" spans="1:3" x14ac:dyDescent="0.3">
      <c r="A137" t="b">
        <v>1</v>
      </c>
      <c r="B137">
        <v>166.60803000000001</v>
      </c>
      <c r="C137" s="2">
        <v>0.23140004</v>
      </c>
    </row>
    <row r="138" spans="1:3" x14ac:dyDescent="0.3">
      <c r="A138" t="b">
        <v>1</v>
      </c>
      <c r="B138">
        <v>166.60803000000001</v>
      </c>
      <c r="C138" s="2">
        <v>0.23140004</v>
      </c>
    </row>
    <row r="139" spans="1:3" x14ac:dyDescent="0.3">
      <c r="A139" t="b">
        <v>1</v>
      </c>
      <c r="B139">
        <v>166.60803000000001</v>
      </c>
      <c r="C139" s="2">
        <v>0.23140004</v>
      </c>
    </row>
    <row r="140" spans="1:3" x14ac:dyDescent="0.3">
      <c r="A140" t="b">
        <v>1</v>
      </c>
      <c r="B140">
        <v>166.60803000000001</v>
      </c>
      <c r="C140" s="2">
        <v>0.23140004</v>
      </c>
    </row>
    <row r="141" spans="1:3" x14ac:dyDescent="0.3">
      <c r="A141" t="b">
        <v>1</v>
      </c>
      <c r="B141">
        <v>166.60803000000001</v>
      </c>
      <c r="C141" s="2">
        <v>0.23140004</v>
      </c>
    </row>
    <row r="142" spans="1:3" x14ac:dyDescent="0.3">
      <c r="A142" t="b">
        <v>1</v>
      </c>
      <c r="B142">
        <v>166.60803000000001</v>
      </c>
      <c r="C142" s="2">
        <v>0.23140004</v>
      </c>
    </row>
    <row r="143" spans="1:3" x14ac:dyDescent="0.3">
      <c r="A143" t="b">
        <v>1</v>
      </c>
      <c r="B143">
        <v>166.60803000000001</v>
      </c>
      <c r="C143" s="2">
        <v>0.23140004</v>
      </c>
    </row>
    <row r="144" spans="1:3" x14ac:dyDescent="0.3">
      <c r="A144" t="b">
        <v>1</v>
      </c>
      <c r="B144">
        <v>166.60803000000001</v>
      </c>
      <c r="C144" s="2">
        <v>0.23140004</v>
      </c>
    </row>
    <row r="145" spans="1:3" x14ac:dyDescent="0.3">
      <c r="A145" t="b">
        <v>1</v>
      </c>
      <c r="B145">
        <v>166.60803000000001</v>
      </c>
      <c r="C145" s="2">
        <v>0.23140004</v>
      </c>
    </row>
    <row r="146" spans="1:3" x14ac:dyDescent="0.3">
      <c r="A146" t="b">
        <v>1</v>
      </c>
      <c r="B146">
        <v>166.60803000000001</v>
      </c>
      <c r="C146" s="2">
        <v>0.23140004</v>
      </c>
    </row>
    <row r="147" spans="1:3" x14ac:dyDescent="0.3">
      <c r="A147" t="b">
        <v>1</v>
      </c>
      <c r="B147">
        <v>166.60803000000001</v>
      </c>
      <c r="C147" s="2">
        <v>0.23140004</v>
      </c>
    </row>
    <row r="148" spans="1:3" x14ac:dyDescent="0.3">
      <c r="A148" t="b">
        <v>1</v>
      </c>
      <c r="B148">
        <v>166.60803000000001</v>
      </c>
      <c r="C148" s="2">
        <v>0.23140004</v>
      </c>
    </row>
    <row r="149" spans="1:3" x14ac:dyDescent="0.3">
      <c r="A149" t="b">
        <v>1</v>
      </c>
      <c r="B149">
        <v>166.60803000000001</v>
      </c>
      <c r="C149" s="2">
        <v>0.23140004</v>
      </c>
    </row>
    <row r="150" spans="1:3" x14ac:dyDescent="0.3">
      <c r="A150" t="b">
        <v>1</v>
      </c>
      <c r="B150">
        <v>166.60803000000001</v>
      </c>
      <c r="C150" s="2">
        <v>0.23140004</v>
      </c>
    </row>
    <row r="151" spans="1:3" x14ac:dyDescent="0.3">
      <c r="A151" t="b">
        <v>1</v>
      </c>
      <c r="B151">
        <v>166.60803000000001</v>
      </c>
      <c r="C151" s="2">
        <v>0.23140004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8333-081A-448B-B689-DBCD967D17FB}">
  <dimension ref="A1:F151"/>
  <sheetViews>
    <sheetView workbookViewId="0">
      <selection activeCell="F7" sqref="F7"/>
    </sheetView>
  </sheetViews>
  <sheetFormatPr defaultRowHeight="14.4" x14ac:dyDescent="0.3"/>
  <cols>
    <col min="1" max="2" width="10.77734375" bestFit="1" customWidth="1"/>
    <col min="3" max="3" width="10.77734375" style="2" bestFit="1" customWidth="1"/>
    <col min="5" max="5" width="30.55468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0</v>
      </c>
      <c r="B2">
        <v>256.92534999999998</v>
      </c>
      <c r="C2" s="2">
        <v>0.35684075999999998</v>
      </c>
      <c r="E2" s="1" t="s">
        <v>3</v>
      </c>
      <c r="F2" s="2">
        <f xml:space="preserve"> COUNTIF(TradeResults18[Column1], "VERDADEIRO") / COUNTA(TradeResults18[Column1])</f>
        <v>0</v>
      </c>
    </row>
    <row r="3" spans="1:6" ht="18" x14ac:dyDescent="0.35">
      <c r="A3" t="b">
        <v>0</v>
      </c>
      <c r="B3">
        <v>259.28149999999999</v>
      </c>
      <c r="C3" s="2">
        <v>0.36011316999999998</v>
      </c>
      <c r="E3" s="1" t="s">
        <v>4</v>
      </c>
      <c r="F3" s="2" t="e">
        <f t="array" ref="F3" xml:space="preserve"> AVERAGE(IF(TradeResults18[Column1] = TRUE,TradeResults18[Column3]))</f>
        <v>#DIV/0!</v>
      </c>
    </row>
    <row r="4" spans="1:6" ht="18" x14ac:dyDescent="0.35">
      <c r="A4" t="b">
        <v>0</v>
      </c>
      <c r="B4">
        <v>224.17944</v>
      </c>
      <c r="C4" s="2">
        <v>0.31136033000000002</v>
      </c>
      <c r="E4" s="1" t="s">
        <v>8</v>
      </c>
      <c r="F4" s="6">
        <f t="array" ref="F4" xml:space="preserve"> AVERAGE(IF(TradeResults18[Column1] = TRUE,TradeResults18[Column2],0))</f>
        <v>0</v>
      </c>
    </row>
    <row r="5" spans="1:6" ht="18" x14ac:dyDescent="0.35">
      <c r="A5" t="b">
        <v>0</v>
      </c>
      <c r="B5">
        <v>224.17944</v>
      </c>
      <c r="C5" s="2">
        <v>0.31136033000000002</v>
      </c>
      <c r="E5" s="4" t="s">
        <v>5</v>
      </c>
      <c r="F5" s="2" t="e">
        <f t="array" ref="F5">_xlfn.STDEV.P(IF(TradeResults18[Column1]=TRUE, TradeResults18[Column3]))</f>
        <v>#DIV/0!</v>
      </c>
    </row>
    <row r="6" spans="1:6" ht="18" x14ac:dyDescent="0.35">
      <c r="A6" t="b">
        <v>0</v>
      </c>
      <c r="B6">
        <v>224.17944</v>
      </c>
      <c r="C6" s="2">
        <v>0.31136033000000002</v>
      </c>
      <c r="E6" s="1" t="s">
        <v>6</v>
      </c>
      <c r="F6" s="2" t="e">
        <f t="array" ref="F6">_xlfn.STDEV.P(IF(TradeResults18[Column1]=TRUE, IF(TradeResults18[Column3]&gt;0,TradeResults18[Column3])))</f>
        <v>#DIV/0!</v>
      </c>
    </row>
    <row r="7" spans="1:6" ht="18" x14ac:dyDescent="0.35">
      <c r="A7" t="b">
        <v>0</v>
      </c>
      <c r="B7">
        <v>264.20006999999998</v>
      </c>
      <c r="C7" s="2">
        <v>0.36694454999999998</v>
      </c>
      <c r="E7" s="1" t="s">
        <v>7</v>
      </c>
      <c r="F7" s="3" t="e">
        <f t="array" ref="F7">_xlfn.STDEV.P(IF(TradeResults18[Column1]=TRUE, IF(TradeResults18[Column3]&lt;0,TradeResults18[Column3])))</f>
        <v>#DIV/0!</v>
      </c>
    </row>
    <row r="8" spans="1:6" x14ac:dyDescent="0.3">
      <c r="A8" t="b">
        <v>0</v>
      </c>
      <c r="B8">
        <v>252.7201</v>
      </c>
      <c r="C8" s="2">
        <v>0.35100013000000002</v>
      </c>
    </row>
    <row r="9" spans="1:6" x14ac:dyDescent="0.3">
      <c r="A9" t="b">
        <v>0</v>
      </c>
      <c r="B9">
        <v>224.17944</v>
      </c>
      <c r="C9" s="2">
        <v>0.31136033000000002</v>
      </c>
    </row>
    <row r="10" spans="1:6" x14ac:dyDescent="0.3">
      <c r="A10" t="b">
        <v>0</v>
      </c>
      <c r="B10">
        <v>262.10950000000003</v>
      </c>
      <c r="C10" s="2">
        <v>0.36404097000000002</v>
      </c>
    </row>
    <row r="11" spans="1:6" x14ac:dyDescent="0.3">
      <c r="A11" t="b">
        <v>0</v>
      </c>
      <c r="B11">
        <v>259.53906000000001</v>
      </c>
      <c r="C11" s="2">
        <v>0.36047091999999997</v>
      </c>
    </row>
    <row r="12" spans="1:6" x14ac:dyDescent="0.3">
      <c r="A12" t="b">
        <v>0</v>
      </c>
      <c r="B12">
        <v>224.17944</v>
      </c>
      <c r="C12" s="2">
        <v>0.31136033000000002</v>
      </c>
    </row>
    <row r="13" spans="1:6" x14ac:dyDescent="0.3">
      <c r="A13" t="b">
        <v>0</v>
      </c>
      <c r="B13">
        <v>224.17944</v>
      </c>
      <c r="C13" s="2">
        <v>0.31136033000000002</v>
      </c>
    </row>
    <row r="14" spans="1:6" x14ac:dyDescent="0.3">
      <c r="A14" t="b">
        <v>0</v>
      </c>
      <c r="B14">
        <v>224.17944</v>
      </c>
      <c r="C14" s="2">
        <v>0.31136033000000002</v>
      </c>
    </row>
    <row r="15" spans="1:6" x14ac:dyDescent="0.3">
      <c r="A15" t="b">
        <v>0</v>
      </c>
      <c r="B15">
        <v>256.38195999999999</v>
      </c>
      <c r="C15" s="2">
        <v>0.35608604999999999</v>
      </c>
    </row>
    <row r="16" spans="1:6" x14ac:dyDescent="0.3">
      <c r="A16" t="b">
        <v>0</v>
      </c>
      <c r="B16">
        <v>262.56439999999998</v>
      </c>
      <c r="C16" s="2">
        <v>0.36467277999999997</v>
      </c>
    </row>
    <row r="17" spans="1:3" x14ac:dyDescent="0.3">
      <c r="A17" t="b">
        <v>0</v>
      </c>
      <c r="B17">
        <v>253.52117999999999</v>
      </c>
      <c r="C17" s="2">
        <v>0.35211273999999998</v>
      </c>
    </row>
    <row r="18" spans="1:3" x14ac:dyDescent="0.3">
      <c r="A18" t="b">
        <v>0</v>
      </c>
      <c r="B18">
        <v>256.40233999999998</v>
      </c>
      <c r="C18" s="2">
        <v>0.35611436000000002</v>
      </c>
    </row>
    <row r="19" spans="1:3" x14ac:dyDescent="0.3">
      <c r="A19" t="b">
        <v>0</v>
      </c>
      <c r="B19">
        <v>258.20837</v>
      </c>
      <c r="C19" s="2">
        <v>0.35862273</v>
      </c>
    </row>
    <row r="20" spans="1:3" x14ac:dyDescent="0.3">
      <c r="A20" t="b">
        <v>0</v>
      </c>
      <c r="B20">
        <v>251.37518</v>
      </c>
      <c r="C20" s="2">
        <v>0.3491322</v>
      </c>
    </row>
    <row r="21" spans="1:3" x14ac:dyDescent="0.3">
      <c r="A21" t="b">
        <v>0</v>
      </c>
      <c r="B21">
        <v>262.40845000000002</v>
      </c>
      <c r="C21" s="2">
        <v>0.36445618000000002</v>
      </c>
    </row>
    <row r="22" spans="1:3" x14ac:dyDescent="0.3">
      <c r="A22" t="b">
        <v>0</v>
      </c>
      <c r="B22">
        <v>255.60222999999999</v>
      </c>
      <c r="C22" s="2">
        <v>0.35500310000000002</v>
      </c>
    </row>
    <row r="23" spans="1:3" x14ac:dyDescent="0.3">
      <c r="A23" t="b">
        <v>0</v>
      </c>
      <c r="B23">
        <v>255.00201000000001</v>
      </c>
      <c r="C23" s="2">
        <v>0.35416945999999999</v>
      </c>
    </row>
    <row r="24" spans="1:3" x14ac:dyDescent="0.3">
      <c r="A24" t="b">
        <v>0</v>
      </c>
      <c r="B24">
        <v>264.78649999999999</v>
      </c>
      <c r="C24" s="2">
        <v>0.36775901999999999</v>
      </c>
    </row>
    <row r="25" spans="1:3" x14ac:dyDescent="0.3">
      <c r="A25" t="b">
        <v>0</v>
      </c>
      <c r="B25">
        <v>257.39246000000003</v>
      </c>
      <c r="C25" s="2">
        <v>0.35748953</v>
      </c>
    </row>
    <row r="26" spans="1:3" x14ac:dyDescent="0.3">
      <c r="A26" t="b">
        <v>0</v>
      </c>
      <c r="B26">
        <v>260.77769999999998</v>
      </c>
      <c r="C26" s="2">
        <v>0.36219126000000001</v>
      </c>
    </row>
    <row r="27" spans="1:3" x14ac:dyDescent="0.3">
      <c r="A27" t="b">
        <v>0</v>
      </c>
      <c r="B27">
        <v>224.17944</v>
      </c>
      <c r="C27" s="2">
        <v>0.31136033000000002</v>
      </c>
    </row>
    <row r="28" spans="1:3" x14ac:dyDescent="0.3">
      <c r="A28" t="b">
        <v>0</v>
      </c>
      <c r="B28">
        <v>263.70898</v>
      </c>
      <c r="C28" s="2">
        <v>0.36626247000000001</v>
      </c>
    </row>
    <row r="29" spans="1:3" x14ac:dyDescent="0.3">
      <c r="A29" t="b">
        <v>0</v>
      </c>
      <c r="B29">
        <v>224.17944</v>
      </c>
      <c r="C29" s="2">
        <v>0.31136033000000002</v>
      </c>
    </row>
    <row r="30" spans="1:3" x14ac:dyDescent="0.3">
      <c r="A30" t="b">
        <v>0</v>
      </c>
      <c r="B30">
        <v>252.52709999999999</v>
      </c>
      <c r="C30" s="2">
        <v>0.35073209999999999</v>
      </c>
    </row>
    <row r="31" spans="1:3" x14ac:dyDescent="0.3">
      <c r="A31" t="b">
        <v>0</v>
      </c>
      <c r="B31">
        <v>262.15204</v>
      </c>
      <c r="C31" s="2">
        <v>0.36410004000000001</v>
      </c>
    </row>
    <row r="32" spans="1:3" x14ac:dyDescent="0.3">
      <c r="A32" t="b">
        <v>0</v>
      </c>
      <c r="B32">
        <v>224.17944</v>
      </c>
      <c r="C32" s="2">
        <v>0.31136033000000002</v>
      </c>
    </row>
    <row r="33" spans="1:3" x14ac:dyDescent="0.3">
      <c r="A33" t="b">
        <v>0</v>
      </c>
      <c r="B33">
        <v>224.17944</v>
      </c>
      <c r="C33" s="2">
        <v>0.31136033000000002</v>
      </c>
    </row>
    <row r="34" spans="1:3" x14ac:dyDescent="0.3">
      <c r="A34" t="b">
        <v>0</v>
      </c>
      <c r="B34">
        <v>224.17944</v>
      </c>
      <c r="C34" s="2">
        <v>0.31136033000000002</v>
      </c>
    </row>
    <row r="35" spans="1:3" x14ac:dyDescent="0.3">
      <c r="A35" t="b">
        <v>0</v>
      </c>
      <c r="B35">
        <v>264.79034000000001</v>
      </c>
      <c r="C35" s="2">
        <v>0.36776435000000002</v>
      </c>
    </row>
    <row r="36" spans="1:3" x14ac:dyDescent="0.3">
      <c r="A36" t="b">
        <v>0</v>
      </c>
      <c r="B36">
        <v>264.23126000000002</v>
      </c>
      <c r="C36" s="2">
        <v>0.36698785</v>
      </c>
    </row>
    <row r="37" spans="1:3" x14ac:dyDescent="0.3">
      <c r="A37" t="b">
        <v>0</v>
      </c>
      <c r="B37">
        <v>254.33984000000001</v>
      </c>
      <c r="C37" s="2">
        <v>0.3532498</v>
      </c>
    </row>
    <row r="38" spans="1:3" x14ac:dyDescent="0.3">
      <c r="A38" t="b">
        <v>0</v>
      </c>
      <c r="B38">
        <v>261.27233999999999</v>
      </c>
      <c r="C38" s="2">
        <v>0.36287826000000001</v>
      </c>
    </row>
    <row r="39" spans="1:3" x14ac:dyDescent="0.3">
      <c r="A39" t="b">
        <v>0</v>
      </c>
      <c r="B39">
        <v>255.96074999999999</v>
      </c>
      <c r="C39" s="2">
        <v>0.35550105999999998</v>
      </c>
    </row>
    <row r="40" spans="1:3" x14ac:dyDescent="0.3">
      <c r="A40" t="b">
        <v>0</v>
      </c>
      <c r="B40">
        <v>257.81097</v>
      </c>
      <c r="C40" s="2">
        <v>0.35807080000000002</v>
      </c>
    </row>
    <row r="41" spans="1:3" x14ac:dyDescent="0.3">
      <c r="A41" t="b">
        <v>0</v>
      </c>
      <c r="B41">
        <v>252.84601000000001</v>
      </c>
      <c r="C41" s="2">
        <v>0.35117500000000001</v>
      </c>
    </row>
    <row r="42" spans="1:3" x14ac:dyDescent="0.3">
      <c r="A42" t="b">
        <v>0</v>
      </c>
      <c r="B42">
        <v>224.17944</v>
      </c>
      <c r="C42" s="2">
        <v>0.31136033000000002</v>
      </c>
    </row>
    <row r="43" spans="1:3" x14ac:dyDescent="0.3">
      <c r="A43" t="b">
        <v>0</v>
      </c>
      <c r="B43">
        <v>261.68536</v>
      </c>
      <c r="C43" s="2">
        <v>0.36345189999999999</v>
      </c>
    </row>
    <row r="44" spans="1:3" x14ac:dyDescent="0.3">
      <c r="A44" t="b">
        <v>0</v>
      </c>
      <c r="B44">
        <v>224.17944</v>
      </c>
      <c r="C44" s="2">
        <v>0.31136033000000002</v>
      </c>
    </row>
    <row r="45" spans="1:3" x14ac:dyDescent="0.3">
      <c r="A45" t="b">
        <v>0</v>
      </c>
      <c r="B45">
        <v>257.31317000000001</v>
      </c>
      <c r="C45" s="2">
        <v>0.35737940000000001</v>
      </c>
    </row>
    <row r="46" spans="1:3" x14ac:dyDescent="0.3">
      <c r="A46" t="b">
        <v>0</v>
      </c>
      <c r="B46">
        <v>255.04138</v>
      </c>
      <c r="C46" s="2">
        <v>0.35422415000000002</v>
      </c>
    </row>
    <row r="47" spans="1:3" x14ac:dyDescent="0.3">
      <c r="A47" t="b">
        <v>0</v>
      </c>
      <c r="B47">
        <v>254.11492999999999</v>
      </c>
      <c r="C47" s="2">
        <v>0.35293740000000001</v>
      </c>
    </row>
    <row r="48" spans="1:3" x14ac:dyDescent="0.3">
      <c r="A48" t="b">
        <v>0</v>
      </c>
      <c r="B48">
        <v>224.17944</v>
      </c>
      <c r="C48" s="2">
        <v>0.31136033000000002</v>
      </c>
    </row>
    <row r="49" spans="1:3" x14ac:dyDescent="0.3">
      <c r="A49" t="b">
        <v>0</v>
      </c>
      <c r="B49">
        <v>261.15832999999998</v>
      </c>
      <c r="C49" s="2">
        <v>0.36271989999999998</v>
      </c>
    </row>
    <row r="50" spans="1:3" x14ac:dyDescent="0.3">
      <c r="A50" t="b">
        <v>0</v>
      </c>
      <c r="B50">
        <v>224.17944</v>
      </c>
      <c r="C50" s="2">
        <v>0.31136033000000002</v>
      </c>
    </row>
    <row r="51" spans="1:3" x14ac:dyDescent="0.3">
      <c r="A51" t="b">
        <v>0</v>
      </c>
      <c r="B51">
        <v>224.17944</v>
      </c>
      <c r="C51" s="2">
        <v>0.31136033000000002</v>
      </c>
    </row>
    <row r="52" spans="1:3" x14ac:dyDescent="0.3">
      <c r="A52" t="b">
        <v>0</v>
      </c>
      <c r="B52">
        <v>257.73779999999999</v>
      </c>
      <c r="C52" s="2">
        <v>0.35796916000000001</v>
      </c>
    </row>
    <row r="53" spans="1:3" x14ac:dyDescent="0.3">
      <c r="A53" t="b">
        <v>0</v>
      </c>
      <c r="B53">
        <v>258.58031999999997</v>
      </c>
      <c r="C53" s="2">
        <v>0.35913931999999998</v>
      </c>
    </row>
    <row r="54" spans="1:3" x14ac:dyDescent="0.3">
      <c r="A54" t="b">
        <v>0</v>
      </c>
      <c r="B54">
        <v>224.17944</v>
      </c>
      <c r="C54" s="2">
        <v>0.31136033000000002</v>
      </c>
    </row>
    <row r="55" spans="1:3" x14ac:dyDescent="0.3">
      <c r="A55" t="b">
        <v>0</v>
      </c>
      <c r="B55">
        <v>250.73560000000001</v>
      </c>
      <c r="C55" s="2">
        <v>0.3482439</v>
      </c>
    </row>
    <row r="56" spans="1:3" x14ac:dyDescent="0.3">
      <c r="A56" t="b">
        <v>0</v>
      </c>
      <c r="B56">
        <v>224.17944</v>
      </c>
      <c r="C56" s="2">
        <v>0.31136033000000002</v>
      </c>
    </row>
    <row r="57" spans="1:3" x14ac:dyDescent="0.3">
      <c r="A57" t="b">
        <v>0</v>
      </c>
      <c r="B57">
        <v>264.21593999999999</v>
      </c>
      <c r="C57" s="2">
        <v>0.36696657999999999</v>
      </c>
    </row>
    <row r="58" spans="1:3" x14ac:dyDescent="0.3">
      <c r="A58" t="b">
        <v>0</v>
      </c>
      <c r="B58">
        <v>259.28167999999999</v>
      </c>
      <c r="C58" s="2">
        <v>0.36011344000000001</v>
      </c>
    </row>
    <row r="59" spans="1:3" x14ac:dyDescent="0.3">
      <c r="A59" t="b">
        <v>0</v>
      </c>
      <c r="B59">
        <v>256.41699999999997</v>
      </c>
      <c r="C59" s="2">
        <v>0.35613470000000003</v>
      </c>
    </row>
    <row r="60" spans="1:3" x14ac:dyDescent="0.3">
      <c r="A60" t="b">
        <v>0</v>
      </c>
      <c r="B60">
        <v>253.09698</v>
      </c>
      <c r="C60" s="2">
        <v>0.35152358</v>
      </c>
    </row>
    <row r="61" spans="1:3" x14ac:dyDescent="0.3">
      <c r="A61" t="b">
        <v>0</v>
      </c>
      <c r="B61">
        <v>261.16399999999999</v>
      </c>
      <c r="C61" s="2">
        <v>0.36272779999999999</v>
      </c>
    </row>
    <row r="62" spans="1:3" x14ac:dyDescent="0.3">
      <c r="A62" t="b">
        <v>0</v>
      </c>
      <c r="B62">
        <v>262.36360000000002</v>
      </c>
      <c r="C62" s="2">
        <v>0.36439386000000001</v>
      </c>
    </row>
    <row r="63" spans="1:3" x14ac:dyDescent="0.3">
      <c r="A63" t="b">
        <v>0</v>
      </c>
      <c r="B63">
        <v>259.27794999999998</v>
      </c>
      <c r="C63" s="2">
        <v>0.36010826000000001</v>
      </c>
    </row>
    <row r="64" spans="1:3" x14ac:dyDescent="0.3">
      <c r="A64" t="b">
        <v>0</v>
      </c>
      <c r="B64">
        <v>224.17944</v>
      </c>
      <c r="C64" s="2">
        <v>0.31136033000000002</v>
      </c>
    </row>
    <row r="65" spans="1:3" x14ac:dyDescent="0.3">
      <c r="A65" t="b">
        <v>0</v>
      </c>
      <c r="B65">
        <v>261.19909999999999</v>
      </c>
      <c r="C65" s="2">
        <v>0.36277651999999999</v>
      </c>
    </row>
    <row r="66" spans="1:3" x14ac:dyDescent="0.3">
      <c r="A66" t="b">
        <v>0</v>
      </c>
      <c r="B66">
        <v>224.17944</v>
      </c>
      <c r="C66" s="2">
        <v>0.31136033000000002</v>
      </c>
    </row>
    <row r="67" spans="1:3" x14ac:dyDescent="0.3">
      <c r="A67" t="b">
        <v>0</v>
      </c>
      <c r="B67">
        <v>262.75</v>
      </c>
      <c r="C67" s="2">
        <v>0.36493057000000001</v>
      </c>
    </row>
    <row r="68" spans="1:3" x14ac:dyDescent="0.3">
      <c r="A68" t="b">
        <v>0</v>
      </c>
      <c r="B68">
        <v>262.81635</v>
      </c>
      <c r="C68" s="2">
        <v>0.36502269999999998</v>
      </c>
    </row>
    <row r="69" spans="1:3" x14ac:dyDescent="0.3">
      <c r="A69" t="b">
        <v>0</v>
      </c>
      <c r="B69">
        <v>224.17944</v>
      </c>
      <c r="C69" s="2">
        <v>0.31136033000000002</v>
      </c>
    </row>
    <row r="70" spans="1:3" x14ac:dyDescent="0.3">
      <c r="A70" t="b">
        <v>0</v>
      </c>
      <c r="B70">
        <v>259.85845999999998</v>
      </c>
      <c r="C70" s="2">
        <v>0.36091453000000001</v>
      </c>
    </row>
    <row r="71" spans="1:3" x14ac:dyDescent="0.3">
      <c r="A71" t="b">
        <v>0</v>
      </c>
      <c r="B71">
        <v>224.17944</v>
      </c>
      <c r="C71" s="2">
        <v>0.31136033000000002</v>
      </c>
    </row>
    <row r="72" spans="1:3" x14ac:dyDescent="0.3">
      <c r="A72" t="b">
        <v>0</v>
      </c>
      <c r="B72">
        <v>261.79059999999998</v>
      </c>
      <c r="C72" s="2">
        <v>0.36359805000000001</v>
      </c>
    </row>
    <row r="73" spans="1:3" x14ac:dyDescent="0.3">
      <c r="A73" t="b">
        <v>0</v>
      </c>
      <c r="B73">
        <v>224.17944</v>
      </c>
      <c r="C73" s="2">
        <v>0.31136033000000002</v>
      </c>
    </row>
    <row r="74" spans="1:3" x14ac:dyDescent="0.3">
      <c r="A74" t="b">
        <v>0</v>
      </c>
      <c r="B74">
        <v>263.39177999999998</v>
      </c>
      <c r="C74" s="2">
        <v>0.36582193000000002</v>
      </c>
    </row>
    <row r="75" spans="1:3" x14ac:dyDescent="0.3">
      <c r="A75" t="b">
        <v>0</v>
      </c>
      <c r="B75">
        <v>258.80315999999999</v>
      </c>
      <c r="C75" s="2">
        <v>0.35944884999999999</v>
      </c>
    </row>
    <row r="76" spans="1:3" x14ac:dyDescent="0.3">
      <c r="A76" t="b">
        <v>0</v>
      </c>
      <c r="B76">
        <v>224.17944</v>
      </c>
      <c r="C76" s="2">
        <v>0.31136033000000002</v>
      </c>
    </row>
    <row r="77" spans="1:3" x14ac:dyDescent="0.3">
      <c r="A77" t="b">
        <v>0</v>
      </c>
      <c r="B77">
        <v>224.17944</v>
      </c>
      <c r="C77" s="2">
        <v>0.31136033000000002</v>
      </c>
    </row>
    <row r="78" spans="1:3" x14ac:dyDescent="0.3">
      <c r="A78" t="b">
        <v>0</v>
      </c>
      <c r="B78">
        <v>258.03075999999999</v>
      </c>
      <c r="C78" s="2">
        <v>0.35837606</v>
      </c>
    </row>
    <row r="79" spans="1:3" x14ac:dyDescent="0.3">
      <c r="A79" t="b">
        <v>0</v>
      </c>
      <c r="B79">
        <v>224.17944</v>
      </c>
      <c r="C79" s="2">
        <v>0.31136033000000002</v>
      </c>
    </row>
    <row r="80" spans="1:3" x14ac:dyDescent="0.3">
      <c r="A80" t="b">
        <v>0</v>
      </c>
      <c r="B80">
        <v>224.17944</v>
      </c>
      <c r="C80" s="2">
        <v>0.31136033000000002</v>
      </c>
    </row>
    <row r="81" spans="1:3" x14ac:dyDescent="0.3">
      <c r="A81" t="b">
        <v>0</v>
      </c>
      <c r="B81">
        <v>254.30645999999999</v>
      </c>
      <c r="C81" s="2">
        <v>0.35320341999999999</v>
      </c>
    </row>
    <row r="82" spans="1:3" x14ac:dyDescent="0.3">
      <c r="A82" t="b">
        <v>0</v>
      </c>
      <c r="B82">
        <v>254.34222</v>
      </c>
      <c r="C82" s="2">
        <v>0.35325309999999999</v>
      </c>
    </row>
    <row r="83" spans="1:3" x14ac:dyDescent="0.3">
      <c r="A83" t="b">
        <v>0</v>
      </c>
      <c r="B83">
        <v>250.59406000000001</v>
      </c>
      <c r="C83" s="2">
        <v>0.3480473</v>
      </c>
    </row>
    <row r="84" spans="1:3" x14ac:dyDescent="0.3">
      <c r="A84" t="b">
        <v>0</v>
      </c>
      <c r="B84">
        <v>255.97144</v>
      </c>
      <c r="C84" s="2">
        <v>0.3555159</v>
      </c>
    </row>
    <row r="85" spans="1:3" x14ac:dyDescent="0.3">
      <c r="A85" t="b">
        <v>0</v>
      </c>
      <c r="B85">
        <v>256.85248000000001</v>
      </c>
      <c r="C85" s="2">
        <v>0.35673955000000002</v>
      </c>
    </row>
    <row r="86" spans="1:3" x14ac:dyDescent="0.3">
      <c r="A86" t="b">
        <v>0</v>
      </c>
      <c r="B86">
        <v>265.07580000000002</v>
      </c>
      <c r="C86" s="2">
        <v>0.36816083999999999</v>
      </c>
    </row>
    <row r="87" spans="1:3" x14ac:dyDescent="0.3">
      <c r="A87" t="b">
        <v>0</v>
      </c>
      <c r="B87">
        <v>264.05187999999998</v>
      </c>
      <c r="C87" s="2">
        <v>0.36673874000000001</v>
      </c>
    </row>
    <row r="88" spans="1:3" x14ac:dyDescent="0.3">
      <c r="A88" t="b">
        <v>0</v>
      </c>
      <c r="B88">
        <v>224.17944</v>
      </c>
      <c r="C88" s="2">
        <v>0.31136033000000002</v>
      </c>
    </row>
    <row r="89" spans="1:3" x14ac:dyDescent="0.3">
      <c r="A89" t="b">
        <v>0</v>
      </c>
      <c r="B89">
        <v>250.87360000000001</v>
      </c>
      <c r="C89" s="2">
        <v>0.34843554999999998</v>
      </c>
    </row>
    <row r="90" spans="1:3" x14ac:dyDescent="0.3">
      <c r="A90" t="b">
        <v>0</v>
      </c>
      <c r="B90">
        <v>265.1748</v>
      </c>
      <c r="C90" s="2">
        <v>0.36829835</v>
      </c>
    </row>
    <row r="91" spans="1:3" x14ac:dyDescent="0.3">
      <c r="A91" t="b">
        <v>0</v>
      </c>
      <c r="B91">
        <v>255.16320999999999</v>
      </c>
      <c r="C91" s="2">
        <v>0.35439333000000001</v>
      </c>
    </row>
    <row r="92" spans="1:3" x14ac:dyDescent="0.3">
      <c r="A92" t="b">
        <v>0</v>
      </c>
      <c r="B92">
        <v>224.17944</v>
      </c>
      <c r="C92" s="2">
        <v>0.31136033000000002</v>
      </c>
    </row>
    <row r="93" spans="1:3" x14ac:dyDescent="0.3">
      <c r="A93" t="b">
        <v>0</v>
      </c>
      <c r="B93">
        <v>259.79809999999998</v>
      </c>
      <c r="C93" s="2">
        <v>0.3608307</v>
      </c>
    </row>
    <row r="94" spans="1:3" x14ac:dyDescent="0.3">
      <c r="A94" t="b">
        <v>0</v>
      </c>
      <c r="B94">
        <v>224.17944</v>
      </c>
      <c r="C94" s="2">
        <v>0.31136033000000002</v>
      </c>
    </row>
    <row r="95" spans="1:3" x14ac:dyDescent="0.3">
      <c r="A95" t="b">
        <v>0</v>
      </c>
      <c r="B95">
        <v>255.57384999999999</v>
      </c>
      <c r="C95" s="2">
        <v>0.35496369999999999</v>
      </c>
    </row>
    <row r="96" spans="1:3" x14ac:dyDescent="0.3">
      <c r="A96" t="b">
        <v>0</v>
      </c>
      <c r="B96">
        <v>255.80286000000001</v>
      </c>
      <c r="C96" s="2">
        <v>0.35528174000000001</v>
      </c>
    </row>
    <row r="97" spans="1:3" x14ac:dyDescent="0.3">
      <c r="A97" t="b">
        <v>0</v>
      </c>
      <c r="B97">
        <v>250.99847</v>
      </c>
      <c r="C97" s="2">
        <v>0.348609</v>
      </c>
    </row>
    <row r="98" spans="1:3" x14ac:dyDescent="0.3">
      <c r="A98" t="b">
        <v>0</v>
      </c>
      <c r="B98">
        <v>260.62866000000002</v>
      </c>
      <c r="C98" s="2">
        <v>0.36198425000000001</v>
      </c>
    </row>
    <row r="99" spans="1:3" x14ac:dyDescent="0.3">
      <c r="A99" t="b">
        <v>0</v>
      </c>
      <c r="B99">
        <v>262.61694</v>
      </c>
      <c r="C99" s="2">
        <v>0.36474577000000002</v>
      </c>
    </row>
    <row r="100" spans="1:3" x14ac:dyDescent="0.3">
      <c r="A100" t="b">
        <v>0</v>
      </c>
      <c r="B100">
        <v>224.17944</v>
      </c>
      <c r="C100" s="2">
        <v>0.31136033000000002</v>
      </c>
    </row>
    <row r="101" spans="1:3" x14ac:dyDescent="0.3">
      <c r="A101" t="b">
        <v>0</v>
      </c>
      <c r="B101">
        <v>254.40204</v>
      </c>
      <c r="C101" s="2">
        <v>0.35333616000000001</v>
      </c>
    </row>
    <row r="102" spans="1:3" x14ac:dyDescent="0.3">
      <c r="A102" t="b">
        <v>0</v>
      </c>
      <c r="B102">
        <v>257.07177999999999</v>
      </c>
      <c r="C102" s="2">
        <v>0.35704413000000002</v>
      </c>
    </row>
    <row r="103" spans="1:3" x14ac:dyDescent="0.3">
      <c r="A103" t="b">
        <v>0</v>
      </c>
      <c r="B103">
        <v>252.89246</v>
      </c>
      <c r="C103" s="2">
        <v>0.35123953000000002</v>
      </c>
    </row>
    <row r="104" spans="1:3" x14ac:dyDescent="0.3">
      <c r="A104" t="b">
        <v>0</v>
      </c>
      <c r="B104">
        <v>253.56287</v>
      </c>
      <c r="C104" s="2">
        <v>0.35217064999999997</v>
      </c>
    </row>
    <row r="105" spans="1:3" x14ac:dyDescent="0.3">
      <c r="A105" t="b">
        <v>0</v>
      </c>
      <c r="B105">
        <v>251.08037999999999</v>
      </c>
      <c r="C105" s="2">
        <v>0.34872276000000002</v>
      </c>
    </row>
    <row r="106" spans="1:3" x14ac:dyDescent="0.3">
      <c r="A106" t="b">
        <v>0</v>
      </c>
      <c r="B106">
        <v>224.17944</v>
      </c>
      <c r="C106" s="2">
        <v>0.31136033000000002</v>
      </c>
    </row>
    <row r="107" spans="1:3" x14ac:dyDescent="0.3">
      <c r="A107" t="b">
        <v>0</v>
      </c>
      <c r="B107">
        <v>253.55029999999999</v>
      </c>
      <c r="C107" s="2">
        <v>0.35215318000000001</v>
      </c>
    </row>
    <row r="108" spans="1:3" x14ac:dyDescent="0.3">
      <c r="A108" t="b">
        <v>0</v>
      </c>
      <c r="B108">
        <v>224.17944</v>
      </c>
      <c r="C108" s="2">
        <v>0.31136033000000002</v>
      </c>
    </row>
    <row r="109" spans="1:3" x14ac:dyDescent="0.3">
      <c r="A109" t="b">
        <v>0</v>
      </c>
      <c r="B109">
        <v>257.05712999999997</v>
      </c>
      <c r="C109" s="2">
        <v>0.35702378000000001</v>
      </c>
    </row>
    <row r="110" spans="1:3" x14ac:dyDescent="0.3">
      <c r="A110" t="b">
        <v>0</v>
      </c>
      <c r="B110">
        <v>262.62042000000002</v>
      </c>
      <c r="C110" s="2">
        <v>0.36475059999999998</v>
      </c>
    </row>
    <row r="111" spans="1:3" x14ac:dyDescent="0.3">
      <c r="A111" t="b">
        <v>0</v>
      </c>
      <c r="B111">
        <v>256.99927000000002</v>
      </c>
      <c r="C111" s="2">
        <v>0.35694343000000001</v>
      </c>
    </row>
    <row r="112" spans="1:3" x14ac:dyDescent="0.3">
      <c r="A112" t="b">
        <v>0</v>
      </c>
      <c r="B112">
        <v>250.74884</v>
      </c>
      <c r="C112" s="2">
        <v>0.34826227999999998</v>
      </c>
    </row>
    <row r="113" spans="1:3" x14ac:dyDescent="0.3">
      <c r="A113" t="b">
        <v>0</v>
      </c>
      <c r="B113">
        <v>258.10358000000002</v>
      </c>
      <c r="C113" s="2">
        <v>0.35847718000000001</v>
      </c>
    </row>
    <row r="114" spans="1:3" x14ac:dyDescent="0.3">
      <c r="A114" t="b">
        <v>0</v>
      </c>
      <c r="B114">
        <v>224.17944</v>
      </c>
      <c r="C114" s="2">
        <v>0.31136033000000002</v>
      </c>
    </row>
    <row r="115" spans="1:3" x14ac:dyDescent="0.3">
      <c r="A115" t="b">
        <v>0</v>
      </c>
      <c r="B115">
        <v>256.73302999999999</v>
      </c>
      <c r="C115" s="2">
        <v>0.35657364000000003</v>
      </c>
    </row>
    <row r="116" spans="1:3" x14ac:dyDescent="0.3">
      <c r="A116" t="b">
        <v>0</v>
      </c>
      <c r="B116">
        <v>264.15588000000002</v>
      </c>
      <c r="C116" s="2">
        <v>0.36688315999999999</v>
      </c>
    </row>
    <row r="117" spans="1:3" x14ac:dyDescent="0.3">
      <c r="A117" t="b">
        <v>0</v>
      </c>
      <c r="B117">
        <v>224.17944</v>
      </c>
      <c r="C117" s="2">
        <v>0.31136033000000002</v>
      </c>
    </row>
    <row r="118" spans="1:3" x14ac:dyDescent="0.3">
      <c r="A118" t="b">
        <v>0</v>
      </c>
      <c r="B118">
        <v>224.17944</v>
      </c>
      <c r="C118" s="2">
        <v>0.31136033000000002</v>
      </c>
    </row>
    <row r="119" spans="1:3" x14ac:dyDescent="0.3">
      <c r="A119" t="b">
        <v>0</v>
      </c>
      <c r="B119">
        <v>262.29662999999999</v>
      </c>
      <c r="C119" s="2">
        <v>0.36430087999999999</v>
      </c>
    </row>
    <row r="120" spans="1:3" x14ac:dyDescent="0.3">
      <c r="A120" t="b">
        <v>0</v>
      </c>
      <c r="B120">
        <v>262.65532999999999</v>
      </c>
      <c r="C120" s="2">
        <v>0.36479908</v>
      </c>
    </row>
    <row r="121" spans="1:3" x14ac:dyDescent="0.3">
      <c r="A121" t="b">
        <v>0</v>
      </c>
      <c r="B121">
        <v>265.00524999999999</v>
      </c>
      <c r="C121" s="2">
        <v>0.36806285</v>
      </c>
    </row>
    <row r="122" spans="1:3" x14ac:dyDescent="0.3">
      <c r="A122" t="b">
        <v>0</v>
      </c>
      <c r="B122">
        <v>250.23883000000001</v>
      </c>
      <c r="C122" s="2">
        <v>0.34755394000000001</v>
      </c>
    </row>
    <row r="123" spans="1:3" x14ac:dyDescent="0.3">
      <c r="A123" t="b">
        <v>0</v>
      </c>
      <c r="B123">
        <v>250.12512000000001</v>
      </c>
      <c r="C123" s="2">
        <v>0.34739602000000003</v>
      </c>
    </row>
    <row r="124" spans="1:3" x14ac:dyDescent="0.3">
      <c r="A124" t="b">
        <v>0</v>
      </c>
      <c r="B124">
        <v>224.17944</v>
      </c>
      <c r="C124" s="2">
        <v>0.31136033000000002</v>
      </c>
    </row>
    <row r="125" spans="1:3" x14ac:dyDescent="0.3">
      <c r="A125" t="b">
        <v>0</v>
      </c>
      <c r="B125">
        <v>224.17944</v>
      </c>
      <c r="C125" s="2">
        <v>0.31136033000000002</v>
      </c>
    </row>
    <row r="126" spans="1:3" x14ac:dyDescent="0.3">
      <c r="A126" t="b">
        <v>0</v>
      </c>
      <c r="B126">
        <v>224.17944</v>
      </c>
      <c r="C126" s="2">
        <v>0.31136033000000002</v>
      </c>
    </row>
    <row r="127" spans="1:3" x14ac:dyDescent="0.3">
      <c r="A127" t="b">
        <v>0</v>
      </c>
      <c r="B127">
        <v>224.17944</v>
      </c>
      <c r="C127" s="2">
        <v>0.31136033000000002</v>
      </c>
    </row>
    <row r="128" spans="1:3" x14ac:dyDescent="0.3">
      <c r="A128" t="b">
        <v>0</v>
      </c>
      <c r="B128">
        <v>224.17944</v>
      </c>
      <c r="C128" s="2">
        <v>0.31136033000000002</v>
      </c>
    </row>
    <row r="129" spans="1:3" x14ac:dyDescent="0.3">
      <c r="A129" t="b">
        <v>0</v>
      </c>
      <c r="B129">
        <v>224.17944</v>
      </c>
      <c r="C129" s="2">
        <v>0.31136033000000002</v>
      </c>
    </row>
    <row r="130" spans="1:3" x14ac:dyDescent="0.3">
      <c r="A130" t="b">
        <v>0</v>
      </c>
      <c r="B130">
        <v>256.93450000000001</v>
      </c>
      <c r="C130" s="2">
        <v>0.35685349999999999</v>
      </c>
    </row>
    <row r="131" spans="1:3" x14ac:dyDescent="0.3">
      <c r="A131" t="b">
        <v>0</v>
      </c>
      <c r="B131">
        <v>260.52728000000002</v>
      </c>
      <c r="C131" s="2">
        <v>0.36184344000000002</v>
      </c>
    </row>
    <row r="132" spans="1:3" x14ac:dyDescent="0.3">
      <c r="A132" t="b">
        <v>0</v>
      </c>
      <c r="B132">
        <v>261.25232</v>
      </c>
      <c r="C132" s="2">
        <v>0.36285045999999999</v>
      </c>
    </row>
    <row r="133" spans="1:3" x14ac:dyDescent="0.3">
      <c r="A133" t="b">
        <v>0</v>
      </c>
      <c r="B133">
        <v>260.43488000000002</v>
      </c>
      <c r="C133" s="2">
        <v>0.36171510000000001</v>
      </c>
    </row>
    <row r="134" spans="1:3" x14ac:dyDescent="0.3">
      <c r="A134" t="b">
        <v>0</v>
      </c>
      <c r="B134">
        <v>224.17944</v>
      </c>
      <c r="C134" s="2">
        <v>0.31136033000000002</v>
      </c>
    </row>
    <row r="135" spans="1:3" x14ac:dyDescent="0.3">
      <c r="A135" t="b">
        <v>0</v>
      </c>
      <c r="B135">
        <v>224.17944</v>
      </c>
      <c r="C135" s="2">
        <v>0.31136033000000002</v>
      </c>
    </row>
    <row r="136" spans="1:3" x14ac:dyDescent="0.3">
      <c r="A136" t="b">
        <v>0</v>
      </c>
      <c r="B136">
        <v>224.17944</v>
      </c>
      <c r="C136" s="2">
        <v>0.31136033000000002</v>
      </c>
    </row>
    <row r="137" spans="1:3" x14ac:dyDescent="0.3">
      <c r="A137" t="b">
        <v>0</v>
      </c>
      <c r="B137">
        <v>264.45</v>
      </c>
      <c r="C137" s="2">
        <v>0.3672917</v>
      </c>
    </row>
    <row r="138" spans="1:3" x14ac:dyDescent="0.3">
      <c r="A138" t="b">
        <v>0</v>
      </c>
      <c r="B138">
        <v>263.4323</v>
      </c>
      <c r="C138" s="2">
        <v>0.36587821999999998</v>
      </c>
    </row>
    <row r="139" spans="1:3" x14ac:dyDescent="0.3">
      <c r="A139" t="b">
        <v>0</v>
      </c>
      <c r="B139">
        <v>256.73590000000002</v>
      </c>
      <c r="C139" s="2">
        <v>0.35657762999999998</v>
      </c>
    </row>
    <row r="140" spans="1:3" x14ac:dyDescent="0.3">
      <c r="A140" t="b">
        <v>0</v>
      </c>
      <c r="B140">
        <v>253.44732999999999</v>
      </c>
      <c r="C140" s="2">
        <v>0.3520102</v>
      </c>
    </row>
    <row r="141" spans="1:3" x14ac:dyDescent="0.3">
      <c r="A141" t="b">
        <v>0</v>
      </c>
      <c r="B141">
        <v>257.77159999999998</v>
      </c>
      <c r="C141" s="2">
        <v>0.35801612999999999</v>
      </c>
    </row>
    <row r="142" spans="1:3" x14ac:dyDescent="0.3">
      <c r="A142" t="b">
        <v>0</v>
      </c>
      <c r="B142">
        <v>224.17944</v>
      </c>
      <c r="C142" s="2">
        <v>0.31136033000000002</v>
      </c>
    </row>
    <row r="143" spans="1:3" x14ac:dyDescent="0.3">
      <c r="A143" t="b">
        <v>0</v>
      </c>
      <c r="B143">
        <v>258.07117</v>
      </c>
      <c r="C143" s="2">
        <v>0.35843216999999999</v>
      </c>
    </row>
    <row r="144" spans="1:3" x14ac:dyDescent="0.3">
      <c r="A144" t="b">
        <v>0</v>
      </c>
      <c r="B144">
        <v>224.17944</v>
      </c>
      <c r="C144" s="2">
        <v>0.31136033000000002</v>
      </c>
    </row>
    <row r="145" spans="1:3" x14ac:dyDescent="0.3">
      <c r="A145" t="b">
        <v>0</v>
      </c>
      <c r="B145">
        <v>224.17944</v>
      </c>
      <c r="C145" s="2">
        <v>0.31136033000000002</v>
      </c>
    </row>
    <row r="146" spans="1:3" x14ac:dyDescent="0.3">
      <c r="A146" t="b">
        <v>0</v>
      </c>
      <c r="B146">
        <v>251.34362999999999</v>
      </c>
      <c r="C146" s="2">
        <v>0.34908836999999998</v>
      </c>
    </row>
    <row r="147" spans="1:3" x14ac:dyDescent="0.3">
      <c r="A147" t="b">
        <v>0</v>
      </c>
      <c r="B147">
        <v>261.46300000000002</v>
      </c>
      <c r="C147" s="2">
        <v>0.3631431</v>
      </c>
    </row>
    <row r="148" spans="1:3" x14ac:dyDescent="0.3">
      <c r="A148" t="b">
        <v>0</v>
      </c>
      <c r="B148">
        <v>260.65417000000002</v>
      </c>
      <c r="C148" s="2">
        <v>0.3620197</v>
      </c>
    </row>
    <row r="149" spans="1:3" x14ac:dyDescent="0.3">
      <c r="A149" t="b">
        <v>0</v>
      </c>
      <c r="B149">
        <v>224.17944</v>
      </c>
      <c r="C149" s="2">
        <v>0.31136033000000002</v>
      </c>
    </row>
    <row r="150" spans="1:3" x14ac:dyDescent="0.3">
      <c r="A150" t="b">
        <v>0</v>
      </c>
      <c r="B150">
        <v>224.17944</v>
      </c>
      <c r="C150" s="2">
        <v>0.31136033000000002</v>
      </c>
    </row>
    <row r="151" spans="1:3" x14ac:dyDescent="0.3">
      <c r="A151" t="b">
        <v>0</v>
      </c>
      <c r="B151">
        <v>251.57434000000001</v>
      </c>
      <c r="C151" s="2">
        <v>0.34940880000000002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E631A-2D11-4640-9288-82D31885F49B}">
  <dimension ref="A1:F151"/>
  <sheetViews>
    <sheetView workbookViewId="0">
      <selection activeCell="F8" sqref="F8"/>
    </sheetView>
  </sheetViews>
  <sheetFormatPr defaultRowHeight="14.4" x14ac:dyDescent="0.3"/>
  <cols>
    <col min="1" max="2" width="10.77734375" bestFit="1" customWidth="1"/>
    <col min="3" max="3" width="10.77734375" style="2" bestFit="1" customWidth="1"/>
    <col min="5" max="5" width="29.1093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0</v>
      </c>
      <c r="B2">
        <v>250.10193000000001</v>
      </c>
      <c r="C2" s="2">
        <v>0.3473638</v>
      </c>
      <c r="E2" s="1" t="s">
        <v>3</v>
      </c>
      <c r="F2" s="2">
        <f xml:space="preserve"> COUNTIF(TradeResults17[Column1], "VERDADEIRO") / COUNTA(TradeResults17[Column1])</f>
        <v>0</v>
      </c>
    </row>
    <row r="3" spans="1:6" ht="18" x14ac:dyDescent="0.35">
      <c r="A3" t="b">
        <v>0</v>
      </c>
      <c r="B3">
        <v>250.10193000000001</v>
      </c>
      <c r="C3" s="2">
        <v>0.3473638</v>
      </c>
      <c r="E3" s="1" t="s">
        <v>4</v>
      </c>
      <c r="F3" s="2" t="e">
        <f t="array" ref="F3" xml:space="preserve"> AVERAGE(IF(TradeResults17[Column1] = TRUE,TradeResults17[Column3]))</f>
        <v>#DIV/0!</v>
      </c>
    </row>
    <row r="4" spans="1:6" ht="18" x14ac:dyDescent="0.35">
      <c r="A4" t="b">
        <v>0</v>
      </c>
      <c r="B4">
        <v>250.10193000000001</v>
      </c>
      <c r="C4" s="2">
        <v>0.3473638</v>
      </c>
      <c r="E4" s="1" t="s">
        <v>8</v>
      </c>
      <c r="F4" s="6">
        <f t="array" ref="F4" xml:space="preserve"> AVERAGE(IF(TradeResults17[Column1] = TRUE,TradeResults17[Column2],0))</f>
        <v>0</v>
      </c>
    </row>
    <row r="5" spans="1:6" ht="18" x14ac:dyDescent="0.35">
      <c r="A5" t="b">
        <v>0</v>
      </c>
      <c r="B5">
        <v>250.10193000000001</v>
      </c>
      <c r="C5" s="2">
        <v>0.3473638</v>
      </c>
      <c r="E5" s="4" t="s">
        <v>5</v>
      </c>
      <c r="F5" s="2" t="e">
        <f t="array" ref="F5">_xlfn.STDEV.P(IF(TradeResults17[Column1]=TRUE, TradeResults17[Column3]))</f>
        <v>#DIV/0!</v>
      </c>
    </row>
    <row r="6" spans="1:6" ht="18" x14ac:dyDescent="0.35">
      <c r="A6" t="b">
        <v>0</v>
      </c>
      <c r="B6">
        <v>250.10193000000001</v>
      </c>
      <c r="C6" s="2">
        <v>0.3473638</v>
      </c>
      <c r="E6" s="1" t="s">
        <v>6</v>
      </c>
      <c r="F6" s="2" t="e">
        <f t="array" ref="F6">_xlfn.STDEV.P(IF(TradeResults17[Column1]=TRUE, IF(TradeResults17[Column3]&gt;0,TradeResults17[Column3])))</f>
        <v>#DIV/0!</v>
      </c>
    </row>
    <row r="7" spans="1:6" ht="18" x14ac:dyDescent="0.35">
      <c r="A7" t="b">
        <v>0</v>
      </c>
      <c r="B7">
        <v>250.10193000000001</v>
      </c>
      <c r="C7" s="2">
        <v>0.3473638</v>
      </c>
      <c r="E7" s="1" t="s">
        <v>7</v>
      </c>
      <c r="F7" s="3" t="e">
        <f t="array" ref="F7">_xlfn.STDEV.P(IF(TradeResults17[Column1]=TRUE, IF(TradeResults17[Column3]&lt;0,TradeResults17[Column3])))</f>
        <v>#DIV/0!</v>
      </c>
    </row>
    <row r="8" spans="1:6" x14ac:dyDescent="0.3">
      <c r="A8" t="b">
        <v>0</v>
      </c>
      <c r="B8">
        <v>250.10193000000001</v>
      </c>
      <c r="C8" s="2">
        <v>0.3473638</v>
      </c>
    </row>
    <row r="9" spans="1:6" x14ac:dyDescent="0.3">
      <c r="A9" t="b">
        <v>0</v>
      </c>
      <c r="B9">
        <v>250.10193000000001</v>
      </c>
      <c r="C9" s="2">
        <v>0.3473638</v>
      </c>
    </row>
    <row r="10" spans="1:6" x14ac:dyDescent="0.3">
      <c r="A10" t="b">
        <v>0</v>
      </c>
      <c r="B10">
        <v>250.10193000000001</v>
      </c>
      <c r="C10" s="2">
        <v>0.3473638</v>
      </c>
    </row>
    <row r="11" spans="1:6" x14ac:dyDescent="0.3">
      <c r="A11" t="b">
        <v>0</v>
      </c>
      <c r="B11">
        <v>250.10193000000001</v>
      </c>
      <c r="C11" s="2">
        <v>0.3473638</v>
      </c>
    </row>
    <row r="12" spans="1:6" x14ac:dyDescent="0.3">
      <c r="A12" t="b">
        <v>0</v>
      </c>
      <c r="B12">
        <v>250.10193000000001</v>
      </c>
      <c r="C12" s="2">
        <v>0.3473638</v>
      </c>
    </row>
    <row r="13" spans="1:6" x14ac:dyDescent="0.3">
      <c r="A13" t="b">
        <v>0</v>
      </c>
      <c r="B13">
        <v>250.10193000000001</v>
      </c>
      <c r="C13" s="2">
        <v>0.3473638</v>
      </c>
    </row>
    <row r="14" spans="1:6" x14ac:dyDescent="0.3">
      <c r="A14" t="b">
        <v>0</v>
      </c>
      <c r="B14">
        <v>250.10193000000001</v>
      </c>
      <c r="C14" s="2">
        <v>0.3473638</v>
      </c>
    </row>
    <row r="15" spans="1:6" x14ac:dyDescent="0.3">
      <c r="A15" t="b">
        <v>0</v>
      </c>
      <c r="B15">
        <v>250.10193000000001</v>
      </c>
      <c r="C15" s="2">
        <v>0.3473638</v>
      </c>
    </row>
    <row r="16" spans="1:6" x14ac:dyDescent="0.3">
      <c r="A16" t="b">
        <v>0</v>
      </c>
      <c r="B16">
        <v>250.10193000000001</v>
      </c>
      <c r="C16" s="2">
        <v>0.3473638</v>
      </c>
    </row>
    <row r="17" spans="1:3" x14ac:dyDescent="0.3">
      <c r="A17" t="b">
        <v>0</v>
      </c>
      <c r="B17">
        <v>250.10193000000001</v>
      </c>
      <c r="C17" s="2">
        <v>0.3473638</v>
      </c>
    </row>
    <row r="18" spans="1:3" x14ac:dyDescent="0.3">
      <c r="A18" t="b">
        <v>0</v>
      </c>
      <c r="B18">
        <v>250.10193000000001</v>
      </c>
      <c r="C18" s="2">
        <v>0.3473638</v>
      </c>
    </row>
    <row r="19" spans="1:3" x14ac:dyDescent="0.3">
      <c r="A19" t="b">
        <v>0</v>
      </c>
      <c r="B19">
        <v>250.10193000000001</v>
      </c>
      <c r="C19" s="2">
        <v>0.3473638</v>
      </c>
    </row>
    <row r="20" spans="1:3" x14ac:dyDescent="0.3">
      <c r="A20" t="b">
        <v>0</v>
      </c>
      <c r="B20">
        <v>250.10193000000001</v>
      </c>
      <c r="C20" s="2">
        <v>0.3473638</v>
      </c>
    </row>
    <row r="21" spans="1:3" x14ac:dyDescent="0.3">
      <c r="A21" t="b">
        <v>0</v>
      </c>
      <c r="B21">
        <v>250.10193000000001</v>
      </c>
      <c r="C21" s="2">
        <v>0.3473638</v>
      </c>
    </row>
    <row r="22" spans="1:3" x14ac:dyDescent="0.3">
      <c r="A22" t="b">
        <v>0</v>
      </c>
      <c r="B22">
        <v>250.10193000000001</v>
      </c>
      <c r="C22" s="2">
        <v>0.3473638</v>
      </c>
    </row>
    <row r="23" spans="1:3" x14ac:dyDescent="0.3">
      <c r="A23" t="b">
        <v>0</v>
      </c>
      <c r="B23">
        <v>250.10193000000001</v>
      </c>
      <c r="C23" s="2">
        <v>0.3473638</v>
      </c>
    </row>
    <row r="24" spans="1:3" x14ac:dyDescent="0.3">
      <c r="A24" t="b">
        <v>0</v>
      </c>
      <c r="B24">
        <v>250.10193000000001</v>
      </c>
      <c r="C24" s="2">
        <v>0.3473638</v>
      </c>
    </row>
    <row r="25" spans="1:3" x14ac:dyDescent="0.3">
      <c r="A25" t="b">
        <v>0</v>
      </c>
      <c r="B25">
        <v>250.10193000000001</v>
      </c>
      <c r="C25" s="2">
        <v>0.3473638</v>
      </c>
    </row>
    <row r="26" spans="1:3" x14ac:dyDescent="0.3">
      <c r="A26" t="b">
        <v>0</v>
      </c>
      <c r="B26">
        <v>250.10193000000001</v>
      </c>
      <c r="C26" s="2">
        <v>0.3473638</v>
      </c>
    </row>
    <row r="27" spans="1:3" x14ac:dyDescent="0.3">
      <c r="A27" t="b">
        <v>0</v>
      </c>
      <c r="B27">
        <v>250.10193000000001</v>
      </c>
      <c r="C27" s="2">
        <v>0.3473638</v>
      </c>
    </row>
    <row r="28" spans="1:3" x14ac:dyDescent="0.3">
      <c r="A28" t="b">
        <v>0</v>
      </c>
      <c r="B28">
        <v>250.10193000000001</v>
      </c>
      <c r="C28" s="2">
        <v>0.3473638</v>
      </c>
    </row>
    <row r="29" spans="1:3" x14ac:dyDescent="0.3">
      <c r="A29" t="b">
        <v>0</v>
      </c>
      <c r="B29">
        <v>250.10193000000001</v>
      </c>
      <c r="C29" s="2">
        <v>0.3473638</v>
      </c>
    </row>
    <row r="30" spans="1:3" x14ac:dyDescent="0.3">
      <c r="A30" t="b">
        <v>0</v>
      </c>
      <c r="B30">
        <v>250.10193000000001</v>
      </c>
      <c r="C30" s="2">
        <v>0.3473638</v>
      </c>
    </row>
    <row r="31" spans="1:3" x14ac:dyDescent="0.3">
      <c r="A31" t="b">
        <v>0</v>
      </c>
      <c r="B31">
        <v>250.10193000000001</v>
      </c>
      <c r="C31" s="2">
        <v>0.3473638</v>
      </c>
    </row>
    <row r="32" spans="1:3" x14ac:dyDescent="0.3">
      <c r="A32" t="b">
        <v>0</v>
      </c>
      <c r="B32">
        <v>250.10193000000001</v>
      </c>
      <c r="C32" s="2">
        <v>0.3473638</v>
      </c>
    </row>
    <row r="33" spans="1:3" x14ac:dyDescent="0.3">
      <c r="A33" t="b">
        <v>0</v>
      </c>
      <c r="B33">
        <v>250.10193000000001</v>
      </c>
      <c r="C33" s="2">
        <v>0.3473638</v>
      </c>
    </row>
    <row r="34" spans="1:3" x14ac:dyDescent="0.3">
      <c r="A34" t="b">
        <v>0</v>
      </c>
      <c r="B34">
        <v>250.10193000000001</v>
      </c>
      <c r="C34" s="2">
        <v>0.3473638</v>
      </c>
    </row>
    <row r="35" spans="1:3" x14ac:dyDescent="0.3">
      <c r="A35" t="b">
        <v>0</v>
      </c>
      <c r="B35">
        <v>250.10193000000001</v>
      </c>
      <c r="C35" s="2">
        <v>0.3473638</v>
      </c>
    </row>
    <row r="36" spans="1:3" x14ac:dyDescent="0.3">
      <c r="A36" t="b">
        <v>0</v>
      </c>
      <c r="B36">
        <v>250.10193000000001</v>
      </c>
      <c r="C36" s="2">
        <v>0.3473638</v>
      </c>
    </row>
    <row r="37" spans="1:3" x14ac:dyDescent="0.3">
      <c r="A37" t="b">
        <v>0</v>
      </c>
      <c r="B37">
        <v>250.10193000000001</v>
      </c>
      <c r="C37" s="2">
        <v>0.3473638</v>
      </c>
    </row>
    <row r="38" spans="1:3" x14ac:dyDescent="0.3">
      <c r="A38" t="b">
        <v>0</v>
      </c>
      <c r="B38">
        <v>250.10193000000001</v>
      </c>
      <c r="C38" s="2">
        <v>0.3473638</v>
      </c>
    </row>
    <row r="39" spans="1:3" x14ac:dyDescent="0.3">
      <c r="A39" t="b">
        <v>0</v>
      </c>
      <c r="B39">
        <v>250.10193000000001</v>
      </c>
      <c r="C39" s="2">
        <v>0.3473638</v>
      </c>
    </row>
    <row r="40" spans="1:3" x14ac:dyDescent="0.3">
      <c r="A40" t="b">
        <v>0</v>
      </c>
      <c r="B40">
        <v>250.10193000000001</v>
      </c>
      <c r="C40" s="2">
        <v>0.3473638</v>
      </c>
    </row>
    <row r="41" spans="1:3" x14ac:dyDescent="0.3">
      <c r="A41" t="b">
        <v>0</v>
      </c>
      <c r="B41">
        <v>250.10193000000001</v>
      </c>
      <c r="C41" s="2">
        <v>0.3473638</v>
      </c>
    </row>
    <row r="42" spans="1:3" x14ac:dyDescent="0.3">
      <c r="A42" t="b">
        <v>0</v>
      </c>
      <c r="B42">
        <v>250.10193000000001</v>
      </c>
      <c r="C42" s="2">
        <v>0.3473638</v>
      </c>
    </row>
    <row r="43" spans="1:3" x14ac:dyDescent="0.3">
      <c r="A43" t="b">
        <v>0</v>
      </c>
      <c r="B43">
        <v>250.10193000000001</v>
      </c>
      <c r="C43" s="2">
        <v>0.3473638</v>
      </c>
    </row>
    <row r="44" spans="1:3" x14ac:dyDescent="0.3">
      <c r="A44" t="b">
        <v>0</v>
      </c>
      <c r="B44">
        <v>250.10193000000001</v>
      </c>
      <c r="C44" s="2">
        <v>0.3473638</v>
      </c>
    </row>
    <row r="45" spans="1:3" x14ac:dyDescent="0.3">
      <c r="A45" t="b">
        <v>0</v>
      </c>
      <c r="B45">
        <v>250.10193000000001</v>
      </c>
      <c r="C45" s="2">
        <v>0.3473638</v>
      </c>
    </row>
    <row r="46" spans="1:3" x14ac:dyDescent="0.3">
      <c r="A46" t="b">
        <v>0</v>
      </c>
      <c r="B46">
        <v>250.10193000000001</v>
      </c>
      <c r="C46" s="2">
        <v>0.3473638</v>
      </c>
    </row>
    <row r="47" spans="1:3" x14ac:dyDescent="0.3">
      <c r="A47" t="b">
        <v>0</v>
      </c>
      <c r="B47">
        <v>250.10193000000001</v>
      </c>
      <c r="C47" s="2">
        <v>0.3473638</v>
      </c>
    </row>
    <row r="48" spans="1:3" x14ac:dyDescent="0.3">
      <c r="A48" t="b">
        <v>0</v>
      </c>
      <c r="B48">
        <v>250.10193000000001</v>
      </c>
      <c r="C48" s="2">
        <v>0.3473638</v>
      </c>
    </row>
    <row r="49" spans="1:3" x14ac:dyDescent="0.3">
      <c r="A49" t="b">
        <v>0</v>
      </c>
      <c r="B49">
        <v>250.10193000000001</v>
      </c>
      <c r="C49" s="2">
        <v>0.3473638</v>
      </c>
    </row>
    <row r="50" spans="1:3" x14ac:dyDescent="0.3">
      <c r="A50" t="b">
        <v>0</v>
      </c>
      <c r="B50">
        <v>250.10193000000001</v>
      </c>
      <c r="C50" s="2">
        <v>0.3473638</v>
      </c>
    </row>
    <row r="51" spans="1:3" x14ac:dyDescent="0.3">
      <c r="A51" t="b">
        <v>0</v>
      </c>
      <c r="B51">
        <v>250.10193000000001</v>
      </c>
      <c r="C51" s="2">
        <v>0.3473638</v>
      </c>
    </row>
    <row r="52" spans="1:3" x14ac:dyDescent="0.3">
      <c r="A52" t="b">
        <v>0</v>
      </c>
      <c r="B52">
        <v>250.10193000000001</v>
      </c>
      <c r="C52" s="2">
        <v>0.3473638</v>
      </c>
    </row>
    <row r="53" spans="1:3" x14ac:dyDescent="0.3">
      <c r="A53" t="b">
        <v>0</v>
      </c>
      <c r="B53">
        <v>250.10193000000001</v>
      </c>
      <c r="C53" s="2">
        <v>0.3473638</v>
      </c>
    </row>
    <row r="54" spans="1:3" x14ac:dyDescent="0.3">
      <c r="A54" t="b">
        <v>0</v>
      </c>
      <c r="B54">
        <v>250.10193000000001</v>
      </c>
      <c r="C54" s="2">
        <v>0.3473638</v>
      </c>
    </row>
    <row r="55" spans="1:3" x14ac:dyDescent="0.3">
      <c r="A55" t="b">
        <v>0</v>
      </c>
      <c r="B55">
        <v>250.10193000000001</v>
      </c>
      <c r="C55" s="2">
        <v>0.3473638</v>
      </c>
    </row>
    <row r="56" spans="1:3" x14ac:dyDescent="0.3">
      <c r="A56" t="b">
        <v>0</v>
      </c>
      <c r="B56">
        <v>250.10193000000001</v>
      </c>
      <c r="C56" s="2">
        <v>0.3473638</v>
      </c>
    </row>
    <row r="57" spans="1:3" x14ac:dyDescent="0.3">
      <c r="A57" t="b">
        <v>0</v>
      </c>
      <c r="B57">
        <v>250.10193000000001</v>
      </c>
      <c r="C57" s="2">
        <v>0.3473638</v>
      </c>
    </row>
    <row r="58" spans="1:3" x14ac:dyDescent="0.3">
      <c r="A58" t="b">
        <v>0</v>
      </c>
      <c r="B58">
        <v>250.10193000000001</v>
      </c>
      <c r="C58" s="2">
        <v>0.3473638</v>
      </c>
    </row>
    <row r="59" spans="1:3" x14ac:dyDescent="0.3">
      <c r="A59" t="b">
        <v>0</v>
      </c>
      <c r="B59">
        <v>250.10193000000001</v>
      </c>
      <c r="C59" s="2">
        <v>0.3473638</v>
      </c>
    </row>
    <row r="60" spans="1:3" x14ac:dyDescent="0.3">
      <c r="A60" t="b">
        <v>0</v>
      </c>
      <c r="B60">
        <v>250.10193000000001</v>
      </c>
      <c r="C60" s="2">
        <v>0.3473638</v>
      </c>
    </row>
    <row r="61" spans="1:3" x14ac:dyDescent="0.3">
      <c r="A61" t="b">
        <v>0</v>
      </c>
      <c r="B61">
        <v>250.10193000000001</v>
      </c>
      <c r="C61" s="2">
        <v>0.3473638</v>
      </c>
    </row>
    <row r="62" spans="1:3" x14ac:dyDescent="0.3">
      <c r="A62" t="b">
        <v>0</v>
      </c>
      <c r="B62">
        <v>250.10193000000001</v>
      </c>
      <c r="C62" s="2">
        <v>0.3473638</v>
      </c>
    </row>
    <row r="63" spans="1:3" x14ac:dyDescent="0.3">
      <c r="A63" t="b">
        <v>0</v>
      </c>
      <c r="B63">
        <v>250.10193000000001</v>
      </c>
      <c r="C63" s="2">
        <v>0.3473638</v>
      </c>
    </row>
    <row r="64" spans="1:3" x14ac:dyDescent="0.3">
      <c r="A64" t="b">
        <v>0</v>
      </c>
      <c r="B64">
        <v>250.10193000000001</v>
      </c>
      <c r="C64" s="2">
        <v>0.3473638</v>
      </c>
    </row>
    <row r="65" spans="1:3" x14ac:dyDescent="0.3">
      <c r="A65" t="b">
        <v>0</v>
      </c>
      <c r="B65">
        <v>250.10193000000001</v>
      </c>
      <c r="C65" s="2">
        <v>0.3473638</v>
      </c>
    </row>
    <row r="66" spans="1:3" x14ac:dyDescent="0.3">
      <c r="A66" t="b">
        <v>0</v>
      </c>
      <c r="B66">
        <v>250.10193000000001</v>
      </c>
      <c r="C66" s="2">
        <v>0.3473638</v>
      </c>
    </row>
    <row r="67" spans="1:3" x14ac:dyDescent="0.3">
      <c r="A67" t="b">
        <v>0</v>
      </c>
      <c r="B67">
        <v>250.10193000000001</v>
      </c>
      <c r="C67" s="2">
        <v>0.3473638</v>
      </c>
    </row>
    <row r="68" spans="1:3" x14ac:dyDescent="0.3">
      <c r="A68" t="b">
        <v>0</v>
      </c>
      <c r="B68">
        <v>250.10193000000001</v>
      </c>
      <c r="C68" s="2">
        <v>0.3473638</v>
      </c>
    </row>
    <row r="69" spans="1:3" x14ac:dyDescent="0.3">
      <c r="A69" t="b">
        <v>0</v>
      </c>
      <c r="B69">
        <v>250.10193000000001</v>
      </c>
      <c r="C69" s="2">
        <v>0.3473638</v>
      </c>
    </row>
    <row r="70" spans="1:3" x14ac:dyDescent="0.3">
      <c r="A70" t="b">
        <v>0</v>
      </c>
      <c r="B70">
        <v>250.10193000000001</v>
      </c>
      <c r="C70" s="2">
        <v>0.3473638</v>
      </c>
    </row>
    <row r="71" spans="1:3" x14ac:dyDescent="0.3">
      <c r="A71" t="b">
        <v>0</v>
      </c>
      <c r="B71">
        <v>250.10193000000001</v>
      </c>
      <c r="C71" s="2">
        <v>0.3473638</v>
      </c>
    </row>
    <row r="72" spans="1:3" x14ac:dyDescent="0.3">
      <c r="A72" t="b">
        <v>0</v>
      </c>
      <c r="B72">
        <v>250.10193000000001</v>
      </c>
      <c r="C72" s="2">
        <v>0.3473638</v>
      </c>
    </row>
    <row r="73" spans="1:3" x14ac:dyDescent="0.3">
      <c r="A73" t="b">
        <v>0</v>
      </c>
      <c r="B73">
        <v>250.10193000000001</v>
      </c>
      <c r="C73" s="2">
        <v>0.3473638</v>
      </c>
    </row>
    <row r="74" spans="1:3" x14ac:dyDescent="0.3">
      <c r="A74" t="b">
        <v>0</v>
      </c>
      <c r="B74">
        <v>250.10193000000001</v>
      </c>
      <c r="C74" s="2">
        <v>0.3473638</v>
      </c>
    </row>
    <row r="75" spans="1:3" x14ac:dyDescent="0.3">
      <c r="A75" t="b">
        <v>0</v>
      </c>
      <c r="B75">
        <v>250.10193000000001</v>
      </c>
      <c r="C75" s="2">
        <v>0.3473638</v>
      </c>
    </row>
    <row r="76" spans="1:3" x14ac:dyDescent="0.3">
      <c r="A76" t="b">
        <v>0</v>
      </c>
      <c r="B76">
        <v>250.10193000000001</v>
      </c>
      <c r="C76" s="2">
        <v>0.3473638</v>
      </c>
    </row>
    <row r="77" spans="1:3" x14ac:dyDescent="0.3">
      <c r="A77" t="b">
        <v>0</v>
      </c>
      <c r="B77">
        <v>250.10193000000001</v>
      </c>
      <c r="C77" s="2">
        <v>0.3473638</v>
      </c>
    </row>
    <row r="78" spans="1:3" x14ac:dyDescent="0.3">
      <c r="A78" t="b">
        <v>0</v>
      </c>
      <c r="B78">
        <v>250.10193000000001</v>
      </c>
      <c r="C78" s="2">
        <v>0.3473638</v>
      </c>
    </row>
    <row r="79" spans="1:3" x14ac:dyDescent="0.3">
      <c r="A79" t="b">
        <v>0</v>
      </c>
      <c r="B79">
        <v>250.10193000000001</v>
      </c>
      <c r="C79" s="2">
        <v>0.3473638</v>
      </c>
    </row>
    <row r="80" spans="1:3" x14ac:dyDescent="0.3">
      <c r="A80" t="b">
        <v>0</v>
      </c>
      <c r="B80">
        <v>250.10193000000001</v>
      </c>
      <c r="C80" s="2">
        <v>0.3473638</v>
      </c>
    </row>
    <row r="81" spans="1:3" x14ac:dyDescent="0.3">
      <c r="A81" t="b">
        <v>0</v>
      </c>
      <c r="B81">
        <v>250.10193000000001</v>
      </c>
      <c r="C81" s="2">
        <v>0.3473638</v>
      </c>
    </row>
    <row r="82" spans="1:3" x14ac:dyDescent="0.3">
      <c r="A82" t="b">
        <v>0</v>
      </c>
      <c r="B82">
        <v>250.10193000000001</v>
      </c>
      <c r="C82" s="2">
        <v>0.3473638</v>
      </c>
    </row>
    <row r="83" spans="1:3" x14ac:dyDescent="0.3">
      <c r="A83" t="b">
        <v>0</v>
      </c>
      <c r="B83">
        <v>250.10193000000001</v>
      </c>
      <c r="C83" s="2">
        <v>0.3473638</v>
      </c>
    </row>
    <row r="84" spans="1:3" x14ac:dyDescent="0.3">
      <c r="A84" t="b">
        <v>0</v>
      </c>
      <c r="B84">
        <v>250.10193000000001</v>
      </c>
      <c r="C84" s="2">
        <v>0.3473638</v>
      </c>
    </row>
    <row r="85" spans="1:3" x14ac:dyDescent="0.3">
      <c r="A85" t="b">
        <v>0</v>
      </c>
      <c r="B85">
        <v>250.10193000000001</v>
      </c>
      <c r="C85" s="2">
        <v>0.3473638</v>
      </c>
    </row>
    <row r="86" spans="1:3" x14ac:dyDescent="0.3">
      <c r="A86" t="b">
        <v>0</v>
      </c>
      <c r="B86">
        <v>250.10193000000001</v>
      </c>
      <c r="C86" s="2">
        <v>0.3473638</v>
      </c>
    </row>
    <row r="87" spans="1:3" x14ac:dyDescent="0.3">
      <c r="A87" t="b">
        <v>0</v>
      </c>
      <c r="B87">
        <v>250.10193000000001</v>
      </c>
      <c r="C87" s="2">
        <v>0.3473638</v>
      </c>
    </row>
    <row r="88" spans="1:3" x14ac:dyDescent="0.3">
      <c r="A88" t="b">
        <v>0</v>
      </c>
      <c r="B88">
        <v>250.10193000000001</v>
      </c>
      <c r="C88" s="2">
        <v>0.3473638</v>
      </c>
    </row>
    <row r="89" spans="1:3" x14ac:dyDescent="0.3">
      <c r="A89" t="b">
        <v>0</v>
      </c>
      <c r="B89">
        <v>250.10193000000001</v>
      </c>
      <c r="C89" s="2">
        <v>0.3473638</v>
      </c>
    </row>
    <row r="90" spans="1:3" x14ac:dyDescent="0.3">
      <c r="A90" t="b">
        <v>0</v>
      </c>
      <c r="B90">
        <v>250.10193000000001</v>
      </c>
      <c r="C90" s="2">
        <v>0.3473638</v>
      </c>
    </row>
    <row r="91" spans="1:3" x14ac:dyDescent="0.3">
      <c r="A91" t="b">
        <v>0</v>
      </c>
      <c r="B91">
        <v>250.10193000000001</v>
      </c>
      <c r="C91" s="2">
        <v>0.3473638</v>
      </c>
    </row>
    <row r="92" spans="1:3" x14ac:dyDescent="0.3">
      <c r="A92" t="b">
        <v>0</v>
      </c>
      <c r="B92">
        <v>250.10193000000001</v>
      </c>
      <c r="C92" s="2">
        <v>0.3473638</v>
      </c>
    </row>
    <row r="93" spans="1:3" x14ac:dyDescent="0.3">
      <c r="A93" t="b">
        <v>0</v>
      </c>
      <c r="B93">
        <v>250.10193000000001</v>
      </c>
      <c r="C93" s="2">
        <v>0.3473638</v>
      </c>
    </row>
    <row r="94" spans="1:3" x14ac:dyDescent="0.3">
      <c r="A94" t="b">
        <v>0</v>
      </c>
      <c r="B94">
        <v>250.10193000000001</v>
      </c>
      <c r="C94" s="2">
        <v>0.3473638</v>
      </c>
    </row>
    <row r="95" spans="1:3" x14ac:dyDescent="0.3">
      <c r="A95" t="b">
        <v>0</v>
      </c>
      <c r="B95">
        <v>250.10193000000001</v>
      </c>
      <c r="C95" s="2">
        <v>0.3473638</v>
      </c>
    </row>
    <row r="96" spans="1:3" x14ac:dyDescent="0.3">
      <c r="A96" t="b">
        <v>0</v>
      </c>
      <c r="B96">
        <v>250.10193000000001</v>
      </c>
      <c r="C96" s="2">
        <v>0.3473638</v>
      </c>
    </row>
    <row r="97" spans="1:3" x14ac:dyDescent="0.3">
      <c r="A97" t="b">
        <v>0</v>
      </c>
      <c r="B97">
        <v>250.10193000000001</v>
      </c>
      <c r="C97" s="2">
        <v>0.3473638</v>
      </c>
    </row>
    <row r="98" spans="1:3" x14ac:dyDescent="0.3">
      <c r="A98" t="b">
        <v>0</v>
      </c>
      <c r="B98">
        <v>250.10193000000001</v>
      </c>
      <c r="C98" s="2">
        <v>0.3473638</v>
      </c>
    </row>
    <row r="99" spans="1:3" x14ac:dyDescent="0.3">
      <c r="A99" t="b">
        <v>0</v>
      </c>
      <c r="B99">
        <v>250.10193000000001</v>
      </c>
      <c r="C99" s="2">
        <v>0.3473638</v>
      </c>
    </row>
    <row r="100" spans="1:3" x14ac:dyDescent="0.3">
      <c r="A100" t="b">
        <v>0</v>
      </c>
      <c r="B100">
        <v>250.10193000000001</v>
      </c>
      <c r="C100" s="2">
        <v>0.3473638</v>
      </c>
    </row>
    <row r="101" spans="1:3" x14ac:dyDescent="0.3">
      <c r="A101" t="b">
        <v>0</v>
      </c>
      <c r="B101">
        <v>250.10193000000001</v>
      </c>
      <c r="C101" s="2">
        <v>0.3473638</v>
      </c>
    </row>
    <row r="102" spans="1:3" x14ac:dyDescent="0.3">
      <c r="A102" t="b">
        <v>0</v>
      </c>
      <c r="B102">
        <v>250.10193000000001</v>
      </c>
      <c r="C102" s="2">
        <v>0.3473638</v>
      </c>
    </row>
    <row r="103" spans="1:3" x14ac:dyDescent="0.3">
      <c r="A103" t="b">
        <v>0</v>
      </c>
      <c r="B103">
        <v>250.10193000000001</v>
      </c>
      <c r="C103" s="2">
        <v>0.3473638</v>
      </c>
    </row>
    <row r="104" spans="1:3" x14ac:dyDescent="0.3">
      <c r="A104" t="b">
        <v>0</v>
      </c>
      <c r="B104">
        <v>250.10193000000001</v>
      </c>
      <c r="C104" s="2">
        <v>0.3473638</v>
      </c>
    </row>
    <row r="105" spans="1:3" x14ac:dyDescent="0.3">
      <c r="A105" t="b">
        <v>0</v>
      </c>
      <c r="B105">
        <v>250.10193000000001</v>
      </c>
      <c r="C105" s="2">
        <v>0.3473638</v>
      </c>
    </row>
    <row r="106" spans="1:3" x14ac:dyDescent="0.3">
      <c r="A106" t="b">
        <v>0</v>
      </c>
      <c r="B106">
        <v>250.10193000000001</v>
      </c>
      <c r="C106" s="2">
        <v>0.3473638</v>
      </c>
    </row>
    <row r="107" spans="1:3" x14ac:dyDescent="0.3">
      <c r="A107" t="b">
        <v>0</v>
      </c>
      <c r="B107">
        <v>250.10193000000001</v>
      </c>
      <c r="C107" s="2">
        <v>0.3473638</v>
      </c>
    </row>
    <row r="108" spans="1:3" x14ac:dyDescent="0.3">
      <c r="A108" t="b">
        <v>0</v>
      </c>
      <c r="B108">
        <v>250.10193000000001</v>
      </c>
      <c r="C108" s="2">
        <v>0.3473638</v>
      </c>
    </row>
    <row r="109" spans="1:3" x14ac:dyDescent="0.3">
      <c r="A109" t="b">
        <v>0</v>
      </c>
      <c r="B109">
        <v>250.10193000000001</v>
      </c>
      <c r="C109" s="2">
        <v>0.3473638</v>
      </c>
    </row>
    <row r="110" spans="1:3" x14ac:dyDescent="0.3">
      <c r="A110" t="b">
        <v>0</v>
      </c>
      <c r="B110">
        <v>250.10193000000001</v>
      </c>
      <c r="C110" s="2">
        <v>0.3473638</v>
      </c>
    </row>
    <row r="111" spans="1:3" x14ac:dyDescent="0.3">
      <c r="A111" t="b">
        <v>0</v>
      </c>
      <c r="B111">
        <v>250.10193000000001</v>
      </c>
      <c r="C111" s="2">
        <v>0.3473638</v>
      </c>
    </row>
    <row r="112" spans="1:3" x14ac:dyDescent="0.3">
      <c r="A112" t="b">
        <v>0</v>
      </c>
      <c r="B112">
        <v>250.10193000000001</v>
      </c>
      <c r="C112" s="2">
        <v>0.3473638</v>
      </c>
    </row>
    <row r="113" spans="1:3" x14ac:dyDescent="0.3">
      <c r="A113" t="b">
        <v>0</v>
      </c>
      <c r="B113">
        <v>250.10193000000001</v>
      </c>
      <c r="C113" s="2">
        <v>0.3473638</v>
      </c>
    </row>
    <row r="114" spans="1:3" x14ac:dyDescent="0.3">
      <c r="A114" t="b">
        <v>0</v>
      </c>
      <c r="B114">
        <v>250.10193000000001</v>
      </c>
      <c r="C114" s="2">
        <v>0.3473638</v>
      </c>
    </row>
    <row r="115" spans="1:3" x14ac:dyDescent="0.3">
      <c r="A115" t="b">
        <v>0</v>
      </c>
      <c r="B115">
        <v>250.10193000000001</v>
      </c>
      <c r="C115" s="2">
        <v>0.3473638</v>
      </c>
    </row>
    <row r="116" spans="1:3" x14ac:dyDescent="0.3">
      <c r="A116" t="b">
        <v>0</v>
      </c>
      <c r="B116">
        <v>250.10193000000001</v>
      </c>
      <c r="C116" s="2">
        <v>0.3473638</v>
      </c>
    </row>
    <row r="117" spans="1:3" x14ac:dyDescent="0.3">
      <c r="A117" t="b">
        <v>0</v>
      </c>
      <c r="B117">
        <v>250.10193000000001</v>
      </c>
      <c r="C117" s="2">
        <v>0.3473638</v>
      </c>
    </row>
    <row r="118" spans="1:3" x14ac:dyDescent="0.3">
      <c r="A118" t="b">
        <v>0</v>
      </c>
      <c r="B118">
        <v>250.10193000000001</v>
      </c>
      <c r="C118" s="2">
        <v>0.3473638</v>
      </c>
    </row>
    <row r="119" spans="1:3" x14ac:dyDescent="0.3">
      <c r="A119" t="b">
        <v>0</v>
      </c>
      <c r="B119">
        <v>250.10193000000001</v>
      </c>
      <c r="C119" s="2">
        <v>0.3473638</v>
      </c>
    </row>
    <row r="120" spans="1:3" x14ac:dyDescent="0.3">
      <c r="A120" t="b">
        <v>0</v>
      </c>
      <c r="B120">
        <v>250.10193000000001</v>
      </c>
      <c r="C120" s="2">
        <v>0.3473638</v>
      </c>
    </row>
    <row r="121" spans="1:3" x14ac:dyDescent="0.3">
      <c r="A121" t="b">
        <v>0</v>
      </c>
      <c r="B121">
        <v>250.10193000000001</v>
      </c>
      <c r="C121" s="2">
        <v>0.3473638</v>
      </c>
    </row>
    <row r="122" spans="1:3" x14ac:dyDescent="0.3">
      <c r="A122" t="b">
        <v>0</v>
      </c>
      <c r="B122">
        <v>250.10193000000001</v>
      </c>
      <c r="C122" s="2">
        <v>0.3473638</v>
      </c>
    </row>
    <row r="123" spans="1:3" x14ac:dyDescent="0.3">
      <c r="A123" t="b">
        <v>0</v>
      </c>
      <c r="B123">
        <v>250.10193000000001</v>
      </c>
      <c r="C123" s="2">
        <v>0.3473638</v>
      </c>
    </row>
    <row r="124" spans="1:3" x14ac:dyDescent="0.3">
      <c r="A124" t="b">
        <v>0</v>
      </c>
      <c r="B124">
        <v>250.10193000000001</v>
      </c>
      <c r="C124" s="2">
        <v>0.3473638</v>
      </c>
    </row>
    <row r="125" spans="1:3" x14ac:dyDescent="0.3">
      <c r="A125" t="b">
        <v>0</v>
      </c>
      <c r="B125">
        <v>250.10193000000001</v>
      </c>
      <c r="C125" s="2">
        <v>0.3473638</v>
      </c>
    </row>
    <row r="126" spans="1:3" x14ac:dyDescent="0.3">
      <c r="A126" t="b">
        <v>0</v>
      </c>
      <c r="B126">
        <v>250.10193000000001</v>
      </c>
      <c r="C126" s="2">
        <v>0.3473638</v>
      </c>
    </row>
    <row r="127" spans="1:3" x14ac:dyDescent="0.3">
      <c r="A127" t="b">
        <v>0</v>
      </c>
      <c r="B127">
        <v>250.10193000000001</v>
      </c>
      <c r="C127" s="2">
        <v>0.3473638</v>
      </c>
    </row>
    <row r="128" spans="1:3" x14ac:dyDescent="0.3">
      <c r="A128" t="b">
        <v>0</v>
      </c>
      <c r="B128">
        <v>250.10193000000001</v>
      </c>
      <c r="C128" s="2">
        <v>0.3473638</v>
      </c>
    </row>
    <row r="129" spans="1:3" x14ac:dyDescent="0.3">
      <c r="A129" t="b">
        <v>0</v>
      </c>
      <c r="B129">
        <v>250.10193000000001</v>
      </c>
      <c r="C129" s="2">
        <v>0.3473638</v>
      </c>
    </row>
    <row r="130" spans="1:3" x14ac:dyDescent="0.3">
      <c r="A130" t="b">
        <v>0</v>
      </c>
      <c r="B130">
        <v>250.10193000000001</v>
      </c>
      <c r="C130" s="2">
        <v>0.3473638</v>
      </c>
    </row>
    <row r="131" spans="1:3" x14ac:dyDescent="0.3">
      <c r="A131" t="b">
        <v>0</v>
      </c>
      <c r="B131">
        <v>250.10193000000001</v>
      </c>
      <c r="C131" s="2">
        <v>0.3473638</v>
      </c>
    </row>
    <row r="132" spans="1:3" x14ac:dyDescent="0.3">
      <c r="A132" t="b">
        <v>0</v>
      </c>
      <c r="B132">
        <v>250.10193000000001</v>
      </c>
      <c r="C132" s="2">
        <v>0.3473638</v>
      </c>
    </row>
    <row r="133" spans="1:3" x14ac:dyDescent="0.3">
      <c r="A133" t="b">
        <v>0</v>
      </c>
      <c r="B133">
        <v>250.10193000000001</v>
      </c>
      <c r="C133" s="2">
        <v>0.3473638</v>
      </c>
    </row>
    <row r="134" spans="1:3" x14ac:dyDescent="0.3">
      <c r="A134" t="b">
        <v>0</v>
      </c>
      <c r="B134">
        <v>250.10193000000001</v>
      </c>
      <c r="C134" s="2">
        <v>0.3473638</v>
      </c>
    </row>
    <row r="135" spans="1:3" x14ac:dyDescent="0.3">
      <c r="A135" t="b">
        <v>0</v>
      </c>
      <c r="B135">
        <v>250.10193000000001</v>
      </c>
      <c r="C135" s="2">
        <v>0.3473638</v>
      </c>
    </row>
    <row r="136" spans="1:3" x14ac:dyDescent="0.3">
      <c r="A136" t="b">
        <v>0</v>
      </c>
      <c r="B136">
        <v>250.10193000000001</v>
      </c>
      <c r="C136" s="2">
        <v>0.3473638</v>
      </c>
    </row>
    <row r="137" spans="1:3" x14ac:dyDescent="0.3">
      <c r="A137" t="b">
        <v>0</v>
      </c>
      <c r="B137">
        <v>250.10193000000001</v>
      </c>
      <c r="C137" s="2">
        <v>0.3473638</v>
      </c>
    </row>
    <row r="138" spans="1:3" x14ac:dyDescent="0.3">
      <c r="A138" t="b">
        <v>0</v>
      </c>
      <c r="B138">
        <v>250.10193000000001</v>
      </c>
      <c r="C138" s="2">
        <v>0.3473638</v>
      </c>
    </row>
    <row r="139" spans="1:3" x14ac:dyDescent="0.3">
      <c r="A139" t="b">
        <v>0</v>
      </c>
      <c r="B139">
        <v>250.10193000000001</v>
      </c>
      <c r="C139" s="2">
        <v>0.3473638</v>
      </c>
    </row>
    <row r="140" spans="1:3" x14ac:dyDescent="0.3">
      <c r="A140" t="b">
        <v>0</v>
      </c>
      <c r="B140">
        <v>250.10193000000001</v>
      </c>
      <c r="C140" s="2">
        <v>0.3473638</v>
      </c>
    </row>
    <row r="141" spans="1:3" x14ac:dyDescent="0.3">
      <c r="A141" t="b">
        <v>0</v>
      </c>
      <c r="B141">
        <v>250.10193000000001</v>
      </c>
      <c r="C141" s="2">
        <v>0.3473638</v>
      </c>
    </row>
    <row r="142" spans="1:3" x14ac:dyDescent="0.3">
      <c r="A142" t="b">
        <v>0</v>
      </c>
      <c r="B142">
        <v>250.10193000000001</v>
      </c>
      <c r="C142" s="2">
        <v>0.3473638</v>
      </c>
    </row>
    <row r="143" spans="1:3" x14ac:dyDescent="0.3">
      <c r="A143" t="b">
        <v>0</v>
      </c>
      <c r="B143">
        <v>250.10193000000001</v>
      </c>
      <c r="C143" s="2">
        <v>0.3473638</v>
      </c>
    </row>
    <row r="144" spans="1:3" x14ac:dyDescent="0.3">
      <c r="A144" t="b">
        <v>0</v>
      </c>
      <c r="B144">
        <v>250.10193000000001</v>
      </c>
      <c r="C144" s="2">
        <v>0.3473638</v>
      </c>
    </row>
    <row r="145" spans="1:3" x14ac:dyDescent="0.3">
      <c r="A145" t="b">
        <v>0</v>
      </c>
      <c r="B145">
        <v>250.10193000000001</v>
      </c>
      <c r="C145" s="2">
        <v>0.3473638</v>
      </c>
    </row>
    <row r="146" spans="1:3" x14ac:dyDescent="0.3">
      <c r="A146" t="b">
        <v>0</v>
      </c>
      <c r="B146">
        <v>250.10193000000001</v>
      </c>
      <c r="C146" s="2">
        <v>0.3473638</v>
      </c>
    </row>
    <row r="147" spans="1:3" x14ac:dyDescent="0.3">
      <c r="A147" t="b">
        <v>0</v>
      </c>
      <c r="B147">
        <v>250.10193000000001</v>
      </c>
      <c r="C147" s="2">
        <v>0.3473638</v>
      </c>
    </row>
    <row r="148" spans="1:3" x14ac:dyDescent="0.3">
      <c r="A148" t="b">
        <v>0</v>
      </c>
      <c r="B148">
        <v>250.10193000000001</v>
      </c>
      <c r="C148" s="2">
        <v>0.3473638</v>
      </c>
    </row>
    <row r="149" spans="1:3" x14ac:dyDescent="0.3">
      <c r="A149" t="b">
        <v>0</v>
      </c>
      <c r="B149">
        <v>250.10193000000001</v>
      </c>
      <c r="C149" s="2">
        <v>0.3473638</v>
      </c>
    </row>
    <row r="150" spans="1:3" x14ac:dyDescent="0.3">
      <c r="A150" t="b">
        <v>0</v>
      </c>
      <c r="B150">
        <v>250.10193000000001</v>
      </c>
      <c r="C150" s="2">
        <v>0.3473638</v>
      </c>
    </row>
    <row r="151" spans="1:3" x14ac:dyDescent="0.3">
      <c r="A151" t="b">
        <v>0</v>
      </c>
      <c r="B151">
        <v>250.10193000000001</v>
      </c>
      <c r="C151" s="2">
        <v>0.3473638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C2C3F-7CFA-49CE-B5D5-2B810599BAF1}">
  <dimension ref="A1:F151"/>
  <sheetViews>
    <sheetView workbookViewId="0">
      <selection activeCell="F7" sqref="F7"/>
    </sheetView>
  </sheetViews>
  <sheetFormatPr defaultRowHeight="14.4" x14ac:dyDescent="0.3"/>
  <cols>
    <col min="1" max="1" width="11.77734375" bestFit="1" customWidth="1"/>
    <col min="2" max="2" width="11" bestFit="1" customWidth="1"/>
    <col min="3" max="3" width="10.77734375" style="2" bestFit="1" customWidth="1"/>
    <col min="5" max="5" width="28.55468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98.384339999999995</v>
      </c>
      <c r="C2" s="2">
        <v>0.13664491000000001</v>
      </c>
      <c r="E2" s="1" t="s">
        <v>3</v>
      </c>
      <c r="F2" s="2">
        <f xml:space="preserve"> COUNTIF(TradeResults16[Column1], "VERDADEIRO") / COUNTA(TradeResults16[Column1])</f>
        <v>1</v>
      </c>
    </row>
    <row r="3" spans="1:6" ht="18" x14ac:dyDescent="0.35">
      <c r="A3" t="b">
        <v>1</v>
      </c>
      <c r="B3">
        <v>48.203063999999998</v>
      </c>
      <c r="C3" s="2">
        <v>6.69487E-2</v>
      </c>
      <c r="E3" s="1" t="s">
        <v>4</v>
      </c>
      <c r="F3" s="2">
        <f t="array" ref="F3" xml:space="preserve"> AVERAGE(IF(TradeResults16[Column1] = TRUE,TradeResults16[Column3]))</f>
        <v>7.4983459851333298E-2</v>
      </c>
    </row>
    <row r="4" spans="1:6" ht="18" x14ac:dyDescent="0.35">
      <c r="A4" t="b">
        <v>1</v>
      </c>
      <c r="B4">
        <v>48.203063999999998</v>
      </c>
      <c r="C4" s="2">
        <v>6.69487E-2</v>
      </c>
      <c r="E4" s="1" t="s">
        <v>8</v>
      </c>
      <c r="F4" s="6">
        <f t="array" ref="F4" xml:space="preserve"> AVERAGE(IF(TradeResults16[Column1] = TRUE,TradeResults16[Column2],0))</f>
        <v>53.988091217133345</v>
      </c>
    </row>
    <row r="5" spans="1:6" ht="18" x14ac:dyDescent="0.35">
      <c r="A5" t="b">
        <v>1</v>
      </c>
      <c r="B5">
        <v>48.203063999999998</v>
      </c>
      <c r="C5" s="2">
        <v>6.69487E-2</v>
      </c>
      <c r="E5" s="4" t="s">
        <v>5</v>
      </c>
      <c r="F5" s="2">
        <f t="array" ref="F5">_xlfn.STDEV.P(IF(TradeResults16[Column1]=TRUE, TradeResults16[Column3]))</f>
        <v>3.7404876611098543E-2</v>
      </c>
    </row>
    <row r="6" spans="1:6" ht="18" x14ac:dyDescent="0.35">
      <c r="A6" t="b">
        <v>1</v>
      </c>
      <c r="B6">
        <v>98.669129999999996</v>
      </c>
      <c r="C6" s="2">
        <v>0.13704045000000001</v>
      </c>
      <c r="E6" s="1" t="s">
        <v>6</v>
      </c>
      <c r="F6" s="2">
        <f t="array" ref="F6">_xlfn.STDEV.P(IF(TradeResults16[Column1]=TRUE, IF(TradeResults16[Column3]&gt;0,TradeResults16[Column3])))</f>
        <v>3.7404876611098543E-2</v>
      </c>
    </row>
    <row r="7" spans="1:6" ht="18" x14ac:dyDescent="0.35">
      <c r="A7" t="b">
        <v>1</v>
      </c>
      <c r="B7">
        <v>13.718384</v>
      </c>
      <c r="C7" s="2">
        <v>1.905331E-2</v>
      </c>
      <c r="E7" s="1" t="s">
        <v>7</v>
      </c>
      <c r="F7" s="3" t="e">
        <f t="array" ref="F7">_xlfn.STDEV.P(IF(TradeResults16[Column1]=TRUE, IF(TradeResults16[Column3]&lt;0,TradeResults16[Column3])))</f>
        <v>#DIV/0!</v>
      </c>
    </row>
    <row r="8" spans="1:6" x14ac:dyDescent="0.3">
      <c r="A8" t="b">
        <v>1</v>
      </c>
      <c r="B8">
        <v>63.911009999999997</v>
      </c>
      <c r="C8" s="2">
        <v>8.8765289999999997E-2</v>
      </c>
    </row>
    <row r="9" spans="1:6" x14ac:dyDescent="0.3">
      <c r="A9" t="b">
        <v>1</v>
      </c>
      <c r="B9">
        <v>86.800600000000003</v>
      </c>
      <c r="C9" s="2">
        <v>0.120556384</v>
      </c>
    </row>
    <row r="10" spans="1:6" x14ac:dyDescent="0.3">
      <c r="A10" t="b">
        <v>1</v>
      </c>
      <c r="B10">
        <v>29.735596000000001</v>
      </c>
      <c r="C10" s="2">
        <v>4.129944E-2</v>
      </c>
    </row>
    <row r="11" spans="1:6" x14ac:dyDescent="0.3">
      <c r="A11" t="b">
        <v>1</v>
      </c>
      <c r="B11">
        <v>48.203063999999998</v>
      </c>
      <c r="C11" s="2">
        <v>6.69487E-2</v>
      </c>
    </row>
    <row r="12" spans="1:6" x14ac:dyDescent="0.3">
      <c r="A12" t="b">
        <v>1</v>
      </c>
      <c r="B12">
        <v>4.5606080000000002</v>
      </c>
      <c r="C12" s="2">
        <v>6.3341776999999997E-3</v>
      </c>
    </row>
    <row r="13" spans="1:6" x14ac:dyDescent="0.3">
      <c r="A13" t="b">
        <v>1</v>
      </c>
      <c r="B13">
        <v>48.203063999999998</v>
      </c>
      <c r="C13" s="2">
        <v>6.69487E-2</v>
      </c>
    </row>
    <row r="14" spans="1:6" x14ac:dyDescent="0.3">
      <c r="A14" t="b">
        <v>1</v>
      </c>
      <c r="B14">
        <v>66.354125999999994</v>
      </c>
      <c r="C14" s="2">
        <v>9.2158509999999999E-2</v>
      </c>
    </row>
    <row r="15" spans="1:6" x14ac:dyDescent="0.3">
      <c r="A15" t="b">
        <v>1</v>
      </c>
      <c r="B15">
        <v>74.031006000000005</v>
      </c>
      <c r="C15" s="2">
        <v>0.10282084</v>
      </c>
    </row>
    <row r="16" spans="1:6" x14ac:dyDescent="0.3">
      <c r="A16" t="b">
        <v>1</v>
      </c>
      <c r="B16">
        <v>48.203063999999998</v>
      </c>
      <c r="C16" s="2">
        <v>6.69487E-2</v>
      </c>
    </row>
    <row r="17" spans="1:3" x14ac:dyDescent="0.3">
      <c r="A17" t="b">
        <v>1</v>
      </c>
      <c r="B17">
        <v>48.203063999999998</v>
      </c>
      <c r="C17" s="2">
        <v>6.69487E-2</v>
      </c>
    </row>
    <row r="18" spans="1:3" x14ac:dyDescent="0.3">
      <c r="A18" t="b">
        <v>1</v>
      </c>
      <c r="B18">
        <v>48.203063999999998</v>
      </c>
      <c r="C18" s="2">
        <v>6.69487E-2</v>
      </c>
    </row>
    <row r="19" spans="1:3" x14ac:dyDescent="0.3">
      <c r="A19" t="b">
        <v>1</v>
      </c>
      <c r="B19">
        <v>78.459720000000004</v>
      </c>
      <c r="C19" s="2">
        <v>0.10897183000000001</v>
      </c>
    </row>
    <row r="20" spans="1:3" x14ac:dyDescent="0.3">
      <c r="A20" t="b">
        <v>1</v>
      </c>
      <c r="B20">
        <v>48.203063999999998</v>
      </c>
      <c r="C20" s="2">
        <v>6.69487E-2</v>
      </c>
    </row>
    <row r="21" spans="1:3" x14ac:dyDescent="0.3">
      <c r="A21" t="b">
        <v>1</v>
      </c>
      <c r="B21">
        <v>48.203063999999998</v>
      </c>
      <c r="C21" s="2">
        <v>6.69487E-2</v>
      </c>
    </row>
    <row r="22" spans="1:3" x14ac:dyDescent="0.3">
      <c r="A22" t="b">
        <v>1</v>
      </c>
      <c r="B22">
        <v>88.030699999999996</v>
      </c>
      <c r="C22" s="2">
        <v>0.12226486</v>
      </c>
    </row>
    <row r="23" spans="1:3" x14ac:dyDescent="0.3">
      <c r="A23" t="b">
        <v>1</v>
      </c>
      <c r="B23">
        <v>17.891418000000002</v>
      </c>
      <c r="C23" s="2">
        <v>2.4849192999999999E-2</v>
      </c>
    </row>
    <row r="24" spans="1:3" x14ac:dyDescent="0.3">
      <c r="A24" t="b">
        <v>1</v>
      </c>
      <c r="B24">
        <v>72.046813999999998</v>
      </c>
      <c r="C24" s="2">
        <v>0.10006502</v>
      </c>
    </row>
    <row r="25" spans="1:3" x14ac:dyDescent="0.3">
      <c r="A25" t="b">
        <v>1</v>
      </c>
      <c r="B25">
        <v>101.302246</v>
      </c>
      <c r="C25" s="2">
        <v>0.14069756999999999</v>
      </c>
    </row>
    <row r="26" spans="1:3" x14ac:dyDescent="0.3">
      <c r="A26" t="b">
        <v>1</v>
      </c>
      <c r="B26">
        <v>81.378844999999998</v>
      </c>
      <c r="C26" s="2">
        <v>0.11302617</v>
      </c>
    </row>
    <row r="27" spans="1:3" x14ac:dyDescent="0.3">
      <c r="A27" t="b">
        <v>1</v>
      </c>
      <c r="B27">
        <v>48.203063999999998</v>
      </c>
      <c r="C27" s="2">
        <v>6.69487E-2</v>
      </c>
    </row>
    <row r="28" spans="1:3" x14ac:dyDescent="0.3">
      <c r="A28" t="b">
        <v>1</v>
      </c>
      <c r="B28">
        <v>12.289123999999999</v>
      </c>
      <c r="C28" s="2">
        <v>1.7068228000000001E-2</v>
      </c>
    </row>
    <row r="29" spans="1:3" x14ac:dyDescent="0.3">
      <c r="A29" t="b">
        <v>1</v>
      </c>
      <c r="B29">
        <v>48.203063999999998</v>
      </c>
      <c r="C29" s="2">
        <v>6.69487E-2</v>
      </c>
    </row>
    <row r="30" spans="1:3" x14ac:dyDescent="0.3">
      <c r="A30" t="b">
        <v>1</v>
      </c>
      <c r="B30">
        <v>82.180663999999993</v>
      </c>
      <c r="C30" s="2">
        <v>0.11413980999999999</v>
      </c>
    </row>
    <row r="31" spans="1:3" x14ac:dyDescent="0.3">
      <c r="A31" t="b">
        <v>1</v>
      </c>
      <c r="B31">
        <v>69.550169999999994</v>
      </c>
      <c r="C31" s="2">
        <v>9.6597459999999996E-2</v>
      </c>
    </row>
    <row r="32" spans="1:3" x14ac:dyDescent="0.3">
      <c r="A32" t="b">
        <v>1</v>
      </c>
      <c r="B32">
        <v>102.37445</v>
      </c>
      <c r="C32" s="2">
        <v>0.14218673000000001</v>
      </c>
    </row>
    <row r="33" spans="1:3" x14ac:dyDescent="0.3">
      <c r="A33" t="b">
        <v>1</v>
      </c>
      <c r="B33">
        <v>19.285706000000001</v>
      </c>
      <c r="C33" s="2">
        <v>2.6785702000000002E-2</v>
      </c>
    </row>
    <row r="34" spans="1:3" x14ac:dyDescent="0.3">
      <c r="A34" t="b">
        <v>1</v>
      </c>
      <c r="B34">
        <v>98.314639999999997</v>
      </c>
      <c r="C34" s="2">
        <v>0.13654810000000001</v>
      </c>
    </row>
    <row r="35" spans="1:3" x14ac:dyDescent="0.3">
      <c r="A35" t="b">
        <v>1</v>
      </c>
      <c r="B35">
        <v>17.713196</v>
      </c>
      <c r="C35" s="2">
        <v>2.4601660000000001E-2</v>
      </c>
    </row>
    <row r="36" spans="1:3" x14ac:dyDescent="0.3">
      <c r="A36" t="b">
        <v>1</v>
      </c>
      <c r="B36">
        <v>66.184139999999999</v>
      </c>
      <c r="C36" s="2">
        <v>9.1922420000000005E-2</v>
      </c>
    </row>
    <row r="37" spans="1:3" x14ac:dyDescent="0.3">
      <c r="A37" t="b">
        <v>1</v>
      </c>
      <c r="B37">
        <v>48.203063999999998</v>
      </c>
      <c r="C37" s="2">
        <v>6.69487E-2</v>
      </c>
    </row>
    <row r="38" spans="1:3" x14ac:dyDescent="0.3">
      <c r="A38" t="b">
        <v>1</v>
      </c>
      <c r="B38">
        <v>48.203063999999998</v>
      </c>
      <c r="C38" s="2">
        <v>6.69487E-2</v>
      </c>
    </row>
    <row r="39" spans="1:3" x14ac:dyDescent="0.3">
      <c r="A39" t="b">
        <v>1</v>
      </c>
      <c r="B39">
        <v>48.203063999999998</v>
      </c>
      <c r="C39" s="2">
        <v>6.69487E-2</v>
      </c>
    </row>
    <row r="40" spans="1:3" x14ac:dyDescent="0.3">
      <c r="A40" t="b">
        <v>1</v>
      </c>
      <c r="B40">
        <v>64.183716000000004</v>
      </c>
      <c r="C40" s="2">
        <v>8.9144050000000002E-2</v>
      </c>
    </row>
    <row r="41" spans="1:3" x14ac:dyDescent="0.3">
      <c r="A41" t="b">
        <v>1</v>
      </c>
      <c r="B41">
        <v>74.604489999999998</v>
      </c>
      <c r="C41" s="2">
        <v>0.10361735</v>
      </c>
    </row>
    <row r="42" spans="1:3" x14ac:dyDescent="0.3">
      <c r="A42" t="b">
        <v>1</v>
      </c>
      <c r="B42">
        <v>48.203063999999998</v>
      </c>
      <c r="C42" s="2">
        <v>6.69487E-2</v>
      </c>
    </row>
    <row r="43" spans="1:3" x14ac:dyDescent="0.3">
      <c r="A43" t="b">
        <v>1</v>
      </c>
      <c r="B43">
        <v>24.593689000000001</v>
      </c>
      <c r="C43" s="2">
        <v>3.4157901999999997E-2</v>
      </c>
    </row>
    <row r="44" spans="1:3" x14ac:dyDescent="0.3">
      <c r="A44" t="b">
        <v>1</v>
      </c>
      <c r="B44">
        <v>48.203063999999998</v>
      </c>
      <c r="C44" s="2">
        <v>6.69487E-2</v>
      </c>
    </row>
    <row r="45" spans="1:3" x14ac:dyDescent="0.3">
      <c r="A45" t="b">
        <v>1</v>
      </c>
      <c r="B45">
        <v>18.784607000000001</v>
      </c>
      <c r="C45" s="2">
        <v>2.6089732000000001E-2</v>
      </c>
    </row>
    <row r="46" spans="1:3" x14ac:dyDescent="0.3">
      <c r="A46" t="b">
        <v>1</v>
      </c>
      <c r="B46">
        <v>48.203063999999998</v>
      </c>
      <c r="C46" s="2">
        <v>6.69487E-2</v>
      </c>
    </row>
    <row r="47" spans="1:3" x14ac:dyDescent="0.3">
      <c r="A47" t="b">
        <v>1</v>
      </c>
      <c r="B47">
        <v>48.203063999999998</v>
      </c>
      <c r="C47" s="2">
        <v>6.69487E-2</v>
      </c>
    </row>
    <row r="48" spans="1:3" x14ac:dyDescent="0.3">
      <c r="A48" t="b">
        <v>1</v>
      </c>
      <c r="B48">
        <v>12.388610999999999</v>
      </c>
      <c r="C48" s="2">
        <v>1.7206404000000002E-2</v>
      </c>
    </row>
    <row r="49" spans="1:3" x14ac:dyDescent="0.3">
      <c r="A49" t="b">
        <v>1</v>
      </c>
      <c r="B49">
        <v>48.203063999999998</v>
      </c>
      <c r="C49" s="2">
        <v>6.69487E-2</v>
      </c>
    </row>
    <row r="50" spans="1:3" x14ac:dyDescent="0.3">
      <c r="A50" t="b">
        <v>1</v>
      </c>
      <c r="B50">
        <v>48.203063999999998</v>
      </c>
      <c r="C50" s="2">
        <v>6.69487E-2</v>
      </c>
    </row>
    <row r="51" spans="1:3" x14ac:dyDescent="0.3">
      <c r="A51" t="b">
        <v>1</v>
      </c>
      <c r="B51">
        <v>3.1874389999999999</v>
      </c>
      <c r="C51" s="2">
        <v>4.4269985999999999E-3</v>
      </c>
    </row>
    <row r="52" spans="1:3" x14ac:dyDescent="0.3">
      <c r="A52" t="b">
        <v>1</v>
      </c>
      <c r="B52">
        <v>69.41498</v>
      </c>
      <c r="C52" s="2">
        <v>9.6409690000000006E-2</v>
      </c>
    </row>
    <row r="53" spans="1:3" x14ac:dyDescent="0.3">
      <c r="A53" t="b">
        <v>1</v>
      </c>
      <c r="B53">
        <v>48.203063999999998</v>
      </c>
      <c r="C53" s="2">
        <v>6.69487E-2</v>
      </c>
    </row>
    <row r="54" spans="1:3" x14ac:dyDescent="0.3">
      <c r="A54" t="b">
        <v>1</v>
      </c>
      <c r="B54">
        <v>99.450500000000005</v>
      </c>
      <c r="C54" s="2">
        <v>0.13812569</v>
      </c>
    </row>
    <row r="55" spans="1:3" x14ac:dyDescent="0.3">
      <c r="A55" t="b">
        <v>1</v>
      </c>
      <c r="B55">
        <v>48.203063999999998</v>
      </c>
      <c r="C55" s="2">
        <v>6.69487E-2</v>
      </c>
    </row>
    <row r="56" spans="1:3" x14ac:dyDescent="0.3">
      <c r="A56" t="b">
        <v>1</v>
      </c>
      <c r="B56">
        <v>48.203063999999998</v>
      </c>
      <c r="C56" s="2">
        <v>6.69487E-2</v>
      </c>
    </row>
    <row r="57" spans="1:3" x14ac:dyDescent="0.3">
      <c r="A57" t="b">
        <v>1</v>
      </c>
      <c r="B57">
        <v>24.704407</v>
      </c>
      <c r="C57" s="2">
        <v>3.4311675E-2</v>
      </c>
    </row>
    <row r="58" spans="1:3" x14ac:dyDescent="0.3">
      <c r="A58" t="b">
        <v>1</v>
      </c>
      <c r="B58">
        <v>48.203063999999998</v>
      </c>
      <c r="C58" s="2">
        <v>6.69487E-2</v>
      </c>
    </row>
    <row r="59" spans="1:3" x14ac:dyDescent="0.3">
      <c r="A59" t="b">
        <v>1</v>
      </c>
      <c r="B59">
        <v>48.203063999999998</v>
      </c>
      <c r="C59" s="2">
        <v>6.69487E-2</v>
      </c>
    </row>
    <row r="60" spans="1:3" x14ac:dyDescent="0.3">
      <c r="A60" t="b">
        <v>1</v>
      </c>
      <c r="B60">
        <v>80.751339999999999</v>
      </c>
      <c r="C60" s="2">
        <v>0.11215464</v>
      </c>
    </row>
    <row r="61" spans="1:3" x14ac:dyDescent="0.3">
      <c r="A61" t="b">
        <v>1</v>
      </c>
      <c r="B61">
        <v>2.3413086000000001</v>
      </c>
      <c r="C61" s="2">
        <v>3.2518174999999999E-3</v>
      </c>
    </row>
    <row r="62" spans="1:3" x14ac:dyDescent="0.3">
      <c r="A62" t="b">
        <v>1</v>
      </c>
      <c r="B62">
        <v>48.203063999999998</v>
      </c>
      <c r="C62" s="2">
        <v>6.69487E-2</v>
      </c>
    </row>
    <row r="63" spans="1:3" x14ac:dyDescent="0.3">
      <c r="A63" t="b">
        <v>1</v>
      </c>
      <c r="B63">
        <v>80.933779999999999</v>
      </c>
      <c r="C63" s="2">
        <v>0.11240803000000001</v>
      </c>
    </row>
    <row r="64" spans="1:3" x14ac:dyDescent="0.3">
      <c r="A64" t="b">
        <v>1</v>
      </c>
      <c r="B64">
        <v>69.702820000000003</v>
      </c>
      <c r="C64" s="2">
        <v>9.6809469999999995E-2</v>
      </c>
    </row>
    <row r="65" spans="1:3" x14ac:dyDescent="0.3">
      <c r="A65" t="b">
        <v>1</v>
      </c>
      <c r="B65">
        <v>74.777953999999994</v>
      </c>
      <c r="C65" s="2">
        <v>0.10385827</v>
      </c>
    </row>
    <row r="66" spans="1:3" x14ac:dyDescent="0.3">
      <c r="A66" t="b">
        <v>1</v>
      </c>
      <c r="B66">
        <v>74.318539999999999</v>
      </c>
      <c r="C66" s="2">
        <v>0.103220195</v>
      </c>
    </row>
    <row r="67" spans="1:3" x14ac:dyDescent="0.3">
      <c r="A67" t="b">
        <v>1</v>
      </c>
      <c r="B67">
        <v>91.404785000000004</v>
      </c>
      <c r="C67" s="2">
        <v>0.12695107999999999</v>
      </c>
    </row>
    <row r="68" spans="1:3" x14ac:dyDescent="0.3">
      <c r="A68" t="b">
        <v>1</v>
      </c>
      <c r="B68">
        <v>78.687070000000006</v>
      </c>
      <c r="C68" s="2">
        <v>0.109287605</v>
      </c>
    </row>
    <row r="69" spans="1:3" x14ac:dyDescent="0.3">
      <c r="A69" t="b">
        <v>1</v>
      </c>
      <c r="B69">
        <v>36.192749999999997</v>
      </c>
      <c r="C69" s="2">
        <v>5.0267708000000001E-2</v>
      </c>
    </row>
    <row r="70" spans="1:3" x14ac:dyDescent="0.3">
      <c r="A70" t="b">
        <v>1</v>
      </c>
      <c r="B70">
        <v>101.94531000000001</v>
      </c>
      <c r="C70" s="2">
        <v>0.14159071000000001</v>
      </c>
    </row>
    <row r="71" spans="1:3" x14ac:dyDescent="0.3">
      <c r="A71" t="b">
        <v>1</v>
      </c>
      <c r="B71">
        <v>48.203063999999998</v>
      </c>
      <c r="C71" s="2">
        <v>6.69487E-2</v>
      </c>
    </row>
    <row r="72" spans="1:3" x14ac:dyDescent="0.3">
      <c r="A72" t="b">
        <v>1</v>
      </c>
      <c r="B72">
        <v>48.203063999999998</v>
      </c>
      <c r="C72" s="2">
        <v>6.69487E-2</v>
      </c>
    </row>
    <row r="73" spans="1:3" x14ac:dyDescent="0.3">
      <c r="A73" t="b">
        <v>1</v>
      </c>
      <c r="B73">
        <v>79.685299999999998</v>
      </c>
      <c r="C73" s="2">
        <v>0.11067403000000001</v>
      </c>
    </row>
    <row r="74" spans="1:3" x14ac:dyDescent="0.3">
      <c r="A74" t="b">
        <v>1</v>
      </c>
      <c r="B74">
        <v>48.203063999999998</v>
      </c>
      <c r="C74" s="2">
        <v>6.69487E-2</v>
      </c>
    </row>
    <row r="75" spans="1:3" x14ac:dyDescent="0.3">
      <c r="A75" t="b">
        <v>1</v>
      </c>
      <c r="B75">
        <v>96.794799999999995</v>
      </c>
      <c r="C75" s="2">
        <v>0.13443722</v>
      </c>
    </row>
    <row r="76" spans="1:3" x14ac:dyDescent="0.3">
      <c r="A76" t="b">
        <v>1</v>
      </c>
      <c r="B76">
        <v>0.36956787000000002</v>
      </c>
      <c r="C76" s="2">
        <v>5.132887E-4</v>
      </c>
    </row>
    <row r="77" spans="1:3" x14ac:dyDescent="0.3">
      <c r="A77" t="b">
        <v>1</v>
      </c>
      <c r="B77">
        <v>48.203063999999998</v>
      </c>
      <c r="C77" s="2">
        <v>6.69487E-2</v>
      </c>
    </row>
    <row r="78" spans="1:3" x14ac:dyDescent="0.3">
      <c r="A78" t="b">
        <v>1</v>
      </c>
      <c r="B78">
        <v>48.203063999999998</v>
      </c>
      <c r="C78" s="2">
        <v>6.69487E-2</v>
      </c>
    </row>
    <row r="79" spans="1:3" x14ac:dyDescent="0.3">
      <c r="A79" t="b">
        <v>1</v>
      </c>
      <c r="B79">
        <v>93.264340000000004</v>
      </c>
      <c r="C79" s="2">
        <v>0.12953381</v>
      </c>
    </row>
    <row r="80" spans="1:3" x14ac:dyDescent="0.3">
      <c r="A80" t="b">
        <v>1</v>
      </c>
      <c r="B80">
        <v>48.203063999999998</v>
      </c>
      <c r="C80" s="2">
        <v>6.69487E-2</v>
      </c>
    </row>
    <row r="81" spans="1:3" x14ac:dyDescent="0.3">
      <c r="A81" t="b">
        <v>1</v>
      </c>
      <c r="B81">
        <v>25.290955</v>
      </c>
      <c r="C81" s="2">
        <v>3.5126325E-2</v>
      </c>
    </row>
    <row r="82" spans="1:3" x14ac:dyDescent="0.3">
      <c r="A82" t="b">
        <v>1</v>
      </c>
      <c r="B82">
        <v>48.203063999999998</v>
      </c>
      <c r="C82" s="2">
        <v>6.69487E-2</v>
      </c>
    </row>
    <row r="83" spans="1:3" x14ac:dyDescent="0.3">
      <c r="A83" t="b">
        <v>1</v>
      </c>
      <c r="B83">
        <v>48.203063999999998</v>
      </c>
      <c r="C83" s="2">
        <v>6.69487E-2</v>
      </c>
    </row>
    <row r="84" spans="1:3" x14ac:dyDescent="0.3">
      <c r="A84" t="b">
        <v>1</v>
      </c>
      <c r="B84">
        <v>16.873718</v>
      </c>
      <c r="C84" s="2">
        <v>2.343572E-2</v>
      </c>
    </row>
    <row r="85" spans="1:3" x14ac:dyDescent="0.3">
      <c r="A85" t="b">
        <v>1</v>
      </c>
      <c r="B85">
        <v>10.998901</v>
      </c>
      <c r="C85" s="2">
        <v>1.5276252000000001E-2</v>
      </c>
    </row>
    <row r="86" spans="1:3" x14ac:dyDescent="0.3">
      <c r="A86" t="b">
        <v>1</v>
      </c>
      <c r="B86">
        <v>76.172179999999997</v>
      </c>
      <c r="C86" s="2">
        <v>0.10579470000000001</v>
      </c>
    </row>
    <row r="87" spans="1:3" x14ac:dyDescent="0.3">
      <c r="A87" t="b">
        <v>1</v>
      </c>
      <c r="B87">
        <v>48.203063999999998</v>
      </c>
      <c r="C87" s="2">
        <v>6.69487E-2</v>
      </c>
    </row>
    <row r="88" spans="1:3" x14ac:dyDescent="0.3">
      <c r="A88" t="b">
        <v>1</v>
      </c>
      <c r="B88">
        <v>99.418030000000002</v>
      </c>
      <c r="C88" s="2">
        <v>0.1380806</v>
      </c>
    </row>
    <row r="89" spans="1:3" x14ac:dyDescent="0.3">
      <c r="A89" t="b">
        <v>1</v>
      </c>
      <c r="B89">
        <v>95.103819999999999</v>
      </c>
      <c r="C89" s="2">
        <v>0.13208865</v>
      </c>
    </row>
    <row r="90" spans="1:3" x14ac:dyDescent="0.3">
      <c r="A90" t="b">
        <v>1</v>
      </c>
      <c r="B90">
        <v>48.203063999999998</v>
      </c>
      <c r="C90" s="2">
        <v>6.69487E-2</v>
      </c>
    </row>
    <row r="91" spans="1:3" x14ac:dyDescent="0.3">
      <c r="A91" t="b">
        <v>1</v>
      </c>
      <c r="B91">
        <v>16.163269</v>
      </c>
      <c r="C91" s="2">
        <v>2.2448985000000001E-2</v>
      </c>
    </row>
    <row r="92" spans="1:3" x14ac:dyDescent="0.3">
      <c r="A92" t="b">
        <v>1</v>
      </c>
      <c r="B92">
        <v>48.203063999999998</v>
      </c>
      <c r="C92" s="2">
        <v>6.69487E-2</v>
      </c>
    </row>
    <row r="93" spans="1:3" x14ac:dyDescent="0.3">
      <c r="A93" t="b">
        <v>1</v>
      </c>
      <c r="B93">
        <v>77.618163999999993</v>
      </c>
      <c r="C93" s="2">
        <v>0.107803</v>
      </c>
    </row>
    <row r="94" spans="1:3" x14ac:dyDescent="0.3">
      <c r="A94" t="b">
        <v>1</v>
      </c>
      <c r="B94">
        <v>22.578491</v>
      </c>
      <c r="C94" s="2">
        <v>3.1359017000000003E-2</v>
      </c>
    </row>
    <row r="95" spans="1:3" x14ac:dyDescent="0.3">
      <c r="A95" t="b">
        <v>1</v>
      </c>
      <c r="B95">
        <v>78.61609</v>
      </c>
      <c r="C95" s="2">
        <v>0.10918901</v>
      </c>
    </row>
    <row r="96" spans="1:3" x14ac:dyDescent="0.3">
      <c r="A96" t="b">
        <v>1</v>
      </c>
      <c r="B96">
        <v>48.203063999999998</v>
      </c>
      <c r="C96" s="2">
        <v>6.69487E-2</v>
      </c>
    </row>
    <row r="97" spans="1:3" x14ac:dyDescent="0.3">
      <c r="A97" t="b">
        <v>1</v>
      </c>
      <c r="B97">
        <v>96.468630000000005</v>
      </c>
      <c r="C97" s="2">
        <v>0.13398420999999999</v>
      </c>
    </row>
    <row r="98" spans="1:3" x14ac:dyDescent="0.3">
      <c r="A98" t="b">
        <v>1</v>
      </c>
      <c r="B98">
        <v>31.696228000000001</v>
      </c>
      <c r="C98" s="2">
        <v>4.4022538E-2</v>
      </c>
    </row>
    <row r="99" spans="1:3" x14ac:dyDescent="0.3">
      <c r="A99" t="b">
        <v>1</v>
      </c>
      <c r="B99">
        <v>9.2598269999999996</v>
      </c>
      <c r="C99" s="2">
        <v>1.286087E-2</v>
      </c>
    </row>
    <row r="100" spans="1:3" x14ac:dyDescent="0.3">
      <c r="A100" t="b">
        <v>1</v>
      </c>
      <c r="B100">
        <v>63.985534999999999</v>
      </c>
      <c r="C100" s="2">
        <v>8.8868799999999998E-2</v>
      </c>
    </row>
    <row r="101" spans="1:3" x14ac:dyDescent="0.3">
      <c r="A101" t="b">
        <v>1</v>
      </c>
      <c r="B101">
        <v>2.0445557000000001</v>
      </c>
      <c r="C101" s="2">
        <v>2.8396607000000002E-3</v>
      </c>
    </row>
    <row r="102" spans="1:3" x14ac:dyDescent="0.3">
      <c r="A102" t="b">
        <v>1</v>
      </c>
      <c r="B102">
        <v>9.2982790000000008</v>
      </c>
      <c r="C102" s="2">
        <v>1.2914276000000001E-2</v>
      </c>
    </row>
    <row r="103" spans="1:3" x14ac:dyDescent="0.3">
      <c r="A103" t="b">
        <v>1</v>
      </c>
      <c r="B103">
        <v>48.203063999999998</v>
      </c>
      <c r="C103" s="2">
        <v>6.69487E-2</v>
      </c>
    </row>
    <row r="104" spans="1:3" x14ac:dyDescent="0.3">
      <c r="A104" t="b">
        <v>1</v>
      </c>
      <c r="B104">
        <v>65.830690000000004</v>
      </c>
      <c r="C104" s="2">
        <v>9.1431509999999994E-2</v>
      </c>
    </row>
    <row r="105" spans="1:3" x14ac:dyDescent="0.3">
      <c r="A105" t="b">
        <v>1</v>
      </c>
      <c r="B105">
        <v>67.361819999999994</v>
      </c>
      <c r="C105" s="2">
        <v>9.3558080000000002E-2</v>
      </c>
    </row>
    <row r="106" spans="1:3" x14ac:dyDescent="0.3">
      <c r="A106" t="b">
        <v>1</v>
      </c>
      <c r="B106">
        <v>48.203063999999998</v>
      </c>
      <c r="C106" s="2">
        <v>6.69487E-2</v>
      </c>
    </row>
    <row r="107" spans="1:3" x14ac:dyDescent="0.3">
      <c r="A107" t="b">
        <v>1</v>
      </c>
      <c r="B107">
        <v>48.203063999999998</v>
      </c>
      <c r="C107" s="2">
        <v>6.69487E-2</v>
      </c>
    </row>
    <row r="108" spans="1:3" x14ac:dyDescent="0.3">
      <c r="A108" t="b">
        <v>1</v>
      </c>
      <c r="B108">
        <v>48.203063999999998</v>
      </c>
      <c r="C108" s="2">
        <v>6.69487E-2</v>
      </c>
    </row>
    <row r="109" spans="1:3" x14ac:dyDescent="0.3">
      <c r="A109" t="b">
        <v>1</v>
      </c>
      <c r="B109">
        <v>76.213745000000003</v>
      </c>
      <c r="C109" s="2">
        <v>0.105852425</v>
      </c>
    </row>
    <row r="110" spans="1:3" x14ac:dyDescent="0.3">
      <c r="A110" t="b">
        <v>1</v>
      </c>
      <c r="B110">
        <v>21.799071999999999</v>
      </c>
      <c r="C110" s="2">
        <v>3.0276489E-2</v>
      </c>
    </row>
    <row r="111" spans="1:3" x14ac:dyDescent="0.3">
      <c r="A111" t="b">
        <v>1</v>
      </c>
      <c r="B111">
        <v>48.203063999999998</v>
      </c>
      <c r="C111" s="2">
        <v>6.69487E-2</v>
      </c>
    </row>
    <row r="112" spans="1:3" x14ac:dyDescent="0.3">
      <c r="A112" t="b">
        <v>1</v>
      </c>
      <c r="B112">
        <v>23.344909999999999</v>
      </c>
      <c r="C112" s="2">
        <v>3.2423485000000002E-2</v>
      </c>
    </row>
    <row r="113" spans="1:3" x14ac:dyDescent="0.3">
      <c r="A113" t="b">
        <v>1</v>
      </c>
      <c r="B113">
        <v>81.239260000000002</v>
      </c>
      <c r="C113" s="2">
        <v>0.1128323</v>
      </c>
    </row>
    <row r="114" spans="1:3" x14ac:dyDescent="0.3">
      <c r="A114" t="b">
        <v>1</v>
      </c>
      <c r="B114">
        <v>1.5599365000000001</v>
      </c>
      <c r="C114" s="2">
        <v>2.1665784999999999E-3</v>
      </c>
    </row>
    <row r="115" spans="1:3" x14ac:dyDescent="0.3">
      <c r="A115" t="b">
        <v>1</v>
      </c>
      <c r="B115">
        <v>48.203063999999998</v>
      </c>
      <c r="C115" s="2">
        <v>6.69487E-2</v>
      </c>
    </row>
    <row r="116" spans="1:3" x14ac:dyDescent="0.3">
      <c r="A116" t="b">
        <v>1</v>
      </c>
      <c r="B116">
        <v>48.203063999999998</v>
      </c>
      <c r="C116" s="2">
        <v>6.69487E-2</v>
      </c>
    </row>
    <row r="117" spans="1:3" x14ac:dyDescent="0.3">
      <c r="A117" t="b">
        <v>1</v>
      </c>
      <c r="B117">
        <v>78.542786000000007</v>
      </c>
      <c r="C117" s="2">
        <v>0.1090872</v>
      </c>
    </row>
    <row r="118" spans="1:3" x14ac:dyDescent="0.3">
      <c r="A118" t="b">
        <v>1</v>
      </c>
      <c r="B118">
        <v>34.251648000000003</v>
      </c>
      <c r="C118" s="2">
        <v>4.7571733999999997E-2</v>
      </c>
    </row>
    <row r="119" spans="1:3" x14ac:dyDescent="0.3">
      <c r="A119" t="b">
        <v>1</v>
      </c>
      <c r="B119">
        <v>48.203063999999998</v>
      </c>
      <c r="C119" s="2">
        <v>6.69487E-2</v>
      </c>
    </row>
    <row r="120" spans="1:3" x14ac:dyDescent="0.3">
      <c r="A120" t="b">
        <v>1</v>
      </c>
      <c r="B120">
        <v>89.28192</v>
      </c>
      <c r="C120" s="2">
        <v>0.124002665</v>
      </c>
    </row>
    <row r="121" spans="1:3" x14ac:dyDescent="0.3">
      <c r="A121" t="b">
        <v>1</v>
      </c>
      <c r="B121">
        <v>35.786560000000001</v>
      </c>
      <c r="C121" s="2">
        <v>4.9703557000000002E-2</v>
      </c>
    </row>
    <row r="122" spans="1:3" x14ac:dyDescent="0.3">
      <c r="A122" t="b">
        <v>1</v>
      </c>
      <c r="B122">
        <v>11.764770499999999</v>
      </c>
      <c r="C122" s="2">
        <v>1.6339960000000001E-2</v>
      </c>
    </row>
    <row r="123" spans="1:3" x14ac:dyDescent="0.3">
      <c r="A123" t="b">
        <v>1</v>
      </c>
      <c r="B123">
        <v>48.203063999999998</v>
      </c>
      <c r="C123" s="2">
        <v>6.69487E-2</v>
      </c>
    </row>
    <row r="124" spans="1:3" x14ac:dyDescent="0.3">
      <c r="A124" t="b">
        <v>1</v>
      </c>
      <c r="B124">
        <v>95.310789999999997</v>
      </c>
      <c r="C124" s="2">
        <v>0.1323761</v>
      </c>
    </row>
    <row r="125" spans="1:3" x14ac:dyDescent="0.3">
      <c r="A125" t="b">
        <v>1</v>
      </c>
      <c r="B125">
        <v>89.082825</v>
      </c>
      <c r="C125" s="2">
        <v>0.123726144</v>
      </c>
    </row>
    <row r="126" spans="1:3" x14ac:dyDescent="0.3">
      <c r="A126" t="b">
        <v>1</v>
      </c>
      <c r="B126">
        <v>48.203063999999998</v>
      </c>
      <c r="C126" s="2">
        <v>6.69487E-2</v>
      </c>
    </row>
    <row r="127" spans="1:3" x14ac:dyDescent="0.3">
      <c r="A127" t="b">
        <v>1</v>
      </c>
      <c r="B127">
        <v>48.203063999999998</v>
      </c>
      <c r="C127" s="2">
        <v>6.69487E-2</v>
      </c>
    </row>
    <row r="128" spans="1:3" x14ac:dyDescent="0.3">
      <c r="A128" t="b">
        <v>1</v>
      </c>
      <c r="B128">
        <v>84.04889</v>
      </c>
      <c r="C128" s="2">
        <v>0.11673457</v>
      </c>
    </row>
    <row r="129" spans="1:3" x14ac:dyDescent="0.3">
      <c r="A129" t="b">
        <v>1</v>
      </c>
      <c r="B129">
        <v>48.203063999999998</v>
      </c>
      <c r="C129" s="2">
        <v>6.69487E-2</v>
      </c>
    </row>
    <row r="130" spans="1:3" x14ac:dyDescent="0.3">
      <c r="A130" t="b">
        <v>1</v>
      </c>
      <c r="B130">
        <v>90.179503999999994</v>
      </c>
      <c r="C130" s="2">
        <v>0.12524931</v>
      </c>
    </row>
    <row r="131" spans="1:3" x14ac:dyDescent="0.3">
      <c r="A131" t="b">
        <v>1</v>
      </c>
      <c r="B131">
        <v>21.666747999999998</v>
      </c>
      <c r="C131" s="2">
        <v>3.0092705000000001E-2</v>
      </c>
    </row>
    <row r="132" spans="1:3" x14ac:dyDescent="0.3">
      <c r="A132" t="b">
        <v>1</v>
      </c>
      <c r="B132">
        <v>35.548462000000001</v>
      </c>
      <c r="C132" s="2">
        <v>4.9372863000000003E-2</v>
      </c>
    </row>
    <row r="133" spans="1:3" x14ac:dyDescent="0.3">
      <c r="A133" t="b">
        <v>1</v>
      </c>
      <c r="B133">
        <v>48.203063999999998</v>
      </c>
      <c r="C133" s="2">
        <v>6.69487E-2</v>
      </c>
    </row>
    <row r="134" spans="1:3" x14ac:dyDescent="0.3">
      <c r="A134" t="b">
        <v>1</v>
      </c>
      <c r="B134">
        <v>48.203063999999998</v>
      </c>
      <c r="C134" s="2">
        <v>6.69487E-2</v>
      </c>
    </row>
    <row r="135" spans="1:3" x14ac:dyDescent="0.3">
      <c r="A135" t="b">
        <v>1</v>
      </c>
      <c r="B135">
        <v>33.155334000000003</v>
      </c>
      <c r="C135" s="2">
        <v>4.6049077000000001E-2</v>
      </c>
    </row>
    <row r="136" spans="1:3" x14ac:dyDescent="0.3">
      <c r="A136" t="b">
        <v>1</v>
      </c>
      <c r="B136">
        <v>87.248230000000007</v>
      </c>
      <c r="C136" s="2">
        <v>0.1211781</v>
      </c>
    </row>
    <row r="137" spans="1:3" x14ac:dyDescent="0.3">
      <c r="A137" t="b">
        <v>1</v>
      </c>
      <c r="B137">
        <v>48.203063999999998</v>
      </c>
      <c r="C137" s="2">
        <v>6.69487E-2</v>
      </c>
    </row>
    <row r="138" spans="1:3" x14ac:dyDescent="0.3">
      <c r="A138" t="b">
        <v>1</v>
      </c>
      <c r="B138">
        <v>48.203063999999998</v>
      </c>
      <c r="C138" s="2">
        <v>6.69487E-2</v>
      </c>
    </row>
    <row r="139" spans="1:3" x14ac:dyDescent="0.3">
      <c r="A139" t="b">
        <v>1</v>
      </c>
      <c r="B139">
        <v>90.880489999999995</v>
      </c>
      <c r="C139" s="2">
        <v>0.12622290999999999</v>
      </c>
    </row>
    <row r="140" spans="1:3" x14ac:dyDescent="0.3">
      <c r="A140" t="b">
        <v>1</v>
      </c>
      <c r="B140">
        <v>75.130430000000004</v>
      </c>
      <c r="C140" s="2">
        <v>0.10434782500000001</v>
      </c>
    </row>
    <row r="141" spans="1:3" x14ac:dyDescent="0.3">
      <c r="A141" t="b">
        <v>1</v>
      </c>
      <c r="B141">
        <v>48.203063999999998</v>
      </c>
      <c r="C141" s="2">
        <v>6.69487E-2</v>
      </c>
    </row>
    <row r="142" spans="1:3" x14ac:dyDescent="0.3">
      <c r="A142" t="b">
        <v>1</v>
      </c>
      <c r="B142">
        <v>97.236329999999995</v>
      </c>
      <c r="C142" s="2">
        <v>0.13505046000000001</v>
      </c>
    </row>
    <row r="143" spans="1:3" x14ac:dyDescent="0.3">
      <c r="A143" t="b">
        <v>1</v>
      </c>
      <c r="B143">
        <v>71.368224999999995</v>
      </c>
      <c r="C143" s="2">
        <v>9.912253E-2</v>
      </c>
    </row>
    <row r="144" spans="1:3" x14ac:dyDescent="0.3">
      <c r="A144" t="b">
        <v>1</v>
      </c>
      <c r="B144">
        <v>48.203063999999998</v>
      </c>
      <c r="C144" s="2">
        <v>6.69487E-2</v>
      </c>
    </row>
    <row r="145" spans="1:3" x14ac:dyDescent="0.3">
      <c r="A145" t="b">
        <v>1</v>
      </c>
      <c r="B145">
        <v>48.203063999999998</v>
      </c>
      <c r="C145" s="2">
        <v>6.69487E-2</v>
      </c>
    </row>
    <row r="146" spans="1:3" x14ac:dyDescent="0.3">
      <c r="A146" t="b">
        <v>1</v>
      </c>
      <c r="B146">
        <v>26.366700000000002</v>
      </c>
      <c r="C146" s="2">
        <v>3.6620416000000003E-2</v>
      </c>
    </row>
    <row r="147" spans="1:3" x14ac:dyDescent="0.3">
      <c r="A147" t="b">
        <v>1</v>
      </c>
      <c r="B147">
        <v>86.614320000000006</v>
      </c>
      <c r="C147" s="2">
        <v>0.12029766</v>
      </c>
    </row>
    <row r="148" spans="1:3" x14ac:dyDescent="0.3">
      <c r="A148" t="b">
        <v>1</v>
      </c>
      <c r="B148">
        <v>9.506653</v>
      </c>
      <c r="C148" s="2">
        <v>1.3203684E-2</v>
      </c>
    </row>
    <row r="149" spans="1:3" x14ac:dyDescent="0.3">
      <c r="A149" t="b">
        <v>1</v>
      </c>
      <c r="B149">
        <v>3.4747314</v>
      </c>
      <c r="C149" s="2">
        <v>4.8260159999999998E-3</v>
      </c>
    </row>
    <row r="150" spans="1:3" x14ac:dyDescent="0.3">
      <c r="A150" t="b">
        <v>1</v>
      </c>
      <c r="B150">
        <v>91.805049999999994</v>
      </c>
      <c r="C150" s="2">
        <v>0.12750702</v>
      </c>
    </row>
    <row r="151" spans="1:3" x14ac:dyDescent="0.3">
      <c r="A151" t="b">
        <v>1</v>
      </c>
      <c r="B151">
        <v>99.599729999999994</v>
      </c>
      <c r="C151" s="2">
        <v>0.13833296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5F32-DF27-4BFD-9268-452E46F39465}">
  <dimension ref="A1:F151"/>
  <sheetViews>
    <sheetView workbookViewId="0">
      <selection activeCell="F7" sqref="F7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29.4414062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63.77411</v>
      </c>
      <c r="C2" s="2">
        <v>8.8575155000000003E-2</v>
      </c>
      <c r="E2" s="1" t="s">
        <v>3</v>
      </c>
      <c r="F2" s="2">
        <f xml:space="preserve"> COUNTIF(TradeResults15[Column1], "VERDADEIRO") / COUNTA(TradeResults15[Column1])</f>
        <v>1</v>
      </c>
    </row>
    <row r="3" spans="1:6" ht="18" x14ac:dyDescent="0.35">
      <c r="A3" t="b">
        <v>1</v>
      </c>
      <c r="B3">
        <v>63.77411</v>
      </c>
      <c r="C3" s="2">
        <v>8.8575155000000003E-2</v>
      </c>
      <c r="E3" s="1" t="s">
        <v>4</v>
      </c>
      <c r="F3" s="2">
        <f t="array" ref="F3" xml:space="preserve"> AVERAGE(IF(TradeResults15[Column1] = TRUE,TradeResults15[Column3]))</f>
        <v>8.8575154999999656E-2</v>
      </c>
    </row>
    <row r="4" spans="1:6" ht="18" x14ac:dyDescent="0.35">
      <c r="A4" t="b">
        <v>1</v>
      </c>
      <c r="B4">
        <v>63.77411</v>
      </c>
      <c r="C4" s="2">
        <v>8.8575155000000003E-2</v>
      </c>
      <c r="E4" s="1" t="s">
        <v>8</v>
      </c>
      <c r="F4" s="6">
        <f t="array" ref="F4" xml:space="preserve"> AVERAGE(IF(TradeResults15[Column1] = TRUE,TradeResults15[Column2],0))</f>
        <v>63.774110000000135</v>
      </c>
    </row>
    <row r="5" spans="1:6" ht="18" x14ac:dyDescent="0.35">
      <c r="A5" t="b">
        <v>1</v>
      </c>
      <c r="B5">
        <v>63.77411</v>
      </c>
      <c r="C5" s="2">
        <v>8.8575155000000003E-2</v>
      </c>
      <c r="E5" s="4" t="s">
        <v>5</v>
      </c>
      <c r="F5" s="2">
        <f t="array" ref="F5">_xlfn.STDEV.P(IF(TradeResults15[Column1]=TRUE, TradeResults15[Column3]))</f>
        <v>3.4694469519536142E-16</v>
      </c>
    </row>
    <row r="6" spans="1:6" ht="18" x14ac:dyDescent="0.35">
      <c r="A6" t="b">
        <v>1</v>
      </c>
      <c r="B6">
        <v>63.77411</v>
      </c>
      <c r="C6" s="2">
        <v>8.8575155000000003E-2</v>
      </c>
      <c r="E6" s="1" t="s">
        <v>6</v>
      </c>
      <c r="F6" s="2">
        <f t="array" ref="F6">_xlfn.STDEV.P(IF(TradeResults15[Column1]=TRUE, IF(TradeResults15[Column3]&gt;0,TradeResults15[Column3])))</f>
        <v>3.4694469519536142E-16</v>
      </c>
    </row>
    <row r="7" spans="1:6" ht="18" x14ac:dyDescent="0.35">
      <c r="A7" t="b">
        <v>1</v>
      </c>
      <c r="B7">
        <v>63.77411</v>
      </c>
      <c r="C7" s="2">
        <v>8.8575155000000003E-2</v>
      </c>
      <c r="E7" s="1" t="s">
        <v>7</v>
      </c>
      <c r="F7" s="3" t="e">
        <f t="array" ref="F7">_xlfn.STDEV.P(IF(TradeResults15[Column1]=TRUE, IF(TradeResults15[Column3]&lt;0,TradeResults15[Column3])))</f>
        <v>#DIV/0!</v>
      </c>
    </row>
    <row r="8" spans="1:6" x14ac:dyDescent="0.3">
      <c r="A8" t="b">
        <v>1</v>
      </c>
      <c r="B8">
        <v>63.77411</v>
      </c>
      <c r="C8" s="2">
        <v>8.8575155000000003E-2</v>
      </c>
    </row>
    <row r="9" spans="1:6" x14ac:dyDescent="0.3">
      <c r="A9" t="b">
        <v>1</v>
      </c>
      <c r="B9">
        <v>63.77411</v>
      </c>
      <c r="C9" s="2">
        <v>8.8575155000000003E-2</v>
      </c>
    </row>
    <row r="10" spans="1:6" x14ac:dyDescent="0.3">
      <c r="A10" t="b">
        <v>1</v>
      </c>
      <c r="B10">
        <v>63.77411</v>
      </c>
      <c r="C10" s="2">
        <v>8.8575155000000003E-2</v>
      </c>
    </row>
    <row r="11" spans="1:6" x14ac:dyDescent="0.3">
      <c r="A11" t="b">
        <v>1</v>
      </c>
      <c r="B11">
        <v>63.77411</v>
      </c>
      <c r="C11" s="2">
        <v>8.8575155000000003E-2</v>
      </c>
    </row>
    <row r="12" spans="1:6" x14ac:dyDescent="0.3">
      <c r="A12" t="b">
        <v>1</v>
      </c>
      <c r="B12">
        <v>63.77411</v>
      </c>
      <c r="C12" s="2">
        <v>8.8575155000000003E-2</v>
      </c>
    </row>
    <row r="13" spans="1:6" x14ac:dyDescent="0.3">
      <c r="A13" t="b">
        <v>1</v>
      </c>
      <c r="B13">
        <v>63.77411</v>
      </c>
      <c r="C13" s="2">
        <v>8.8575155000000003E-2</v>
      </c>
    </row>
    <row r="14" spans="1:6" x14ac:dyDescent="0.3">
      <c r="A14" t="b">
        <v>1</v>
      </c>
      <c r="B14">
        <v>63.77411</v>
      </c>
      <c r="C14" s="2">
        <v>8.8575155000000003E-2</v>
      </c>
    </row>
    <row r="15" spans="1:6" x14ac:dyDescent="0.3">
      <c r="A15" t="b">
        <v>1</v>
      </c>
      <c r="B15">
        <v>63.77411</v>
      </c>
      <c r="C15" s="2">
        <v>8.8575155000000003E-2</v>
      </c>
    </row>
    <row r="16" spans="1:6" x14ac:dyDescent="0.3">
      <c r="A16" t="b">
        <v>1</v>
      </c>
      <c r="B16">
        <v>63.77411</v>
      </c>
      <c r="C16" s="2">
        <v>8.8575155000000003E-2</v>
      </c>
    </row>
    <row r="17" spans="1:3" x14ac:dyDescent="0.3">
      <c r="A17" t="b">
        <v>1</v>
      </c>
      <c r="B17">
        <v>63.77411</v>
      </c>
      <c r="C17" s="2">
        <v>8.8575155000000003E-2</v>
      </c>
    </row>
    <row r="18" spans="1:3" x14ac:dyDescent="0.3">
      <c r="A18" t="b">
        <v>1</v>
      </c>
      <c r="B18">
        <v>63.77411</v>
      </c>
      <c r="C18" s="2">
        <v>8.8575155000000003E-2</v>
      </c>
    </row>
    <row r="19" spans="1:3" x14ac:dyDescent="0.3">
      <c r="A19" t="b">
        <v>1</v>
      </c>
      <c r="B19">
        <v>63.77411</v>
      </c>
      <c r="C19" s="2">
        <v>8.8575155000000003E-2</v>
      </c>
    </row>
    <row r="20" spans="1:3" x14ac:dyDescent="0.3">
      <c r="A20" t="b">
        <v>1</v>
      </c>
      <c r="B20">
        <v>63.77411</v>
      </c>
      <c r="C20" s="2">
        <v>8.8575155000000003E-2</v>
      </c>
    </row>
    <row r="21" spans="1:3" x14ac:dyDescent="0.3">
      <c r="A21" t="b">
        <v>1</v>
      </c>
      <c r="B21">
        <v>63.77411</v>
      </c>
      <c r="C21" s="2">
        <v>8.8575155000000003E-2</v>
      </c>
    </row>
    <row r="22" spans="1:3" x14ac:dyDescent="0.3">
      <c r="A22" t="b">
        <v>1</v>
      </c>
      <c r="B22">
        <v>63.77411</v>
      </c>
      <c r="C22" s="2">
        <v>8.8575155000000003E-2</v>
      </c>
    </row>
    <row r="23" spans="1:3" x14ac:dyDescent="0.3">
      <c r="A23" t="b">
        <v>1</v>
      </c>
      <c r="B23">
        <v>63.77411</v>
      </c>
      <c r="C23" s="2">
        <v>8.8575155000000003E-2</v>
      </c>
    </row>
    <row r="24" spans="1:3" x14ac:dyDescent="0.3">
      <c r="A24" t="b">
        <v>1</v>
      </c>
      <c r="B24">
        <v>63.77411</v>
      </c>
      <c r="C24" s="2">
        <v>8.8575155000000003E-2</v>
      </c>
    </row>
    <row r="25" spans="1:3" x14ac:dyDescent="0.3">
      <c r="A25" t="b">
        <v>1</v>
      </c>
      <c r="B25">
        <v>63.77411</v>
      </c>
      <c r="C25" s="2">
        <v>8.8575155000000003E-2</v>
      </c>
    </row>
    <row r="26" spans="1:3" x14ac:dyDescent="0.3">
      <c r="A26" t="b">
        <v>1</v>
      </c>
      <c r="B26">
        <v>63.77411</v>
      </c>
      <c r="C26" s="2">
        <v>8.8575155000000003E-2</v>
      </c>
    </row>
    <row r="27" spans="1:3" x14ac:dyDescent="0.3">
      <c r="A27" t="b">
        <v>1</v>
      </c>
      <c r="B27">
        <v>63.77411</v>
      </c>
      <c r="C27" s="2">
        <v>8.8575155000000003E-2</v>
      </c>
    </row>
    <row r="28" spans="1:3" x14ac:dyDescent="0.3">
      <c r="A28" t="b">
        <v>1</v>
      </c>
      <c r="B28">
        <v>63.77411</v>
      </c>
      <c r="C28" s="2">
        <v>8.8575155000000003E-2</v>
      </c>
    </row>
    <row r="29" spans="1:3" x14ac:dyDescent="0.3">
      <c r="A29" t="b">
        <v>1</v>
      </c>
      <c r="B29">
        <v>63.77411</v>
      </c>
      <c r="C29" s="2">
        <v>8.8575155000000003E-2</v>
      </c>
    </row>
    <row r="30" spans="1:3" x14ac:dyDescent="0.3">
      <c r="A30" t="b">
        <v>1</v>
      </c>
      <c r="B30">
        <v>63.77411</v>
      </c>
      <c r="C30" s="2">
        <v>8.8575155000000003E-2</v>
      </c>
    </row>
    <row r="31" spans="1:3" x14ac:dyDescent="0.3">
      <c r="A31" t="b">
        <v>1</v>
      </c>
      <c r="B31">
        <v>63.77411</v>
      </c>
      <c r="C31" s="2">
        <v>8.8575155000000003E-2</v>
      </c>
    </row>
    <row r="32" spans="1:3" x14ac:dyDescent="0.3">
      <c r="A32" t="b">
        <v>1</v>
      </c>
      <c r="B32">
        <v>63.77411</v>
      </c>
      <c r="C32" s="2">
        <v>8.8575155000000003E-2</v>
      </c>
    </row>
    <row r="33" spans="1:3" x14ac:dyDescent="0.3">
      <c r="A33" t="b">
        <v>1</v>
      </c>
      <c r="B33">
        <v>63.77411</v>
      </c>
      <c r="C33" s="2">
        <v>8.8575155000000003E-2</v>
      </c>
    </row>
    <row r="34" spans="1:3" x14ac:dyDescent="0.3">
      <c r="A34" t="b">
        <v>1</v>
      </c>
      <c r="B34">
        <v>63.77411</v>
      </c>
      <c r="C34" s="2">
        <v>8.8575155000000003E-2</v>
      </c>
    </row>
    <row r="35" spans="1:3" x14ac:dyDescent="0.3">
      <c r="A35" t="b">
        <v>1</v>
      </c>
      <c r="B35">
        <v>63.77411</v>
      </c>
      <c r="C35" s="2">
        <v>8.8575155000000003E-2</v>
      </c>
    </row>
    <row r="36" spans="1:3" x14ac:dyDescent="0.3">
      <c r="A36" t="b">
        <v>1</v>
      </c>
      <c r="B36">
        <v>63.77411</v>
      </c>
      <c r="C36" s="2">
        <v>8.8575155000000003E-2</v>
      </c>
    </row>
    <row r="37" spans="1:3" x14ac:dyDescent="0.3">
      <c r="A37" t="b">
        <v>1</v>
      </c>
      <c r="B37">
        <v>63.77411</v>
      </c>
      <c r="C37" s="2">
        <v>8.8575155000000003E-2</v>
      </c>
    </row>
    <row r="38" spans="1:3" x14ac:dyDescent="0.3">
      <c r="A38" t="b">
        <v>1</v>
      </c>
      <c r="B38">
        <v>63.77411</v>
      </c>
      <c r="C38" s="2">
        <v>8.8575155000000003E-2</v>
      </c>
    </row>
    <row r="39" spans="1:3" x14ac:dyDescent="0.3">
      <c r="A39" t="b">
        <v>1</v>
      </c>
      <c r="B39">
        <v>63.77411</v>
      </c>
      <c r="C39" s="2">
        <v>8.8575155000000003E-2</v>
      </c>
    </row>
    <row r="40" spans="1:3" x14ac:dyDescent="0.3">
      <c r="A40" t="b">
        <v>1</v>
      </c>
      <c r="B40">
        <v>63.77411</v>
      </c>
      <c r="C40" s="2">
        <v>8.8575155000000003E-2</v>
      </c>
    </row>
    <row r="41" spans="1:3" x14ac:dyDescent="0.3">
      <c r="A41" t="b">
        <v>1</v>
      </c>
      <c r="B41">
        <v>63.77411</v>
      </c>
      <c r="C41" s="2">
        <v>8.8575155000000003E-2</v>
      </c>
    </row>
    <row r="42" spans="1:3" x14ac:dyDescent="0.3">
      <c r="A42" t="b">
        <v>1</v>
      </c>
      <c r="B42">
        <v>63.77411</v>
      </c>
      <c r="C42" s="2">
        <v>8.8575155000000003E-2</v>
      </c>
    </row>
    <row r="43" spans="1:3" x14ac:dyDescent="0.3">
      <c r="A43" t="b">
        <v>1</v>
      </c>
      <c r="B43">
        <v>63.77411</v>
      </c>
      <c r="C43" s="2">
        <v>8.8575155000000003E-2</v>
      </c>
    </row>
    <row r="44" spans="1:3" x14ac:dyDescent="0.3">
      <c r="A44" t="b">
        <v>1</v>
      </c>
      <c r="B44">
        <v>63.77411</v>
      </c>
      <c r="C44" s="2">
        <v>8.8575155000000003E-2</v>
      </c>
    </row>
    <row r="45" spans="1:3" x14ac:dyDescent="0.3">
      <c r="A45" t="b">
        <v>1</v>
      </c>
      <c r="B45">
        <v>63.77411</v>
      </c>
      <c r="C45" s="2">
        <v>8.8575155000000003E-2</v>
      </c>
    </row>
    <row r="46" spans="1:3" x14ac:dyDescent="0.3">
      <c r="A46" t="b">
        <v>1</v>
      </c>
      <c r="B46">
        <v>63.77411</v>
      </c>
      <c r="C46" s="2">
        <v>8.8575155000000003E-2</v>
      </c>
    </row>
    <row r="47" spans="1:3" x14ac:dyDescent="0.3">
      <c r="A47" t="b">
        <v>1</v>
      </c>
      <c r="B47">
        <v>63.77411</v>
      </c>
      <c r="C47" s="2">
        <v>8.8575155000000003E-2</v>
      </c>
    </row>
    <row r="48" spans="1:3" x14ac:dyDescent="0.3">
      <c r="A48" t="b">
        <v>1</v>
      </c>
      <c r="B48">
        <v>63.77411</v>
      </c>
      <c r="C48" s="2">
        <v>8.8575155000000003E-2</v>
      </c>
    </row>
    <row r="49" spans="1:3" x14ac:dyDescent="0.3">
      <c r="A49" t="b">
        <v>1</v>
      </c>
      <c r="B49">
        <v>63.77411</v>
      </c>
      <c r="C49" s="2">
        <v>8.8575155000000003E-2</v>
      </c>
    </row>
    <row r="50" spans="1:3" x14ac:dyDescent="0.3">
      <c r="A50" t="b">
        <v>1</v>
      </c>
      <c r="B50">
        <v>63.77411</v>
      </c>
      <c r="C50" s="2">
        <v>8.8575155000000003E-2</v>
      </c>
    </row>
    <row r="51" spans="1:3" x14ac:dyDescent="0.3">
      <c r="A51" t="b">
        <v>1</v>
      </c>
      <c r="B51">
        <v>63.77411</v>
      </c>
      <c r="C51" s="2">
        <v>8.8575155000000003E-2</v>
      </c>
    </row>
    <row r="52" spans="1:3" x14ac:dyDescent="0.3">
      <c r="A52" t="b">
        <v>1</v>
      </c>
      <c r="B52">
        <v>63.77411</v>
      </c>
      <c r="C52" s="2">
        <v>8.8575155000000003E-2</v>
      </c>
    </row>
    <row r="53" spans="1:3" x14ac:dyDescent="0.3">
      <c r="A53" t="b">
        <v>1</v>
      </c>
      <c r="B53">
        <v>63.77411</v>
      </c>
      <c r="C53" s="2">
        <v>8.8575155000000003E-2</v>
      </c>
    </row>
    <row r="54" spans="1:3" x14ac:dyDescent="0.3">
      <c r="A54" t="b">
        <v>1</v>
      </c>
      <c r="B54">
        <v>63.77411</v>
      </c>
      <c r="C54" s="2">
        <v>8.8575155000000003E-2</v>
      </c>
    </row>
    <row r="55" spans="1:3" x14ac:dyDescent="0.3">
      <c r="A55" t="b">
        <v>1</v>
      </c>
      <c r="B55">
        <v>63.77411</v>
      </c>
      <c r="C55" s="2">
        <v>8.8575155000000003E-2</v>
      </c>
    </row>
    <row r="56" spans="1:3" x14ac:dyDescent="0.3">
      <c r="A56" t="b">
        <v>1</v>
      </c>
      <c r="B56">
        <v>63.77411</v>
      </c>
      <c r="C56" s="2">
        <v>8.8575155000000003E-2</v>
      </c>
    </row>
    <row r="57" spans="1:3" x14ac:dyDescent="0.3">
      <c r="A57" t="b">
        <v>1</v>
      </c>
      <c r="B57">
        <v>63.77411</v>
      </c>
      <c r="C57" s="2">
        <v>8.8575155000000003E-2</v>
      </c>
    </row>
    <row r="58" spans="1:3" x14ac:dyDescent="0.3">
      <c r="A58" t="b">
        <v>1</v>
      </c>
      <c r="B58">
        <v>63.77411</v>
      </c>
      <c r="C58" s="2">
        <v>8.8575155000000003E-2</v>
      </c>
    </row>
    <row r="59" spans="1:3" x14ac:dyDescent="0.3">
      <c r="A59" t="b">
        <v>1</v>
      </c>
      <c r="B59">
        <v>63.77411</v>
      </c>
      <c r="C59" s="2">
        <v>8.8575155000000003E-2</v>
      </c>
    </row>
    <row r="60" spans="1:3" x14ac:dyDescent="0.3">
      <c r="A60" t="b">
        <v>1</v>
      </c>
      <c r="B60">
        <v>63.77411</v>
      </c>
      <c r="C60" s="2">
        <v>8.8575155000000003E-2</v>
      </c>
    </row>
    <row r="61" spans="1:3" x14ac:dyDescent="0.3">
      <c r="A61" t="b">
        <v>1</v>
      </c>
      <c r="B61">
        <v>63.77411</v>
      </c>
      <c r="C61" s="2">
        <v>8.8575155000000003E-2</v>
      </c>
    </row>
    <row r="62" spans="1:3" x14ac:dyDescent="0.3">
      <c r="A62" t="b">
        <v>1</v>
      </c>
      <c r="B62">
        <v>63.77411</v>
      </c>
      <c r="C62" s="2">
        <v>8.8575155000000003E-2</v>
      </c>
    </row>
    <row r="63" spans="1:3" x14ac:dyDescent="0.3">
      <c r="A63" t="b">
        <v>1</v>
      </c>
      <c r="B63">
        <v>63.77411</v>
      </c>
      <c r="C63" s="2">
        <v>8.8575155000000003E-2</v>
      </c>
    </row>
    <row r="64" spans="1:3" x14ac:dyDescent="0.3">
      <c r="A64" t="b">
        <v>1</v>
      </c>
      <c r="B64">
        <v>63.77411</v>
      </c>
      <c r="C64" s="2">
        <v>8.8575155000000003E-2</v>
      </c>
    </row>
    <row r="65" spans="1:3" x14ac:dyDescent="0.3">
      <c r="A65" t="b">
        <v>1</v>
      </c>
      <c r="B65">
        <v>63.77411</v>
      </c>
      <c r="C65" s="2">
        <v>8.8575155000000003E-2</v>
      </c>
    </row>
    <row r="66" spans="1:3" x14ac:dyDescent="0.3">
      <c r="A66" t="b">
        <v>1</v>
      </c>
      <c r="B66">
        <v>63.77411</v>
      </c>
      <c r="C66" s="2">
        <v>8.8575155000000003E-2</v>
      </c>
    </row>
    <row r="67" spans="1:3" x14ac:dyDescent="0.3">
      <c r="A67" t="b">
        <v>1</v>
      </c>
      <c r="B67">
        <v>63.77411</v>
      </c>
      <c r="C67" s="2">
        <v>8.8575155000000003E-2</v>
      </c>
    </row>
    <row r="68" spans="1:3" x14ac:dyDescent="0.3">
      <c r="A68" t="b">
        <v>1</v>
      </c>
      <c r="B68">
        <v>63.77411</v>
      </c>
      <c r="C68" s="2">
        <v>8.8575155000000003E-2</v>
      </c>
    </row>
    <row r="69" spans="1:3" x14ac:dyDescent="0.3">
      <c r="A69" t="b">
        <v>1</v>
      </c>
      <c r="B69">
        <v>63.77411</v>
      </c>
      <c r="C69" s="2">
        <v>8.8575155000000003E-2</v>
      </c>
    </row>
    <row r="70" spans="1:3" x14ac:dyDescent="0.3">
      <c r="A70" t="b">
        <v>1</v>
      </c>
      <c r="B70">
        <v>63.77411</v>
      </c>
      <c r="C70" s="2">
        <v>8.8575155000000003E-2</v>
      </c>
    </row>
    <row r="71" spans="1:3" x14ac:dyDescent="0.3">
      <c r="A71" t="b">
        <v>1</v>
      </c>
      <c r="B71">
        <v>63.77411</v>
      </c>
      <c r="C71" s="2">
        <v>8.8575155000000003E-2</v>
      </c>
    </row>
    <row r="72" spans="1:3" x14ac:dyDescent="0.3">
      <c r="A72" t="b">
        <v>1</v>
      </c>
      <c r="B72">
        <v>63.77411</v>
      </c>
      <c r="C72" s="2">
        <v>8.8575155000000003E-2</v>
      </c>
    </row>
    <row r="73" spans="1:3" x14ac:dyDescent="0.3">
      <c r="A73" t="b">
        <v>1</v>
      </c>
      <c r="B73">
        <v>63.77411</v>
      </c>
      <c r="C73" s="2">
        <v>8.8575155000000003E-2</v>
      </c>
    </row>
    <row r="74" spans="1:3" x14ac:dyDescent="0.3">
      <c r="A74" t="b">
        <v>1</v>
      </c>
      <c r="B74">
        <v>63.77411</v>
      </c>
      <c r="C74" s="2">
        <v>8.8575155000000003E-2</v>
      </c>
    </row>
    <row r="75" spans="1:3" x14ac:dyDescent="0.3">
      <c r="A75" t="b">
        <v>1</v>
      </c>
      <c r="B75">
        <v>63.77411</v>
      </c>
      <c r="C75" s="2">
        <v>8.8575155000000003E-2</v>
      </c>
    </row>
    <row r="76" spans="1:3" x14ac:dyDescent="0.3">
      <c r="A76" t="b">
        <v>1</v>
      </c>
      <c r="B76">
        <v>63.77411</v>
      </c>
      <c r="C76" s="2">
        <v>8.8575155000000003E-2</v>
      </c>
    </row>
    <row r="77" spans="1:3" x14ac:dyDescent="0.3">
      <c r="A77" t="b">
        <v>1</v>
      </c>
      <c r="B77">
        <v>63.77411</v>
      </c>
      <c r="C77" s="2">
        <v>8.8575155000000003E-2</v>
      </c>
    </row>
    <row r="78" spans="1:3" x14ac:dyDescent="0.3">
      <c r="A78" t="b">
        <v>1</v>
      </c>
      <c r="B78">
        <v>63.77411</v>
      </c>
      <c r="C78" s="2">
        <v>8.8575155000000003E-2</v>
      </c>
    </row>
    <row r="79" spans="1:3" x14ac:dyDescent="0.3">
      <c r="A79" t="b">
        <v>1</v>
      </c>
      <c r="B79">
        <v>63.77411</v>
      </c>
      <c r="C79" s="2">
        <v>8.8575155000000003E-2</v>
      </c>
    </row>
    <row r="80" spans="1:3" x14ac:dyDescent="0.3">
      <c r="A80" t="b">
        <v>1</v>
      </c>
      <c r="B80">
        <v>63.77411</v>
      </c>
      <c r="C80" s="2">
        <v>8.8575155000000003E-2</v>
      </c>
    </row>
    <row r="81" spans="1:3" x14ac:dyDescent="0.3">
      <c r="A81" t="b">
        <v>1</v>
      </c>
      <c r="B81">
        <v>63.77411</v>
      </c>
      <c r="C81" s="2">
        <v>8.8575155000000003E-2</v>
      </c>
    </row>
    <row r="82" spans="1:3" x14ac:dyDescent="0.3">
      <c r="A82" t="b">
        <v>1</v>
      </c>
      <c r="B82">
        <v>63.77411</v>
      </c>
      <c r="C82" s="2">
        <v>8.8575155000000003E-2</v>
      </c>
    </row>
    <row r="83" spans="1:3" x14ac:dyDescent="0.3">
      <c r="A83" t="b">
        <v>1</v>
      </c>
      <c r="B83">
        <v>63.77411</v>
      </c>
      <c r="C83" s="2">
        <v>8.8575155000000003E-2</v>
      </c>
    </row>
    <row r="84" spans="1:3" x14ac:dyDescent="0.3">
      <c r="A84" t="b">
        <v>1</v>
      </c>
      <c r="B84">
        <v>63.77411</v>
      </c>
      <c r="C84" s="2">
        <v>8.8575155000000003E-2</v>
      </c>
    </row>
    <row r="85" spans="1:3" x14ac:dyDescent="0.3">
      <c r="A85" t="b">
        <v>1</v>
      </c>
      <c r="B85">
        <v>63.77411</v>
      </c>
      <c r="C85" s="2">
        <v>8.8575155000000003E-2</v>
      </c>
    </row>
    <row r="86" spans="1:3" x14ac:dyDescent="0.3">
      <c r="A86" t="b">
        <v>1</v>
      </c>
      <c r="B86">
        <v>63.77411</v>
      </c>
      <c r="C86" s="2">
        <v>8.8575155000000003E-2</v>
      </c>
    </row>
    <row r="87" spans="1:3" x14ac:dyDescent="0.3">
      <c r="A87" t="b">
        <v>1</v>
      </c>
      <c r="B87">
        <v>63.77411</v>
      </c>
      <c r="C87" s="2">
        <v>8.8575155000000003E-2</v>
      </c>
    </row>
    <row r="88" spans="1:3" x14ac:dyDescent="0.3">
      <c r="A88" t="b">
        <v>1</v>
      </c>
      <c r="B88">
        <v>63.77411</v>
      </c>
      <c r="C88" s="2">
        <v>8.8575155000000003E-2</v>
      </c>
    </row>
    <row r="89" spans="1:3" x14ac:dyDescent="0.3">
      <c r="A89" t="b">
        <v>1</v>
      </c>
      <c r="B89">
        <v>63.77411</v>
      </c>
      <c r="C89" s="2">
        <v>8.8575155000000003E-2</v>
      </c>
    </row>
    <row r="90" spans="1:3" x14ac:dyDescent="0.3">
      <c r="A90" t="b">
        <v>1</v>
      </c>
      <c r="B90">
        <v>63.77411</v>
      </c>
      <c r="C90" s="2">
        <v>8.8575155000000003E-2</v>
      </c>
    </row>
    <row r="91" spans="1:3" x14ac:dyDescent="0.3">
      <c r="A91" t="b">
        <v>1</v>
      </c>
      <c r="B91">
        <v>63.77411</v>
      </c>
      <c r="C91" s="2">
        <v>8.8575155000000003E-2</v>
      </c>
    </row>
    <row r="92" spans="1:3" x14ac:dyDescent="0.3">
      <c r="A92" t="b">
        <v>1</v>
      </c>
      <c r="B92">
        <v>63.77411</v>
      </c>
      <c r="C92" s="2">
        <v>8.8575155000000003E-2</v>
      </c>
    </row>
    <row r="93" spans="1:3" x14ac:dyDescent="0.3">
      <c r="A93" t="b">
        <v>1</v>
      </c>
      <c r="B93">
        <v>63.77411</v>
      </c>
      <c r="C93" s="2">
        <v>8.8575155000000003E-2</v>
      </c>
    </row>
    <row r="94" spans="1:3" x14ac:dyDescent="0.3">
      <c r="A94" t="b">
        <v>1</v>
      </c>
      <c r="B94">
        <v>63.77411</v>
      </c>
      <c r="C94" s="2">
        <v>8.8575155000000003E-2</v>
      </c>
    </row>
    <row r="95" spans="1:3" x14ac:dyDescent="0.3">
      <c r="A95" t="b">
        <v>1</v>
      </c>
      <c r="B95">
        <v>63.77411</v>
      </c>
      <c r="C95" s="2">
        <v>8.8575155000000003E-2</v>
      </c>
    </row>
    <row r="96" spans="1:3" x14ac:dyDescent="0.3">
      <c r="A96" t="b">
        <v>1</v>
      </c>
      <c r="B96">
        <v>63.77411</v>
      </c>
      <c r="C96" s="2">
        <v>8.8575155000000003E-2</v>
      </c>
    </row>
    <row r="97" spans="1:3" x14ac:dyDescent="0.3">
      <c r="A97" t="b">
        <v>1</v>
      </c>
      <c r="B97">
        <v>63.77411</v>
      </c>
      <c r="C97" s="2">
        <v>8.8575155000000003E-2</v>
      </c>
    </row>
    <row r="98" spans="1:3" x14ac:dyDescent="0.3">
      <c r="A98" t="b">
        <v>1</v>
      </c>
      <c r="B98">
        <v>63.77411</v>
      </c>
      <c r="C98" s="2">
        <v>8.8575155000000003E-2</v>
      </c>
    </row>
    <row r="99" spans="1:3" x14ac:dyDescent="0.3">
      <c r="A99" t="b">
        <v>1</v>
      </c>
      <c r="B99">
        <v>63.77411</v>
      </c>
      <c r="C99" s="2">
        <v>8.8575155000000003E-2</v>
      </c>
    </row>
    <row r="100" spans="1:3" x14ac:dyDescent="0.3">
      <c r="A100" t="b">
        <v>1</v>
      </c>
      <c r="B100">
        <v>63.77411</v>
      </c>
      <c r="C100" s="2">
        <v>8.8575155000000003E-2</v>
      </c>
    </row>
    <row r="101" spans="1:3" x14ac:dyDescent="0.3">
      <c r="A101" t="b">
        <v>1</v>
      </c>
      <c r="B101">
        <v>63.77411</v>
      </c>
      <c r="C101" s="2">
        <v>8.8575155000000003E-2</v>
      </c>
    </row>
    <row r="102" spans="1:3" x14ac:dyDescent="0.3">
      <c r="A102" t="b">
        <v>1</v>
      </c>
      <c r="B102">
        <v>63.77411</v>
      </c>
      <c r="C102" s="2">
        <v>8.8575155000000003E-2</v>
      </c>
    </row>
    <row r="103" spans="1:3" x14ac:dyDescent="0.3">
      <c r="A103" t="b">
        <v>1</v>
      </c>
      <c r="B103">
        <v>63.77411</v>
      </c>
      <c r="C103" s="2">
        <v>8.8575155000000003E-2</v>
      </c>
    </row>
    <row r="104" spans="1:3" x14ac:dyDescent="0.3">
      <c r="A104" t="b">
        <v>1</v>
      </c>
      <c r="B104">
        <v>63.77411</v>
      </c>
      <c r="C104" s="2">
        <v>8.8575155000000003E-2</v>
      </c>
    </row>
    <row r="105" spans="1:3" x14ac:dyDescent="0.3">
      <c r="A105" t="b">
        <v>1</v>
      </c>
      <c r="B105">
        <v>63.77411</v>
      </c>
      <c r="C105" s="2">
        <v>8.8575155000000003E-2</v>
      </c>
    </row>
    <row r="106" spans="1:3" x14ac:dyDescent="0.3">
      <c r="A106" t="b">
        <v>1</v>
      </c>
      <c r="B106">
        <v>63.77411</v>
      </c>
      <c r="C106" s="2">
        <v>8.8575155000000003E-2</v>
      </c>
    </row>
    <row r="107" spans="1:3" x14ac:dyDescent="0.3">
      <c r="A107" t="b">
        <v>1</v>
      </c>
      <c r="B107">
        <v>63.77411</v>
      </c>
      <c r="C107" s="2">
        <v>8.8575155000000003E-2</v>
      </c>
    </row>
    <row r="108" spans="1:3" x14ac:dyDescent="0.3">
      <c r="A108" t="b">
        <v>1</v>
      </c>
      <c r="B108">
        <v>63.77411</v>
      </c>
      <c r="C108" s="2">
        <v>8.8575155000000003E-2</v>
      </c>
    </row>
    <row r="109" spans="1:3" x14ac:dyDescent="0.3">
      <c r="A109" t="b">
        <v>1</v>
      </c>
      <c r="B109">
        <v>63.77411</v>
      </c>
      <c r="C109" s="2">
        <v>8.8575155000000003E-2</v>
      </c>
    </row>
    <row r="110" spans="1:3" x14ac:dyDescent="0.3">
      <c r="A110" t="b">
        <v>1</v>
      </c>
      <c r="B110">
        <v>63.77411</v>
      </c>
      <c r="C110" s="2">
        <v>8.8575155000000003E-2</v>
      </c>
    </row>
    <row r="111" spans="1:3" x14ac:dyDescent="0.3">
      <c r="A111" t="b">
        <v>1</v>
      </c>
      <c r="B111">
        <v>63.77411</v>
      </c>
      <c r="C111" s="2">
        <v>8.8575155000000003E-2</v>
      </c>
    </row>
    <row r="112" spans="1:3" x14ac:dyDescent="0.3">
      <c r="A112" t="b">
        <v>1</v>
      </c>
      <c r="B112">
        <v>63.77411</v>
      </c>
      <c r="C112" s="2">
        <v>8.8575155000000003E-2</v>
      </c>
    </row>
    <row r="113" spans="1:3" x14ac:dyDescent="0.3">
      <c r="A113" t="b">
        <v>1</v>
      </c>
      <c r="B113">
        <v>63.77411</v>
      </c>
      <c r="C113" s="2">
        <v>8.8575155000000003E-2</v>
      </c>
    </row>
    <row r="114" spans="1:3" x14ac:dyDescent="0.3">
      <c r="A114" t="b">
        <v>1</v>
      </c>
      <c r="B114">
        <v>63.77411</v>
      </c>
      <c r="C114" s="2">
        <v>8.8575155000000003E-2</v>
      </c>
    </row>
    <row r="115" spans="1:3" x14ac:dyDescent="0.3">
      <c r="A115" t="b">
        <v>1</v>
      </c>
      <c r="B115">
        <v>63.77411</v>
      </c>
      <c r="C115" s="2">
        <v>8.8575155000000003E-2</v>
      </c>
    </row>
    <row r="116" spans="1:3" x14ac:dyDescent="0.3">
      <c r="A116" t="b">
        <v>1</v>
      </c>
      <c r="B116">
        <v>63.77411</v>
      </c>
      <c r="C116" s="2">
        <v>8.8575155000000003E-2</v>
      </c>
    </row>
    <row r="117" spans="1:3" x14ac:dyDescent="0.3">
      <c r="A117" t="b">
        <v>1</v>
      </c>
      <c r="B117">
        <v>63.77411</v>
      </c>
      <c r="C117" s="2">
        <v>8.8575155000000003E-2</v>
      </c>
    </row>
    <row r="118" spans="1:3" x14ac:dyDescent="0.3">
      <c r="A118" t="b">
        <v>1</v>
      </c>
      <c r="B118">
        <v>63.77411</v>
      </c>
      <c r="C118" s="2">
        <v>8.8575155000000003E-2</v>
      </c>
    </row>
    <row r="119" spans="1:3" x14ac:dyDescent="0.3">
      <c r="A119" t="b">
        <v>1</v>
      </c>
      <c r="B119">
        <v>63.77411</v>
      </c>
      <c r="C119" s="2">
        <v>8.8575155000000003E-2</v>
      </c>
    </row>
    <row r="120" spans="1:3" x14ac:dyDescent="0.3">
      <c r="A120" t="b">
        <v>1</v>
      </c>
      <c r="B120">
        <v>63.77411</v>
      </c>
      <c r="C120" s="2">
        <v>8.8575155000000003E-2</v>
      </c>
    </row>
    <row r="121" spans="1:3" x14ac:dyDescent="0.3">
      <c r="A121" t="b">
        <v>1</v>
      </c>
      <c r="B121">
        <v>63.77411</v>
      </c>
      <c r="C121" s="2">
        <v>8.8575155000000003E-2</v>
      </c>
    </row>
    <row r="122" spans="1:3" x14ac:dyDescent="0.3">
      <c r="A122" t="b">
        <v>1</v>
      </c>
      <c r="B122">
        <v>63.77411</v>
      </c>
      <c r="C122" s="2">
        <v>8.8575155000000003E-2</v>
      </c>
    </row>
    <row r="123" spans="1:3" x14ac:dyDescent="0.3">
      <c r="A123" t="b">
        <v>1</v>
      </c>
      <c r="B123">
        <v>63.77411</v>
      </c>
      <c r="C123" s="2">
        <v>8.8575155000000003E-2</v>
      </c>
    </row>
    <row r="124" spans="1:3" x14ac:dyDescent="0.3">
      <c r="A124" t="b">
        <v>1</v>
      </c>
      <c r="B124">
        <v>63.77411</v>
      </c>
      <c r="C124" s="2">
        <v>8.8575155000000003E-2</v>
      </c>
    </row>
    <row r="125" spans="1:3" x14ac:dyDescent="0.3">
      <c r="A125" t="b">
        <v>1</v>
      </c>
      <c r="B125">
        <v>63.77411</v>
      </c>
      <c r="C125" s="2">
        <v>8.8575155000000003E-2</v>
      </c>
    </row>
    <row r="126" spans="1:3" x14ac:dyDescent="0.3">
      <c r="A126" t="b">
        <v>1</v>
      </c>
      <c r="B126">
        <v>63.77411</v>
      </c>
      <c r="C126" s="2">
        <v>8.8575155000000003E-2</v>
      </c>
    </row>
    <row r="127" spans="1:3" x14ac:dyDescent="0.3">
      <c r="A127" t="b">
        <v>1</v>
      </c>
      <c r="B127">
        <v>63.77411</v>
      </c>
      <c r="C127" s="2">
        <v>8.8575155000000003E-2</v>
      </c>
    </row>
    <row r="128" spans="1:3" x14ac:dyDescent="0.3">
      <c r="A128" t="b">
        <v>1</v>
      </c>
      <c r="B128">
        <v>63.77411</v>
      </c>
      <c r="C128" s="2">
        <v>8.8575155000000003E-2</v>
      </c>
    </row>
    <row r="129" spans="1:3" x14ac:dyDescent="0.3">
      <c r="A129" t="b">
        <v>1</v>
      </c>
      <c r="B129">
        <v>63.77411</v>
      </c>
      <c r="C129" s="2">
        <v>8.8575155000000003E-2</v>
      </c>
    </row>
    <row r="130" spans="1:3" x14ac:dyDescent="0.3">
      <c r="A130" t="b">
        <v>1</v>
      </c>
      <c r="B130">
        <v>63.77411</v>
      </c>
      <c r="C130" s="2">
        <v>8.8575155000000003E-2</v>
      </c>
    </row>
    <row r="131" spans="1:3" x14ac:dyDescent="0.3">
      <c r="A131" t="b">
        <v>1</v>
      </c>
      <c r="B131">
        <v>63.77411</v>
      </c>
      <c r="C131" s="2">
        <v>8.8575155000000003E-2</v>
      </c>
    </row>
    <row r="132" spans="1:3" x14ac:dyDescent="0.3">
      <c r="A132" t="b">
        <v>1</v>
      </c>
      <c r="B132">
        <v>63.77411</v>
      </c>
      <c r="C132" s="2">
        <v>8.8575155000000003E-2</v>
      </c>
    </row>
    <row r="133" spans="1:3" x14ac:dyDescent="0.3">
      <c r="A133" t="b">
        <v>1</v>
      </c>
      <c r="B133">
        <v>63.77411</v>
      </c>
      <c r="C133" s="2">
        <v>8.8575155000000003E-2</v>
      </c>
    </row>
    <row r="134" spans="1:3" x14ac:dyDescent="0.3">
      <c r="A134" t="b">
        <v>1</v>
      </c>
      <c r="B134">
        <v>63.77411</v>
      </c>
      <c r="C134" s="2">
        <v>8.8575155000000003E-2</v>
      </c>
    </row>
    <row r="135" spans="1:3" x14ac:dyDescent="0.3">
      <c r="A135" t="b">
        <v>1</v>
      </c>
      <c r="B135">
        <v>63.77411</v>
      </c>
      <c r="C135" s="2">
        <v>8.8575155000000003E-2</v>
      </c>
    </row>
    <row r="136" spans="1:3" x14ac:dyDescent="0.3">
      <c r="A136" t="b">
        <v>1</v>
      </c>
      <c r="B136">
        <v>63.77411</v>
      </c>
      <c r="C136" s="2">
        <v>8.8575155000000003E-2</v>
      </c>
    </row>
    <row r="137" spans="1:3" x14ac:dyDescent="0.3">
      <c r="A137" t="b">
        <v>1</v>
      </c>
      <c r="B137">
        <v>63.77411</v>
      </c>
      <c r="C137" s="2">
        <v>8.8575155000000003E-2</v>
      </c>
    </row>
    <row r="138" spans="1:3" x14ac:dyDescent="0.3">
      <c r="A138" t="b">
        <v>1</v>
      </c>
      <c r="B138">
        <v>63.77411</v>
      </c>
      <c r="C138" s="2">
        <v>8.8575155000000003E-2</v>
      </c>
    </row>
    <row r="139" spans="1:3" x14ac:dyDescent="0.3">
      <c r="A139" t="b">
        <v>1</v>
      </c>
      <c r="B139">
        <v>63.77411</v>
      </c>
      <c r="C139" s="2">
        <v>8.8575155000000003E-2</v>
      </c>
    </row>
    <row r="140" spans="1:3" x14ac:dyDescent="0.3">
      <c r="A140" t="b">
        <v>1</v>
      </c>
      <c r="B140">
        <v>63.77411</v>
      </c>
      <c r="C140" s="2">
        <v>8.8575155000000003E-2</v>
      </c>
    </row>
    <row r="141" spans="1:3" x14ac:dyDescent="0.3">
      <c r="A141" t="b">
        <v>1</v>
      </c>
      <c r="B141">
        <v>63.77411</v>
      </c>
      <c r="C141" s="2">
        <v>8.8575155000000003E-2</v>
      </c>
    </row>
    <row r="142" spans="1:3" x14ac:dyDescent="0.3">
      <c r="A142" t="b">
        <v>1</v>
      </c>
      <c r="B142">
        <v>63.77411</v>
      </c>
      <c r="C142" s="2">
        <v>8.8575155000000003E-2</v>
      </c>
    </row>
    <row r="143" spans="1:3" x14ac:dyDescent="0.3">
      <c r="A143" t="b">
        <v>1</v>
      </c>
      <c r="B143">
        <v>63.77411</v>
      </c>
      <c r="C143" s="2">
        <v>8.8575155000000003E-2</v>
      </c>
    </row>
    <row r="144" spans="1:3" x14ac:dyDescent="0.3">
      <c r="A144" t="b">
        <v>1</v>
      </c>
      <c r="B144">
        <v>63.77411</v>
      </c>
      <c r="C144" s="2">
        <v>8.8575155000000003E-2</v>
      </c>
    </row>
    <row r="145" spans="1:3" x14ac:dyDescent="0.3">
      <c r="A145" t="b">
        <v>1</v>
      </c>
      <c r="B145">
        <v>63.77411</v>
      </c>
      <c r="C145" s="2">
        <v>8.8575155000000003E-2</v>
      </c>
    </row>
    <row r="146" spans="1:3" x14ac:dyDescent="0.3">
      <c r="A146" t="b">
        <v>1</v>
      </c>
      <c r="B146">
        <v>63.77411</v>
      </c>
      <c r="C146" s="2">
        <v>8.8575155000000003E-2</v>
      </c>
    </row>
    <row r="147" spans="1:3" x14ac:dyDescent="0.3">
      <c r="A147" t="b">
        <v>1</v>
      </c>
      <c r="B147">
        <v>63.77411</v>
      </c>
      <c r="C147" s="2">
        <v>8.8575155000000003E-2</v>
      </c>
    </row>
    <row r="148" spans="1:3" x14ac:dyDescent="0.3">
      <c r="A148" t="b">
        <v>1</v>
      </c>
      <c r="B148">
        <v>63.77411</v>
      </c>
      <c r="C148" s="2">
        <v>8.8575155000000003E-2</v>
      </c>
    </row>
    <row r="149" spans="1:3" x14ac:dyDescent="0.3">
      <c r="A149" t="b">
        <v>1</v>
      </c>
      <c r="B149">
        <v>63.77411</v>
      </c>
      <c r="C149" s="2">
        <v>8.8575155000000003E-2</v>
      </c>
    </row>
    <row r="150" spans="1:3" x14ac:dyDescent="0.3">
      <c r="A150" t="b">
        <v>1</v>
      </c>
      <c r="B150">
        <v>63.77411</v>
      </c>
      <c r="C150" s="2">
        <v>8.8575155000000003E-2</v>
      </c>
    </row>
    <row r="151" spans="1:3" x14ac:dyDescent="0.3">
      <c r="A151" t="b">
        <v>1</v>
      </c>
      <c r="B151">
        <v>63.77411</v>
      </c>
      <c r="C151" s="2">
        <v>8.8575155000000003E-2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79660-B4D2-47F0-B7E2-755CCAA3B333}">
  <dimension ref="A1:F151"/>
  <sheetViews>
    <sheetView workbookViewId="0">
      <selection sqref="A1:C151"/>
    </sheetView>
  </sheetViews>
  <sheetFormatPr defaultRowHeight="14.4" x14ac:dyDescent="0.3"/>
  <cols>
    <col min="1" max="1" width="11.77734375" bestFit="1" customWidth="1"/>
    <col min="2" max="2" width="11" bestFit="1" customWidth="1"/>
    <col min="3" max="3" width="10.77734375" style="2" bestFit="1" customWidth="1"/>
    <col min="5" max="5" width="29.55468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105.13086</v>
      </c>
      <c r="C2" s="2">
        <v>0.14601507999999999</v>
      </c>
      <c r="E2" s="1" t="s">
        <v>3</v>
      </c>
      <c r="F2" s="2">
        <f xml:space="preserve"> COUNTIF(TradeResults14[Column1], "VERDADEIRO") / COUNTA(TradeResults14[Column1])</f>
        <v>1</v>
      </c>
    </row>
    <row r="3" spans="1:6" ht="18" x14ac:dyDescent="0.35">
      <c r="A3" t="b">
        <v>1</v>
      </c>
      <c r="B3">
        <v>106.55987500000001</v>
      </c>
      <c r="C3" s="2">
        <v>0.14799982</v>
      </c>
      <c r="E3" s="1" t="s">
        <v>4</v>
      </c>
      <c r="F3" s="2">
        <f t="array" ref="F3" xml:space="preserve"> AVERAGE(IF(TradeResults14[Column1] = TRUE,TradeResults14[Column3]))</f>
        <v>0.14627920759999996</v>
      </c>
    </row>
    <row r="4" spans="1:6" ht="18" x14ac:dyDescent="0.35">
      <c r="A4" t="b">
        <v>1</v>
      </c>
      <c r="B4">
        <v>77.358890000000002</v>
      </c>
      <c r="C4" s="2">
        <v>0.10744289999999999</v>
      </c>
      <c r="E4" s="1" t="s">
        <v>8</v>
      </c>
      <c r="F4" s="6">
        <f t="array" ref="F4" xml:space="preserve"> AVERAGE(IF(TradeResults14[Column1] = TRUE,TradeResults14[Column2],0))</f>
        <v>105.32103002666662</v>
      </c>
    </row>
    <row r="5" spans="1:6" ht="18" x14ac:dyDescent="0.35">
      <c r="A5" t="b">
        <v>1</v>
      </c>
      <c r="B5">
        <v>77.358890000000002</v>
      </c>
      <c r="C5" s="2">
        <v>0.10744289999999999</v>
      </c>
      <c r="E5" s="4" t="s">
        <v>5</v>
      </c>
      <c r="F5" s="2">
        <f t="array" ref="F5">_xlfn.STDEV.P(IF(TradeResults14[Column1]=TRUE, TradeResults14[Column3]))</f>
        <v>3.7647800508056814E-2</v>
      </c>
    </row>
    <row r="6" spans="1:6" ht="18" x14ac:dyDescent="0.35">
      <c r="A6" t="b">
        <v>1</v>
      </c>
      <c r="B6">
        <v>146.67125999999999</v>
      </c>
      <c r="C6" s="2">
        <v>0.20371010000000001</v>
      </c>
      <c r="E6" s="1" t="s">
        <v>6</v>
      </c>
      <c r="F6" s="2">
        <f t="array" ref="F6">_xlfn.STDEV.P(IF(TradeResults14[Column1]=TRUE, IF(TradeResults14[Column3]&gt;0,TradeResults14[Column3])))</f>
        <v>3.7647800508056814E-2</v>
      </c>
    </row>
    <row r="7" spans="1:6" ht="18" x14ac:dyDescent="0.35">
      <c r="A7" t="b">
        <v>1</v>
      </c>
      <c r="B7">
        <v>77.358890000000002</v>
      </c>
      <c r="C7" s="2">
        <v>0.10744289999999999</v>
      </c>
      <c r="E7" s="1" t="s">
        <v>7</v>
      </c>
      <c r="F7" s="3" t="e">
        <f t="array" ref="F7">_xlfn.STDEV.P(IF(TradeResults14[Column1]=TRUE, IF(TradeResults14[Column3]&lt;0,TradeResults14[Column3])))</f>
        <v>#DIV/0!</v>
      </c>
    </row>
    <row r="8" spans="1:6" x14ac:dyDescent="0.3">
      <c r="A8" t="b">
        <v>1</v>
      </c>
      <c r="B8">
        <v>142.84406000000001</v>
      </c>
      <c r="C8" s="2">
        <v>0.19839451999999999</v>
      </c>
    </row>
    <row r="9" spans="1:6" x14ac:dyDescent="0.3">
      <c r="A9" t="b">
        <v>1</v>
      </c>
      <c r="B9">
        <v>98.261840000000007</v>
      </c>
      <c r="C9" s="2">
        <v>0.13647477</v>
      </c>
    </row>
    <row r="10" spans="1:6" x14ac:dyDescent="0.3">
      <c r="A10" t="b">
        <v>1</v>
      </c>
      <c r="B10">
        <v>106.81079</v>
      </c>
      <c r="C10" s="2">
        <v>0.14834832000000001</v>
      </c>
    </row>
    <row r="11" spans="1:6" x14ac:dyDescent="0.3">
      <c r="A11" t="b">
        <v>1</v>
      </c>
      <c r="B11">
        <v>77.358890000000002</v>
      </c>
      <c r="C11" s="2">
        <v>0.10744289999999999</v>
      </c>
    </row>
    <row r="12" spans="1:6" x14ac:dyDescent="0.3">
      <c r="A12" t="b">
        <v>1</v>
      </c>
      <c r="B12">
        <v>137.03357</v>
      </c>
      <c r="C12" s="2">
        <v>0.1903244</v>
      </c>
    </row>
    <row r="13" spans="1:6" x14ac:dyDescent="0.3">
      <c r="A13" t="b">
        <v>1</v>
      </c>
      <c r="B13">
        <v>77.358890000000002</v>
      </c>
      <c r="C13" s="2">
        <v>0.10744289999999999</v>
      </c>
    </row>
    <row r="14" spans="1:6" x14ac:dyDescent="0.3">
      <c r="A14" t="b">
        <v>1</v>
      </c>
      <c r="B14">
        <v>148.35393999999999</v>
      </c>
      <c r="C14" s="2">
        <v>0.20604715000000001</v>
      </c>
    </row>
    <row r="15" spans="1:6" x14ac:dyDescent="0.3">
      <c r="A15" t="b">
        <v>1</v>
      </c>
      <c r="B15">
        <v>109.13867</v>
      </c>
      <c r="C15" s="2">
        <v>0.15158150000000001</v>
      </c>
    </row>
    <row r="16" spans="1:6" x14ac:dyDescent="0.3">
      <c r="A16" t="b">
        <v>1</v>
      </c>
      <c r="B16">
        <v>77.358890000000002</v>
      </c>
      <c r="C16" s="2">
        <v>0.10744289999999999</v>
      </c>
    </row>
    <row r="17" spans="1:3" x14ac:dyDescent="0.3">
      <c r="A17" t="b">
        <v>1</v>
      </c>
      <c r="B17">
        <v>140.30493000000001</v>
      </c>
      <c r="C17" s="2">
        <v>0.19486795000000001</v>
      </c>
    </row>
    <row r="18" spans="1:3" x14ac:dyDescent="0.3">
      <c r="A18" t="b">
        <v>1</v>
      </c>
      <c r="B18">
        <v>77.358890000000002</v>
      </c>
      <c r="C18" s="2">
        <v>0.10744289999999999</v>
      </c>
    </row>
    <row r="19" spans="1:3" x14ac:dyDescent="0.3">
      <c r="A19" t="b">
        <v>1</v>
      </c>
      <c r="B19">
        <v>145.43163999999999</v>
      </c>
      <c r="C19" s="2">
        <v>0.20198838</v>
      </c>
    </row>
    <row r="20" spans="1:3" x14ac:dyDescent="0.3">
      <c r="A20" t="b">
        <v>1</v>
      </c>
      <c r="B20">
        <v>146.90783999999999</v>
      </c>
      <c r="C20" s="2">
        <v>0.20403866000000001</v>
      </c>
    </row>
    <row r="21" spans="1:3" x14ac:dyDescent="0.3">
      <c r="A21" t="b">
        <v>1</v>
      </c>
      <c r="B21">
        <v>133.92828</v>
      </c>
      <c r="C21" s="2">
        <v>0.18601150999999999</v>
      </c>
    </row>
    <row r="22" spans="1:3" x14ac:dyDescent="0.3">
      <c r="A22" t="b">
        <v>1</v>
      </c>
      <c r="B22">
        <v>77.358890000000002</v>
      </c>
      <c r="C22" s="2">
        <v>0.10744289999999999</v>
      </c>
    </row>
    <row r="23" spans="1:3" x14ac:dyDescent="0.3">
      <c r="A23" t="b">
        <v>1</v>
      </c>
      <c r="B23">
        <v>114.96802</v>
      </c>
      <c r="C23" s="2">
        <v>0.15967780000000001</v>
      </c>
    </row>
    <row r="24" spans="1:3" x14ac:dyDescent="0.3">
      <c r="A24" t="b">
        <v>1</v>
      </c>
      <c r="B24">
        <v>127.16797</v>
      </c>
      <c r="C24" s="2">
        <v>0.17662217999999999</v>
      </c>
    </row>
    <row r="25" spans="1:3" x14ac:dyDescent="0.3">
      <c r="A25" t="b">
        <v>1</v>
      </c>
      <c r="B25">
        <v>138.67688000000001</v>
      </c>
      <c r="C25" s="2">
        <v>0.19260678000000001</v>
      </c>
    </row>
    <row r="26" spans="1:3" x14ac:dyDescent="0.3">
      <c r="A26" t="b">
        <v>1</v>
      </c>
      <c r="B26">
        <v>77.358890000000002</v>
      </c>
      <c r="C26" s="2">
        <v>0.10744289999999999</v>
      </c>
    </row>
    <row r="27" spans="1:3" x14ac:dyDescent="0.3">
      <c r="A27" t="b">
        <v>1</v>
      </c>
      <c r="B27">
        <v>77.358890000000002</v>
      </c>
      <c r="C27" s="2">
        <v>0.10744289999999999</v>
      </c>
    </row>
    <row r="28" spans="1:3" x14ac:dyDescent="0.3">
      <c r="A28" t="b">
        <v>1</v>
      </c>
      <c r="B28">
        <v>77.358890000000002</v>
      </c>
      <c r="C28" s="2">
        <v>0.10744289999999999</v>
      </c>
    </row>
    <row r="29" spans="1:3" x14ac:dyDescent="0.3">
      <c r="A29" t="b">
        <v>1</v>
      </c>
      <c r="B29">
        <v>77.358890000000002</v>
      </c>
      <c r="C29" s="2">
        <v>0.10744289999999999</v>
      </c>
    </row>
    <row r="30" spans="1:3" x14ac:dyDescent="0.3">
      <c r="A30" t="b">
        <v>1</v>
      </c>
      <c r="B30">
        <v>77.358890000000002</v>
      </c>
      <c r="C30" s="2">
        <v>0.10744289999999999</v>
      </c>
    </row>
    <row r="31" spans="1:3" x14ac:dyDescent="0.3">
      <c r="A31" t="b">
        <v>1</v>
      </c>
      <c r="B31">
        <v>140.45214999999999</v>
      </c>
      <c r="C31" s="2">
        <v>0.19507242999999999</v>
      </c>
    </row>
    <row r="32" spans="1:3" x14ac:dyDescent="0.3">
      <c r="A32" t="b">
        <v>1</v>
      </c>
      <c r="B32">
        <v>104.125916</v>
      </c>
      <c r="C32" s="2">
        <v>0.14461932999999999</v>
      </c>
    </row>
    <row r="33" spans="1:3" x14ac:dyDescent="0.3">
      <c r="A33" t="b">
        <v>1</v>
      </c>
      <c r="B33">
        <v>139.75335999999999</v>
      </c>
      <c r="C33" s="2">
        <v>0.19410188</v>
      </c>
    </row>
    <row r="34" spans="1:3" x14ac:dyDescent="0.3">
      <c r="A34" t="b">
        <v>1</v>
      </c>
      <c r="B34">
        <v>77.358890000000002</v>
      </c>
      <c r="C34" s="2">
        <v>0.10744289999999999</v>
      </c>
    </row>
    <row r="35" spans="1:3" x14ac:dyDescent="0.3">
      <c r="A35" t="b">
        <v>1</v>
      </c>
      <c r="B35">
        <v>150.21124</v>
      </c>
      <c r="C35" s="2">
        <v>0.20862673000000001</v>
      </c>
    </row>
    <row r="36" spans="1:3" x14ac:dyDescent="0.3">
      <c r="A36" t="b">
        <v>1</v>
      </c>
      <c r="B36">
        <v>77.358890000000002</v>
      </c>
      <c r="C36" s="2">
        <v>0.10744289999999999</v>
      </c>
    </row>
    <row r="37" spans="1:3" x14ac:dyDescent="0.3">
      <c r="A37" t="b">
        <v>1</v>
      </c>
      <c r="B37">
        <v>77.358890000000002</v>
      </c>
      <c r="C37" s="2">
        <v>0.10744289999999999</v>
      </c>
    </row>
    <row r="38" spans="1:3" x14ac:dyDescent="0.3">
      <c r="A38" t="b">
        <v>1</v>
      </c>
      <c r="B38">
        <v>148.28936999999999</v>
      </c>
      <c r="C38" s="2">
        <v>0.20595746000000001</v>
      </c>
    </row>
    <row r="39" spans="1:3" x14ac:dyDescent="0.3">
      <c r="A39" t="b">
        <v>1</v>
      </c>
      <c r="B39">
        <v>146.73779999999999</v>
      </c>
      <c r="C39" s="2">
        <v>0.2038025</v>
      </c>
    </row>
    <row r="40" spans="1:3" x14ac:dyDescent="0.3">
      <c r="A40" t="b">
        <v>1</v>
      </c>
      <c r="B40">
        <v>147.01098999999999</v>
      </c>
      <c r="C40" s="2">
        <v>0.20418191999999999</v>
      </c>
    </row>
    <row r="41" spans="1:3" x14ac:dyDescent="0.3">
      <c r="A41" t="b">
        <v>1</v>
      </c>
      <c r="B41">
        <v>77.358890000000002</v>
      </c>
      <c r="C41" s="2">
        <v>0.10744289999999999</v>
      </c>
    </row>
    <row r="42" spans="1:3" x14ac:dyDescent="0.3">
      <c r="A42" t="b">
        <v>1</v>
      </c>
      <c r="B42">
        <v>126.15313999999999</v>
      </c>
      <c r="C42" s="2">
        <v>0.1752127</v>
      </c>
    </row>
    <row r="43" spans="1:3" x14ac:dyDescent="0.3">
      <c r="A43" t="b">
        <v>1</v>
      </c>
      <c r="B43">
        <v>107.927734</v>
      </c>
      <c r="C43" s="2">
        <v>0.14989963000000001</v>
      </c>
    </row>
    <row r="44" spans="1:3" x14ac:dyDescent="0.3">
      <c r="A44" t="b">
        <v>1</v>
      </c>
      <c r="B44">
        <v>113.920654</v>
      </c>
      <c r="C44" s="2">
        <v>0.15822314000000001</v>
      </c>
    </row>
    <row r="45" spans="1:3" x14ac:dyDescent="0.3">
      <c r="A45" t="b">
        <v>1</v>
      </c>
      <c r="B45">
        <v>144.43243000000001</v>
      </c>
      <c r="C45" s="2">
        <v>0.20060061000000001</v>
      </c>
    </row>
    <row r="46" spans="1:3" x14ac:dyDescent="0.3">
      <c r="A46" t="b">
        <v>1</v>
      </c>
      <c r="B46">
        <v>123.78076</v>
      </c>
      <c r="C46" s="2">
        <v>0.17191772</v>
      </c>
    </row>
    <row r="47" spans="1:3" x14ac:dyDescent="0.3">
      <c r="A47" t="b">
        <v>1</v>
      </c>
      <c r="B47">
        <v>137.15869000000001</v>
      </c>
      <c r="C47" s="2">
        <v>0.19049819000000001</v>
      </c>
    </row>
    <row r="48" spans="1:3" x14ac:dyDescent="0.3">
      <c r="A48" t="b">
        <v>1</v>
      </c>
      <c r="B48">
        <v>77.358890000000002</v>
      </c>
      <c r="C48" s="2">
        <v>0.10744289999999999</v>
      </c>
    </row>
    <row r="49" spans="1:3" x14ac:dyDescent="0.3">
      <c r="A49" t="b">
        <v>1</v>
      </c>
      <c r="B49">
        <v>145.83966000000001</v>
      </c>
      <c r="C49" s="2">
        <v>0.20255508999999999</v>
      </c>
    </row>
    <row r="50" spans="1:3" x14ac:dyDescent="0.3">
      <c r="A50" t="b">
        <v>1</v>
      </c>
      <c r="B50">
        <v>77.358890000000002</v>
      </c>
      <c r="C50" s="2">
        <v>0.10744289999999999</v>
      </c>
    </row>
    <row r="51" spans="1:3" x14ac:dyDescent="0.3">
      <c r="A51" t="b">
        <v>1</v>
      </c>
      <c r="B51">
        <v>77.358890000000002</v>
      </c>
      <c r="C51" s="2">
        <v>0.10744289999999999</v>
      </c>
    </row>
    <row r="52" spans="1:3" x14ac:dyDescent="0.3">
      <c r="A52" t="b">
        <v>1</v>
      </c>
      <c r="B52">
        <v>142.74218999999999</v>
      </c>
      <c r="C52" s="2">
        <v>0.19825303999999999</v>
      </c>
    </row>
    <row r="53" spans="1:3" x14ac:dyDescent="0.3">
      <c r="A53" t="b">
        <v>1</v>
      </c>
      <c r="B53">
        <v>149.60113999999999</v>
      </c>
      <c r="C53" s="2">
        <v>0.20777935</v>
      </c>
    </row>
    <row r="54" spans="1:3" x14ac:dyDescent="0.3">
      <c r="A54" t="b">
        <v>1</v>
      </c>
      <c r="B54">
        <v>77.358890000000002</v>
      </c>
      <c r="C54" s="2">
        <v>0.10744289999999999</v>
      </c>
    </row>
    <row r="55" spans="1:3" x14ac:dyDescent="0.3">
      <c r="A55" t="b">
        <v>1</v>
      </c>
      <c r="B55">
        <v>136.53912</v>
      </c>
      <c r="C55" s="2">
        <v>0.18963768</v>
      </c>
    </row>
    <row r="56" spans="1:3" x14ac:dyDescent="0.3">
      <c r="A56" t="b">
        <v>1</v>
      </c>
      <c r="B56">
        <v>119.94055</v>
      </c>
      <c r="C56" s="2">
        <v>0.16658410000000001</v>
      </c>
    </row>
    <row r="57" spans="1:3" x14ac:dyDescent="0.3">
      <c r="A57" t="b">
        <v>1</v>
      </c>
      <c r="B57">
        <v>112.82355</v>
      </c>
      <c r="C57" s="2">
        <v>0.15669937</v>
      </c>
    </row>
    <row r="58" spans="1:3" x14ac:dyDescent="0.3">
      <c r="A58" t="b">
        <v>1</v>
      </c>
      <c r="B58">
        <v>77.358890000000002</v>
      </c>
      <c r="C58" s="2">
        <v>0.10744289999999999</v>
      </c>
    </row>
    <row r="59" spans="1:3" x14ac:dyDescent="0.3">
      <c r="A59" t="b">
        <v>1</v>
      </c>
      <c r="B59">
        <v>77.358890000000002</v>
      </c>
      <c r="C59" s="2">
        <v>0.10744289999999999</v>
      </c>
    </row>
    <row r="60" spans="1:3" x14ac:dyDescent="0.3">
      <c r="A60" t="b">
        <v>1</v>
      </c>
      <c r="B60">
        <v>77.358890000000002</v>
      </c>
      <c r="C60" s="2">
        <v>0.10744289999999999</v>
      </c>
    </row>
    <row r="61" spans="1:3" x14ac:dyDescent="0.3">
      <c r="A61" t="b">
        <v>1</v>
      </c>
      <c r="B61">
        <v>77.358890000000002</v>
      </c>
      <c r="C61" s="2">
        <v>0.10744289999999999</v>
      </c>
    </row>
    <row r="62" spans="1:3" x14ac:dyDescent="0.3">
      <c r="A62" t="b">
        <v>1</v>
      </c>
      <c r="B62">
        <v>77.358890000000002</v>
      </c>
      <c r="C62" s="2">
        <v>0.10744289999999999</v>
      </c>
    </row>
    <row r="63" spans="1:3" x14ac:dyDescent="0.3">
      <c r="A63" t="b">
        <v>1</v>
      </c>
      <c r="B63">
        <v>77.358890000000002</v>
      </c>
      <c r="C63" s="2">
        <v>0.10744289999999999</v>
      </c>
    </row>
    <row r="64" spans="1:3" x14ac:dyDescent="0.3">
      <c r="A64" t="b">
        <v>1</v>
      </c>
      <c r="B64">
        <v>77.358890000000002</v>
      </c>
      <c r="C64" s="2">
        <v>0.10744289999999999</v>
      </c>
    </row>
    <row r="65" spans="1:3" x14ac:dyDescent="0.3">
      <c r="A65" t="b">
        <v>1</v>
      </c>
      <c r="B65">
        <v>95.588560000000001</v>
      </c>
      <c r="C65" s="2">
        <v>0.13276189999999999</v>
      </c>
    </row>
    <row r="66" spans="1:3" x14ac:dyDescent="0.3">
      <c r="A66" t="b">
        <v>1</v>
      </c>
      <c r="B66">
        <v>96.833740000000006</v>
      </c>
      <c r="C66" s="2">
        <v>0.13449131</v>
      </c>
    </row>
    <row r="67" spans="1:3" x14ac:dyDescent="0.3">
      <c r="A67" t="b">
        <v>1</v>
      </c>
      <c r="B67">
        <v>98.827389999999994</v>
      </c>
      <c r="C67" s="2">
        <v>0.13726026999999999</v>
      </c>
    </row>
    <row r="68" spans="1:3" x14ac:dyDescent="0.3">
      <c r="A68" t="b">
        <v>1</v>
      </c>
      <c r="B68">
        <v>105.63464</v>
      </c>
      <c r="C68" s="2">
        <v>0.14671477999999999</v>
      </c>
    </row>
    <row r="69" spans="1:3" x14ac:dyDescent="0.3">
      <c r="A69" t="b">
        <v>1</v>
      </c>
      <c r="B69">
        <v>77.358890000000002</v>
      </c>
      <c r="C69" s="2">
        <v>0.10744289999999999</v>
      </c>
    </row>
    <row r="70" spans="1:3" x14ac:dyDescent="0.3">
      <c r="A70" t="b">
        <v>1</v>
      </c>
      <c r="B70">
        <v>77.358890000000002</v>
      </c>
      <c r="C70" s="2">
        <v>0.10744289999999999</v>
      </c>
    </row>
    <row r="71" spans="1:3" x14ac:dyDescent="0.3">
      <c r="A71" t="b">
        <v>1</v>
      </c>
      <c r="B71">
        <v>115.71680000000001</v>
      </c>
      <c r="C71" s="2">
        <v>0.16071777000000001</v>
      </c>
    </row>
    <row r="72" spans="1:3" x14ac:dyDescent="0.3">
      <c r="A72" t="b">
        <v>1</v>
      </c>
      <c r="B72">
        <v>96.456665000000001</v>
      </c>
      <c r="C72" s="2">
        <v>0.13396759999999999</v>
      </c>
    </row>
    <row r="73" spans="1:3" x14ac:dyDescent="0.3">
      <c r="A73" t="b">
        <v>1</v>
      </c>
      <c r="B73">
        <v>77.358890000000002</v>
      </c>
      <c r="C73" s="2">
        <v>0.10744289999999999</v>
      </c>
    </row>
    <row r="74" spans="1:3" x14ac:dyDescent="0.3">
      <c r="A74" t="b">
        <v>1</v>
      </c>
      <c r="B74">
        <v>145.59155000000001</v>
      </c>
      <c r="C74" s="2">
        <v>0.20221048999999999</v>
      </c>
    </row>
    <row r="75" spans="1:3" x14ac:dyDescent="0.3">
      <c r="A75" t="b">
        <v>1</v>
      </c>
      <c r="B75">
        <v>124.06847999999999</v>
      </c>
      <c r="C75" s="2">
        <v>0.17231734000000001</v>
      </c>
    </row>
    <row r="76" spans="1:3" x14ac:dyDescent="0.3">
      <c r="A76" t="b">
        <v>1</v>
      </c>
      <c r="B76">
        <v>105.05237</v>
      </c>
      <c r="C76" s="2">
        <v>0.14590606</v>
      </c>
    </row>
    <row r="77" spans="1:3" x14ac:dyDescent="0.3">
      <c r="A77" t="b">
        <v>1</v>
      </c>
      <c r="B77">
        <v>77.358890000000002</v>
      </c>
      <c r="C77" s="2">
        <v>0.10744289999999999</v>
      </c>
    </row>
    <row r="78" spans="1:3" x14ac:dyDescent="0.3">
      <c r="A78" t="b">
        <v>1</v>
      </c>
      <c r="B78">
        <v>77.358890000000002</v>
      </c>
      <c r="C78" s="2">
        <v>0.10744289999999999</v>
      </c>
    </row>
    <row r="79" spans="1:3" x14ac:dyDescent="0.3">
      <c r="A79" t="b">
        <v>1</v>
      </c>
      <c r="B79">
        <v>77.358890000000002</v>
      </c>
      <c r="C79" s="2">
        <v>0.10744289999999999</v>
      </c>
    </row>
    <row r="80" spans="1:3" x14ac:dyDescent="0.3">
      <c r="A80" t="b">
        <v>1</v>
      </c>
      <c r="B80">
        <v>77.358890000000002</v>
      </c>
      <c r="C80" s="2">
        <v>0.10744289999999999</v>
      </c>
    </row>
    <row r="81" spans="1:3" x14ac:dyDescent="0.3">
      <c r="A81" t="b">
        <v>1</v>
      </c>
      <c r="B81">
        <v>77.358890000000002</v>
      </c>
      <c r="C81" s="2">
        <v>0.10744289999999999</v>
      </c>
    </row>
    <row r="82" spans="1:3" x14ac:dyDescent="0.3">
      <c r="A82" t="b">
        <v>1</v>
      </c>
      <c r="B82">
        <v>77.358890000000002</v>
      </c>
      <c r="C82" s="2">
        <v>0.10744289999999999</v>
      </c>
    </row>
    <row r="83" spans="1:3" x14ac:dyDescent="0.3">
      <c r="A83" t="b">
        <v>1</v>
      </c>
      <c r="B83">
        <v>114.086975</v>
      </c>
      <c r="C83" s="2">
        <v>0.15845413999999999</v>
      </c>
    </row>
    <row r="84" spans="1:3" x14ac:dyDescent="0.3">
      <c r="A84" t="b">
        <v>1</v>
      </c>
      <c r="B84">
        <v>139.90649999999999</v>
      </c>
      <c r="C84" s="2">
        <v>0.19431456999999999</v>
      </c>
    </row>
    <row r="85" spans="1:3" x14ac:dyDescent="0.3">
      <c r="A85" t="b">
        <v>1</v>
      </c>
      <c r="B85">
        <v>132.67603</v>
      </c>
      <c r="C85" s="2">
        <v>0.18427225999999999</v>
      </c>
    </row>
    <row r="86" spans="1:3" x14ac:dyDescent="0.3">
      <c r="A86" t="b">
        <v>1</v>
      </c>
      <c r="B86">
        <v>124.64697</v>
      </c>
      <c r="C86" s="2">
        <v>0.17312079999999999</v>
      </c>
    </row>
    <row r="87" spans="1:3" x14ac:dyDescent="0.3">
      <c r="A87" t="b">
        <v>1</v>
      </c>
      <c r="B87">
        <v>77.358890000000002</v>
      </c>
      <c r="C87" s="2">
        <v>0.10744289999999999</v>
      </c>
    </row>
    <row r="88" spans="1:3" x14ac:dyDescent="0.3">
      <c r="A88" t="b">
        <v>1</v>
      </c>
      <c r="B88">
        <v>113.04834</v>
      </c>
      <c r="C88" s="2">
        <v>0.15701158000000001</v>
      </c>
    </row>
    <row r="89" spans="1:3" x14ac:dyDescent="0.3">
      <c r="A89" t="b">
        <v>1</v>
      </c>
      <c r="B89">
        <v>95.96857</v>
      </c>
      <c r="C89" s="2">
        <v>0.13328967999999999</v>
      </c>
    </row>
    <row r="90" spans="1:3" x14ac:dyDescent="0.3">
      <c r="A90" t="b">
        <v>1</v>
      </c>
      <c r="B90">
        <v>96.626040000000003</v>
      </c>
      <c r="C90" s="2">
        <v>0.13420282</v>
      </c>
    </row>
    <row r="91" spans="1:3" x14ac:dyDescent="0.3">
      <c r="A91" t="b">
        <v>1</v>
      </c>
      <c r="B91">
        <v>141.33606</v>
      </c>
      <c r="C91" s="2">
        <v>0.19630009000000001</v>
      </c>
    </row>
    <row r="92" spans="1:3" x14ac:dyDescent="0.3">
      <c r="A92" t="b">
        <v>1</v>
      </c>
      <c r="B92">
        <v>124.77007999999999</v>
      </c>
      <c r="C92" s="2">
        <v>0.17329177000000001</v>
      </c>
    </row>
    <row r="93" spans="1:3" x14ac:dyDescent="0.3">
      <c r="A93" t="b">
        <v>1</v>
      </c>
      <c r="B93">
        <v>109.07787999999999</v>
      </c>
      <c r="C93" s="2">
        <v>0.15149704999999999</v>
      </c>
    </row>
    <row r="94" spans="1:3" x14ac:dyDescent="0.3">
      <c r="A94" t="b">
        <v>1</v>
      </c>
      <c r="B94">
        <v>77.358890000000002</v>
      </c>
      <c r="C94" s="2">
        <v>0.10744289999999999</v>
      </c>
    </row>
    <row r="95" spans="1:3" x14ac:dyDescent="0.3">
      <c r="A95" t="b">
        <v>1</v>
      </c>
      <c r="B95">
        <v>116.04626500000001</v>
      </c>
      <c r="C95" s="2">
        <v>0.16117537000000001</v>
      </c>
    </row>
    <row r="96" spans="1:3" x14ac:dyDescent="0.3">
      <c r="A96" t="b">
        <v>1</v>
      </c>
      <c r="B96">
        <v>133.54065</v>
      </c>
      <c r="C96" s="2">
        <v>0.18547313000000001</v>
      </c>
    </row>
    <row r="97" spans="1:3" x14ac:dyDescent="0.3">
      <c r="A97" t="b">
        <v>1</v>
      </c>
      <c r="B97">
        <v>99.342285000000004</v>
      </c>
      <c r="C97" s="2">
        <v>0.1379754</v>
      </c>
    </row>
    <row r="98" spans="1:3" x14ac:dyDescent="0.3">
      <c r="A98" t="b">
        <v>1</v>
      </c>
      <c r="B98">
        <v>77.358890000000002</v>
      </c>
      <c r="C98" s="2">
        <v>0.10744289999999999</v>
      </c>
    </row>
    <row r="99" spans="1:3" x14ac:dyDescent="0.3">
      <c r="A99" t="b">
        <v>1</v>
      </c>
      <c r="B99">
        <v>130.52807999999999</v>
      </c>
      <c r="C99" s="2">
        <v>0.18128899000000001</v>
      </c>
    </row>
    <row r="100" spans="1:3" x14ac:dyDescent="0.3">
      <c r="A100" t="b">
        <v>1</v>
      </c>
      <c r="B100">
        <v>141.18835000000001</v>
      </c>
      <c r="C100" s="2">
        <v>0.19609493</v>
      </c>
    </row>
    <row r="101" spans="1:3" x14ac:dyDescent="0.3">
      <c r="A101" t="b">
        <v>1</v>
      </c>
      <c r="B101">
        <v>77.358890000000002</v>
      </c>
      <c r="C101" s="2">
        <v>0.10744289999999999</v>
      </c>
    </row>
    <row r="102" spans="1:3" x14ac:dyDescent="0.3">
      <c r="A102" t="b">
        <v>1</v>
      </c>
      <c r="B102">
        <v>77.358890000000002</v>
      </c>
      <c r="C102" s="2">
        <v>0.10744289999999999</v>
      </c>
    </row>
    <row r="103" spans="1:3" x14ac:dyDescent="0.3">
      <c r="A103" t="b">
        <v>1</v>
      </c>
      <c r="B103">
        <v>77.358890000000002</v>
      </c>
      <c r="C103" s="2">
        <v>0.10744289999999999</v>
      </c>
    </row>
    <row r="104" spans="1:3" x14ac:dyDescent="0.3">
      <c r="A104" t="b">
        <v>1</v>
      </c>
      <c r="B104">
        <v>140.11621</v>
      </c>
      <c r="C104" s="2">
        <v>0.19460584</v>
      </c>
    </row>
    <row r="105" spans="1:3" x14ac:dyDescent="0.3">
      <c r="A105" t="b">
        <v>1</v>
      </c>
      <c r="B105">
        <v>105.30365</v>
      </c>
      <c r="C105" s="2">
        <v>0.14625508000000001</v>
      </c>
    </row>
    <row r="106" spans="1:3" x14ac:dyDescent="0.3">
      <c r="A106" t="b">
        <v>1</v>
      </c>
      <c r="B106">
        <v>112.752014</v>
      </c>
      <c r="C106" s="2">
        <v>0.15660001000000001</v>
      </c>
    </row>
    <row r="107" spans="1:3" x14ac:dyDescent="0.3">
      <c r="A107" t="b">
        <v>1</v>
      </c>
      <c r="B107">
        <v>77.358890000000002</v>
      </c>
      <c r="C107" s="2">
        <v>0.10744289999999999</v>
      </c>
    </row>
    <row r="108" spans="1:3" x14ac:dyDescent="0.3">
      <c r="A108" t="b">
        <v>1</v>
      </c>
      <c r="B108">
        <v>106.6756</v>
      </c>
      <c r="C108" s="2">
        <v>0.14816055</v>
      </c>
    </row>
    <row r="109" spans="1:3" x14ac:dyDescent="0.3">
      <c r="A109" t="b">
        <v>1</v>
      </c>
      <c r="B109">
        <v>77.358890000000002</v>
      </c>
      <c r="C109" s="2">
        <v>0.10744289999999999</v>
      </c>
    </row>
    <row r="110" spans="1:3" x14ac:dyDescent="0.3">
      <c r="A110" t="b">
        <v>1</v>
      </c>
      <c r="B110">
        <v>130.85004000000001</v>
      </c>
      <c r="C110" s="2">
        <v>0.18173616000000001</v>
      </c>
    </row>
    <row r="111" spans="1:3" x14ac:dyDescent="0.3">
      <c r="A111" t="b">
        <v>1</v>
      </c>
      <c r="B111">
        <v>77.358890000000002</v>
      </c>
      <c r="C111" s="2">
        <v>0.10744289999999999</v>
      </c>
    </row>
    <row r="112" spans="1:3" x14ac:dyDescent="0.3">
      <c r="A112" t="b">
        <v>1</v>
      </c>
      <c r="B112">
        <v>77.358890000000002</v>
      </c>
      <c r="C112" s="2">
        <v>0.10744289999999999</v>
      </c>
    </row>
    <row r="113" spans="1:3" x14ac:dyDescent="0.3">
      <c r="A113" t="b">
        <v>1</v>
      </c>
      <c r="B113">
        <v>77.358890000000002</v>
      </c>
      <c r="C113" s="2">
        <v>0.10744289999999999</v>
      </c>
    </row>
    <row r="114" spans="1:3" x14ac:dyDescent="0.3">
      <c r="A114" t="b">
        <v>1</v>
      </c>
      <c r="B114">
        <v>77.358890000000002</v>
      </c>
      <c r="C114" s="2">
        <v>0.10744289999999999</v>
      </c>
    </row>
    <row r="115" spans="1:3" x14ac:dyDescent="0.3">
      <c r="A115" t="b">
        <v>1</v>
      </c>
      <c r="B115">
        <v>148.81981999999999</v>
      </c>
      <c r="C115" s="2">
        <v>0.20669419999999999</v>
      </c>
    </row>
    <row r="116" spans="1:3" x14ac:dyDescent="0.3">
      <c r="A116" t="b">
        <v>1</v>
      </c>
      <c r="B116">
        <v>145.76953</v>
      </c>
      <c r="C116" s="2">
        <v>0.20245768</v>
      </c>
    </row>
    <row r="117" spans="1:3" x14ac:dyDescent="0.3">
      <c r="A117" t="b">
        <v>1</v>
      </c>
      <c r="B117">
        <v>118.99688999999999</v>
      </c>
      <c r="C117" s="2">
        <v>0.16527346000000001</v>
      </c>
    </row>
    <row r="118" spans="1:3" x14ac:dyDescent="0.3">
      <c r="A118" t="b">
        <v>1</v>
      </c>
      <c r="B118">
        <v>113.16809000000001</v>
      </c>
      <c r="C118" s="2">
        <v>0.15717791</v>
      </c>
    </row>
    <row r="119" spans="1:3" x14ac:dyDescent="0.3">
      <c r="A119" t="b">
        <v>1</v>
      </c>
      <c r="B119">
        <v>115.1344</v>
      </c>
      <c r="C119" s="2">
        <v>0.15990889</v>
      </c>
    </row>
    <row r="120" spans="1:3" x14ac:dyDescent="0.3">
      <c r="A120" t="b">
        <v>1</v>
      </c>
      <c r="B120">
        <v>77.358890000000002</v>
      </c>
      <c r="C120" s="2">
        <v>0.10744289999999999</v>
      </c>
    </row>
    <row r="121" spans="1:3" x14ac:dyDescent="0.3">
      <c r="A121" t="b">
        <v>1</v>
      </c>
      <c r="B121">
        <v>115.74121</v>
      </c>
      <c r="C121" s="2">
        <v>0.16075169</v>
      </c>
    </row>
    <row r="122" spans="1:3" x14ac:dyDescent="0.3">
      <c r="A122" t="b">
        <v>1</v>
      </c>
      <c r="B122">
        <v>77.358890000000002</v>
      </c>
      <c r="C122" s="2">
        <v>0.10744289999999999</v>
      </c>
    </row>
    <row r="123" spans="1:3" x14ac:dyDescent="0.3">
      <c r="A123" t="b">
        <v>1</v>
      </c>
      <c r="B123">
        <v>132.32184000000001</v>
      </c>
      <c r="C123" s="2">
        <v>0.18378032999999999</v>
      </c>
    </row>
    <row r="124" spans="1:3" x14ac:dyDescent="0.3">
      <c r="A124" t="b">
        <v>1</v>
      </c>
      <c r="B124">
        <v>125.079956</v>
      </c>
      <c r="C124" s="2">
        <v>0.17372215999999999</v>
      </c>
    </row>
    <row r="125" spans="1:3" x14ac:dyDescent="0.3">
      <c r="A125" t="b">
        <v>1</v>
      </c>
      <c r="B125">
        <v>117.03076</v>
      </c>
      <c r="C125" s="2">
        <v>0.16254273</v>
      </c>
    </row>
    <row r="126" spans="1:3" x14ac:dyDescent="0.3">
      <c r="A126" t="b">
        <v>1</v>
      </c>
      <c r="B126">
        <v>147.34985</v>
      </c>
      <c r="C126" s="2">
        <v>0.20465258</v>
      </c>
    </row>
    <row r="127" spans="1:3" x14ac:dyDescent="0.3">
      <c r="A127" t="b">
        <v>1</v>
      </c>
      <c r="B127">
        <v>146.01500999999999</v>
      </c>
      <c r="C127" s="2">
        <v>0.20279863000000001</v>
      </c>
    </row>
    <row r="128" spans="1:3" x14ac:dyDescent="0.3">
      <c r="A128" t="b">
        <v>1</v>
      </c>
      <c r="B128">
        <v>112.758484</v>
      </c>
      <c r="C128" s="2">
        <v>0.156609</v>
      </c>
    </row>
    <row r="129" spans="1:3" x14ac:dyDescent="0.3">
      <c r="A129" t="b">
        <v>1</v>
      </c>
      <c r="B129">
        <v>77.358890000000002</v>
      </c>
      <c r="C129" s="2">
        <v>0.10744289999999999</v>
      </c>
    </row>
    <row r="130" spans="1:3" x14ac:dyDescent="0.3">
      <c r="A130" t="b">
        <v>1</v>
      </c>
      <c r="B130">
        <v>77.358890000000002</v>
      </c>
      <c r="C130" s="2">
        <v>0.10744289999999999</v>
      </c>
    </row>
    <row r="131" spans="1:3" x14ac:dyDescent="0.3">
      <c r="A131" t="b">
        <v>1</v>
      </c>
      <c r="B131">
        <v>77.358890000000002</v>
      </c>
      <c r="C131" s="2">
        <v>0.10744289999999999</v>
      </c>
    </row>
    <row r="132" spans="1:3" x14ac:dyDescent="0.3">
      <c r="A132" t="b">
        <v>1</v>
      </c>
      <c r="B132">
        <v>77.358890000000002</v>
      </c>
      <c r="C132" s="2">
        <v>0.10744289999999999</v>
      </c>
    </row>
    <row r="133" spans="1:3" x14ac:dyDescent="0.3">
      <c r="A133" t="b">
        <v>1</v>
      </c>
      <c r="B133">
        <v>118.96465999999999</v>
      </c>
      <c r="C133" s="2">
        <v>0.16522870000000001</v>
      </c>
    </row>
    <row r="134" spans="1:3" x14ac:dyDescent="0.3">
      <c r="A134" t="b">
        <v>1</v>
      </c>
      <c r="B134">
        <v>104.88342</v>
      </c>
      <c r="C134" s="2">
        <v>0.14567142999999999</v>
      </c>
    </row>
    <row r="135" spans="1:3" x14ac:dyDescent="0.3">
      <c r="A135" t="b">
        <v>1</v>
      </c>
      <c r="B135">
        <v>128.94176999999999</v>
      </c>
      <c r="C135" s="2">
        <v>0.17908578999999999</v>
      </c>
    </row>
    <row r="136" spans="1:3" x14ac:dyDescent="0.3">
      <c r="A136" t="b">
        <v>1</v>
      </c>
      <c r="B136">
        <v>104.26336999999999</v>
      </c>
      <c r="C136" s="2">
        <v>0.14481023000000001</v>
      </c>
    </row>
    <row r="137" spans="1:3" x14ac:dyDescent="0.3">
      <c r="A137" t="b">
        <v>1</v>
      </c>
      <c r="B137">
        <v>77.358890000000002</v>
      </c>
      <c r="C137" s="2">
        <v>0.10744289999999999</v>
      </c>
    </row>
    <row r="138" spans="1:3" x14ac:dyDescent="0.3">
      <c r="A138" t="b">
        <v>1</v>
      </c>
      <c r="B138">
        <v>147.86066</v>
      </c>
      <c r="C138" s="2">
        <v>0.20536202000000001</v>
      </c>
    </row>
    <row r="139" spans="1:3" x14ac:dyDescent="0.3">
      <c r="A139" t="b">
        <v>1</v>
      </c>
      <c r="B139">
        <v>143.70819</v>
      </c>
      <c r="C139" s="2">
        <v>0.19959470000000001</v>
      </c>
    </row>
    <row r="140" spans="1:3" x14ac:dyDescent="0.3">
      <c r="A140" t="b">
        <v>1</v>
      </c>
      <c r="B140">
        <v>95.847350000000006</v>
      </c>
      <c r="C140" s="2">
        <v>0.13312133000000001</v>
      </c>
    </row>
    <row r="141" spans="1:3" x14ac:dyDescent="0.3">
      <c r="A141" t="b">
        <v>1</v>
      </c>
      <c r="B141">
        <v>77.358890000000002</v>
      </c>
      <c r="C141" s="2">
        <v>0.10744289999999999</v>
      </c>
    </row>
    <row r="142" spans="1:3" x14ac:dyDescent="0.3">
      <c r="A142" t="b">
        <v>1</v>
      </c>
      <c r="B142">
        <v>112.029236</v>
      </c>
      <c r="C142" s="2">
        <v>0.15559617000000001</v>
      </c>
    </row>
    <row r="143" spans="1:3" x14ac:dyDescent="0.3">
      <c r="A143" t="b">
        <v>1</v>
      </c>
      <c r="B143">
        <v>134.85106999999999</v>
      </c>
      <c r="C143" s="2">
        <v>0.18729315999999999</v>
      </c>
    </row>
    <row r="144" spans="1:3" x14ac:dyDescent="0.3">
      <c r="A144" t="b">
        <v>1</v>
      </c>
      <c r="B144">
        <v>77.358890000000002</v>
      </c>
      <c r="C144" s="2">
        <v>0.10744289999999999</v>
      </c>
    </row>
    <row r="145" spans="1:3" x14ac:dyDescent="0.3">
      <c r="A145" t="b">
        <v>1</v>
      </c>
      <c r="B145">
        <v>149.71746999999999</v>
      </c>
      <c r="C145" s="2">
        <v>0.20794092</v>
      </c>
    </row>
    <row r="146" spans="1:3" x14ac:dyDescent="0.3">
      <c r="A146" t="b">
        <v>1</v>
      </c>
      <c r="B146">
        <v>149.57250999999999</v>
      </c>
      <c r="C146" s="2">
        <v>0.20773959</v>
      </c>
    </row>
    <row r="147" spans="1:3" x14ac:dyDescent="0.3">
      <c r="A147" t="b">
        <v>1</v>
      </c>
      <c r="B147">
        <v>77.358890000000002</v>
      </c>
      <c r="C147" s="2">
        <v>0.10744289999999999</v>
      </c>
    </row>
    <row r="148" spans="1:3" x14ac:dyDescent="0.3">
      <c r="A148" t="b">
        <v>1</v>
      </c>
      <c r="B148">
        <v>77.358890000000002</v>
      </c>
      <c r="C148" s="2">
        <v>0.10744289999999999</v>
      </c>
    </row>
    <row r="149" spans="1:3" x14ac:dyDescent="0.3">
      <c r="A149" t="b">
        <v>1</v>
      </c>
      <c r="B149">
        <v>95.190124999999995</v>
      </c>
      <c r="C149" s="2">
        <v>0.13220851</v>
      </c>
    </row>
    <row r="150" spans="1:3" x14ac:dyDescent="0.3">
      <c r="A150" t="b">
        <v>1</v>
      </c>
      <c r="B150">
        <v>77.358890000000002</v>
      </c>
      <c r="C150" s="2">
        <v>0.10744289999999999</v>
      </c>
    </row>
    <row r="151" spans="1:3" x14ac:dyDescent="0.3">
      <c r="A151" t="b">
        <v>1</v>
      </c>
      <c r="B151">
        <v>77.358890000000002</v>
      </c>
      <c r="C151" s="2">
        <v>0.10744289999999999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CF13-5DD3-4A9E-B4CE-74FCFF2B0B96}">
  <dimension ref="A1:F151"/>
  <sheetViews>
    <sheetView workbookViewId="0">
      <selection activeCell="F5" sqref="F5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29.1093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94.644959999999998</v>
      </c>
      <c r="C2" s="2">
        <v>0.13145134</v>
      </c>
      <c r="E2" s="1" t="s">
        <v>3</v>
      </c>
      <c r="F2" s="2">
        <f xml:space="preserve"> COUNTIF(TradeResults13[Column1], "VERDADEIRO") / COUNTA(TradeResults13[Column1])</f>
        <v>1</v>
      </c>
    </row>
    <row r="3" spans="1:6" ht="18" x14ac:dyDescent="0.35">
      <c r="A3" t="b">
        <v>1</v>
      </c>
      <c r="B3">
        <v>94.644959999999998</v>
      </c>
      <c r="C3" s="2">
        <v>0.13145134</v>
      </c>
      <c r="E3" s="1" t="s">
        <v>4</v>
      </c>
      <c r="F3" s="2">
        <f t="array" ref="F3" xml:space="preserve"> AVERAGE(IF(TradeResults13[Column1] = TRUE,TradeResults13[Column3]))</f>
        <v>0.13145134000000028</v>
      </c>
    </row>
    <row r="4" spans="1:6" ht="18" x14ac:dyDescent="0.35">
      <c r="A4" t="b">
        <v>1</v>
      </c>
      <c r="B4">
        <v>94.644959999999998</v>
      </c>
      <c r="C4" s="2">
        <v>0.13145134</v>
      </c>
      <c r="E4" s="1" t="s">
        <v>8</v>
      </c>
      <c r="F4" s="6">
        <f t="array" ref="F4" xml:space="preserve"> AVERAGE(IF(TradeResults13[Column1] = TRUE,TradeResults13[Column2],0))</f>
        <v>94.644959999999756</v>
      </c>
    </row>
    <row r="5" spans="1:6" ht="18" x14ac:dyDescent="0.35">
      <c r="A5" t="b">
        <v>1</v>
      </c>
      <c r="B5">
        <v>94.644959999999998</v>
      </c>
      <c r="C5" s="2">
        <v>0.13145134</v>
      </c>
      <c r="E5" s="4" t="s">
        <v>5</v>
      </c>
      <c r="F5" s="2">
        <f t="array" ref="F5">_xlfn.STDEV.P(IF(TradeResults13[Column1]=TRUE, TradeResults13[Column3]))</f>
        <v>2.7755575615628914E-16</v>
      </c>
    </row>
    <row r="6" spans="1:6" ht="18" x14ac:dyDescent="0.35">
      <c r="A6" t="b">
        <v>1</v>
      </c>
      <c r="B6">
        <v>94.644959999999998</v>
      </c>
      <c r="C6" s="2">
        <v>0.13145134</v>
      </c>
      <c r="E6" s="1" t="s">
        <v>6</v>
      </c>
      <c r="F6" s="2">
        <f t="array" ref="F6">_xlfn.STDEV.P(IF(TradeResults13[Column1]=TRUE, IF(TradeResults13[Column3]&gt;0,TradeResults13[Column3])))</f>
        <v>2.7755575615628914E-16</v>
      </c>
    </row>
    <row r="7" spans="1:6" ht="18" x14ac:dyDescent="0.35">
      <c r="A7" t="b">
        <v>1</v>
      </c>
      <c r="B7">
        <v>94.644959999999998</v>
      </c>
      <c r="C7" s="2">
        <v>0.13145134</v>
      </c>
      <c r="E7" s="1" t="s">
        <v>7</v>
      </c>
      <c r="F7" s="3" t="e">
        <f t="array" ref="F7">_xlfn.STDEV.P(IF(TradeResults13[Column1]=TRUE, IF(TradeResults13[Column3]&lt;0,TradeResults13[Column3])))</f>
        <v>#DIV/0!</v>
      </c>
    </row>
    <row r="8" spans="1:6" x14ac:dyDescent="0.3">
      <c r="A8" t="b">
        <v>1</v>
      </c>
      <c r="B8">
        <v>94.644959999999998</v>
      </c>
      <c r="C8" s="2">
        <v>0.13145134</v>
      </c>
    </row>
    <row r="9" spans="1:6" x14ac:dyDescent="0.3">
      <c r="A9" t="b">
        <v>1</v>
      </c>
      <c r="B9">
        <v>94.644959999999998</v>
      </c>
      <c r="C9" s="2">
        <v>0.13145134</v>
      </c>
    </row>
    <row r="10" spans="1:6" x14ac:dyDescent="0.3">
      <c r="A10" t="b">
        <v>1</v>
      </c>
      <c r="B10">
        <v>94.644959999999998</v>
      </c>
      <c r="C10" s="2">
        <v>0.13145134</v>
      </c>
    </row>
    <row r="11" spans="1:6" x14ac:dyDescent="0.3">
      <c r="A11" t="b">
        <v>1</v>
      </c>
      <c r="B11">
        <v>94.644959999999998</v>
      </c>
      <c r="C11" s="2">
        <v>0.13145134</v>
      </c>
    </row>
    <row r="12" spans="1:6" x14ac:dyDescent="0.3">
      <c r="A12" t="b">
        <v>1</v>
      </c>
      <c r="B12">
        <v>94.644959999999998</v>
      </c>
      <c r="C12" s="2">
        <v>0.13145134</v>
      </c>
    </row>
    <row r="13" spans="1:6" x14ac:dyDescent="0.3">
      <c r="A13" t="b">
        <v>1</v>
      </c>
      <c r="B13">
        <v>94.644959999999998</v>
      </c>
      <c r="C13" s="2">
        <v>0.13145134</v>
      </c>
    </row>
    <row r="14" spans="1:6" x14ac:dyDescent="0.3">
      <c r="A14" t="b">
        <v>1</v>
      </c>
      <c r="B14">
        <v>94.644959999999998</v>
      </c>
      <c r="C14" s="2">
        <v>0.13145134</v>
      </c>
    </row>
    <row r="15" spans="1:6" x14ac:dyDescent="0.3">
      <c r="A15" t="b">
        <v>1</v>
      </c>
      <c r="B15">
        <v>94.644959999999998</v>
      </c>
      <c r="C15" s="2">
        <v>0.13145134</v>
      </c>
    </row>
    <row r="16" spans="1:6" x14ac:dyDescent="0.3">
      <c r="A16" t="b">
        <v>1</v>
      </c>
      <c r="B16">
        <v>94.644959999999998</v>
      </c>
      <c r="C16" s="2">
        <v>0.13145134</v>
      </c>
    </row>
    <row r="17" spans="1:3" x14ac:dyDescent="0.3">
      <c r="A17" t="b">
        <v>1</v>
      </c>
      <c r="B17">
        <v>94.644959999999998</v>
      </c>
      <c r="C17" s="2">
        <v>0.13145134</v>
      </c>
    </row>
    <row r="18" spans="1:3" x14ac:dyDescent="0.3">
      <c r="A18" t="b">
        <v>1</v>
      </c>
      <c r="B18">
        <v>94.644959999999998</v>
      </c>
      <c r="C18" s="2">
        <v>0.13145134</v>
      </c>
    </row>
    <row r="19" spans="1:3" x14ac:dyDescent="0.3">
      <c r="A19" t="b">
        <v>1</v>
      </c>
      <c r="B19">
        <v>94.644959999999998</v>
      </c>
      <c r="C19" s="2">
        <v>0.13145134</v>
      </c>
    </row>
    <row r="20" spans="1:3" x14ac:dyDescent="0.3">
      <c r="A20" t="b">
        <v>1</v>
      </c>
      <c r="B20">
        <v>94.644959999999998</v>
      </c>
      <c r="C20" s="2">
        <v>0.13145134</v>
      </c>
    </row>
    <row r="21" spans="1:3" x14ac:dyDescent="0.3">
      <c r="A21" t="b">
        <v>1</v>
      </c>
      <c r="B21">
        <v>94.644959999999998</v>
      </c>
      <c r="C21" s="2">
        <v>0.13145134</v>
      </c>
    </row>
    <row r="22" spans="1:3" x14ac:dyDescent="0.3">
      <c r="A22" t="b">
        <v>1</v>
      </c>
      <c r="B22">
        <v>94.644959999999998</v>
      </c>
      <c r="C22" s="2">
        <v>0.13145134</v>
      </c>
    </row>
    <row r="23" spans="1:3" x14ac:dyDescent="0.3">
      <c r="A23" t="b">
        <v>1</v>
      </c>
      <c r="B23">
        <v>94.644959999999998</v>
      </c>
      <c r="C23" s="2">
        <v>0.13145134</v>
      </c>
    </row>
    <row r="24" spans="1:3" x14ac:dyDescent="0.3">
      <c r="A24" t="b">
        <v>1</v>
      </c>
      <c r="B24">
        <v>94.644959999999998</v>
      </c>
      <c r="C24" s="2">
        <v>0.13145134</v>
      </c>
    </row>
    <row r="25" spans="1:3" x14ac:dyDescent="0.3">
      <c r="A25" t="b">
        <v>1</v>
      </c>
      <c r="B25">
        <v>94.644959999999998</v>
      </c>
      <c r="C25" s="2">
        <v>0.13145134</v>
      </c>
    </row>
    <row r="26" spans="1:3" x14ac:dyDescent="0.3">
      <c r="A26" t="b">
        <v>1</v>
      </c>
      <c r="B26">
        <v>94.644959999999998</v>
      </c>
      <c r="C26" s="2">
        <v>0.13145134</v>
      </c>
    </row>
    <row r="27" spans="1:3" x14ac:dyDescent="0.3">
      <c r="A27" t="b">
        <v>1</v>
      </c>
      <c r="B27">
        <v>94.644959999999998</v>
      </c>
      <c r="C27" s="2">
        <v>0.13145134</v>
      </c>
    </row>
    <row r="28" spans="1:3" x14ac:dyDescent="0.3">
      <c r="A28" t="b">
        <v>1</v>
      </c>
      <c r="B28">
        <v>94.644959999999998</v>
      </c>
      <c r="C28" s="2">
        <v>0.13145134</v>
      </c>
    </row>
    <row r="29" spans="1:3" x14ac:dyDescent="0.3">
      <c r="A29" t="b">
        <v>1</v>
      </c>
      <c r="B29">
        <v>94.644959999999998</v>
      </c>
      <c r="C29" s="2">
        <v>0.13145134</v>
      </c>
    </row>
    <row r="30" spans="1:3" x14ac:dyDescent="0.3">
      <c r="A30" t="b">
        <v>1</v>
      </c>
      <c r="B30">
        <v>94.644959999999998</v>
      </c>
      <c r="C30" s="2">
        <v>0.13145134</v>
      </c>
    </row>
    <row r="31" spans="1:3" x14ac:dyDescent="0.3">
      <c r="A31" t="b">
        <v>1</v>
      </c>
      <c r="B31">
        <v>94.644959999999998</v>
      </c>
      <c r="C31" s="2">
        <v>0.13145134</v>
      </c>
    </row>
    <row r="32" spans="1:3" x14ac:dyDescent="0.3">
      <c r="A32" t="b">
        <v>1</v>
      </c>
      <c r="B32">
        <v>94.644959999999998</v>
      </c>
      <c r="C32" s="2">
        <v>0.13145134</v>
      </c>
    </row>
    <row r="33" spans="1:3" x14ac:dyDescent="0.3">
      <c r="A33" t="b">
        <v>1</v>
      </c>
      <c r="B33">
        <v>94.644959999999998</v>
      </c>
      <c r="C33" s="2">
        <v>0.13145134</v>
      </c>
    </row>
    <row r="34" spans="1:3" x14ac:dyDescent="0.3">
      <c r="A34" t="b">
        <v>1</v>
      </c>
      <c r="B34">
        <v>94.644959999999998</v>
      </c>
      <c r="C34" s="2">
        <v>0.13145134</v>
      </c>
    </row>
    <row r="35" spans="1:3" x14ac:dyDescent="0.3">
      <c r="A35" t="b">
        <v>1</v>
      </c>
      <c r="B35">
        <v>94.644959999999998</v>
      </c>
      <c r="C35" s="2">
        <v>0.13145134</v>
      </c>
    </row>
    <row r="36" spans="1:3" x14ac:dyDescent="0.3">
      <c r="A36" t="b">
        <v>1</v>
      </c>
      <c r="B36">
        <v>94.644959999999998</v>
      </c>
      <c r="C36" s="2">
        <v>0.13145134</v>
      </c>
    </row>
    <row r="37" spans="1:3" x14ac:dyDescent="0.3">
      <c r="A37" t="b">
        <v>1</v>
      </c>
      <c r="B37">
        <v>94.644959999999998</v>
      </c>
      <c r="C37" s="2">
        <v>0.13145134</v>
      </c>
    </row>
    <row r="38" spans="1:3" x14ac:dyDescent="0.3">
      <c r="A38" t="b">
        <v>1</v>
      </c>
      <c r="B38">
        <v>94.644959999999998</v>
      </c>
      <c r="C38" s="2">
        <v>0.13145134</v>
      </c>
    </row>
    <row r="39" spans="1:3" x14ac:dyDescent="0.3">
      <c r="A39" t="b">
        <v>1</v>
      </c>
      <c r="B39">
        <v>94.644959999999998</v>
      </c>
      <c r="C39" s="2">
        <v>0.13145134</v>
      </c>
    </row>
    <row r="40" spans="1:3" x14ac:dyDescent="0.3">
      <c r="A40" t="b">
        <v>1</v>
      </c>
      <c r="B40">
        <v>94.644959999999998</v>
      </c>
      <c r="C40" s="2">
        <v>0.13145134</v>
      </c>
    </row>
    <row r="41" spans="1:3" x14ac:dyDescent="0.3">
      <c r="A41" t="b">
        <v>1</v>
      </c>
      <c r="B41">
        <v>94.644959999999998</v>
      </c>
      <c r="C41" s="2">
        <v>0.13145134</v>
      </c>
    </row>
    <row r="42" spans="1:3" x14ac:dyDescent="0.3">
      <c r="A42" t="b">
        <v>1</v>
      </c>
      <c r="B42">
        <v>94.644959999999998</v>
      </c>
      <c r="C42" s="2">
        <v>0.13145134</v>
      </c>
    </row>
    <row r="43" spans="1:3" x14ac:dyDescent="0.3">
      <c r="A43" t="b">
        <v>1</v>
      </c>
      <c r="B43">
        <v>94.644959999999998</v>
      </c>
      <c r="C43" s="2">
        <v>0.13145134</v>
      </c>
    </row>
    <row r="44" spans="1:3" x14ac:dyDescent="0.3">
      <c r="A44" t="b">
        <v>1</v>
      </c>
      <c r="B44">
        <v>94.644959999999998</v>
      </c>
      <c r="C44" s="2">
        <v>0.13145134</v>
      </c>
    </row>
    <row r="45" spans="1:3" x14ac:dyDescent="0.3">
      <c r="A45" t="b">
        <v>1</v>
      </c>
      <c r="B45">
        <v>94.644959999999998</v>
      </c>
      <c r="C45" s="2">
        <v>0.13145134</v>
      </c>
    </row>
    <row r="46" spans="1:3" x14ac:dyDescent="0.3">
      <c r="A46" t="b">
        <v>1</v>
      </c>
      <c r="B46">
        <v>94.644959999999998</v>
      </c>
      <c r="C46" s="2">
        <v>0.13145134</v>
      </c>
    </row>
    <row r="47" spans="1:3" x14ac:dyDescent="0.3">
      <c r="A47" t="b">
        <v>1</v>
      </c>
      <c r="B47">
        <v>94.644959999999998</v>
      </c>
      <c r="C47" s="2">
        <v>0.13145134</v>
      </c>
    </row>
    <row r="48" spans="1:3" x14ac:dyDescent="0.3">
      <c r="A48" t="b">
        <v>1</v>
      </c>
      <c r="B48">
        <v>94.644959999999998</v>
      </c>
      <c r="C48" s="2">
        <v>0.13145134</v>
      </c>
    </row>
    <row r="49" spans="1:3" x14ac:dyDescent="0.3">
      <c r="A49" t="b">
        <v>1</v>
      </c>
      <c r="B49">
        <v>94.644959999999998</v>
      </c>
      <c r="C49" s="2">
        <v>0.13145134</v>
      </c>
    </row>
    <row r="50" spans="1:3" x14ac:dyDescent="0.3">
      <c r="A50" t="b">
        <v>1</v>
      </c>
      <c r="B50">
        <v>94.644959999999998</v>
      </c>
      <c r="C50" s="2">
        <v>0.13145134</v>
      </c>
    </row>
    <row r="51" spans="1:3" x14ac:dyDescent="0.3">
      <c r="A51" t="b">
        <v>1</v>
      </c>
      <c r="B51">
        <v>94.644959999999998</v>
      </c>
      <c r="C51" s="2">
        <v>0.13145134</v>
      </c>
    </row>
    <row r="52" spans="1:3" x14ac:dyDescent="0.3">
      <c r="A52" t="b">
        <v>1</v>
      </c>
      <c r="B52">
        <v>94.644959999999998</v>
      </c>
      <c r="C52" s="2">
        <v>0.13145134</v>
      </c>
    </row>
    <row r="53" spans="1:3" x14ac:dyDescent="0.3">
      <c r="A53" t="b">
        <v>1</v>
      </c>
      <c r="B53">
        <v>94.644959999999998</v>
      </c>
      <c r="C53" s="2">
        <v>0.13145134</v>
      </c>
    </row>
    <row r="54" spans="1:3" x14ac:dyDescent="0.3">
      <c r="A54" t="b">
        <v>1</v>
      </c>
      <c r="B54">
        <v>94.644959999999998</v>
      </c>
      <c r="C54" s="2">
        <v>0.13145134</v>
      </c>
    </row>
    <row r="55" spans="1:3" x14ac:dyDescent="0.3">
      <c r="A55" t="b">
        <v>1</v>
      </c>
      <c r="B55">
        <v>94.644959999999998</v>
      </c>
      <c r="C55" s="2">
        <v>0.13145134</v>
      </c>
    </row>
    <row r="56" spans="1:3" x14ac:dyDescent="0.3">
      <c r="A56" t="b">
        <v>1</v>
      </c>
      <c r="B56">
        <v>94.644959999999998</v>
      </c>
      <c r="C56" s="2">
        <v>0.13145134</v>
      </c>
    </row>
    <row r="57" spans="1:3" x14ac:dyDescent="0.3">
      <c r="A57" t="b">
        <v>1</v>
      </c>
      <c r="B57">
        <v>94.644959999999998</v>
      </c>
      <c r="C57" s="2">
        <v>0.13145134</v>
      </c>
    </row>
    <row r="58" spans="1:3" x14ac:dyDescent="0.3">
      <c r="A58" t="b">
        <v>1</v>
      </c>
      <c r="B58">
        <v>94.644959999999998</v>
      </c>
      <c r="C58" s="2">
        <v>0.13145134</v>
      </c>
    </row>
    <row r="59" spans="1:3" x14ac:dyDescent="0.3">
      <c r="A59" t="b">
        <v>1</v>
      </c>
      <c r="B59">
        <v>94.644959999999998</v>
      </c>
      <c r="C59" s="2">
        <v>0.13145134</v>
      </c>
    </row>
    <row r="60" spans="1:3" x14ac:dyDescent="0.3">
      <c r="A60" t="b">
        <v>1</v>
      </c>
      <c r="B60">
        <v>94.644959999999998</v>
      </c>
      <c r="C60" s="2">
        <v>0.13145134</v>
      </c>
    </row>
    <row r="61" spans="1:3" x14ac:dyDescent="0.3">
      <c r="A61" t="b">
        <v>1</v>
      </c>
      <c r="B61">
        <v>94.644959999999998</v>
      </c>
      <c r="C61" s="2">
        <v>0.13145134</v>
      </c>
    </row>
    <row r="62" spans="1:3" x14ac:dyDescent="0.3">
      <c r="A62" t="b">
        <v>1</v>
      </c>
      <c r="B62">
        <v>94.644959999999998</v>
      </c>
      <c r="C62" s="2">
        <v>0.13145134</v>
      </c>
    </row>
    <row r="63" spans="1:3" x14ac:dyDescent="0.3">
      <c r="A63" t="b">
        <v>1</v>
      </c>
      <c r="B63">
        <v>94.644959999999998</v>
      </c>
      <c r="C63" s="2">
        <v>0.13145134</v>
      </c>
    </row>
    <row r="64" spans="1:3" x14ac:dyDescent="0.3">
      <c r="A64" t="b">
        <v>1</v>
      </c>
      <c r="B64">
        <v>94.644959999999998</v>
      </c>
      <c r="C64" s="2">
        <v>0.13145134</v>
      </c>
    </row>
    <row r="65" spans="1:3" x14ac:dyDescent="0.3">
      <c r="A65" t="b">
        <v>1</v>
      </c>
      <c r="B65">
        <v>94.644959999999998</v>
      </c>
      <c r="C65" s="2">
        <v>0.13145134</v>
      </c>
    </row>
    <row r="66" spans="1:3" x14ac:dyDescent="0.3">
      <c r="A66" t="b">
        <v>1</v>
      </c>
      <c r="B66">
        <v>94.644959999999998</v>
      </c>
      <c r="C66" s="2">
        <v>0.13145134</v>
      </c>
    </row>
    <row r="67" spans="1:3" x14ac:dyDescent="0.3">
      <c r="A67" t="b">
        <v>1</v>
      </c>
      <c r="B67">
        <v>94.644959999999998</v>
      </c>
      <c r="C67" s="2">
        <v>0.13145134</v>
      </c>
    </row>
    <row r="68" spans="1:3" x14ac:dyDescent="0.3">
      <c r="A68" t="b">
        <v>1</v>
      </c>
      <c r="B68">
        <v>94.644959999999998</v>
      </c>
      <c r="C68" s="2">
        <v>0.13145134</v>
      </c>
    </row>
    <row r="69" spans="1:3" x14ac:dyDescent="0.3">
      <c r="A69" t="b">
        <v>1</v>
      </c>
      <c r="B69">
        <v>94.644959999999998</v>
      </c>
      <c r="C69" s="2">
        <v>0.13145134</v>
      </c>
    </row>
    <row r="70" spans="1:3" x14ac:dyDescent="0.3">
      <c r="A70" t="b">
        <v>1</v>
      </c>
      <c r="B70">
        <v>94.644959999999998</v>
      </c>
      <c r="C70" s="2">
        <v>0.13145134</v>
      </c>
    </row>
    <row r="71" spans="1:3" x14ac:dyDescent="0.3">
      <c r="A71" t="b">
        <v>1</v>
      </c>
      <c r="B71">
        <v>94.644959999999998</v>
      </c>
      <c r="C71" s="2">
        <v>0.13145134</v>
      </c>
    </row>
    <row r="72" spans="1:3" x14ac:dyDescent="0.3">
      <c r="A72" t="b">
        <v>1</v>
      </c>
      <c r="B72">
        <v>94.644959999999998</v>
      </c>
      <c r="C72" s="2">
        <v>0.13145134</v>
      </c>
    </row>
    <row r="73" spans="1:3" x14ac:dyDescent="0.3">
      <c r="A73" t="b">
        <v>1</v>
      </c>
      <c r="B73">
        <v>94.644959999999998</v>
      </c>
      <c r="C73" s="2">
        <v>0.13145134</v>
      </c>
    </row>
    <row r="74" spans="1:3" x14ac:dyDescent="0.3">
      <c r="A74" t="b">
        <v>1</v>
      </c>
      <c r="B74">
        <v>94.644959999999998</v>
      </c>
      <c r="C74" s="2">
        <v>0.13145134</v>
      </c>
    </row>
    <row r="75" spans="1:3" x14ac:dyDescent="0.3">
      <c r="A75" t="b">
        <v>1</v>
      </c>
      <c r="B75">
        <v>94.644959999999998</v>
      </c>
      <c r="C75" s="2">
        <v>0.13145134</v>
      </c>
    </row>
    <row r="76" spans="1:3" x14ac:dyDescent="0.3">
      <c r="A76" t="b">
        <v>1</v>
      </c>
      <c r="B76">
        <v>94.644959999999998</v>
      </c>
      <c r="C76" s="2">
        <v>0.13145134</v>
      </c>
    </row>
    <row r="77" spans="1:3" x14ac:dyDescent="0.3">
      <c r="A77" t="b">
        <v>1</v>
      </c>
      <c r="B77">
        <v>94.644959999999998</v>
      </c>
      <c r="C77" s="2">
        <v>0.13145134</v>
      </c>
    </row>
    <row r="78" spans="1:3" x14ac:dyDescent="0.3">
      <c r="A78" t="b">
        <v>1</v>
      </c>
      <c r="B78">
        <v>94.644959999999998</v>
      </c>
      <c r="C78" s="2">
        <v>0.13145134</v>
      </c>
    </row>
    <row r="79" spans="1:3" x14ac:dyDescent="0.3">
      <c r="A79" t="b">
        <v>1</v>
      </c>
      <c r="B79">
        <v>94.644959999999998</v>
      </c>
      <c r="C79" s="2">
        <v>0.13145134</v>
      </c>
    </row>
    <row r="80" spans="1:3" x14ac:dyDescent="0.3">
      <c r="A80" t="b">
        <v>1</v>
      </c>
      <c r="B80">
        <v>94.644959999999998</v>
      </c>
      <c r="C80" s="2">
        <v>0.13145134</v>
      </c>
    </row>
    <row r="81" spans="1:3" x14ac:dyDescent="0.3">
      <c r="A81" t="b">
        <v>1</v>
      </c>
      <c r="B81">
        <v>94.644959999999998</v>
      </c>
      <c r="C81" s="2">
        <v>0.13145134</v>
      </c>
    </row>
    <row r="82" spans="1:3" x14ac:dyDescent="0.3">
      <c r="A82" t="b">
        <v>1</v>
      </c>
      <c r="B82">
        <v>94.644959999999998</v>
      </c>
      <c r="C82" s="2">
        <v>0.13145134</v>
      </c>
    </row>
    <row r="83" spans="1:3" x14ac:dyDescent="0.3">
      <c r="A83" t="b">
        <v>1</v>
      </c>
      <c r="B83">
        <v>94.644959999999998</v>
      </c>
      <c r="C83" s="2">
        <v>0.13145134</v>
      </c>
    </row>
    <row r="84" spans="1:3" x14ac:dyDescent="0.3">
      <c r="A84" t="b">
        <v>1</v>
      </c>
      <c r="B84">
        <v>94.644959999999998</v>
      </c>
      <c r="C84" s="2">
        <v>0.13145134</v>
      </c>
    </row>
    <row r="85" spans="1:3" x14ac:dyDescent="0.3">
      <c r="A85" t="b">
        <v>1</v>
      </c>
      <c r="B85">
        <v>94.644959999999998</v>
      </c>
      <c r="C85" s="2">
        <v>0.13145134</v>
      </c>
    </row>
    <row r="86" spans="1:3" x14ac:dyDescent="0.3">
      <c r="A86" t="b">
        <v>1</v>
      </c>
      <c r="B86">
        <v>94.644959999999998</v>
      </c>
      <c r="C86" s="2">
        <v>0.13145134</v>
      </c>
    </row>
    <row r="87" spans="1:3" x14ac:dyDescent="0.3">
      <c r="A87" t="b">
        <v>1</v>
      </c>
      <c r="B87">
        <v>94.644959999999998</v>
      </c>
      <c r="C87" s="2">
        <v>0.13145134</v>
      </c>
    </row>
    <row r="88" spans="1:3" x14ac:dyDescent="0.3">
      <c r="A88" t="b">
        <v>1</v>
      </c>
      <c r="B88">
        <v>94.644959999999998</v>
      </c>
      <c r="C88" s="2">
        <v>0.13145134</v>
      </c>
    </row>
    <row r="89" spans="1:3" x14ac:dyDescent="0.3">
      <c r="A89" t="b">
        <v>1</v>
      </c>
      <c r="B89">
        <v>94.644959999999998</v>
      </c>
      <c r="C89" s="2">
        <v>0.13145134</v>
      </c>
    </row>
    <row r="90" spans="1:3" x14ac:dyDescent="0.3">
      <c r="A90" t="b">
        <v>1</v>
      </c>
      <c r="B90">
        <v>94.644959999999998</v>
      </c>
      <c r="C90" s="2">
        <v>0.13145134</v>
      </c>
    </row>
    <row r="91" spans="1:3" x14ac:dyDescent="0.3">
      <c r="A91" t="b">
        <v>1</v>
      </c>
      <c r="B91">
        <v>94.644959999999998</v>
      </c>
      <c r="C91" s="2">
        <v>0.13145134</v>
      </c>
    </row>
    <row r="92" spans="1:3" x14ac:dyDescent="0.3">
      <c r="A92" t="b">
        <v>1</v>
      </c>
      <c r="B92">
        <v>94.644959999999998</v>
      </c>
      <c r="C92" s="2">
        <v>0.13145134</v>
      </c>
    </row>
    <row r="93" spans="1:3" x14ac:dyDescent="0.3">
      <c r="A93" t="b">
        <v>1</v>
      </c>
      <c r="B93">
        <v>94.644959999999998</v>
      </c>
      <c r="C93" s="2">
        <v>0.13145134</v>
      </c>
    </row>
    <row r="94" spans="1:3" x14ac:dyDescent="0.3">
      <c r="A94" t="b">
        <v>1</v>
      </c>
      <c r="B94">
        <v>94.644959999999998</v>
      </c>
      <c r="C94" s="2">
        <v>0.13145134</v>
      </c>
    </row>
    <row r="95" spans="1:3" x14ac:dyDescent="0.3">
      <c r="A95" t="b">
        <v>1</v>
      </c>
      <c r="B95">
        <v>94.644959999999998</v>
      </c>
      <c r="C95" s="2">
        <v>0.13145134</v>
      </c>
    </row>
    <row r="96" spans="1:3" x14ac:dyDescent="0.3">
      <c r="A96" t="b">
        <v>1</v>
      </c>
      <c r="B96">
        <v>94.644959999999998</v>
      </c>
      <c r="C96" s="2">
        <v>0.13145134</v>
      </c>
    </row>
    <row r="97" spans="1:3" x14ac:dyDescent="0.3">
      <c r="A97" t="b">
        <v>1</v>
      </c>
      <c r="B97">
        <v>94.644959999999998</v>
      </c>
      <c r="C97" s="2">
        <v>0.13145134</v>
      </c>
    </row>
    <row r="98" spans="1:3" x14ac:dyDescent="0.3">
      <c r="A98" t="b">
        <v>1</v>
      </c>
      <c r="B98">
        <v>94.644959999999998</v>
      </c>
      <c r="C98" s="2">
        <v>0.13145134</v>
      </c>
    </row>
    <row r="99" spans="1:3" x14ac:dyDescent="0.3">
      <c r="A99" t="b">
        <v>1</v>
      </c>
      <c r="B99">
        <v>94.644959999999998</v>
      </c>
      <c r="C99" s="2">
        <v>0.13145134</v>
      </c>
    </row>
    <row r="100" spans="1:3" x14ac:dyDescent="0.3">
      <c r="A100" t="b">
        <v>1</v>
      </c>
      <c r="B100">
        <v>94.644959999999998</v>
      </c>
      <c r="C100" s="2">
        <v>0.13145134</v>
      </c>
    </row>
    <row r="101" spans="1:3" x14ac:dyDescent="0.3">
      <c r="A101" t="b">
        <v>1</v>
      </c>
      <c r="B101">
        <v>94.644959999999998</v>
      </c>
      <c r="C101" s="2">
        <v>0.13145134</v>
      </c>
    </row>
    <row r="102" spans="1:3" x14ac:dyDescent="0.3">
      <c r="A102" t="b">
        <v>1</v>
      </c>
      <c r="B102">
        <v>94.644959999999998</v>
      </c>
      <c r="C102" s="2">
        <v>0.13145134</v>
      </c>
    </row>
    <row r="103" spans="1:3" x14ac:dyDescent="0.3">
      <c r="A103" t="b">
        <v>1</v>
      </c>
      <c r="B103">
        <v>94.644959999999998</v>
      </c>
      <c r="C103" s="2">
        <v>0.13145134</v>
      </c>
    </row>
    <row r="104" spans="1:3" x14ac:dyDescent="0.3">
      <c r="A104" t="b">
        <v>1</v>
      </c>
      <c r="B104">
        <v>94.644959999999998</v>
      </c>
      <c r="C104" s="2">
        <v>0.13145134</v>
      </c>
    </row>
    <row r="105" spans="1:3" x14ac:dyDescent="0.3">
      <c r="A105" t="b">
        <v>1</v>
      </c>
      <c r="B105">
        <v>94.644959999999998</v>
      </c>
      <c r="C105" s="2">
        <v>0.13145134</v>
      </c>
    </row>
    <row r="106" spans="1:3" x14ac:dyDescent="0.3">
      <c r="A106" t="b">
        <v>1</v>
      </c>
      <c r="B106">
        <v>94.644959999999998</v>
      </c>
      <c r="C106" s="2">
        <v>0.13145134</v>
      </c>
    </row>
    <row r="107" spans="1:3" x14ac:dyDescent="0.3">
      <c r="A107" t="b">
        <v>1</v>
      </c>
      <c r="B107">
        <v>94.644959999999998</v>
      </c>
      <c r="C107" s="2">
        <v>0.13145134</v>
      </c>
    </row>
    <row r="108" spans="1:3" x14ac:dyDescent="0.3">
      <c r="A108" t="b">
        <v>1</v>
      </c>
      <c r="B108">
        <v>94.644959999999998</v>
      </c>
      <c r="C108" s="2">
        <v>0.13145134</v>
      </c>
    </row>
    <row r="109" spans="1:3" x14ac:dyDescent="0.3">
      <c r="A109" t="b">
        <v>1</v>
      </c>
      <c r="B109">
        <v>94.644959999999998</v>
      </c>
      <c r="C109" s="2">
        <v>0.13145134</v>
      </c>
    </row>
    <row r="110" spans="1:3" x14ac:dyDescent="0.3">
      <c r="A110" t="b">
        <v>1</v>
      </c>
      <c r="B110">
        <v>94.644959999999998</v>
      </c>
      <c r="C110" s="2">
        <v>0.13145134</v>
      </c>
    </row>
    <row r="111" spans="1:3" x14ac:dyDescent="0.3">
      <c r="A111" t="b">
        <v>1</v>
      </c>
      <c r="B111">
        <v>94.644959999999998</v>
      </c>
      <c r="C111" s="2">
        <v>0.13145134</v>
      </c>
    </row>
    <row r="112" spans="1:3" x14ac:dyDescent="0.3">
      <c r="A112" t="b">
        <v>1</v>
      </c>
      <c r="B112">
        <v>94.644959999999998</v>
      </c>
      <c r="C112" s="2">
        <v>0.13145134</v>
      </c>
    </row>
    <row r="113" spans="1:3" x14ac:dyDescent="0.3">
      <c r="A113" t="b">
        <v>1</v>
      </c>
      <c r="B113">
        <v>94.644959999999998</v>
      </c>
      <c r="C113" s="2">
        <v>0.13145134</v>
      </c>
    </row>
    <row r="114" spans="1:3" x14ac:dyDescent="0.3">
      <c r="A114" t="b">
        <v>1</v>
      </c>
      <c r="B114">
        <v>94.644959999999998</v>
      </c>
      <c r="C114" s="2">
        <v>0.13145134</v>
      </c>
    </row>
    <row r="115" spans="1:3" x14ac:dyDescent="0.3">
      <c r="A115" t="b">
        <v>1</v>
      </c>
      <c r="B115">
        <v>94.644959999999998</v>
      </c>
      <c r="C115" s="2">
        <v>0.13145134</v>
      </c>
    </row>
    <row r="116" spans="1:3" x14ac:dyDescent="0.3">
      <c r="A116" t="b">
        <v>1</v>
      </c>
      <c r="B116">
        <v>94.644959999999998</v>
      </c>
      <c r="C116" s="2">
        <v>0.13145134</v>
      </c>
    </row>
    <row r="117" spans="1:3" x14ac:dyDescent="0.3">
      <c r="A117" t="b">
        <v>1</v>
      </c>
      <c r="B117">
        <v>94.644959999999998</v>
      </c>
      <c r="C117" s="2">
        <v>0.13145134</v>
      </c>
    </row>
    <row r="118" spans="1:3" x14ac:dyDescent="0.3">
      <c r="A118" t="b">
        <v>1</v>
      </c>
      <c r="B118">
        <v>94.644959999999998</v>
      </c>
      <c r="C118" s="2">
        <v>0.13145134</v>
      </c>
    </row>
    <row r="119" spans="1:3" x14ac:dyDescent="0.3">
      <c r="A119" t="b">
        <v>1</v>
      </c>
      <c r="B119">
        <v>94.644959999999998</v>
      </c>
      <c r="C119" s="2">
        <v>0.13145134</v>
      </c>
    </row>
    <row r="120" spans="1:3" x14ac:dyDescent="0.3">
      <c r="A120" t="b">
        <v>1</v>
      </c>
      <c r="B120">
        <v>94.644959999999998</v>
      </c>
      <c r="C120" s="2">
        <v>0.13145134</v>
      </c>
    </row>
    <row r="121" spans="1:3" x14ac:dyDescent="0.3">
      <c r="A121" t="b">
        <v>1</v>
      </c>
      <c r="B121">
        <v>94.644959999999998</v>
      </c>
      <c r="C121" s="2">
        <v>0.13145134</v>
      </c>
    </row>
    <row r="122" spans="1:3" x14ac:dyDescent="0.3">
      <c r="A122" t="b">
        <v>1</v>
      </c>
      <c r="B122">
        <v>94.644959999999998</v>
      </c>
      <c r="C122" s="2">
        <v>0.13145134</v>
      </c>
    </row>
    <row r="123" spans="1:3" x14ac:dyDescent="0.3">
      <c r="A123" t="b">
        <v>1</v>
      </c>
      <c r="B123">
        <v>94.644959999999998</v>
      </c>
      <c r="C123" s="2">
        <v>0.13145134</v>
      </c>
    </row>
    <row r="124" spans="1:3" x14ac:dyDescent="0.3">
      <c r="A124" t="b">
        <v>1</v>
      </c>
      <c r="B124">
        <v>94.644959999999998</v>
      </c>
      <c r="C124" s="2">
        <v>0.13145134</v>
      </c>
    </row>
    <row r="125" spans="1:3" x14ac:dyDescent="0.3">
      <c r="A125" t="b">
        <v>1</v>
      </c>
      <c r="B125">
        <v>94.644959999999998</v>
      </c>
      <c r="C125" s="2">
        <v>0.13145134</v>
      </c>
    </row>
    <row r="126" spans="1:3" x14ac:dyDescent="0.3">
      <c r="A126" t="b">
        <v>1</v>
      </c>
      <c r="B126">
        <v>94.644959999999998</v>
      </c>
      <c r="C126" s="2">
        <v>0.13145134</v>
      </c>
    </row>
    <row r="127" spans="1:3" x14ac:dyDescent="0.3">
      <c r="A127" t="b">
        <v>1</v>
      </c>
      <c r="B127">
        <v>94.644959999999998</v>
      </c>
      <c r="C127" s="2">
        <v>0.13145134</v>
      </c>
    </row>
    <row r="128" spans="1:3" x14ac:dyDescent="0.3">
      <c r="A128" t="b">
        <v>1</v>
      </c>
      <c r="B128">
        <v>94.644959999999998</v>
      </c>
      <c r="C128" s="2">
        <v>0.13145134</v>
      </c>
    </row>
    <row r="129" spans="1:3" x14ac:dyDescent="0.3">
      <c r="A129" t="b">
        <v>1</v>
      </c>
      <c r="B129">
        <v>94.644959999999998</v>
      </c>
      <c r="C129" s="2">
        <v>0.13145134</v>
      </c>
    </row>
    <row r="130" spans="1:3" x14ac:dyDescent="0.3">
      <c r="A130" t="b">
        <v>1</v>
      </c>
      <c r="B130">
        <v>94.644959999999998</v>
      </c>
      <c r="C130" s="2">
        <v>0.13145134</v>
      </c>
    </row>
    <row r="131" spans="1:3" x14ac:dyDescent="0.3">
      <c r="A131" t="b">
        <v>1</v>
      </c>
      <c r="B131">
        <v>94.644959999999998</v>
      </c>
      <c r="C131" s="2">
        <v>0.13145134</v>
      </c>
    </row>
    <row r="132" spans="1:3" x14ac:dyDescent="0.3">
      <c r="A132" t="b">
        <v>1</v>
      </c>
      <c r="B132">
        <v>94.644959999999998</v>
      </c>
      <c r="C132" s="2">
        <v>0.13145134</v>
      </c>
    </row>
    <row r="133" spans="1:3" x14ac:dyDescent="0.3">
      <c r="A133" t="b">
        <v>1</v>
      </c>
      <c r="B133">
        <v>94.644959999999998</v>
      </c>
      <c r="C133" s="2">
        <v>0.13145134</v>
      </c>
    </row>
    <row r="134" spans="1:3" x14ac:dyDescent="0.3">
      <c r="A134" t="b">
        <v>1</v>
      </c>
      <c r="B134">
        <v>94.644959999999998</v>
      </c>
      <c r="C134" s="2">
        <v>0.13145134</v>
      </c>
    </row>
    <row r="135" spans="1:3" x14ac:dyDescent="0.3">
      <c r="A135" t="b">
        <v>1</v>
      </c>
      <c r="B135">
        <v>94.644959999999998</v>
      </c>
      <c r="C135" s="2">
        <v>0.13145134</v>
      </c>
    </row>
    <row r="136" spans="1:3" x14ac:dyDescent="0.3">
      <c r="A136" t="b">
        <v>1</v>
      </c>
      <c r="B136">
        <v>94.644959999999998</v>
      </c>
      <c r="C136" s="2">
        <v>0.13145134</v>
      </c>
    </row>
    <row r="137" spans="1:3" x14ac:dyDescent="0.3">
      <c r="A137" t="b">
        <v>1</v>
      </c>
      <c r="B137">
        <v>94.644959999999998</v>
      </c>
      <c r="C137" s="2">
        <v>0.13145134</v>
      </c>
    </row>
    <row r="138" spans="1:3" x14ac:dyDescent="0.3">
      <c r="A138" t="b">
        <v>1</v>
      </c>
      <c r="B138">
        <v>94.644959999999998</v>
      </c>
      <c r="C138" s="2">
        <v>0.13145134</v>
      </c>
    </row>
    <row r="139" spans="1:3" x14ac:dyDescent="0.3">
      <c r="A139" t="b">
        <v>1</v>
      </c>
      <c r="B139">
        <v>94.644959999999998</v>
      </c>
      <c r="C139" s="2">
        <v>0.13145134</v>
      </c>
    </row>
    <row r="140" spans="1:3" x14ac:dyDescent="0.3">
      <c r="A140" t="b">
        <v>1</v>
      </c>
      <c r="B140">
        <v>94.644959999999998</v>
      </c>
      <c r="C140" s="2">
        <v>0.13145134</v>
      </c>
    </row>
    <row r="141" spans="1:3" x14ac:dyDescent="0.3">
      <c r="A141" t="b">
        <v>1</v>
      </c>
      <c r="B141">
        <v>94.644959999999998</v>
      </c>
      <c r="C141" s="2">
        <v>0.13145134</v>
      </c>
    </row>
    <row r="142" spans="1:3" x14ac:dyDescent="0.3">
      <c r="A142" t="b">
        <v>1</v>
      </c>
      <c r="B142">
        <v>94.644959999999998</v>
      </c>
      <c r="C142" s="2">
        <v>0.13145134</v>
      </c>
    </row>
    <row r="143" spans="1:3" x14ac:dyDescent="0.3">
      <c r="A143" t="b">
        <v>1</v>
      </c>
      <c r="B143">
        <v>94.644959999999998</v>
      </c>
      <c r="C143" s="2">
        <v>0.13145134</v>
      </c>
    </row>
    <row r="144" spans="1:3" x14ac:dyDescent="0.3">
      <c r="A144" t="b">
        <v>1</v>
      </c>
      <c r="B144">
        <v>94.644959999999998</v>
      </c>
      <c r="C144" s="2">
        <v>0.13145134</v>
      </c>
    </row>
    <row r="145" spans="1:3" x14ac:dyDescent="0.3">
      <c r="A145" t="b">
        <v>1</v>
      </c>
      <c r="B145">
        <v>94.644959999999998</v>
      </c>
      <c r="C145" s="2">
        <v>0.13145134</v>
      </c>
    </row>
    <row r="146" spans="1:3" x14ac:dyDescent="0.3">
      <c r="A146" t="b">
        <v>1</v>
      </c>
      <c r="B146">
        <v>94.644959999999998</v>
      </c>
      <c r="C146" s="2">
        <v>0.13145134</v>
      </c>
    </row>
    <row r="147" spans="1:3" x14ac:dyDescent="0.3">
      <c r="A147" t="b">
        <v>1</v>
      </c>
      <c r="B147">
        <v>94.644959999999998</v>
      </c>
      <c r="C147" s="2">
        <v>0.13145134</v>
      </c>
    </row>
    <row r="148" spans="1:3" x14ac:dyDescent="0.3">
      <c r="A148" t="b">
        <v>1</v>
      </c>
      <c r="B148">
        <v>94.644959999999998</v>
      </c>
      <c r="C148" s="2">
        <v>0.13145134</v>
      </c>
    </row>
    <row r="149" spans="1:3" x14ac:dyDescent="0.3">
      <c r="A149" t="b">
        <v>1</v>
      </c>
      <c r="B149">
        <v>94.644959999999998</v>
      </c>
      <c r="C149" s="2">
        <v>0.13145134</v>
      </c>
    </row>
    <row r="150" spans="1:3" x14ac:dyDescent="0.3">
      <c r="A150" t="b">
        <v>1</v>
      </c>
      <c r="B150">
        <v>94.644959999999998</v>
      </c>
      <c r="C150" s="2">
        <v>0.13145134</v>
      </c>
    </row>
    <row r="151" spans="1:3" x14ac:dyDescent="0.3">
      <c r="A151" t="b">
        <v>1</v>
      </c>
      <c r="B151">
        <v>94.644959999999998</v>
      </c>
      <c r="C151" s="2">
        <v>0.13145134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7F070-8DA7-45C5-B5A1-71B91C082D7E}">
  <dimension ref="A1:F151"/>
  <sheetViews>
    <sheetView workbookViewId="0">
      <selection activeCell="F8" sqref="F8"/>
    </sheetView>
  </sheetViews>
  <sheetFormatPr defaultRowHeight="14.4" x14ac:dyDescent="0.3"/>
  <cols>
    <col min="1" max="1" width="11.77734375" bestFit="1" customWidth="1"/>
    <col min="2" max="2" width="11" bestFit="1" customWidth="1"/>
    <col min="3" max="3" width="10.77734375" style="2" bestFit="1" customWidth="1"/>
    <col min="5" max="5" width="29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0</v>
      </c>
      <c r="B2">
        <v>201.43352999999999</v>
      </c>
      <c r="C2" s="2">
        <v>0.27976879999999998</v>
      </c>
      <c r="E2" s="1" t="s">
        <v>3</v>
      </c>
      <c r="F2" s="2">
        <f xml:space="preserve"> COUNTIF(TradeResults12[Column1], "VERDADEIRO") / COUNTA(TradeResults12[Column1])</f>
        <v>0.94</v>
      </c>
    </row>
    <row r="3" spans="1:6" ht="18" x14ac:dyDescent="0.35">
      <c r="A3" t="b">
        <v>1</v>
      </c>
      <c r="B3">
        <v>53.09552</v>
      </c>
      <c r="C3" s="2">
        <v>7.3743774999999998E-2</v>
      </c>
      <c r="E3" s="1" t="s">
        <v>4</v>
      </c>
      <c r="F3" s="2">
        <f t="array" ref="F3" xml:space="preserve"> AVERAGE(IF(TradeResults12[Column1] = TRUE,TradeResults12[Column3]))</f>
        <v>0.13153451583723394</v>
      </c>
    </row>
    <row r="4" spans="1:6" ht="18" x14ac:dyDescent="0.35">
      <c r="A4" t="b">
        <v>1</v>
      </c>
      <c r="B4">
        <v>26.096129999999999</v>
      </c>
      <c r="C4" s="2">
        <v>3.6244627000000001E-2</v>
      </c>
      <c r="E4" s="1" t="s">
        <v>8</v>
      </c>
      <c r="F4" s="6">
        <f t="array" ref="F4" xml:space="preserve"> AVERAGE(IF(TradeResults12[Column1] = TRUE,TradeResults12[Column2],0))</f>
        <v>89.022561537133413</v>
      </c>
    </row>
    <row r="5" spans="1:6" ht="18" x14ac:dyDescent="0.35">
      <c r="A5" t="b">
        <v>1</v>
      </c>
      <c r="B5">
        <v>61.589478</v>
      </c>
      <c r="C5" s="2">
        <v>8.5540939999999996E-2</v>
      </c>
      <c r="E5" s="4" t="s">
        <v>5</v>
      </c>
      <c r="F5" s="2">
        <f t="array" ref="F5">_xlfn.STDEV.P(IF(TradeResults12[Column1]=TRUE, TradeResults12[Column3]))</f>
        <v>9.6905847951201884E-2</v>
      </c>
    </row>
    <row r="6" spans="1:6" ht="18" x14ac:dyDescent="0.35">
      <c r="A6" t="b">
        <v>1</v>
      </c>
      <c r="B6">
        <v>176.40271000000001</v>
      </c>
      <c r="C6" s="2">
        <v>0.24500375999999999</v>
      </c>
      <c r="E6" s="1" t="s">
        <v>6</v>
      </c>
      <c r="F6" s="2">
        <f t="array" ref="F6">_xlfn.STDEV.P(IF(TradeResults12[Column1]=TRUE, IF(TradeResults12[Column3]&gt;0,TradeResults12[Column3])))</f>
        <v>9.6905847951201884E-2</v>
      </c>
    </row>
    <row r="7" spans="1:6" ht="18" x14ac:dyDescent="0.35">
      <c r="A7" t="b">
        <v>1</v>
      </c>
      <c r="B7">
        <v>176.40271000000001</v>
      </c>
      <c r="C7" s="2">
        <v>0.24500375999999999</v>
      </c>
      <c r="E7" s="1" t="s">
        <v>7</v>
      </c>
      <c r="F7" s="3" t="e">
        <f t="array" ref="F7">_xlfn.STDEV.P(IF(TradeResults12[Column1]=TRUE, IF(TradeResults12[Column3]&lt;0,TradeResults12[Column3])))</f>
        <v>#DIV/0!</v>
      </c>
    </row>
    <row r="8" spans="1:6" x14ac:dyDescent="0.3">
      <c r="A8" t="b">
        <v>1</v>
      </c>
      <c r="B8">
        <v>71.047669999999997</v>
      </c>
      <c r="C8" s="2">
        <v>9.8677315000000002E-2</v>
      </c>
    </row>
    <row r="9" spans="1:6" x14ac:dyDescent="0.3">
      <c r="A9" t="b">
        <v>1</v>
      </c>
      <c r="B9">
        <v>176.40271000000001</v>
      </c>
      <c r="C9" s="2">
        <v>0.24500375999999999</v>
      </c>
    </row>
    <row r="10" spans="1:6" x14ac:dyDescent="0.3">
      <c r="A10" t="b">
        <v>1</v>
      </c>
      <c r="B10">
        <v>24.896301000000001</v>
      </c>
      <c r="C10" s="2">
        <v>3.4578196999999998E-2</v>
      </c>
    </row>
    <row r="11" spans="1:6" x14ac:dyDescent="0.3">
      <c r="A11" t="b">
        <v>1</v>
      </c>
      <c r="B11">
        <v>8.5599369999999997</v>
      </c>
      <c r="C11" s="2">
        <v>1.1888800999999999E-2</v>
      </c>
    </row>
    <row r="12" spans="1:6" x14ac:dyDescent="0.3">
      <c r="A12" t="b">
        <v>1</v>
      </c>
      <c r="B12">
        <v>24.533203</v>
      </c>
      <c r="C12" s="2">
        <v>3.4073893000000001E-2</v>
      </c>
    </row>
    <row r="13" spans="1:6" x14ac:dyDescent="0.3">
      <c r="A13" t="b">
        <v>0</v>
      </c>
      <c r="B13">
        <v>200.37334999999999</v>
      </c>
      <c r="C13" s="2">
        <v>0.27829631999999999</v>
      </c>
    </row>
    <row r="14" spans="1:6" x14ac:dyDescent="0.3">
      <c r="A14" t="b">
        <v>1</v>
      </c>
      <c r="B14">
        <v>33.539185000000003</v>
      </c>
      <c r="C14" s="2">
        <v>4.6582199999999997E-2</v>
      </c>
    </row>
    <row r="15" spans="1:6" x14ac:dyDescent="0.3">
      <c r="A15" t="b">
        <v>1</v>
      </c>
      <c r="B15">
        <v>176.40271000000001</v>
      </c>
      <c r="C15" s="2">
        <v>0.24500375999999999</v>
      </c>
    </row>
    <row r="16" spans="1:6" x14ac:dyDescent="0.3">
      <c r="A16" t="b">
        <v>1</v>
      </c>
      <c r="B16">
        <v>176.40271000000001</v>
      </c>
      <c r="C16" s="2">
        <v>0.24500375999999999</v>
      </c>
    </row>
    <row r="17" spans="1:3" x14ac:dyDescent="0.3">
      <c r="A17" t="b">
        <v>1</v>
      </c>
      <c r="B17">
        <v>33.849426000000001</v>
      </c>
      <c r="C17" s="2">
        <v>4.7013092999999999E-2</v>
      </c>
    </row>
    <row r="18" spans="1:3" x14ac:dyDescent="0.3">
      <c r="A18" t="b">
        <v>1</v>
      </c>
      <c r="B18">
        <v>32.278379999999999</v>
      </c>
      <c r="C18" s="2">
        <v>4.4831085999999999E-2</v>
      </c>
    </row>
    <row r="19" spans="1:3" x14ac:dyDescent="0.3">
      <c r="A19" t="b">
        <v>1</v>
      </c>
      <c r="B19">
        <v>176.40271000000001</v>
      </c>
      <c r="C19" s="2">
        <v>0.24500375999999999</v>
      </c>
    </row>
    <row r="20" spans="1:3" x14ac:dyDescent="0.3">
      <c r="A20" t="b">
        <v>1</v>
      </c>
      <c r="B20">
        <v>176.40271000000001</v>
      </c>
      <c r="C20" s="2">
        <v>0.24500375999999999</v>
      </c>
    </row>
    <row r="21" spans="1:3" x14ac:dyDescent="0.3">
      <c r="A21" t="b">
        <v>1</v>
      </c>
      <c r="B21">
        <v>40.826169999999998</v>
      </c>
      <c r="C21" s="2">
        <v>5.6703016000000002E-2</v>
      </c>
    </row>
    <row r="22" spans="1:3" x14ac:dyDescent="0.3">
      <c r="A22" t="b">
        <v>1</v>
      </c>
      <c r="B22">
        <v>43.031677000000002</v>
      </c>
      <c r="C22" s="2">
        <v>5.9766218000000003E-2</v>
      </c>
    </row>
    <row r="23" spans="1:3" x14ac:dyDescent="0.3">
      <c r="A23" t="b">
        <v>1</v>
      </c>
      <c r="B23">
        <v>176.40271000000001</v>
      </c>
      <c r="C23" s="2">
        <v>0.24500375999999999</v>
      </c>
    </row>
    <row r="24" spans="1:3" x14ac:dyDescent="0.3">
      <c r="A24" t="b">
        <v>1</v>
      </c>
      <c r="B24">
        <v>69.304630000000003</v>
      </c>
      <c r="C24" s="2">
        <v>9.6256430000000004E-2</v>
      </c>
    </row>
    <row r="25" spans="1:3" x14ac:dyDescent="0.3">
      <c r="A25" t="b">
        <v>1</v>
      </c>
      <c r="B25">
        <v>176.40271000000001</v>
      </c>
      <c r="C25" s="2">
        <v>0.24500375999999999</v>
      </c>
    </row>
    <row r="26" spans="1:3" x14ac:dyDescent="0.3">
      <c r="A26" t="b">
        <v>1</v>
      </c>
      <c r="B26">
        <v>52.895812999999997</v>
      </c>
      <c r="C26" s="2">
        <v>7.3466404999999999E-2</v>
      </c>
    </row>
    <row r="27" spans="1:3" x14ac:dyDescent="0.3">
      <c r="A27" t="b">
        <v>1</v>
      </c>
      <c r="B27">
        <v>176.40271000000001</v>
      </c>
      <c r="C27" s="2">
        <v>0.24500375999999999</v>
      </c>
    </row>
    <row r="28" spans="1:3" x14ac:dyDescent="0.3">
      <c r="A28" t="b">
        <v>1</v>
      </c>
      <c r="B28">
        <v>176.40271000000001</v>
      </c>
      <c r="C28" s="2">
        <v>0.24500375999999999</v>
      </c>
    </row>
    <row r="29" spans="1:3" x14ac:dyDescent="0.3">
      <c r="A29" t="b">
        <v>1</v>
      </c>
      <c r="B29">
        <v>51.1203</v>
      </c>
      <c r="C29" s="2">
        <v>7.1000419999999995E-2</v>
      </c>
    </row>
    <row r="30" spans="1:3" x14ac:dyDescent="0.3">
      <c r="A30" t="b">
        <v>1</v>
      </c>
      <c r="B30">
        <v>56.449767999999999</v>
      </c>
      <c r="C30" s="2">
        <v>7.8402449999999999E-2</v>
      </c>
    </row>
    <row r="31" spans="1:3" x14ac:dyDescent="0.3">
      <c r="A31" t="b">
        <v>1</v>
      </c>
      <c r="B31">
        <v>38.502319999999997</v>
      </c>
      <c r="C31" s="2">
        <v>5.3475442999999998E-2</v>
      </c>
    </row>
    <row r="32" spans="1:3" x14ac:dyDescent="0.3">
      <c r="A32" t="b">
        <v>1</v>
      </c>
      <c r="B32">
        <v>21.676207999999999</v>
      </c>
      <c r="C32" s="2">
        <v>3.0105845999999999E-2</v>
      </c>
    </row>
    <row r="33" spans="1:3" x14ac:dyDescent="0.3">
      <c r="A33" t="b">
        <v>1</v>
      </c>
      <c r="B33">
        <v>25.836974999999999</v>
      </c>
      <c r="C33" s="2">
        <v>3.5884685999999999E-2</v>
      </c>
    </row>
    <row r="34" spans="1:3" x14ac:dyDescent="0.3">
      <c r="A34" t="b">
        <v>1</v>
      </c>
      <c r="B34">
        <v>7.4259032999999999</v>
      </c>
      <c r="C34" s="2">
        <v>1.0313755000000001E-2</v>
      </c>
    </row>
    <row r="35" spans="1:3" x14ac:dyDescent="0.3">
      <c r="A35" t="b">
        <v>1</v>
      </c>
      <c r="B35">
        <v>39.522033999999998</v>
      </c>
      <c r="C35" s="2">
        <v>5.4891713000000002E-2</v>
      </c>
    </row>
    <row r="36" spans="1:3" x14ac:dyDescent="0.3">
      <c r="A36" t="b">
        <v>1</v>
      </c>
      <c r="B36">
        <v>176.40271000000001</v>
      </c>
      <c r="C36" s="2">
        <v>0.24500375999999999</v>
      </c>
    </row>
    <row r="37" spans="1:3" x14ac:dyDescent="0.3">
      <c r="A37" t="b">
        <v>1</v>
      </c>
      <c r="B37">
        <v>176.40271000000001</v>
      </c>
      <c r="C37" s="2">
        <v>0.24500375999999999</v>
      </c>
    </row>
    <row r="38" spans="1:3" x14ac:dyDescent="0.3">
      <c r="A38" t="b">
        <v>1</v>
      </c>
      <c r="B38">
        <v>67.287049999999994</v>
      </c>
      <c r="C38" s="2">
        <v>9.3454233999999997E-2</v>
      </c>
    </row>
    <row r="39" spans="1:3" x14ac:dyDescent="0.3">
      <c r="A39" t="b">
        <v>1</v>
      </c>
      <c r="B39">
        <v>176.40271000000001</v>
      </c>
      <c r="C39" s="2">
        <v>0.24500375999999999</v>
      </c>
    </row>
    <row r="40" spans="1:3" x14ac:dyDescent="0.3">
      <c r="A40" t="b">
        <v>1</v>
      </c>
      <c r="B40">
        <v>176.40271000000001</v>
      </c>
      <c r="C40" s="2">
        <v>0.24500375999999999</v>
      </c>
    </row>
    <row r="41" spans="1:3" x14ac:dyDescent="0.3">
      <c r="A41" t="b">
        <v>1</v>
      </c>
      <c r="B41">
        <v>24.291504</v>
      </c>
      <c r="C41" s="2">
        <v>3.3738200000000003E-2</v>
      </c>
    </row>
    <row r="42" spans="1:3" x14ac:dyDescent="0.3">
      <c r="A42" t="b">
        <v>1</v>
      </c>
      <c r="B42">
        <v>176.40271000000001</v>
      </c>
      <c r="C42" s="2">
        <v>0.24500375999999999</v>
      </c>
    </row>
    <row r="43" spans="1:3" x14ac:dyDescent="0.3">
      <c r="A43" t="b">
        <v>1</v>
      </c>
      <c r="B43">
        <v>44.851868000000003</v>
      </c>
      <c r="C43" s="2">
        <v>6.2294259999999997E-2</v>
      </c>
    </row>
    <row r="44" spans="1:3" x14ac:dyDescent="0.3">
      <c r="A44" t="b">
        <v>1</v>
      </c>
      <c r="B44">
        <v>50.72052</v>
      </c>
      <c r="C44" s="2">
        <v>7.0445165000000004E-2</v>
      </c>
    </row>
    <row r="45" spans="1:3" x14ac:dyDescent="0.3">
      <c r="A45" t="b">
        <v>1</v>
      </c>
      <c r="B45">
        <v>176.40271000000001</v>
      </c>
      <c r="C45" s="2">
        <v>0.24500375999999999</v>
      </c>
    </row>
    <row r="46" spans="1:3" x14ac:dyDescent="0.3">
      <c r="A46" t="b">
        <v>1</v>
      </c>
      <c r="B46">
        <v>29.668823</v>
      </c>
      <c r="C46" s="2">
        <v>4.1206699999999999E-2</v>
      </c>
    </row>
    <row r="47" spans="1:3" x14ac:dyDescent="0.3">
      <c r="A47" t="b">
        <v>1</v>
      </c>
      <c r="B47">
        <v>176.40271000000001</v>
      </c>
      <c r="C47" s="2">
        <v>0.24500375999999999</v>
      </c>
    </row>
    <row r="48" spans="1:3" x14ac:dyDescent="0.3">
      <c r="A48" t="b">
        <v>1</v>
      </c>
      <c r="B48">
        <v>27.229858</v>
      </c>
      <c r="C48" s="2">
        <v>3.7819248E-2</v>
      </c>
    </row>
    <row r="49" spans="1:3" x14ac:dyDescent="0.3">
      <c r="A49" t="b">
        <v>1</v>
      </c>
      <c r="B49">
        <v>176.40271000000001</v>
      </c>
      <c r="C49" s="2">
        <v>0.24500375999999999</v>
      </c>
    </row>
    <row r="50" spans="1:3" x14ac:dyDescent="0.3">
      <c r="A50" t="b">
        <v>1</v>
      </c>
      <c r="B50">
        <v>69.185000000000002</v>
      </c>
      <c r="C50" s="2">
        <v>9.6090270000000005E-2</v>
      </c>
    </row>
    <row r="51" spans="1:3" x14ac:dyDescent="0.3">
      <c r="A51" t="b">
        <v>1</v>
      </c>
      <c r="B51">
        <v>26.183533000000001</v>
      </c>
      <c r="C51" s="2">
        <v>3.6366019999999999E-2</v>
      </c>
    </row>
    <row r="52" spans="1:3" x14ac:dyDescent="0.3">
      <c r="A52" t="b">
        <v>1</v>
      </c>
      <c r="B52">
        <v>176.40271000000001</v>
      </c>
      <c r="C52" s="2">
        <v>0.24500375999999999</v>
      </c>
    </row>
    <row r="53" spans="1:3" x14ac:dyDescent="0.3">
      <c r="A53" t="b">
        <v>1</v>
      </c>
      <c r="B53">
        <v>176.40271000000001</v>
      </c>
      <c r="C53" s="2">
        <v>0.24500375999999999</v>
      </c>
    </row>
    <row r="54" spans="1:3" x14ac:dyDescent="0.3">
      <c r="A54" t="b">
        <v>1</v>
      </c>
      <c r="B54">
        <v>51.477905</v>
      </c>
      <c r="C54" s="2">
        <v>7.1497089999999999E-2</v>
      </c>
    </row>
    <row r="55" spans="1:3" x14ac:dyDescent="0.3">
      <c r="A55" t="b">
        <v>1</v>
      </c>
      <c r="B55">
        <v>29.163025000000001</v>
      </c>
      <c r="C55" s="2">
        <v>4.0504202000000003E-2</v>
      </c>
    </row>
    <row r="56" spans="1:3" x14ac:dyDescent="0.3">
      <c r="A56" t="b">
        <v>1</v>
      </c>
      <c r="B56">
        <v>176.40271000000001</v>
      </c>
      <c r="C56" s="2">
        <v>0.24500375999999999</v>
      </c>
    </row>
    <row r="57" spans="1:3" x14ac:dyDescent="0.3">
      <c r="A57" t="b">
        <v>1</v>
      </c>
      <c r="B57">
        <v>61.473267</v>
      </c>
      <c r="C57" s="2">
        <v>8.5379529999999995E-2</v>
      </c>
    </row>
    <row r="58" spans="1:3" x14ac:dyDescent="0.3">
      <c r="A58" t="b">
        <v>1</v>
      </c>
      <c r="B58">
        <v>41.754517</v>
      </c>
      <c r="C58" s="2">
        <v>5.7992384000000001E-2</v>
      </c>
    </row>
    <row r="59" spans="1:3" x14ac:dyDescent="0.3">
      <c r="A59" t="b">
        <v>1</v>
      </c>
      <c r="B59">
        <v>176.40271000000001</v>
      </c>
      <c r="C59" s="2">
        <v>0.24500375999999999</v>
      </c>
    </row>
    <row r="60" spans="1:3" x14ac:dyDescent="0.3">
      <c r="A60" t="b">
        <v>1</v>
      </c>
      <c r="B60">
        <v>22.029602000000001</v>
      </c>
      <c r="C60" s="2">
        <v>3.0596669999999999E-2</v>
      </c>
    </row>
    <row r="61" spans="1:3" x14ac:dyDescent="0.3">
      <c r="A61" t="b">
        <v>1</v>
      </c>
      <c r="B61">
        <v>176.40271000000001</v>
      </c>
      <c r="C61" s="2">
        <v>0.24500375999999999</v>
      </c>
    </row>
    <row r="62" spans="1:3" x14ac:dyDescent="0.3">
      <c r="A62" t="b">
        <v>1</v>
      </c>
      <c r="B62">
        <v>60.631529999999998</v>
      </c>
      <c r="C62" s="2">
        <v>8.4210460000000001E-2</v>
      </c>
    </row>
    <row r="63" spans="1:3" x14ac:dyDescent="0.3">
      <c r="A63" t="b">
        <v>1</v>
      </c>
      <c r="B63">
        <v>39.661803999999997</v>
      </c>
      <c r="C63" s="2">
        <v>5.5085837999999998E-2</v>
      </c>
    </row>
    <row r="64" spans="1:3" x14ac:dyDescent="0.3">
      <c r="A64" t="b">
        <v>1</v>
      </c>
      <c r="B64">
        <v>176.40271000000001</v>
      </c>
      <c r="C64" s="2">
        <v>0.24500375999999999</v>
      </c>
    </row>
    <row r="65" spans="1:3" x14ac:dyDescent="0.3">
      <c r="A65" t="b">
        <v>1</v>
      </c>
      <c r="B65">
        <v>176.40271000000001</v>
      </c>
      <c r="C65" s="2">
        <v>0.24500375999999999</v>
      </c>
    </row>
    <row r="66" spans="1:3" x14ac:dyDescent="0.3">
      <c r="A66" t="b">
        <v>1</v>
      </c>
      <c r="B66">
        <v>16.709350000000001</v>
      </c>
      <c r="C66" s="2">
        <v>2.3207432E-2</v>
      </c>
    </row>
    <row r="67" spans="1:3" x14ac:dyDescent="0.3">
      <c r="A67" t="b">
        <v>1</v>
      </c>
      <c r="B67">
        <v>60.08484</v>
      </c>
      <c r="C67" s="2">
        <v>8.3451170000000005E-2</v>
      </c>
    </row>
    <row r="68" spans="1:3" x14ac:dyDescent="0.3">
      <c r="A68" t="b">
        <v>1</v>
      </c>
      <c r="B68">
        <v>46.976439999999997</v>
      </c>
      <c r="C68" s="2">
        <v>6.5245054999999996E-2</v>
      </c>
    </row>
    <row r="69" spans="1:3" x14ac:dyDescent="0.3">
      <c r="A69" t="b">
        <v>1</v>
      </c>
      <c r="B69">
        <v>10.619019</v>
      </c>
      <c r="C69" s="2">
        <v>1.4748637E-2</v>
      </c>
    </row>
    <row r="70" spans="1:3" x14ac:dyDescent="0.3">
      <c r="A70" t="b">
        <v>1</v>
      </c>
      <c r="B70">
        <v>49.492736999999998</v>
      </c>
      <c r="C70" s="2">
        <v>6.8739910000000001E-2</v>
      </c>
    </row>
    <row r="71" spans="1:3" x14ac:dyDescent="0.3">
      <c r="A71" t="b">
        <v>1</v>
      </c>
      <c r="B71">
        <v>48.184936999999998</v>
      </c>
      <c r="C71" s="2">
        <v>6.692352E-2</v>
      </c>
    </row>
    <row r="72" spans="1:3" x14ac:dyDescent="0.3">
      <c r="A72" t="b">
        <v>1</v>
      </c>
      <c r="B72">
        <v>176.40271000000001</v>
      </c>
      <c r="C72" s="2">
        <v>0.24500375999999999</v>
      </c>
    </row>
    <row r="73" spans="1:3" x14ac:dyDescent="0.3">
      <c r="A73" t="b">
        <v>0</v>
      </c>
      <c r="B73">
        <v>203.38971000000001</v>
      </c>
      <c r="C73" s="2">
        <v>0.28248570000000001</v>
      </c>
    </row>
    <row r="74" spans="1:3" x14ac:dyDescent="0.3">
      <c r="A74" t="b">
        <v>1</v>
      </c>
      <c r="B74">
        <v>56.314329999999998</v>
      </c>
      <c r="C74" s="2">
        <v>7.8214350000000002E-2</v>
      </c>
    </row>
    <row r="75" spans="1:3" x14ac:dyDescent="0.3">
      <c r="A75" t="b">
        <v>1</v>
      </c>
      <c r="B75">
        <v>25.977722</v>
      </c>
      <c r="C75" s="2">
        <v>3.6080170000000002E-2</v>
      </c>
    </row>
    <row r="76" spans="1:3" x14ac:dyDescent="0.3">
      <c r="A76" t="b">
        <v>1</v>
      </c>
      <c r="B76">
        <v>24.071594000000001</v>
      </c>
      <c r="C76" s="2">
        <v>3.3432770000000001E-2</v>
      </c>
    </row>
    <row r="77" spans="1:3" x14ac:dyDescent="0.3">
      <c r="A77" t="b">
        <v>1</v>
      </c>
      <c r="B77">
        <v>176.40271000000001</v>
      </c>
      <c r="C77" s="2">
        <v>0.24500375999999999</v>
      </c>
    </row>
    <row r="78" spans="1:3" x14ac:dyDescent="0.3">
      <c r="A78" t="b">
        <v>1</v>
      </c>
      <c r="B78">
        <v>9.2816159999999996</v>
      </c>
      <c r="C78" s="2">
        <v>1.2891133000000001E-2</v>
      </c>
    </row>
    <row r="79" spans="1:3" x14ac:dyDescent="0.3">
      <c r="A79" t="b">
        <v>1</v>
      </c>
      <c r="B79">
        <v>176.40271000000001</v>
      </c>
      <c r="C79" s="2">
        <v>0.24500375999999999</v>
      </c>
    </row>
    <row r="80" spans="1:3" x14ac:dyDescent="0.3">
      <c r="A80" t="b">
        <v>1</v>
      </c>
      <c r="B80">
        <v>27.443604000000001</v>
      </c>
      <c r="C80" s="2">
        <v>3.8116115999999998E-2</v>
      </c>
    </row>
    <row r="81" spans="1:3" x14ac:dyDescent="0.3">
      <c r="A81" t="b">
        <v>1</v>
      </c>
      <c r="B81">
        <v>176.40271000000001</v>
      </c>
      <c r="C81" s="2">
        <v>0.24500375999999999</v>
      </c>
    </row>
    <row r="82" spans="1:3" x14ac:dyDescent="0.3">
      <c r="A82" t="b">
        <v>1</v>
      </c>
      <c r="B82">
        <v>176.40271000000001</v>
      </c>
      <c r="C82" s="2">
        <v>0.24500375999999999</v>
      </c>
    </row>
    <row r="83" spans="1:3" x14ac:dyDescent="0.3">
      <c r="A83" t="b">
        <v>1</v>
      </c>
      <c r="B83">
        <v>41.335754000000001</v>
      </c>
      <c r="C83" s="2">
        <v>5.741077E-2</v>
      </c>
    </row>
    <row r="84" spans="1:3" x14ac:dyDescent="0.3">
      <c r="A84" t="b">
        <v>1</v>
      </c>
      <c r="B84">
        <v>176.40271000000001</v>
      </c>
      <c r="C84" s="2">
        <v>0.24500375999999999</v>
      </c>
    </row>
    <row r="85" spans="1:3" x14ac:dyDescent="0.3">
      <c r="A85" t="b">
        <v>0</v>
      </c>
      <c r="B85">
        <v>200.48181</v>
      </c>
      <c r="C85" s="2">
        <v>0.27844697000000002</v>
      </c>
    </row>
    <row r="86" spans="1:3" x14ac:dyDescent="0.3">
      <c r="A86" t="b">
        <v>1</v>
      </c>
      <c r="B86">
        <v>176.40271000000001</v>
      </c>
      <c r="C86" s="2">
        <v>0.24500375999999999</v>
      </c>
    </row>
    <row r="87" spans="1:3" x14ac:dyDescent="0.3">
      <c r="A87" t="b">
        <v>1</v>
      </c>
      <c r="B87">
        <v>61.952514999999998</v>
      </c>
      <c r="C87" s="2">
        <v>8.6045159999999996E-2</v>
      </c>
    </row>
    <row r="88" spans="1:3" x14ac:dyDescent="0.3">
      <c r="A88" t="b">
        <v>1</v>
      </c>
      <c r="B88">
        <v>42.966614</v>
      </c>
      <c r="C88" s="2">
        <v>5.9675854E-2</v>
      </c>
    </row>
    <row r="89" spans="1:3" x14ac:dyDescent="0.3">
      <c r="A89" t="b">
        <v>1</v>
      </c>
      <c r="B89">
        <v>19.492615000000001</v>
      </c>
      <c r="C89" s="2">
        <v>2.7073076000000001E-2</v>
      </c>
    </row>
    <row r="90" spans="1:3" x14ac:dyDescent="0.3">
      <c r="A90" t="b">
        <v>0</v>
      </c>
      <c r="B90">
        <v>203.29625999999999</v>
      </c>
      <c r="C90" s="2">
        <v>0.28235592999999998</v>
      </c>
    </row>
    <row r="91" spans="1:3" x14ac:dyDescent="0.3">
      <c r="A91" t="b">
        <v>1</v>
      </c>
      <c r="B91">
        <v>176.40271000000001</v>
      </c>
      <c r="C91" s="2">
        <v>0.24500375999999999</v>
      </c>
    </row>
    <row r="92" spans="1:3" x14ac:dyDescent="0.3">
      <c r="A92" t="b">
        <v>1</v>
      </c>
      <c r="B92">
        <v>52.017090000000003</v>
      </c>
      <c r="C92" s="2">
        <v>7.2245955000000001E-2</v>
      </c>
    </row>
    <row r="93" spans="1:3" x14ac:dyDescent="0.3">
      <c r="A93" t="b">
        <v>1</v>
      </c>
      <c r="B93">
        <v>176.40271000000001</v>
      </c>
      <c r="C93" s="2">
        <v>0.24500375999999999</v>
      </c>
    </row>
    <row r="94" spans="1:3" x14ac:dyDescent="0.3">
      <c r="A94" t="b">
        <v>1</v>
      </c>
      <c r="B94">
        <v>176.40271000000001</v>
      </c>
      <c r="C94" s="2">
        <v>0.24500375999999999</v>
      </c>
    </row>
    <row r="95" spans="1:3" x14ac:dyDescent="0.3">
      <c r="A95" t="b">
        <v>1</v>
      </c>
      <c r="B95">
        <v>176.40271000000001</v>
      </c>
      <c r="C95" s="2">
        <v>0.24500375999999999</v>
      </c>
    </row>
    <row r="96" spans="1:3" x14ac:dyDescent="0.3">
      <c r="A96" t="b">
        <v>1</v>
      </c>
      <c r="B96">
        <v>58.852539999999998</v>
      </c>
      <c r="C96" s="2">
        <v>8.1739634000000005E-2</v>
      </c>
    </row>
    <row r="97" spans="1:3" x14ac:dyDescent="0.3">
      <c r="A97" t="b">
        <v>1</v>
      </c>
      <c r="B97">
        <v>15.291565</v>
      </c>
      <c r="C97" s="2">
        <v>2.1238284E-2</v>
      </c>
    </row>
    <row r="98" spans="1:3" x14ac:dyDescent="0.3">
      <c r="A98" t="b">
        <v>1</v>
      </c>
      <c r="B98">
        <v>41.305847</v>
      </c>
      <c r="C98" s="2">
        <v>5.7369231999999999E-2</v>
      </c>
    </row>
    <row r="99" spans="1:3" x14ac:dyDescent="0.3">
      <c r="A99" t="b">
        <v>1</v>
      </c>
      <c r="B99">
        <v>22.945495999999999</v>
      </c>
      <c r="C99" s="2">
        <v>3.1868744999999997E-2</v>
      </c>
    </row>
    <row r="100" spans="1:3" x14ac:dyDescent="0.3">
      <c r="A100" t="b">
        <v>1</v>
      </c>
      <c r="B100">
        <v>19.531493999999999</v>
      </c>
      <c r="C100" s="2">
        <v>2.7127076E-2</v>
      </c>
    </row>
    <row r="101" spans="1:3" x14ac:dyDescent="0.3">
      <c r="A101" t="b">
        <v>1</v>
      </c>
      <c r="B101">
        <v>176.40271000000001</v>
      </c>
      <c r="C101" s="2">
        <v>0.24500375999999999</v>
      </c>
    </row>
    <row r="102" spans="1:3" x14ac:dyDescent="0.3">
      <c r="A102" t="b">
        <v>1</v>
      </c>
      <c r="B102">
        <v>28.9693</v>
      </c>
      <c r="C102" s="2">
        <v>4.0235140000000003E-2</v>
      </c>
    </row>
    <row r="103" spans="1:3" x14ac:dyDescent="0.3">
      <c r="A103" t="b">
        <v>1</v>
      </c>
      <c r="B103">
        <v>0.44665526999999999</v>
      </c>
      <c r="C103" s="2">
        <v>6.2035455000000001E-4</v>
      </c>
    </row>
    <row r="104" spans="1:3" x14ac:dyDescent="0.3">
      <c r="A104" t="b">
        <v>1</v>
      </c>
      <c r="B104">
        <v>10.884399</v>
      </c>
      <c r="C104" s="2">
        <v>1.51172215E-2</v>
      </c>
    </row>
    <row r="105" spans="1:3" x14ac:dyDescent="0.3">
      <c r="A105" t="b">
        <v>1</v>
      </c>
      <c r="B105">
        <v>48.891112999999997</v>
      </c>
      <c r="C105" s="2">
        <v>6.7904320000000004E-2</v>
      </c>
    </row>
    <row r="106" spans="1:3" x14ac:dyDescent="0.3">
      <c r="A106" t="b">
        <v>1</v>
      </c>
      <c r="B106">
        <v>42.786009999999997</v>
      </c>
      <c r="C106" s="2">
        <v>5.9425014999999998E-2</v>
      </c>
    </row>
    <row r="107" spans="1:3" x14ac:dyDescent="0.3">
      <c r="A107" t="b">
        <v>1</v>
      </c>
      <c r="B107">
        <v>7.1231080000000002</v>
      </c>
      <c r="C107" s="2">
        <v>9.8932050000000004E-3</v>
      </c>
    </row>
    <row r="108" spans="1:3" x14ac:dyDescent="0.3">
      <c r="A108" t="b">
        <v>1</v>
      </c>
      <c r="B108">
        <v>176.40271000000001</v>
      </c>
      <c r="C108" s="2">
        <v>0.24500375999999999</v>
      </c>
    </row>
    <row r="109" spans="1:3" x14ac:dyDescent="0.3">
      <c r="A109" t="b">
        <v>1</v>
      </c>
      <c r="B109">
        <v>70.676760000000002</v>
      </c>
      <c r="C109" s="2">
        <v>9.8162170000000007E-2</v>
      </c>
    </row>
    <row r="110" spans="1:3" x14ac:dyDescent="0.3">
      <c r="A110" t="b">
        <v>1</v>
      </c>
      <c r="B110">
        <v>176.40271000000001</v>
      </c>
      <c r="C110" s="2">
        <v>0.24500375999999999</v>
      </c>
    </row>
    <row r="111" spans="1:3" x14ac:dyDescent="0.3">
      <c r="A111" t="b">
        <v>1</v>
      </c>
      <c r="B111">
        <v>176.40271000000001</v>
      </c>
      <c r="C111" s="2">
        <v>0.24500375999999999</v>
      </c>
    </row>
    <row r="112" spans="1:3" x14ac:dyDescent="0.3">
      <c r="A112" t="b">
        <v>0</v>
      </c>
      <c r="B112">
        <v>200.89014</v>
      </c>
      <c r="C112" s="2">
        <v>0.27901408</v>
      </c>
    </row>
    <row r="113" spans="1:3" x14ac:dyDescent="0.3">
      <c r="A113" t="b">
        <v>1</v>
      </c>
      <c r="B113">
        <v>176.40271000000001</v>
      </c>
      <c r="C113" s="2">
        <v>0.24500375999999999</v>
      </c>
    </row>
    <row r="114" spans="1:3" x14ac:dyDescent="0.3">
      <c r="A114" t="b">
        <v>1</v>
      </c>
      <c r="B114">
        <v>58.864806999999999</v>
      </c>
      <c r="C114" s="2">
        <v>8.1756674000000001E-2</v>
      </c>
    </row>
    <row r="115" spans="1:3" x14ac:dyDescent="0.3">
      <c r="A115" t="b">
        <v>1</v>
      </c>
      <c r="B115">
        <v>176.40271000000001</v>
      </c>
      <c r="C115" s="2">
        <v>0.24500375999999999</v>
      </c>
    </row>
    <row r="116" spans="1:3" x14ac:dyDescent="0.3">
      <c r="A116" t="b">
        <v>1</v>
      </c>
      <c r="B116">
        <v>176.40271000000001</v>
      </c>
      <c r="C116" s="2">
        <v>0.24500375999999999</v>
      </c>
    </row>
    <row r="117" spans="1:3" x14ac:dyDescent="0.3">
      <c r="A117" t="b">
        <v>1</v>
      </c>
      <c r="B117">
        <v>59.687195000000003</v>
      </c>
      <c r="C117" s="2">
        <v>8.2898885000000005E-2</v>
      </c>
    </row>
    <row r="118" spans="1:3" x14ac:dyDescent="0.3">
      <c r="A118" t="b">
        <v>1</v>
      </c>
      <c r="B118">
        <v>176.40271000000001</v>
      </c>
      <c r="C118" s="2">
        <v>0.24500375999999999</v>
      </c>
    </row>
    <row r="119" spans="1:3" x14ac:dyDescent="0.3">
      <c r="A119" t="b">
        <v>1</v>
      </c>
      <c r="B119">
        <v>19.715698</v>
      </c>
      <c r="C119" s="2">
        <v>2.7382914000000001E-2</v>
      </c>
    </row>
    <row r="120" spans="1:3" x14ac:dyDescent="0.3">
      <c r="A120" t="b">
        <v>1</v>
      </c>
      <c r="B120">
        <v>176.40271000000001</v>
      </c>
      <c r="C120" s="2">
        <v>0.24500375999999999</v>
      </c>
    </row>
    <row r="121" spans="1:3" x14ac:dyDescent="0.3">
      <c r="A121" t="b">
        <v>1</v>
      </c>
      <c r="B121">
        <v>176.40271000000001</v>
      </c>
      <c r="C121" s="2">
        <v>0.24500375999999999</v>
      </c>
    </row>
    <row r="122" spans="1:3" x14ac:dyDescent="0.3">
      <c r="A122" t="b">
        <v>1</v>
      </c>
      <c r="B122">
        <v>176.40271000000001</v>
      </c>
      <c r="C122" s="2">
        <v>0.24500375999999999</v>
      </c>
    </row>
    <row r="123" spans="1:3" x14ac:dyDescent="0.3">
      <c r="A123" t="b">
        <v>0</v>
      </c>
      <c r="B123">
        <v>203.17542</v>
      </c>
      <c r="C123" s="2">
        <v>0.2821881</v>
      </c>
    </row>
    <row r="124" spans="1:3" x14ac:dyDescent="0.3">
      <c r="A124" t="b">
        <v>1</v>
      </c>
      <c r="B124">
        <v>64.129580000000004</v>
      </c>
      <c r="C124" s="2">
        <v>8.906886E-2</v>
      </c>
    </row>
    <row r="125" spans="1:3" x14ac:dyDescent="0.3">
      <c r="A125" t="b">
        <v>1</v>
      </c>
      <c r="B125">
        <v>176.40271000000001</v>
      </c>
      <c r="C125" s="2">
        <v>0.24500375999999999</v>
      </c>
    </row>
    <row r="126" spans="1:3" x14ac:dyDescent="0.3">
      <c r="A126" t="b">
        <v>1</v>
      </c>
      <c r="B126">
        <v>176.40271000000001</v>
      </c>
      <c r="C126" s="2">
        <v>0.24500375999999999</v>
      </c>
    </row>
    <row r="127" spans="1:3" x14ac:dyDescent="0.3">
      <c r="A127" t="b">
        <v>1</v>
      </c>
      <c r="B127">
        <v>176.40271000000001</v>
      </c>
      <c r="C127" s="2">
        <v>0.24500375999999999</v>
      </c>
    </row>
    <row r="128" spans="1:3" x14ac:dyDescent="0.3">
      <c r="A128" t="b">
        <v>1</v>
      </c>
      <c r="B128">
        <v>176.40271000000001</v>
      </c>
      <c r="C128" s="2">
        <v>0.24500375999999999</v>
      </c>
    </row>
    <row r="129" spans="1:3" x14ac:dyDescent="0.3">
      <c r="A129" t="b">
        <v>1</v>
      </c>
      <c r="B129">
        <v>49.970337000000001</v>
      </c>
      <c r="C129" s="2">
        <v>6.9403246000000002E-2</v>
      </c>
    </row>
    <row r="130" spans="1:3" x14ac:dyDescent="0.3">
      <c r="A130" t="b">
        <v>0</v>
      </c>
      <c r="B130">
        <v>199.93360000000001</v>
      </c>
      <c r="C130" s="2">
        <v>0.27768555</v>
      </c>
    </row>
    <row r="131" spans="1:3" x14ac:dyDescent="0.3">
      <c r="A131" t="b">
        <v>1</v>
      </c>
      <c r="B131">
        <v>176.40271000000001</v>
      </c>
      <c r="C131" s="2">
        <v>0.24500375999999999</v>
      </c>
    </row>
    <row r="132" spans="1:3" x14ac:dyDescent="0.3">
      <c r="A132" t="b">
        <v>1</v>
      </c>
      <c r="B132">
        <v>17.823302999999999</v>
      </c>
      <c r="C132" s="2">
        <v>2.4754588000000001E-2</v>
      </c>
    </row>
    <row r="133" spans="1:3" x14ac:dyDescent="0.3">
      <c r="A133" t="b">
        <v>1</v>
      </c>
      <c r="B133">
        <v>14.581726</v>
      </c>
      <c r="C133" s="2">
        <v>2.0252396999999998E-2</v>
      </c>
    </row>
    <row r="134" spans="1:3" x14ac:dyDescent="0.3">
      <c r="A134" t="b">
        <v>1</v>
      </c>
      <c r="B134">
        <v>11.469055000000001</v>
      </c>
      <c r="C134" s="2">
        <v>1.5929242999999999E-2</v>
      </c>
    </row>
    <row r="135" spans="1:3" x14ac:dyDescent="0.3">
      <c r="A135" t="b">
        <v>1</v>
      </c>
      <c r="B135">
        <v>52.067444000000002</v>
      </c>
      <c r="C135" s="2">
        <v>7.2315894000000006E-2</v>
      </c>
    </row>
    <row r="136" spans="1:3" x14ac:dyDescent="0.3">
      <c r="A136" t="b">
        <v>1</v>
      </c>
      <c r="B136">
        <v>36.254333000000003</v>
      </c>
      <c r="C136" s="2">
        <v>5.035324E-2</v>
      </c>
    </row>
    <row r="137" spans="1:3" x14ac:dyDescent="0.3">
      <c r="A137" t="b">
        <v>0</v>
      </c>
      <c r="B137">
        <v>202.03540000000001</v>
      </c>
      <c r="C137" s="2">
        <v>0.28060471999999997</v>
      </c>
    </row>
    <row r="138" spans="1:3" x14ac:dyDescent="0.3">
      <c r="A138" t="b">
        <v>1</v>
      </c>
      <c r="B138">
        <v>23.605713000000002</v>
      </c>
      <c r="C138" s="2">
        <v>3.2785714000000001E-2</v>
      </c>
    </row>
    <row r="139" spans="1:3" x14ac:dyDescent="0.3">
      <c r="A139" t="b">
        <v>1</v>
      </c>
      <c r="B139">
        <v>63.064148000000003</v>
      </c>
      <c r="C139" s="2">
        <v>8.7589089999999994E-2</v>
      </c>
    </row>
    <row r="140" spans="1:3" x14ac:dyDescent="0.3">
      <c r="A140" t="b">
        <v>1</v>
      </c>
      <c r="B140">
        <v>45.996400000000001</v>
      </c>
      <c r="C140" s="2">
        <v>6.3883886000000001E-2</v>
      </c>
    </row>
    <row r="141" spans="1:3" x14ac:dyDescent="0.3">
      <c r="A141" t="b">
        <v>1</v>
      </c>
      <c r="B141">
        <v>26.725280000000001</v>
      </c>
      <c r="C141" s="2">
        <v>3.7118445999999999E-2</v>
      </c>
    </row>
    <row r="142" spans="1:3" x14ac:dyDescent="0.3">
      <c r="A142" t="b">
        <v>1</v>
      </c>
      <c r="B142">
        <v>9.1020509999999994</v>
      </c>
      <c r="C142" s="2">
        <v>1.2641737E-2</v>
      </c>
    </row>
    <row r="143" spans="1:3" x14ac:dyDescent="0.3">
      <c r="A143" t="b">
        <v>1</v>
      </c>
      <c r="B143">
        <v>176.40271000000001</v>
      </c>
      <c r="C143" s="2">
        <v>0.24500375999999999</v>
      </c>
    </row>
    <row r="144" spans="1:3" x14ac:dyDescent="0.3">
      <c r="A144" t="b">
        <v>1</v>
      </c>
      <c r="B144">
        <v>176.40271000000001</v>
      </c>
      <c r="C144" s="2">
        <v>0.24500375999999999</v>
      </c>
    </row>
    <row r="145" spans="1:3" x14ac:dyDescent="0.3">
      <c r="A145" t="b">
        <v>1</v>
      </c>
      <c r="B145">
        <v>12.841797</v>
      </c>
      <c r="C145" s="2">
        <v>1.783583E-2</v>
      </c>
    </row>
    <row r="146" spans="1:3" x14ac:dyDescent="0.3">
      <c r="A146" t="b">
        <v>1</v>
      </c>
      <c r="B146">
        <v>64.224914999999996</v>
      </c>
      <c r="C146" s="2">
        <v>8.9201269999999999E-2</v>
      </c>
    </row>
    <row r="147" spans="1:3" x14ac:dyDescent="0.3">
      <c r="A147" t="b">
        <v>1</v>
      </c>
      <c r="B147">
        <v>49.147582999999997</v>
      </c>
      <c r="C147" s="2">
        <v>6.8260535999999997E-2</v>
      </c>
    </row>
    <row r="148" spans="1:3" x14ac:dyDescent="0.3">
      <c r="A148" t="b">
        <v>1</v>
      </c>
      <c r="B148">
        <v>20.443787</v>
      </c>
      <c r="C148" s="2">
        <v>2.8394148000000001E-2</v>
      </c>
    </row>
    <row r="149" spans="1:3" x14ac:dyDescent="0.3">
      <c r="A149" t="b">
        <v>1</v>
      </c>
      <c r="B149">
        <v>176.40271000000001</v>
      </c>
      <c r="C149" s="2">
        <v>0.24500375999999999</v>
      </c>
    </row>
    <row r="150" spans="1:3" x14ac:dyDescent="0.3">
      <c r="A150" t="b">
        <v>1</v>
      </c>
      <c r="B150">
        <v>176.40271000000001</v>
      </c>
      <c r="C150" s="2">
        <v>0.24500375999999999</v>
      </c>
    </row>
    <row r="151" spans="1:3" x14ac:dyDescent="0.3">
      <c r="A151" t="b">
        <v>1</v>
      </c>
      <c r="B151">
        <v>176.40271000000001</v>
      </c>
      <c r="C151" s="2">
        <v>0.24500375999999999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69F6-3202-42B6-805D-3EBD0D5C4A6D}">
  <dimension ref="A1:F151"/>
  <sheetViews>
    <sheetView workbookViewId="0">
      <selection activeCell="F8" sqref="F8"/>
    </sheetView>
  </sheetViews>
  <sheetFormatPr defaultRowHeight="14.4" x14ac:dyDescent="0.3"/>
  <cols>
    <col min="1" max="2" width="10.77734375" bestFit="1" customWidth="1"/>
    <col min="3" max="3" width="10.77734375" style="2" bestFit="1" customWidth="1"/>
    <col min="5" max="5" width="30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0</v>
      </c>
      <c r="B2">
        <v>199.51482999999999</v>
      </c>
      <c r="C2" s="2">
        <v>0.27710393</v>
      </c>
      <c r="E2" s="1" t="s">
        <v>3</v>
      </c>
      <c r="F2" s="2">
        <f xml:space="preserve"> COUNTIF(TradeResults11[Column1], "VERDADEIRO") / COUNTA(TradeResults11[Column1])</f>
        <v>0</v>
      </c>
    </row>
    <row r="3" spans="1:6" ht="18" x14ac:dyDescent="0.35">
      <c r="A3" t="b">
        <v>0</v>
      </c>
      <c r="B3">
        <v>199.51482999999999</v>
      </c>
      <c r="C3" s="2">
        <v>0.27710393</v>
      </c>
      <c r="E3" s="1" t="s">
        <v>4</v>
      </c>
      <c r="F3" s="2" t="e">
        <f t="array" ref="F3" xml:space="preserve"> AVERAGE(IF(TradeResults11[Column1] = TRUE,TradeResults11[Column3]))</f>
        <v>#DIV/0!</v>
      </c>
    </row>
    <row r="4" spans="1:6" ht="18" x14ac:dyDescent="0.35">
      <c r="A4" t="b">
        <v>0</v>
      </c>
      <c r="B4">
        <v>199.51482999999999</v>
      </c>
      <c r="C4" s="2">
        <v>0.27710393</v>
      </c>
      <c r="E4" s="1" t="s">
        <v>8</v>
      </c>
      <c r="F4" s="6">
        <f t="array" ref="F4" xml:space="preserve"> AVERAGE(IF(TradeResults11[Column1] = TRUE,TradeResults11[Column2],0))</f>
        <v>0</v>
      </c>
    </row>
    <row r="5" spans="1:6" ht="18" x14ac:dyDescent="0.35">
      <c r="A5" t="b">
        <v>0</v>
      </c>
      <c r="B5">
        <v>199.51482999999999</v>
      </c>
      <c r="C5" s="2">
        <v>0.27710393</v>
      </c>
      <c r="E5" s="4" t="s">
        <v>5</v>
      </c>
      <c r="F5" s="2" t="e">
        <f t="array" ref="F5">_xlfn.STDEV.P(IF(TradeResults11[Column1]=TRUE, TradeResults11[Column3]))</f>
        <v>#DIV/0!</v>
      </c>
    </row>
    <row r="6" spans="1:6" ht="18" x14ac:dyDescent="0.35">
      <c r="A6" t="b">
        <v>0</v>
      </c>
      <c r="B6">
        <v>199.51482999999999</v>
      </c>
      <c r="C6" s="2">
        <v>0.27710393</v>
      </c>
      <c r="E6" s="1" t="s">
        <v>6</v>
      </c>
      <c r="F6" s="2" t="e">
        <f t="array" ref="F6">_xlfn.STDEV.P(IF(TradeResults11[Column1]=TRUE, IF(TradeResults11[Column3]&gt;0,TradeResults11[Column3])))</f>
        <v>#DIV/0!</v>
      </c>
    </row>
    <row r="7" spans="1:6" ht="18" x14ac:dyDescent="0.35">
      <c r="A7" t="b">
        <v>0</v>
      </c>
      <c r="B7">
        <v>199.51482999999999</v>
      </c>
      <c r="C7" s="2">
        <v>0.27710393</v>
      </c>
      <c r="E7" s="1" t="s">
        <v>7</v>
      </c>
      <c r="F7" s="3" t="e">
        <f t="array" ref="F7">_xlfn.STDEV.P(IF(TradeResults11[Column1]=TRUE, IF(TradeResults11[Column3]&lt;0,TradeResults11[Column3])))</f>
        <v>#DIV/0!</v>
      </c>
    </row>
    <row r="8" spans="1:6" x14ac:dyDescent="0.3">
      <c r="A8" t="b">
        <v>0</v>
      </c>
      <c r="B8">
        <v>199.51482999999999</v>
      </c>
      <c r="C8" s="2">
        <v>0.27710393</v>
      </c>
    </row>
    <row r="9" spans="1:6" x14ac:dyDescent="0.3">
      <c r="A9" t="b">
        <v>0</v>
      </c>
      <c r="B9">
        <v>199.51482999999999</v>
      </c>
      <c r="C9" s="2">
        <v>0.27710393</v>
      </c>
    </row>
    <row r="10" spans="1:6" x14ac:dyDescent="0.3">
      <c r="A10" t="b">
        <v>0</v>
      </c>
      <c r="B10">
        <v>199.51482999999999</v>
      </c>
      <c r="C10" s="2">
        <v>0.27710393</v>
      </c>
    </row>
    <row r="11" spans="1:6" x14ac:dyDescent="0.3">
      <c r="A11" t="b">
        <v>0</v>
      </c>
      <c r="B11">
        <v>199.51482999999999</v>
      </c>
      <c r="C11" s="2">
        <v>0.27710393</v>
      </c>
    </row>
    <row r="12" spans="1:6" x14ac:dyDescent="0.3">
      <c r="A12" t="b">
        <v>0</v>
      </c>
      <c r="B12">
        <v>199.51482999999999</v>
      </c>
      <c r="C12" s="2">
        <v>0.27710393</v>
      </c>
    </row>
    <row r="13" spans="1:6" x14ac:dyDescent="0.3">
      <c r="A13" t="b">
        <v>0</v>
      </c>
      <c r="B13">
        <v>199.51482999999999</v>
      </c>
      <c r="C13" s="2">
        <v>0.27710393</v>
      </c>
    </row>
    <row r="14" spans="1:6" x14ac:dyDescent="0.3">
      <c r="A14" t="b">
        <v>0</v>
      </c>
      <c r="B14">
        <v>199.51482999999999</v>
      </c>
      <c r="C14" s="2">
        <v>0.27710393</v>
      </c>
    </row>
    <row r="15" spans="1:6" x14ac:dyDescent="0.3">
      <c r="A15" t="b">
        <v>0</v>
      </c>
      <c r="B15">
        <v>199.51482999999999</v>
      </c>
      <c r="C15" s="2">
        <v>0.27710393</v>
      </c>
    </row>
    <row r="16" spans="1:6" x14ac:dyDescent="0.3">
      <c r="A16" t="b">
        <v>0</v>
      </c>
      <c r="B16">
        <v>199.51482999999999</v>
      </c>
      <c r="C16" s="2">
        <v>0.27710393</v>
      </c>
    </row>
    <row r="17" spans="1:3" x14ac:dyDescent="0.3">
      <c r="A17" t="b">
        <v>0</v>
      </c>
      <c r="B17">
        <v>199.51482999999999</v>
      </c>
      <c r="C17" s="2">
        <v>0.27710393</v>
      </c>
    </row>
    <row r="18" spans="1:3" x14ac:dyDescent="0.3">
      <c r="A18" t="b">
        <v>0</v>
      </c>
      <c r="B18">
        <v>199.51482999999999</v>
      </c>
      <c r="C18" s="2">
        <v>0.27710393</v>
      </c>
    </row>
    <row r="19" spans="1:3" x14ac:dyDescent="0.3">
      <c r="A19" t="b">
        <v>0</v>
      </c>
      <c r="B19">
        <v>199.51482999999999</v>
      </c>
      <c r="C19" s="2">
        <v>0.27710393</v>
      </c>
    </row>
    <row r="20" spans="1:3" x14ac:dyDescent="0.3">
      <c r="A20" t="b">
        <v>0</v>
      </c>
      <c r="B20">
        <v>199.51482999999999</v>
      </c>
      <c r="C20" s="2">
        <v>0.27710393</v>
      </c>
    </row>
    <row r="21" spans="1:3" x14ac:dyDescent="0.3">
      <c r="A21" t="b">
        <v>0</v>
      </c>
      <c r="B21">
        <v>199.51482999999999</v>
      </c>
      <c r="C21" s="2">
        <v>0.27710393</v>
      </c>
    </row>
    <row r="22" spans="1:3" x14ac:dyDescent="0.3">
      <c r="A22" t="b">
        <v>0</v>
      </c>
      <c r="B22">
        <v>199.51482999999999</v>
      </c>
      <c r="C22" s="2">
        <v>0.27710393</v>
      </c>
    </row>
    <row r="23" spans="1:3" x14ac:dyDescent="0.3">
      <c r="A23" t="b">
        <v>0</v>
      </c>
      <c r="B23">
        <v>199.51482999999999</v>
      </c>
      <c r="C23" s="2">
        <v>0.27710393</v>
      </c>
    </row>
    <row r="24" spans="1:3" x14ac:dyDescent="0.3">
      <c r="A24" t="b">
        <v>0</v>
      </c>
      <c r="B24">
        <v>199.51482999999999</v>
      </c>
      <c r="C24" s="2">
        <v>0.27710393</v>
      </c>
    </row>
    <row r="25" spans="1:3" x14ac:dyDescent="0.3">
      <c r="A25" t="b">
        <v>0</v>
      </c>
      <c r="B25">
        <v>199.51482999999999</v>
      </c>
      <c r="C25" s="2">
        <v>0.27710393</v>
      </c>
    </row>
    <row r="26" spans="1:3" x14ac:dyDescent="0.3">
      <c r="A26" t="b">
        <v>0</v>
      </c>
      <c r="B26">
        <v>199.51482999999999</v>
      </c>
      <c r="C26" s="2">
        <v>0.27710393</v>
      </c>
    </row>
    <row r="27" spans="1:3" x14ac:dyDescent="0.3">
      <c r="A27" t="b">
        <v>0</v>
      </c>
      <c r="B27">
        <v>199.51482999999999</v>
      </c>
      <c r="C27" s="2">
        <v>0.27710393</v>
      </c>
    </row>
    <row r="28" spans="1:3" x14ac:dyDescent="0.3">
      <c r="A28" t="b">
        <v>0</v>
      </c>
      <c r="B28">
        <v>199.51482999999999</v>
      </c>
      <c r="C28" s="2">
        <v>0.27710393</v>
      </c>
    </row>
    <row r="29" spans="1:3" x14ac:dyDescent="0.3">
      <c r="A29" t="b">
        <v>0</v>
      </c>
      <c r="B29">
        <v>199.51482999999999</v>
      </c>
      <c r="C29" s="2">
        <v>0.27710393</v>
      </c>
    </row>
    <row r="30" spans="1:3" x14ac:dyDescent="0.3">
      <c r="A30" t="b">
        <v>0</v>
      </c>
      <c r="B30">
        <v>199.51482999999999</v>
      </c>
      <c r="C30" s="2">
        <v>0.27710393</v>
      </c>
    </row>
    <row r="31" spans="1:3" x14ac:dyDescent="0.3">
      <c r="A31" t="b">
        <v>0</v>
      </c>
      <c r="B31">
        <v>199.51482999999999</v>
      </c>
      <c r="C31" s="2">
        <v>0.27710393</v>
      </c>
    </row>
    <row r="32" spans="1:3" x14ac:dyDescent="0.3">
      <c r="A32" t="b">
        <v>0</v>
      </c>
      <c r="B32">
        <v>199.51482999999999</v>
      </c>
      <c r="C32" s="2">
        <v>0.27710393</v>
      </c>
    </row>
    <row r="33" spans="1:3" x14ac:dyDescent="0.3">
      <c r="A33" t="b">
        <v>0</v>
      </c>
      <c r="B33">
        <v>199.51482999999999</v>
      </c>
      <c r="C33" s="2">
        <v>0.27710393</v>
      </c>
    </row>
    <row r="34" spans="1:3" x14ac:dyDescent="0.3">
      <c r="A34" t="b">
        <v>0</v>
      </c>
      <c r="B34">
        <v>199.51482999999999</v>
      </c>
      <c r="C34" s="2">
        <v>0.27710393</v>
      </c>
    </row>
    <row r="35" spans="1:3" x14ac:dyDescent="0.3">
      <c r="A35" t="b">
        <v>0</v>
      </c>
      <c r="B35">
        <v>199.51482999999999</v>
      </c>
      <c r="C35" s="2">
        <v>0.27710393</v>
      </c>
    </row>
    <row r="36" spans="1:3" x14ac:dyDescent="0.3">
      <c r="A36" t="b">
        <v>0</v>
      </c>
      <c r="B36">
        <v>199.51482999999999</v>
      </c>
      <c r="C36" s="2">
        <v>0.27710393</v>
      </c>
    </row>
    <row r="37" spans="1:3" x14ac:dyDescent="0.3">
      <c r="A37" t="b">
        <v>0</v>
      </c>
      <c r="B37">
        <v>199.51482999999999</v>
      </c>
      <c r="C37" s="2">
        <v>0.27710393</v>
      </c>
    </row>
    <row r="38" spans="1:3" x14ac:dyDescent="0.3">
      <c r="A38" t="b">
        <v>0</v>
      </c>
      <c r="B38">
        <v>199.51482999999999</v>
      </c>
      <c r="C38" s="2">
        <v>0.27710393</v>
      </c>
    </row>
    <row r="39" spans="1:3" x14ac:dyDescent="0.3">
      <c r="A39" t="b">
        <v>0</v>
      </c>
      <c r="B39">
        <v>199.51482999999999</v>
      </c>
      <c r="C39" s="2">
        <v>0.27710393</v>
      </c>
    </row>
    <row r="40" spans="1:3" x14ac:dyDescent="0.3">
      <c r="A40" t="b">
        <v>0</v>
      </c>
      <c r="B40">
        <v>199.51482999999999</v>
      </c>
      <c r="C40" s="2">
        <v>0.27710393</v>
      </c>
    </row>
    <row r="41" spans="1:3" x14ac:dyDescent="0.3">
      <c r="A41" t="b">
        <v>0</v>
      </c>
      <c r="B41">
        <v>199.51482999999999</v>
      </c>
      <c r="C41" s="2">
        <v>0.27710393</v>
      </c>
    </row>
    <row r="42" spans="1:3" x14ac:dyDescent="0.3">
      <c r="A42" t="b">
        <v>0</v>
      </c>
      <c r="B42">
        <v>199.51482999999999</v>
      </c>
      <c r="C42" s="2">
        <v>0.27710393</v>
      </c>
    </row>
    <row r="43" spans="1:3" x14ac:dyDescent="0.3">
      <c r="A43" t="b">
        <v>0</v>
      </c>
      <c r="B43">
        <v>199.51482999999999</v>
      </c>
      <c r="C43" s="2">
        <v>0.27710393</v>
      </c>
    </row>
    <row r="44" spans="1:3" x14ac:dyDescent="0.3">
      <c r="A44" t="b">
        <v>0</v>
      </c>
      <c r="B44">
        <v>199.51482999999999</v>
      </c>
      <c r="C44" s="2">
        <v>0.27710393</v>
      </c>
    </row>
    <row r="45" spans="1:3" x14ac:dyDescent="0.3">
      <c r="A45" t="b">
        <v>0</v>
      </c>
      <c r="B45">
        <v>199.51482999999999</v>
      </c>
      <c r="C45" s="2">
        <v>0.27710393</v>
      </c>
    </row>
    <row r="46" spans="1:3" x14ac:dyDescent="0.3">
      <c r="A46" t="b">
        <v>0</v>
      </c>
      <c r="B46">
        <v>199.51482999999999</v>
      </c>
      <c r="C46" s="2">
        <v>0.27710393</v>
      </c>
    </row>
    <row r="47" spans="1:3" x14ac:dyDescent="0.3">
      <c r="A47" t="b">
        <v>0</v>
      </c>
      <c r="B47">
        <v>199.51482999999999</v>
      </c>
      <c r="C47" s="2">
        <v>0.27710393</v>
      </c>
    </row>
    <row r="48" spans="1:3" x14ac:dyDescent="0.3">
      <c r="A48" t="b">
        <v>0</v>
      </c>
      <c r="B48">
        <v>199.51482999999999</v>
      </c>
      <c r="C48" s="2">
        <v>0.27710393</v>
      </c>
    </row>
    <row r="49" spans="1:3" x14ac:dyDescent="0.3">
      <c r="A49" t="b">
        <v>0</v>
      </c>
      <c r="B49">
        <v>199.51482999999999</v>
      </c>
      <c r="C49" s="2">
        <v>0.27710393</v>
      </c>
    </row>
    <row r="50" spans="1:3" x14ac:dyDescent="0.3">
      <c r="A50" t="b">
        <v>0</v>
      </c>
      <c r="B50">
        <v>199.51482999999999</v>
      </c>
      <c r="C50" s="2">
        <v>0.27710393</v>
      </c>
    </row>
    <row r="51" spans="1:3" x14ac:dyDescent="0.3">
      <c r="A51" t="b">
        <v>0</v>
      </c>
      <c r="B51">
        <v>199.51482999999999</v>
      </c>
      <c r="C51" s="2">
        <v>0.27710393</v>
      </c>
    </row>
    <row r="52" spans="1:3" x14ac:dyDescent="0.3">
      <c r="A52" t="b">
        <v>0</v>
      </c>
      <c r="B52">
        <v>199.51482999999999</v>
      </c>
      <c r="C52" s="2">
        <v>0.27710393</v>
      </c>
    </row>
    <row r="53" spans="1:3" x14ac:dyDescent="0.3">
      <c r="A53" t="b">
        <v>0</v>
      </c>
      <c r="B53">
        <v>199.51482999999999</v>
      </c>
      <c r="C53" s="2">
        <v>0.27710393</v>
      </c>
    </row>
    <row r="54" spans="1:3" x14ac:dyDescent="0.3">
      <c r="A54" t="b">
        <v>0</v>
      </c>
      <c r="B54">
        <v>199.51482999999999</v>
      </c>
      <c r="C54" s="2">
        <v>0.27710393</v>
      </c>
    </row>
    <row r="55" spans="1:3" x14ac:dyDescent="0.3">
      <c r="A55" t="b">
        <v>0</v>
      </c>
      <c r="B55">
        <v>199.51482999999999</v>
      </c>
      <c r="C55" s="2">
        <v>0.27710393</v>
      </c>
    </row>
    <row r="56" spans="1:3" x14ac:dyDescent="0.3">
      <c r="A56" t="b">
        <v>0</v>
      </c>
      <c r="B56">
        <v>199.51482999999999</v>
      </c>
      <c r="C56" s="2">
        <v>0.27710393</v>
      </c>
    </row>
    <row r="57" spans="1:3" x14ac:dyDescent="0.3">
      <c r="A57" t="b">
        <v>0</v>
      </c>
      <c r="B57">
        <v>199.51482999999999</v>
      </c>
      <c r="C57" s="2">
        <v>0.27710393</v>
      </c>
    </row>
    <row r="58" spans="1:3" x14ac:dyDescent="0.3">
      <c r="A58" t="b">
        <v>0</v>
      </c>
      <c r="B58">
        <v>199.51482999999999</v>
      </c>
      <c r="C58" s="2">
        <v>0.27710393</v>
      </c>
    </row>
    <row r="59" spans="1:3" x14ac:dyDescent="0.3">
      <c r="A59" t="b">
        <v>0</v>
      </c>
      <c r="B59">
        <v>199.51482999999999</v>
      </c>
      <c r="C59" s="2">
        <v>0.27710393</v>
      </c>
    </row>
    <row r="60" spans="1:3" x14ac:dyDescent="0.3">
      <c r="A60" t="b">
        <v>0</v>
      </c>
      <c r="B60">
        <v>199.51482999999999</v>
      </c>
      <c r="C60" s="2">
        <v>0.27710393</v>
      </c>
    </row>
    <row r="61" spans="1:3" x14ac:dyDescent="0.3">
      <c r="A61" t="b">
        <v>0</v>
      </c>
      <c r="B61">
        <v>199.51482999999999</v>
      </c>
      <c r="C61" s="2">
        <v>0.27710393</v>
      </c>
    </row>
    <row r="62" spans="1:3" x14ac:dyDescent="0.3">
      <c r="A62" t="b">
        <v>0</v>
      </c>
      <c r="B62">
        <v>199.51482999999999</v>
      </c>
      <c r="C62" s="2">
        <v>0.27710393</v>
      </c>
    </row>
    <row r="63" spans="1:3" x14ac:dyDescent="0.3">
      <c r="A63" t="b">
        <v>0</v>
      </c>
      <c r="B63">
        <v>199.51482999999999</v>
      </c>
      <c r="C63" s="2">
        <v>0.27710393</v>
      </c>
    </row>
    <row r="64" spans="1:3" x14ac:dyDescent="0.3">
      <c r="A64" t="b">
        <v>0</v>
      </c>
      <c r="B64">
        <v>199.51482999999999</v>
      </c>
      <c r="C64" s="2">
        <v>0.27710393</v>
      </c>
    </row>
    <row r="65" spans="1:3" x14ac:dyDescent="0.3">
      <c r="A65" t="b">
        <v>0</v>
      </c>
      <c r="B65">
        <v>199.51482999999999</v>
      </c>
      <c r="C65" s="2">
        <v>0.27710393</v>
      </c>
    </row>
    <row r="66" spans="1:3" x14ac:dyDescent="0.3">
      <c r="A66" t="b">
        <v>0</v>
      </c>
      <c r="B66">
        <v>199.51482999999999</v>
      </c>
      <c r="C66" s="2">
        <v>0.27710393</v>
      </c>
    </row>
    <row r="67" spans="1:3" x14ac:dyDescent="0.3">
      <c r="A67" t="b">
        <v>0</v>
      </c>
      <c r="B67">
        <v>199.51482999999999</v>
      </c>
      <c r="C67" s="2">
        <v>0.27710393</v>
      </c>
    </row>
    <row r="68" spans="1:3" x14ac:dyDescent="0.3">
      <c r="A68" t="b">
        <v>0</v>
      </c>
      <c r="B68">
        <v>199.51482999999999</v>
      </c>
      <c r="C68" s="2">
        <v>0.27710393</v>
      </c>
    </row>
    <row r="69" spans="1:3" x14ac:dyDescent="0.3">
      <c r="A69" t="b">
        <v>0</v>
      </c>
      <c r="B69">
        <v>199.51482999999999</v>
      </c>
      <c r="C69" s="2">
        <v>0.27710393</v>
      </c>
    </row>
    <row r="70" spans="1:3" x14ac:dyDescent="0.3">
      <c r="A70" t="b">
        <v>0</v>
      </c>
      <c r="B70">
        <v>199.51482999999999</v>
      </c>
      <c r="C70" s="2">
        <v>0.27710393</v>
      </c>
    </row>
    <row r="71" spans="1:3" x14ac:dyDescent="0.3">
      <c r="A71" t="b">
        <v>0</v>
      </c>
      <c r="B71">
        <v>199.51482999999999</v>
      </c>
      <c r="C71" s="2">
        <v>0.27710393</v>
      </c>
    </row>
    <row r="72" spans="1:3" x14ac:dyDescent="0.3">
      <c r="A72" t="b">
        <v>0</v>
      </c>
      <c r="B72">
        <v>199.51482999999999</v>
      </c>
      <c r="C72" s="2">
        <v>0.27710393</v>
      </c>
    </row>
    <row r="73" spans="1:3" x14ac:dyDescent="0.3">
      <c r="A73" t="b">
        <v>0</v>
      </c>
      <c r="B73">
        <v>199.51482999999999</v>
      </c>
      <c r="C73" s="2">
        <v>0.27710393</v>
      </c>
    </row>
    <row r="74" spans="1:3" x14ac:dyDescent="0.3">
      <c r="A74" t="b">
        <v>0</v>
      </c>
      <c r="B74">
        <v>199.51482999999999</v>
      </c>
      <c r="C74" s="2">
        <v>0.27710393</v>
      </c>
    </row>
    <row r="75" spans="1:3" x14ac:dyDescent="0.3">
      <c r="A75" t="b">
        <v>0</v>
      </c>
      <c r="B75">
        <v>199.51482999999999</v>
      </c>
      <c r="C75" s="2">
        <v>0.27710393</v>
      </c>
    </row>
    <row r="76" spans="1:3" x14ac:dyDescent="0.3">
      <c r="A76" t="b">
        <v>0</v>
      </c>
      <c r="B76">
        <v>199.51482999999999</v>
      </c>
      <c r="C76" s="2">
        <v>0.27710393</v>
      </c>
    </row>
    <row r="77" spans="1:3" x14ac:dyDescent="0.3">
      <c r="A77" t="b">
        <v>0</v>
      </c>
      <c r="B77">
        <v>199.51482999999999</v>
      </c>
      <c r="C77" s="2">
        <v>0.27710393</v>
      </c>
    </row>
    <row r="78" spans="1:3" x14ac:dyDescent="0.3">
      <c r="A78" t="b">
        <v>0</v>
      </c>
      <c r="B78">
        <v>199.51482999999999</v>
      </c>
      <c r="C78" s="2">
        <v>0.27710393</v>
      </c>
    </row>
    <row r="79" spans="1:3" x14ac:dyDescent="0.3">
      <c r="A79" t="b">
        <v>0</v>
      </c>
      <c r="B79">
        <v>199.51482999999999</v>
      </c>
      <c r="C79" s="2">
        <v>0.27710393</v>
      </c>
    </row>
    <row r="80" spans="1:3" x14ac:dyDescent="0.3">
      <c r="A80" t="b">
        <v>0</v>
      </c>
      <c r="B80">
        <v>199.51482999999999</v>
      </c>
      <c r="C80" s="2">
        <v>0.27710393</v>
      </c>
    </row>
    <row r="81" spans="1:3" x14ac:dyDescent="0.3">
      <c r="A81" t="b">
        <v>0</v>
      </c>
      <c r="B81">
        <v>199.51482999999999</v>
      </c>
      <c r="C81" s="2">
        <v>0.27710393</v>
      </c>
    </row>
    <row r="82" spans="1:3" x14ac:dyDescent="0.3">
      <c r="A82" t="b">
        <v>0</v>
      </c>
      <c r="B82">
        <v>199.51482999999999</v>
      </c>
      <c r="C82" s="2">
        <v>0.27710393</v>
      </c>
    </row>
    <row r="83" spans="1:3" x14ac:dyDescent="0.3">
      <c r="A83" t="b">
        <v>0</v>
      </c>
      <c r="B83">
        <v>199.51482999999999</v>
      </c>
      <c r="C83" s="2">
        <v>0.27710393</v>
      </c>
    </row>
    <row r="84" spans="1:3" x14ac:dyDescent="0.3">
      <c r="A84" t="b">
        <v>0</v>
      </c>
      <c r="B84">
        <v>199.51482999999999</v>
      </c>
      <c r="C84" s="2">
        <v>0.27710393</v>
      </c>
    </row>
    <row r="85" spans="1:3" x14ac:dyDescent="0.3">
      <c r="A85" t="b">
        <v>0</v>
      </c>
      <c r="B85">
        <v>199.51482999999999</v>
      </c>
      <c r="C85" s="2">
        <v>0.27710393</v>
      </c>
    </row>
    <row r="86" spans="1:3" x14ac:dyDescent="0.3">
      <c r="A86" t="b">
        <v>0</v>
      </c>
      <c r="B86">
        <v>199.51482999999999</v>
      </c>
      <c r="C86" s="2">
        <v>0.27710393</v>
      </c>
    </row>
    <row r="87" spans="1:3" x14ac:dyDescent="0.3">
      <c r="A87" t="b">
        <v>0</v>
      </c>
      <c r="B87">
        <v>199.51482999999999</v>
      </c>
      <c r="C87" s="2">
        <v>0.27710393</v>
      </c>
    </row>
    <row r="88" spans="1:3" x14ac:dyDescent="0.3">
      <c r="A88" t="b">
        <v>0</v>
      </c>
      <c r="B88">
        <v>199.51482999999999</v>
      </c>
      <c r="C88" s="2">
        <v>0.27710393</v>
      </c>
    </row>
    <row r="89" spans="1:3" x14ac:dyDescent="0.3">
      <c r="A89" t="b">
        <v>0</v>
      </c>
      <c r="B89">
        <v>199.51482999999999</v>
      </c>
      <c r="C89" s="2">
        <v>0.27710393</v>
      </c>
    </row>
    <row r="90" spans="1:3" x14ac:dyDescent="0.3">
      <c r="A90" t="b">
        <v>0</v>
      </c>
      <c r="B90">
        <v>199.51482999999999</v>
      </c>
      <c r="C90" s="2">
        <v>0.27710393</v>
      </c>
    </row>
    <row r="91" spans="1:3" x14ac:dyDescent="0.3">
      <c r="A91" t="b">
        <v>0</v>
      </c>
      <c r="B91">
        <v>199.51482999999999</v>
      </c>
      <c r="C91" s="2">
        <v>0.27710393</v>
      </c>
    </row>
    <row r="92" spans="1:3" x14ac:dyDescent="0.3">
      <c r="A92" t="b">
        <v>0</v>
      </c>
      <c r="B92">
        <v>199.51482999999999</v>
      </c>
      <c r="C92" s="2">
        <v>0.27710393</v>
      </c>
    </row>
    <row r="93" spans="1:3" x14ac:dyDescent="0.3">
      <c r="A93" t="b">
        <v>0</v>
      </c>
      <c r="B93">
        <v>199.51482999999999</v>
      </c>
      <c r="C93" s="2">
        <v>0.27710393</v>
      </c>
    </row>
    <row r="94" spans="1:3" x14ac:dyDescent="0.3">
      <c r="A94" t="b">
        <v>0</v>
      </c>
      <c r="B94">
        <v>199.51482999999999</v>
      </c>
      <c r="C94" s="2">
        <v>0.27710393</v>
      </c>
    </row>
    <row r="95" spans="1:3" x14ac:dyDescent="0.3">
      <c r="A95" t="b">
        <v>0</v>
      </c>
      <c r="B95">
        <v>199.51482999999999</v>
      </c>
      <c r="C95" s="2">
        <v>0.27710393</v>
      </c>
    </row>
    <row r="96" spans="1:3" x14ac:dyDescent="0.3">
      <c r="A96" t="b">
        <v>0</v>
      </c>
      <c r="B96">
        <v>199.51482999999999</v>
      </c>
      <c r="C96" s="2">
        <v>0.27710393</v>
      </c>
    </row>
    <row r="97" spans="1:3" x14ac:dyDescent="0.3">
      <c r="A97" t="b">
        <v>0</v>
      </c>
      <c r="B97">
        <v>199.51482999999999</v>
      </c>
      <c r="C97" s="2">
        <v>0.27710393</v>
      </c>
    </row>
    <row r="98" spans="1:3" x14ac:dyDescent="0.3">
      <c r="A98" t="b">
        <v>0</v>
      </c>
      <c r="B98">
        <v>199.51482999999999</v>
      </c>
      <c r="C98" s="2">
        <v>0.27710393</v>
      </c>
    </row>
    <row r="99" spans="1:3" x14ac:dyDescent="0.3">
      <c r="A99" t="b">
        <v>0</v>
      </c>
      <c r="B99">
        <v>199.51482999999999</v>
      </c>
      <c r="C99" s="2">
        <v>0.27710393</v>
      </c>
    </row>
    <row r="100" spans="1:3" x14ac:dyDescent="0.3">
      <c r="A100" t="b">
        <v>0</v>
      </c>
      <c r="B100">
        <v>199.51482999999999</v>
      </c>
      <c r="C100" s="2">
        <v>0.27710393</v>
      </c>
    </row>
    <row r="101" spans="1:3" x14ac:dyDescent="0.3">
      <c r="A101" t="b">
        <v>0</v>
      </c>
      <c r="B101">
        <v>199.51482999999999</v>
      </c>
      <c r="C101" s="2">
        <v>0.27710393</v>
      </c>
    </row>
    <row r="102" spans="1:3" x14ac:dyDescent="0.3">
      <c r="A102" t="b">
        <v>0</v>
      </c>
      <c r="B102">
        <v>199.51482999999999</v>
      </c>
      <c r="C102" s="2">
        <v>0.27710393</v>
      </c>
    </row>
    <row r="103" spans="1:3" x14ac:dyDescent="0.3">
      <c r="A103" t="b">
        <v>0</v>
      </c>
      <c r="B103">
        <v>199.51482999999999</v>
      </c>
      <c r="C103" s="2">
        <v>0.27710393</v>
      </c>
    </row>
    <row r="104" spans="1:3" x14ac:dyDescent="0.3">
      <c r="A104" t="b">
        <v>0</v>
      </c>
      <c r="B104">
        <v>199.51482999999999</v>
      </c>
      <c r="C104" s="2">
        <v>0.27710393</v>
      </c>
    </row>
    <row r="105" spans="1:3" x14ac:dyDescent="0.3">
      <c r="A105" t="b">
        <v>0</v>
      </c>
      <c r="B105">
        <v>199.51482999999999</v>
      </c>
      <c r="C105" s="2">
        <v>0.27710393</v>
      </c>
    </row>
    <row r="106" spans="1:3" x14ac:dyDescent="0.3">
      <c r="A106" t="b">
        <v>0</v>
      </c>
      <c r="B106">
        <v>199.51482999999999</v>
      </c>
      <c r="C106" s="2">
        <v>0.27710393</v>
      </c>
    </row>
    <row r="107" spans="1:3" x14ac:dyDescent="0.3">
      <c r="A107" t="b">
        <v>0</v>
      </c>
      <c r="B107">
        <v>199.51482999999999</v>
      </c>
      <c r="C107" s="2">
        <v>0.27710393</v>
      </c>
    </row>
    <row r="108" spans="1:3" x14ac:dyDescent="0.3">
      <c r="A108" t="b">
        <v>0</v>
      </c>
      <c r="B108">
        <v>199.51482999999999</v>
      </c>
      <c r="C108" s="2">
        <v>0.27710393</v>
      </c>
    </row>
    <row r="109" spans="1:3" x14ac:dyDescent="0.3">
      <c r="A109" t="b">
        <v>0</v>
      </c>
      <c r="B109">
        <v>199.51482999999999</v>
      </c>
      <c r="C109" s="2">
        <v>0.27710393</v>
      </c>
    </row>
    <row r="110" spans="1:3" x14ac:dyDescent="0.3">
      <c r="A110" t="b">
        <v>0</v>
      </c>
      <c r="B110">
        <v>199.51482999999999</v>
      </c>
      <c r="C110" s="2">
        <v>0.27710393</v>
      </c>
    </row>
    <row r="111" spans="1:3" x14ac:dyDescent="0.3">
      <c r="A111" t="b">
        <v>0</v>
      </c>
      <c r="B111">
        <v>199.51482999999999</v>
      </c>
      <c r="C111" s="2">
        <v>0.27710393</v>
      </c>
    </row>
    <row r="112" spans="1:3" x14ac:dyDescent="0.3">
      <c r="A112" t="b">
        <v>0</v>
      </c>
      <c r="B112">
        <v>199.51482999999999</v>
      </c>
      <c r="C112" s="2">
        <v>0.27710393</v>
      </c>
    </row>
    <row r="113" spans="1:3" x14ac:dyDescent="0.3">
      <c r="A113" t="b">
        <v>0</v>
      </c>
      <c r="B113">
        <v>199.51482999999999</v>
      </c>
      <c r="C113" s="2">
        <v>0.27710393</v>
      </c>
    </row>
    <row r="114" spans="1:3" x14ac:dyDescent="0.3">
      <c r="A114" t="b">
        <v>0</v>
      </c>
      <c r="B114">
        <v>199.51482999999999</v>
      </c>
      <c r="C114" s="2">
        <v>0.27710393</v>
      </c>
    </row>
    <row r="115" spans="1:3" x14ac:dyDescent="0.3">
      <c r="A115" t="b">
        <v>0</v>
      </c>
      <c r="B115">
        <v>199.51482999999999</v>
      </c>
      <c r="C115" s="2">
        <v>0.27710393</v>
      </c>
    </row>
    <row r="116" spans="1:3" x14ac:dyDescent="0.3">
      <c r="A116" t="b">
        <v>0</v>
      </c>
      <c r="B116">
        <v>199.51482999999999</v>
      </c>
      <c r="C116" s="2">
        <v>0.27710393</v>
      </c>
    </row>
    <row r="117" spans="1:3" x14ac:dyDescent="0.3">
      <c r="A117" t="b">
        <v>0</v>
      </c>
      <c r="B117">
        <v>199.51482999999999</v>
      </c>
      <c r="C117" s="2">
        <v>0.27710393</v>
      </c>
    </row>
    <row r="118" spans="1:3" x14ac:dyDescent="0.3">
      <c r="A118" t="b">
        <v>0</v>
      </c>
      <c r="B118">
        <v>199.51482999999999</v>
      </c>
      <c r="C118" s="2">
        <v>0.27710393</v>
      </c>
    </row>
    <row r="119" spans="1:3" x14ac:dyDescent="0.3">
      <c r="A119" t="b">
        <v>0</v>
      </c>
      <c r="B119">
        <v>199.51482999999999</v>
      </c>
      <c r="C119" s="2">
        <v>0.27710393</v>
      </c>
    </row>
    <row r="120" spans="1:3" x14ac:dyDescent="0.3">
      <c r="A120" t="b">
        <v>0</v>
      </c>
      <c r="B120">
        <v>199.51482999999999</v>
      </c>
      <c r="C120" s="2">
        <v>0.27710393</v>
      </c>
    </row>
    <row r="121" spans="1:3" x14ac:dyDescent="0.3">
      <c r="A121" t="b">
        <v>0</v>
      </c>
      <c r="B121">
        <v>199.51482999999999</v>
      </c>
      <c r="C121" s="2">
        <v>0.27710393</v>
      </c>
    </row>
    <row r="122" spans="1:3" x14ac:dyDescent="0.3">
      <c r="A122" t="b">
        <v>0</v>
      </c>
      <c r="B122">
        <v>199.51482999999999</v>
      </c>
      <c r="C122" s="2">
        <v>0.27710393</v>
      </c>
    </row>
    <row r="123" spans="1:3" x14ac:dyDescent="0.3">
      <c r="A123" t="b">
        <v>0</v>
      </c>
      <c r="B123">
        <v>199.51482999999999</v>
      </c>
      <c r="C123" s="2">
        <v>0.27710393</v>
      </c>
    </row>
    <row r="124" spans="1:3" x14ac:dyDescent="0.3">
      <c r="A124" t="b">
        <v>0</v>
      </c>
      <c r="B124">
        <v>199.51482999999999</v>
      </c>
      <c r="C124" s="2">
        <v>0.27710393</v>
      </c>
    </row>
    <row r="125" spans="1:3" x14ac:dyDescent="0.3">
      <c r="A125" t="b">
        <v>0</v>
      </c>
      <c r="B125">
        <v>199.51482999999999</v>
      </c>
      <c r="C125" s="2">
        <v>0.27710393</v>
      </c>
    </row>
    <row r="126" spans="1:3" x14ac:dyDescent="0.3">
      <c r="A126" t="b">
        <v>0</v>
      </c>
      <c r="B126">
        <v>199.51482999999999</v>
      </c>
      <c r="C126" s="2">
        <v>0.27710393</v>
      </c>
    </row>
    <row r="127" spans="1:3" x14ac:dyDescent="0.3">
      <c r="A127" t="b">
        <v>0</v>
      </c>
      <c r="B127">
        <v>199.51482999999999</v>
      </c>
      <c r="C127" s="2">
        <v>0.27710393</v>
      </c>
    </row>
    <row r="128" spans="1:3" x14ac:dyDescent="0.3">
      <c r="A128" t="b">
        <v>0</v>
      </c>
      <c r="B128">
        <v>199.51482999999999</v>
      </c>
      <c r="C128" s="2">
        <v>0.27710393</v>
      </c>
    </row>
    <row r="129" spans="1:3" x14ac:dyDescent="0.3">
      <c r="A129" t="b">
        <v>0</v>
      </c>
      <c r="B129">
        <v>199.51482999999999</v>
      </c>
      <c r="C129" s="2">
        <v>0.27710393</v>
      </c>
    </row>
    <row r="130" spans="1:3" x14ac:dyDescent="0.3">
      <c r="A130" t="b">
        <v>0</v>
      </c>
      <c r="B130">
        <v>199.51482999999999</v>
      </c>
      <c r="C130" s="2">
        <v>0.27710393</v>
      </c>
    </row>
    <row r="131" spans="1:3" x14ac:dyDescent="0.3">
      <c r="A131" t="b">
        <v>0</v>
      </c>
      <c r="B131">
        <v>199.51482999999999</v>
      </c>
      <c r="C131" s="2">
        <v>0.27710393</v>
      </c>
    </row>
    <row r="132" spans="1:3" x14ac:dyDescent="0.3">
      <c r="A132" t="b">
        <v>0</v>
      </c>
      <c r="B132">
        <v>199.51482999999999</v>
      </c>
      <c r="C132" s="2">
        <v>0.27710393</v>
      </c>
    </row>
    <row r="133" spans="1:3" x14ac:dyDescent="0.3">
      <c r="A133" t="b">
        <v>0</v>
      </c>
      <c r="B133">
        <v>199.51482999999999</v>
      </c>
      <c r="C133" s="2">
        <v>0.27710393</v>
      </c>
    </row>
    <row r="134" spans="1:3" x14ac:dyDescent="0.3">
      <c r="A134" t="b">
        <v>0</v>
      </c>
      <c r="B134">
        <v>199.51482999999999</v>
      </c>
      <c r="C134" s="2">
        <v>0.27710393</v>
      </c>
    </row>
    <row r="135" spans="1:3" x14ac:dyDescent="0.3">
      <c r="A135" t="b">
        <v>0</v>
      </c>
      <c r="B135">
        <v>199.51482999999999</v>
      </c>
      <c r="C135" s="2">
        <v>0.27710393</v>
      </c>
    </row>
    <row r="136" spans="1:3" x14ac:dyDescent="0.3">
      <c r="A136" t="b">
        <v>0</v>
      </c>
      <c r="B136">
        <v>199.51482999999999</v>
      </c>
      <c r="C136" s="2">
        <v>0.27710393</v>
      </c>
    </row>
    <row r="137" spans="1:3" x14ac:dyDescent="0.3">
      <c r="A137" t="b">
        <v>0</v>
      </c>
      <c r="B137">
        <v>199.51482999999999</v>
      </c>
      <c r="C137" s="2">
        <v>0.27710393</v>
      </c>
    </row>
    <row r="138" spans="1:3" x14ac:dyDescent="0.3">
      <c r="A138" t="b">
        <v>0</v>
      </c>
      <c r="B138">
        <v>199.51482999999999</v>
      </c>
      <c r="C138" s="2">
        <v>0.27710393</v>
      </c>
    </row>
    <row r="139" spans="1:3" x14ac:dyDescent="0.3">
      <c r="A139" t="b">
        <v>0</v>
      </c>
      <c r="B139">
        <v>199.51482999999999</v>
      </c>
      <c r="C139" s="2">
        <v>0.27710393</v>
      </c>
    </row>
    <row r="140" spans="1:3" x14ac:dyDescent="0.3">
      <c r="A140" t="b">
        <v>0</v>
      </c>
      <c r="B140">
        <v>199.51482999999999</v>
      </c>
      <c r="C140" s="2">
        <v>0.27710393</v>
      </c>
    </row>
    <row r="141" spans="1:3" x14ac:dyDescent="0.3">
      <c r="A141" t="b">
        <v>0</v>
      </c>
      <c r="B141">
        <v>199.51482999999999</v>
      </c>
      <c r="C141" s="2">
        <v>0.27710393</v>
      </c>
    </row>
    <row r="142" spans="1:3" x14ac:dyDescent="0.3">
      <c r="A142" t="b">
        <v>0</v>
      </c>
      <c r="B142">
        <v>199.51482999999999</v>
      </c>
      <c r="C142" s="2">
        <v>0.27710393</v>
      </c>
    </row>
    <row r="143" spans="1:3" x14ac:dyDescent="0.3">
      <c r="A143" t="b">
        <v>0</v>
      </c>
      <c r="B143">
        <v>199.51482999999999</v>
      </c>
      <c r="C143" s="2">
        <v>0.27710393</v>
      </c>
    </row>
    <row r="144" spans="1:3" x14ac:dyDescent="0.3">
      <c r="A144" t="b">
        <v>0</v>
      </c>
      <c r="B144">
        <v>199.51482999999999</v>
      </c>
      <c r="C144" s="2">
        <v>0.27710393</v>
      </c>
    </row>
    <row r="145" spans="1:3" x14ac:dyDescent="0.3">
      <c r="A145" t="b">
        <v>0</v>
      </c>
      <c r="B145">
        <v>199.51482999999999</v>
      </c>
      <c r="C145" s="2">
        <v>0.27710393</v>
      </c>
    </row>
    <row r="146" spans="1:3" x14ac:dyDescent="0.3">
      <c r="A146" t="b">
        <v>0</v>
      </c>
      <c r="B146">
        <v>199.51482999999999</v>
      </c>
      <c r="C146" s="2">
        <v>0.27710393</v>
      </c>
    </row>
    <row r="147" spans="1:3" x14ac:dyDescent="0.3">
      <c r="A147" t="b">
        <v>0</v>
      </c>
      <c r="B147">
        <v>199.51482999999999</v>
      </c>
      <c r="C147" s="2">
        <v>0.27710393</v>
      </c>
    </row>
    <row r="148" spans="1:3" x14ac:dyDescent="0.3">
      <c r="A148" t="b">
        <v>0</v>
      </c>
      <c r="B148">
        <v>199.51482999999999</v>
      </c>
      <c r="C148" s="2">
        <v>0.27710393</v>
      </c>
    </row>
    <row r="149" spans="1:3" x14ac:dyDescent="0.3">
      <c r="A149" t="b">
        <v>0</v>
      </c>
      <c r="B149">
        <v>199.51482999999999</v>
      </c>
      <c r="C149" s="2">
        <v>0.27710393</v>
      </c>
    </row>
    <row r="150" spans="1:3" x14ac:dyDescent="0.3">
      <c r="A150" t="b">
        <v>0</v>
      </c>
      <c r="B150">
        <v>199.51482999999999</v>
      </c>
      <c r="C150" s="2">
        <v>0.27710393</v>
      </c>
    </row>
    <row r="151" spans="1:3" x14ac:dyDescent="0.3">
      <c r="A151" t="b">
        <v>0</v>
      </c>
      <c r="B151">
        <v>199.51482999999999</v>
      </c>
      <c r="C151" s="2">
        <v>0.27710393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3E5A-860E-4B3E-95BC-B454D5923990}">
  <dimension ref="A1:F151"/>
  <sheetViews>
    <sheetView workbookViewId="0">
      <selection activeCell="F8" sqref="F8"/>
    </sheetView>
  </sheetViews>
  <sheetFormatPr defaultRowHeight="14.4" x14ac:dyDescent="0.3"/>
  <cols>
    <col min="1" max="2" width="10.77734375" bestFit="1" customWidth="1"/>
    <col min="3" max="3" width="10.77734375" style="2" bestFit="1" customWidth="1"/>
    <col min="5" max="5" width="32" customWidth="1"/>
    <col min="6" max="6" width="10.664062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0</v>
      </c>
      <c r="B2">
        <v>256.23869999999999</v>
      </c>
      <c r="C2" s="2">
        <v>0.35588710000000001</v>
      </c>
      <c r="E2" s="1" t="s">
        <v>3</v>
      </c>
      <c r="F2" s="2">
        <f xml:space="preserve"> COUNTIF(TradeResults10[Column1], "VERDADEIRO") / COUNTA(TradeResults10[Column1])</f>
        <v>0</v>
      </c>
    </row>
    <row r="3" spans="1:6" ht="18" x14ac:dyDescent="0.35">
      <c r="A3" t="b">
        <v>0</v>
      </c>
      <c r="B3">
        <v>254.23004</v>
      </c>
      <c r="C3" s="2">
        <v>0.3530973</v>
      </c>
      <c r="E3" s="1" t="s">
        <v>4</v>
      </c>
      <c r="F3" s="2" t="e">
        <f t="array" ref="F3" xml:space="preserve"> AVERAGE(IF(TradeResults10[Column1] = TRUE,TradeResults10[Column3]))</f>
        <v>#DIV/0!</v>
      </c>
    </row>
    <row r="4" spans="1:6" ht="18" x14ac:dyDescent="0.35">
      <c r="A4" t="b">
        <v>0</v>
      </c>
      <c r="B4">
        <v>255.1977</v>
      </c>
      <c r="C4" s="2">
        <v>0.35444123</v>
      </c>
      <c r="E4" s="1" t="s">
        <v>8</v>
      </c>
      <c r="F4" s="6">
        <f t="array" ref="F4" xml:space="preserve"> AVERAGE(IF(TradeResults10[Column1] = TRUE,TradeResults10[Column2],0))</f>
        <v>0</v>
      </c>
    </row>
    <row r="5" spans="1:6" ht="18" x14ac:dyDescent="0.35">
      <c r="A5" t="b">
        <v>0</v>
      </c>
      <c r="B5">
        <v>226.37542999999999</v>
      </c>
      <c r="C5" s="2">
        <v>0.31441033000000002</v>
      </c>
      <c r="E5" s="4" t="s">
        <v>5</v>
      </c>
      <c r="F5" s="2" t="e">
        <f t="array" ref="F5">_xlfn.STDEV.P(IF(TradeResults10[Column1]=TRUE, TradeResults10[Column3]))</f>
        <v>#DIV/0!</v>
      </c>
    </row>
    <row r="6" spans="1:6" ht="18" x14ac:dyDescent="0.35">
      <c r="A6" t="b">
        <v>0</v>
      </c>
      <c r="B6">
        <v>258.7165</v>
      </c>
      <c r="C6" s="2">
        <v>0.35932845000000002</v>
      </c>
      <c r="E6" s="1" t="s">
        <v>6</v>
      </c>
      <c r="F6" s="2" t="e">
        <f t="array" ref="F6">_xlfn.STDEV.P(IF(TradeResults10[Column1]=TRUE, IF(TradeResults10[Column3]&gt;0,TradeResults10[Column3])))</f>
        <v>#DIV/0!</v>
      </c>
    </row>
    <row r="7" spans="1:6" ht="18" x14ac:dyDescent="0.35">
      <c r="A7" t="b">
        <v>0</v>
      </c>
      <c r="B7">
        <v>253.92779999999999</v>
      </c>
      <c r="C7" s="2">
        <v>0.35267749999999998</v>
      </c>
      <c r="E7" s="1" t="s">
        <v>7</v>
      </c>
      <c r="F7" s="3" t="e">
        <f t="array" ref="F7">_xlfn.STDEV.P(IF(TradeResults10[Column1]=TRUE, IF(TradeResults10[Column3]&lt;0,TradeResults10[Column3])))</f>
        <v>#DIV/0!</v>
      </c>
    </row>
    <row r="8" spans="1:6" x14ac:dyDescent="0.3">
      <c r="A8" t="b">
        <v>0</v>
      </c>
      <c r="B8">
        <v>255.13702000000001</v>
      </c>
      <c r="C8" s="2">
        <v>0.35435696999999999</v>
      </c>
    </row>
    <row r="9" spans="1:6" x14ac:dyDescent="0.3">
      <c r="A9" t="b">
        <v>0</v>
      </c>
      <c r="B9">
        <v>252.89977999999999</v>
      </c>
      <c r="C9" s="2">
        <v>0.3512497</v>
      </c>
    </row>
    <row r="10" spans="1:6" x14ac:dyDescent="0.3">
      <c r="A10" t="b">
        <v>0</v>
      </c>
      <c r="B10">
        <v>255.44952000000001</v>
      </c>
      <c r="C10" s="2">
        <v>0.35479102000000001</v>
      </c>
    </row>
    <row r="11" spans="1:6" x14ac:dyDescent="0.3">
      <c r="A11" t="b">
        <v>0</v>
      </c>
      <c r="B11">
        <v>255.36420000000001</v>
      </c>
      <c r="C11" s="2">
        <v>0.3546725</v>
      </c>
    </row>
    <row r="12" spans="1:6" x14ac:dyDescent="0.3">
      <c r="A12" t="b">
        <v>0</v>
      </c>
      <c r="B12">
        <v>259.94439999999997</v>
      </c>
      <c r="C12" s="2">
        <v>0.36103390000000002</v>
      </c>
    </row>
    <row r="13" spans="1:6" x14ac:dyDescent="0.3">
      <c r="A13" t="b">
        <v>0</v>
      </c>
      <c r="B13">
        <v>257.83276000000001</v>
      </c>
      <c r="C13" s="2">
        <v>0.35810107000000002</v>
      </c>
    </row>
    <row r="14" spans="1:6" x14ac:dyDescent="0.3">
      <c r="A14" t="b">
        <v>0</v>
      </c>
      <c r="B14">
        <v>263.67309999999998</v>
      </c>
      <c r="C14" s="2">
        <v>0.36621263999999998</v>
      </c>
    </row>
    <row r="15" spans="1:6" x14ac:dyDescent="0.3">
      <c r="A15" t="b">
        <v>0</v>
      </c>
      <c r="B15">
        <v>226.37542999999999</v>
      </c>
      <c r="C15" s="2">
        <v>0.31441033000000002</v>
      </c>
    </row>
    <row r="16" spans="1:6" x14ac:dyDescent="0.3">
      <c r="A16" t="b">
        <v>0</v>
      </c>
      <c r="B16">
        <v>265.69024999999999</v>
      </c>
      <c r="C16" s="2">
        <v>0.36901423</v>
      </c>
    </row>
    <row r="17" spans="1:3" x14ac:dyDescent="0.3">
      <c r="A17" t="b">
        <v>0</v>
      </c>
      <c r="B17">
        <v>265.95531999999997</v>
      </c>
      <c r="C17" s="2">
        <v>0.36938238000000001</v>
      </c>
    </row>
    <row r="18" spans="1:3" x14ac:dyDescent="0.3">
      <c r="A18" t="b">
        <v>0</v>
      </c>
      <c r="B18">
        <v>254.03333000000001</v>
      </c>
      <c r="C18" s="2">
        <v>0.35282405999999999</v>
      </c>
    </row>
    <row r="19" spans="1:3" x14ac:dyDescent="0.3">
      <c r="A19" t="b">
        <v>0</v>
      </c>
      <c r="B19">
        <v>226.37542999999999</v>
      </c>
      <c r="C19" s="2">
        <v>0.31441033000000002</v>
      </c>
    </row>
    <row r="20" spans="1:3" x14ac:dyDescent="0.3">
      <c r="A20" t="b">
        <v>0</v>
      </c>
      <c r="B20">
        <v>256.47034000000002</v>
      </c>
      <c r="C20" s="2">
        <v>0.35620879999999999</v>
      </c>
    </row>
    <row r="21" spans="1:3" x14ac:dyDescent="0.3">
      <c r="A21" t="b">
        <v>0</v>
      </c>
      <c r="B21">
        <v>226.37542999999999</v>
      </c>
      <c r="C21" s="2">
        <v>0.31441033000000002</v>
      </c>
    </row>
    <row r="22" spans="1:3" x14ac:dyDescent="0.3">
      <c r="A22" t="b">
        <v>0</v>
      </c>
      <c r="B22">
        <v>226.37542999999999</v>
      </c>
      <c r="C22" s="2">
        <v>0.31441033000000002</v>
      </c>
    </row>
    <row r="23" spans="1:3" x14ac:dyDescent="0.3">
      <c r="A23" t="b">
        <v>0</v>
      </c>
      <c r="B23">
        <v>226.37542999999999</v>
      </c>
      <c r="C23" s="2">
        <v>0.31441033000000002</v>
      </c>
    </row>
    <row r="24" spans="1:3" x14ac:dyDescent="0.3">
      <c r="A24" t="b">
        <v>0</v>
      </c>
      <c r="B24">
        <v>257.32049999999998</v>
      </c>
      <c r="C24" s="2">
        <v>0.35738956999999999</v>
      </c>
    </row>
    <row r="25" spans="1:3" x14ac:dyDescent="0.3">
      <c r="A25" t="b">
        <v>0</v>
      </c>
      <c r="B25">
        <v>254.10033999999999</v>
      </c>
      <c r="C25" s="2">
        <v>0.35291713000000002</v>
      </c>
    </row>
    <row r="26" spans="1:3" x14ac:dyDescent="0.3">
      <c r="A26" t="b">
        <v>0</v>
      </c>
      <c r="B26">
        <v>265.08972</v>
      </c>
      <c r="C26" s="2">
        <v>0.36818015999999998</v>
      </c>
    </row>
    <row r="27" spans="1:3" x14ac:dyDescent="0.3">
      <c r="A27" t="b">
        <v>0</v>
      </c>
      <c r="B27">
        <v>226.37542999999999</v>
      </c>
      <c r="C27" s="2">
        <v>0.31441033000000002</v>
      </c>
    </row>
    <row r="28" spans="1:3" x14ac:dyDescent="0.3">
      <c r="A28" t="b">
        <v>0</v>
      </c>
      <c r="B28">
        <v>261.88506999999998</v>
      </c>
      <c r="C28" s="2">
        <v>0.36372926999999999</v>
      </c>
    </row>
    <row r="29" spans="1:3" x14ac:dyDescent="0.3">
      <c r="A29" t="b">
        <v>0</v>
      </c>
      <c r="B29">
        <v>226.37542999999999</v>
      </c>
      <c r="C29" s="2">
        <v>0.31441033000000002</v>
      </c>
    </row>
    <row r="30" spans="1:3" x14ac:dyDescent="0.3">
      <c r="A30" t="b">
        <v>0</v>
      </c>
      <c r="B30">
        <v>226.37542999999999</v>
      </c>
      <c r="C30" s="2">
        <v>0.31441033000000002</v>
      </c>
    </row>
    <row r="31" spans="1:3" x14ac:dyDescent="0.3">
      <c r="A31" t="b">
        <v>0</v>
      </c>
      <c r="B31">
        <v>259.82366999999999</v>
      </c>
      <c r="C31" s="2">
        <v>0.36086622000000002</v>
      </c>
    </row>
    <row r="32" spans="1:3" x14ac:dyDescent="0.3">
      <c r="A32" t="b">
        <v>0</v>
      </c>
      <c r="B32">
        <v>265.44727</v>
      </c>
      <c r="C32" s="2">
        <v>0.36867675</v>
      </c>
    </row>
    <row r="33" spans="1:3" x14ac:dyDescent="0.3">
      <c r="A33" t="b">
        <v>0</v>
      </c>
      <c r="B33">
        <v>226.37542999999999</v>
      </c>
      <c r="C33" s="2">
        <v>0.31441033000000002</v>
      </c>
    </row>
    <row r="34" spans="1:3" x14ac:dyDescent="0.3">
      <c r="A34" t="b">
        <v>0</v>
      </c>
      <c r="B34">
        <v>226.37542999999999</v>
      </c>
      <c r="C34" s="2">
        <v>0.31441033000000002</v>
      </c>
    </row>
    <row r="35" spans="1:3" x14ac:dyDescent="0.3">
      <c r="A35" t="b">
        <v>0</v>
      </c>
      <c r="B35">
        <v>260.05126999999999</v>
      </c>
      <c r="C35" s="2">
        <v>0.36118233</v>
      </c>
    </row>
    <row r="36" spans="1:3" x14ac:dyDescent="0.3">
      <c r="A36" t="b">
        <v>0</v>
      </c>
      <c r="B36">
        <v>258.1739</v>
      </c>
      <c r="C36" s="2">
        <v>0.35857484000000001</v>
      </c>
    </row>
    <row r="37" spans="1:3" x14ac:dyDescent="0.3">
      <c r="A37" t="b">
        <v>0</v>
      </c>
      <c r="B37">
        <v>267.16516000000001</v>
      </c>
      <c r="C37" s="2">
        <v>0.37106273000000001</v>
      </c>
    </row>
    <row r="38" spans="1:3" x14ac:dyDescent="0.3">
      <c r="A38" t="b">
        <v>0</v>
      </c>
      <c r="B38">
        <v>256.29473999999999</v>
      </c>
      <c r="C38" s="2">
        <v>0.35596493000000001</v>
      </c>
    </row>
    <row r="39" spans="1:3" x14ac:dyDescent="0.3">
      <c r="A39" t="b">
        <v>0</v>
      </c>
      <c r="B39">
        <v>258.86822999999998</v>
      </c>
      <c r="C39" s="2">
        <v>0.3595392</v>
      </c>
    </row>
    <row r="40" spans="1:3" x14ac:dyDescent="0.3">
      <c r="A40" t="b">
        <v>0</v>
      </c>
      <c r="B40">
        <v>259.87335000000002</v>
      </c>
      <c r="C40" s="2">
        <v>0.36093520000000001</v>
      </c>
    </row>
    <row r="41" spans="1:3" x14ac:dyDescent="0.3">
      <c r="A41" t="b">
        <v>0</v>
      </c>
      <c r="B41">
        <v>259.50792999999999</v>
      </c>
      <c r="C41" s="2">
        <v>0.36042767999999997</v>
      </c>
    </row>
    <row r="42" spans="1:3" x14ac:dyDescent="0.3">
      <c r="A42" t="b">
        <v>0</v>
      </c>
      <c r="B42">
        <v>266.43322999999998</v>
      </c>
      <c r="C42" s="2">
        <v>0.37004614000000002</v>
      </c>
    </row>
    <row r="43" spans="1:3" x14ac:dyDescent="0.3">
      <c r="A43" t="b">
        <v>0</v>
      </c>
      <c r="B43">
        <v>255.77875</v>
      </c>
      <c r="C43" s="2">
        <v>0.35524826999999998</v>
      </c>
    </row>
    <row r="44" spans="1:3" x14ac:dyDescent="0.3">
      <c r="A44" t="b">
        <v>0</v>
      </c>
      <c r="B44">
        <v>226.37542999999999</v>
      </c>
      <c r="C44" s="2">
        <v>0.31441033000000002</v>
      </c>
    </row>
    <row r="45" spans="1:3" x14ac:dyDescent="0.3">
      <c r="A45" t="b">
        <v>0</v>
      </c>
      <c r="B45">
        <v>258.13940000000002</v>
      </c>
      <c r="C45" s="2">
        <v>0.35852695000000001</v>
      </c>
    </row>
    <row r="46" spans="1:3" x14ac:dyDescent="0.3">
      <c r="A46" t="b">
        <v>0</v>
      </c>
      <c r="B46">
        <v>226.37542999999999</v>
      </c>
      <c r="C46" s="2">
        <v>0.31441033000000002</v>
      </c>
    </row>
    <row r="47" spans="1:3" x14ac:dyDescent="0.3">
      <c r="A47" t="b">
        <v>0</v>
      </c>
      <c r="B47">
        <v>226.37542999999999</v>
      </c>
      <c r="C47" s="2">
        <v>0.31441033000000002</v>
      </c>
    </row>
    <row r="48" spans="1:3" x14ac:dyDescent="0.3">
      <c r="A48" t="b">
        <v>0</v>
      </c>
      <c r="B48">
        <v>263.10144000000003</v>
      </c>
      <c r="C48" s="2">
        <v>0.36541867</v>
      </c>
    </row>
    <row r="49" spans="1:3" x14ac:dyDescent="0.3">
      <c r="A49" t="b">
        <v>0</v>
      </c>
      <c r="B49">
        <v>259.12151999999998</v>
      </c>
      <c r="C49" s="2">
        <v>0.35989100000000002</v>
      </c>
    </row>
    <row r="50" spans="1:3" x14ac:dyDescent="0.3">
      <c r="A50" t="b">
        <v>0</v>
      </c>
      <c r="B50">
        <v>257.24182000000002</v>
      </c>
      <c r="C50" s="2">
        <v>0.3572803</v>
      </c>
    </row>
    <row r="51" spans="1:3" x14ac:dyDescent="0.3">
      <c r="A51" t="b">
        <v>0</v>
      </c>
      <c r="B51">
        <v>226.37542999999999</v>
      </c>
      <c r="C51" s="2">
        <v>0.31441033000000002</v>
      </c>
    </row>
    <row r="52" spans="1:3" x14ac:dyDescent="0.3">
      <c r="A52" t="b">
        <v>0</v>
      </c>
      <c r="B52">
        <v>263.33697999999998</v>
      </c>
      <c r="C52" s="2">
        <v>0.36574580000000001</v>
      </c>
    </row>
    <row r="53" spans="1:3" x14ac:dyDescent="0.3">
      <c r="A53" t="b">
        <v>0</v>
      </c>
      <c r="B53">
        <v>262.62932999999998</v>
      </c>
      <c r="C53" s="2">
        <v>0.36476296000000002</v>
      </c>
    </row>
    <row r="54" spans="1:3" x14ac:dyDescent="0.3">
      <c r="A54" t="b">
        <v>0</v>
      </c>
      <c r="B54">
        <v>226.37542999999999</v>
      </c>
      <c r="C54" s="2">
        <v>0.31441033000000002</v>
      </c>
    </row>
    <row r="55" spans="1:3" x14ac:dyDescent="0.3">
      <c r="A55" t="b">
        <v>0</v>
      </c>
      <c r="B55">
        <v>226.37542999999999</v>
      </c>
      <c r="C55" s="2">
        <v>0.31441033000000002</v>
      </c>
    </row>
    <row r="56" spans="1:3" x14ac:dyDescent="0.3">
      <c r="A56" t="b">
        <v>0</v>
      </c>
      <c r="B56">
        <v>263.93029999999999</v>
      </c>
      <c r="C56" s="2">
        <v>0.36656984999999997</v>
      </c>
    </row>
    <row r="57" spans="1:3" x14ac:dyDescent="0.3">
      <c r="A57" t="b">
        <v>0</v>
      </c>
      <c r="B57">
        <v>264.48345999999998</v>
      </c>
      <c r="C57" s="2">
        <v>0.36733814999999997</v>
      </c>
    </row>
    <row r="58" spans="1:3" x14ac:dyDescent="0.3">
      <c r="A58" t="b">
        <v>0</v>
      </c>
      <c r="B58">
        <v>258.43322999999998</v>
      </c>
      <c r="C58" s="2">
        <v>0.35893502999999999</v>
      </c>
    </row>
    <row r="59" spans="1:3" x14ac:dyDescent="0.3">
      <c r="A59" t="b">
        <v>0</v>
      </c>
      <c r="B59">
        <v>226.37542999999999</v>
      </c>
      <c r="C59" s="2">
        <v>0.31441033000000002</v>
      </c>
    </row>
    <row r="60" spans="1:3" x14ac:dyDescent="0.3">
      <c r="A60" t="b">
        <v>0</v>
      </c>
      <c r="B60">
        <v>226.37542999999999</v>
      </c>
      <c r="C60" s="2">
        <v>0.31441033000000002</v>
      </c>
    </row>
    <row r="61" spans="1:3" x14ac:dyDescent="0.3">
      <c r="A61" t="b">
        <v>0</v>
      </c>
      <c r="B61">
        <v>226.37542999999999</v>
      </c>
      <c r="C61" s="2">
        <v>0.31441033000000002</v>
      </c>
    </row>
    <row r="62" spans="1:3" x14ac:dyDescent="0.3">
      <c r="A62" t="b">
        <v>0</v>
      </c>
      <c r="B62">
        <v>264.75457999999998</v>
      </c>
      <c r="C62" s="2">
        <v>0.36771470000000001</v>
      </c>
    </row>
    <row r="63" spans="1:3" x14ac:dyDescent="0.3">
      <c r="A63" t="b">
        <v>0</v>
      </c>
      <c r="B63">
        <v>256.19817999999998</v>
      </c>
      <c r="C63" s="2">
        <v>0.35583081999999999</v>
      </c>
    </row>
    <row r="64" spans="1:3" x14ac:dyDescent="0.3">
      <c r="A64" t="b">
        <v>0</v>
      </c>
      <c r="B64">
        <v>257.08409999999998</v>
      </c>
      <c r="C64" s="2">
        <v>0.35706126999999999</v>
      </c>
    </row>
    <row r="65" spans="1:3" x14ac:dyDescent="0.3">
      <c r="A65" t="b">
        <v>0</v>
      </c>
      <c r="B65">
        <v>258.76330000000002</v>
      </c>
      <c r="C65" s="2">
        <v>0.35939347999999999</v>
      </c>
    </row>
    <row r="66" spans="1:3" x14ac:dyDescent="0.3">
      <c r="A66" t="b">
        <v>0</v>
      </c>
      <c r="B66">
        <v>263.20501999999999</v>
      </c>
      <c r="C66" s="2">
        <v>0.36556253</v>
      </c>
    </row>
    <row r="67" spans="1:3" x14ac:dyDescent="0.3">
      <c r="A67" t="b">
        <v>0</v>
      </c>
      <c r="B67">
        <v>226.37542999999999</v>
      </c>
      <c r="C67" s="2">
        <v>0.31441033000000002</v>
      </c>
    </row>
    <row r="68" spans="1:3" x14ac:dyDescent="0.3">
      <c r="A68" t="b">
        <v>0</v>
      </c>
      <c r="B68">
        <v>257.75580000000002</v>
      </c>
      <c r="C68" s="2">
        <v>0.35799417</v>
      </c>
    </row>
    <row r="69" spans="1:3" x14ac:dyDescent="0.3">
      <c r="A69" t="b">
        <v>0</v>
      </c>
      <c r="B69">
        <v>226.37542999999999</v>
      </c>
      <c r="C69" s="2">
        <v>0.31441033000000002</v>
      </c>
    </row>
    <row r="70" spans="1:3" x14ac:dyDescent="0.3">
      <c r="A70" t="b">
        <v>0</v>
      </c>
      <c r="B70">
        <v>257.62488000000002</v>
      </c>
      <c r="C70" s="2">
        <v>0.35781235</v>
      </c>
    </row>
    <row r="71" spans="1:3" x14ac:dyDescent="0.3">
      <c r="A71" t="b">
        <v>0</v>
      </c>
      <c r="B71">
        <v>267.07940000000002</v>
      </c>
      <c r="C71" s="2">
        <v>0.37094359999999998</v>
      </c>
    </row>
    <row r="72" spans="1:3" x14ac:dyDescent="0.3">
      <c r="A72" t="b">
        <v>0</v>
      </c>
      <c r="B72">
        <v>226.37542999999999</v>
      </c>
      <c r="C72" s="2">
        <v>0.31441033000000002</v>
      </c>
    </row>
    <row r="73" spans="1:3" x14ac:dyDescent="0.3">
      <c r="A73" t="b">
        <v>0</v>
      </c>
      <c r="B73">
        <v>253.40723</v>
      </c>
      <c r="C73" s="2">
        <v>0.3519545</v>
      </c>
    </row>
    <row r="74" spans="1:3" x14ac:dyDescent="0.3">
      <c r="A74" t="b">
        <v>0</v>
      </c>
      <c r="B74">
        <v>226.37542999999999</v>
      </c>
      <c r="C74" s="2">
        <v>0.31441033000000002</v>
      </c>
    </row>
    <row r="75" spans="1:3" x14ac:dyDescent="0.3">
      <c r="A75" t="b">
        <v>0</v>
      </c>
      <c r="B75">
        <v>265.16162000000003</v>
      </c>
      <c r="C75" s="2">
        <v>0.36828001999999999</v>
      </c>
    </row>
    <row r="76" spans="1:3" x14ac:dyDescent="0.3">
      <c r="A76" t="b">
        <v>0</v>
      </c>
      <c r="B76">
        <v>256.61090000000002</v>
      </c>
      <c r="C76" s="2">
        <v>0.35640403999999998</v>
      </c>
    </row>
    <row r="77" spans="1:3" x14ac:dyDescent="0.3">
      <c r="A77" t="b">
        <v>0</v>
      </c>
      <c r="B77">
        <v>258.98822000000001</v>
      </c>
      <c r="C77" s="2">
        <v>0.35970586999999998</v>
      </c>
    </row>
    <row r="78" spans="1:3" x14ac:dyDescent="0.3">
      <c r="A78" t="b">
        <v>0</v>
      </c>
      <c r="B78">
        <v>260.55835000000002</v>
      </c>
      <c r="C78" s="2">
        <v>0.3618866</v>
      </c>
    </row>
    <row r="79" spans="1:3" x14ac:dyDescent="0.3">
      <c r="A79" t="b">
        <v>0</v>
      </c>
      <c r="B79">
        <v>255.63647</v>
      </c>
      <c r="C79" s="2">
        <v>0.35505065000000002</v>
      </c>
    </row>
    <row r="80" spans="1:3" x14ac:dyDescent="0.3">
      <c r="A80" t="b">
        <v>0</v>
      </c>
      <c r="B80">
        <v>261.46526999999998</v>
      </c>
      <c r="C80" s="2">
        <v>0.36314622000000002</v>
      </c>
    </row>
    <row r="81" spans="1:3" x14ac:dyDescent="0.3">
      <c r="A81" t="b">
        <v>0</v>
      </c>
      <c r="B81">
        <v>226.37542999999999</v>
      </c>
      <c r="C81" s="2">
        <v>0.31441033000000002</v>
      </c>
    </row>
    <row r="82" spans="1:3" x14ac:dyDescent="0.3">
      <c r="A82" t="b">
        <v>0</v>
      </c>
      <c r="B82">
        <v>262.91962000000001</v>
      </c>
      <c r="C82" s="2">
        <v>0.36516612999999998</v>
      </c>
    </row>
    <row r="83" spans="1:3" x14ac:dyDescent="0.3">
      <c r="A83" t="b">
        <v>0</v>
      </c>
      <c r="B83">
        <v>226.37542999999999</v>
      </c>
      <c r="C83" s="2">
        <v>0.31441033000000002</v>
      </c>
    </row>
    <row r="84" spans="1:3" x14ac:dyDescent="0.3">
      <c r="A84" t="b">
        <v>0</v>
      </c>
      <c r="B84">
        <v>262.92316</v>
      </c>
      <c r="C84" s="2">
        <v>0.36517105</v>
      </c>
    </row>
    <row r="85" spans="1:3" x14ac:dyDescent="0.3">
      <c r="A85" t="b">
        <v>0</v>
      </c>
      <c r="B85">
        <v>254.46782999999999</v>
      </c>
      <c r="C85" s="2">
        <v>0.35342755999999997</v>
      </c>
    </row>
    <row r="86" spans="1:3" x14ac:dyDescent="0.3">
      <c r="A86" t="b">
        <v>0</v>
      </c>
      <c r="B86">
        <v>258.91210000000001</v>
      </c>
      <c r="C86" s="2">
        <v>0.35960016</v>
      </c>
    </row>
    <row r="87" spans="1:3" x14ac:dyDescent="0.3">
      <c r="A87" t="b">
        <v>0</v>
      </c>
      <c r="B87">
        <v>226.37542999999999</v>
      </c>
      <c r="C87" s="2">
        <v>0.31441033000000002</v>
      </c>
    </row>
    <row r="88" spans="1:3" x14ac:dyDescent="0.3">
      <c r="A88" t="b">
        <v>0</v>
      </c>
      <c r="B88">
        <v>253.86365000000001</v>
      </c>
      <c r="C88" s="2">
        <v>0.35258840000000002</v>
      </c>
    </row>
    <row r="89" spans="1:3" x14ac:dyDescent="0.3">
      <c r="A89" t="b">
        <v>0</v>
      </c>
      <c r="B89">
        <v>226.37542999999999</v>
      </c>
      <c r="C89" s="2">
        <v>0.31441033000000002</v>
      </c>
    </row>
    <row r="90" spans="1:3" x14ac:dyDescent="0.3">
      <c r="A90" t="b">
        <v>0</v>
      </c>
      <c r="B90">
        <v>259.01366999999999</v>
      </c>
      <c r="C90" s="2">
        <v>0.35974119999999998</v>
      </c>
    </row>
    <row r="91" spans="1:3" x14ac:dyDescent="0.3">
      <c r="A91" t="b">
        <v>0</v>
      </c>
      <c r="B91">
        <v>260.14325000000002</v>
      </c>
      <c r="C91" s="2">
        <v>0.36131005999999999</v>
      </c>
    </row>
    <row r="92" spans="1:3" x14ac:dyDescent="0.3">
      <c r="A92" t="b">
        <v>0</v>
      </c>
      <c r="B92">
        <v>264.26751999999999</v>
      </c>
      <c r="C92" s="2">
        <v>0.36703822000000003</v>
      </c>
    </row>
    <row r="93" spans="1:3" x14ac:dyDescent="0.3">
      <c r="A93" t="b">
        <v>0</v>
      </c>
      <c r="B93">
        <v>262.12542999999999</v>
      </c>
      <c r="C93" s="2">
        <v>0.36406307999999998</v>
      </c>
    </row>
    <row r="94" spans="1:3" x14ac:dyDescent="0.3">
      <c r="A94" t="b">
        <v>0</v>
      </c>
      <c r="B94">
        <v>257.84386999999998</v>
      </c>
      <c r="C94" s="2">
        <v>0.35811648000000001</v>
      </c>
    </row>
    <row r="95" spans="1:3" x14ac:dyDescent="0.3">
      <c r="A95" t="b">
        <v>0</v>
      </c>
      <c r="B95">
        <v>265.12463000000002</v>
      </c>
      <c r="C95" s="2">
        <v>0.36822864</v>
      </c>
    </row>
    <row r="96" spans="1:3" x14ac:dyDescent="0.3">
      <c r="A96" t="b">
        <v>0</v>
      </c>
      <c r="B96">
        <v>226.37542999999999</v>
      </c>
      <c r="C96" s="2">
        <v>0.31441033000000002</v>
      </c>
    </row>
    <row r="97" spans="1:3" x14ac:dyDescent="0.3">
      <c r="A97" t="b">
        <v>0</v>
      </c>
      <c r="B97">
        <v>266.35797000000002</v>
      </c>
      <c r="C97" s="2">
        <v>0.36994162000000003</v>
      </c>
    </row>
    <row r="98" spans="1:3" x14ac:dyDescent="0.3">
      <c r="A98" t="b">
        <v>0</v>
      </c>
      <c r="B98">
        <v>226.37542999999999</v>
      </c>
      <c r="C98" s="2">
        <v>0.31441033000000002</v>
      </c>
    </row>
    <row r="99" spans="1:3" x14ac:dyDescent="0.3">
      <c r="A99" t="b">
        <v>0</v>
      </c>
      <c r="B99">
        <v>264.35840000000002</v>
      </c>
      <c r="C99" s="2">
        <v>0.36716442999999999</v>
      </c>
    </row>
    <row r="100" spans="1:3" x14ac:dyDescent="0.3">
      <c r="A100" t="b">
        <v>0</v>
      </c>
      <c r="B100">
        <v>226.37542999999999</v>
      </c>
      <c r="C100" s="2">
        <v>0.31441033000000002</v>
      </c>
    </row>
    <row r="101" spans="1:3" x14ac:dyDescent="0.3">
      <c r="A101" t="b">
        <v>0</v>
      </c>
      <c r="B101">
        <v>226.37542999999999</v>
      </c>
      <c r="C101" s="2">
        <v>0.31441033000000002</v>
      </c>
    </row>
    <row r="102" spans="1:3" x14ac:dyDescent="0.3">
      <c r="A102" t="b">
        <v>0</v>
      </c>
      <c r="B102">
        <v>257.96935999999999</v>
      </c>
      <c r="C102" s="2">
        <v>0.35829080000000002</v>
      </c>
    </row>
    <row r="103" spans="1:3" x14ac:dyDescent="0.3">
      <c r="A103" t="b">
        <v>0</v>
      </c>
      <c r="B103">
        <v>267.14960000000002</v>
      </c>
      <c r="C103" s="2">
        <v>0.37104112</v>
      </c>
    </row>
    <row r="104" spans="1:3" x14ac:dyDescent="0.3">
      <c r="A104" t="b">
        <v>0</v>
      </c>
      <c r="B104">
        <v>259.786</v>
      </c>
      <c r="C104" s="2">
        <v>0.36081392000000001</v>
      </c>
    </row>
    <row r="105" spans="1:3" x14ac:dyDescent="0.3">
      <c r="A105" t="b">
        <v>0</v>
      </c>
      <c r="B105">
        <v>264.26916999999997</v>
      </c>
      <c r="C105" s="2">
        <v>0.36704050999999999</v>
      </c>
    </row>
    <row r="106" spans="1:3" x14ac:dyDescent="0.3">
      <c r="A106" t="b">
        <v>0</v>
      </c>
      <c r="B106">
        <v>226.37542999999999</v>
      </c>
      <c r="C106" s="2">
        <v>0.31441033000000002</v>
      </c>
    </row>
    <row r="107" spans="1:3" x14ac:dyDescent="0.3">
      <c r="A107" t="b">
        <v>0</v>
      </c>
      <c r="B107">
        <v>226.37542999999999</v>
      </c>
      <c r="C107" s="2">
        <v>0.31441033000000002</v>
      </c>
    </row>
    <row r="108" spans="1:3" x14ac:dyDescent="0.3">
      <c r="A108" t="b">
        <v>0</v>
      </c>
      <c r="B108">
        <v>266.02251999999999</v>
      </c>
      <c r="C108" s="2">
        <v>0.36947572000000001</v>
      </c>
    </row>
    <row r="109" spans="1:3" x14ac:dyDescent="0.3">
      <c r="A109" t="b">
        <v>0</v>
      </c>
      <c r="B109">
        <v>226.37542999999999</v>
      </c>
      <c r="C109" s="2">
        <v>0.31441033000000002</v>
      </c>
    </row>
    <row r="110" spans="1:3" x14ac:dyDescent="0.3">
      <c r="A110" t="b">
        <v>0</v>
      </c>
      <c r="B110">
        <v>264.46154999999999</v>
      </c>
      <c r="C110" s="2">
        <v>0.36730770000000001</v>
      </c>
    </row>
    <row r="111" spans="1:3" x14ac:dyDescent="0.3">
      <c r="A111" t="b">
        <v>0</v>
      </c>
      <c r="B111">
        <v>226.37542999999999</v>
      </c>
      <c r="C111" s="2">
        <v>0.31441033000000002</v>
      </c>
    </row>
    <row r="112" spans="1:3" x14ac:dyDescent="0.3">
      <c r="A112" t="b">
        <v>0</v>
      </c>
      <c r="B112">
        <v>261.86200000000002</v>
      </c>
      <c r="C112" s="2">
        <v>0.36369722999999998</v>
      </c>
    </row>
    <row r="113" spans="1:3" x14ac:dyDescent="0.3">
      <c r="A113" t="b">
        <v>0</v>
      </c>
      <c r="B113">
        <v>254.35767000000001</v>
      </c>
      <c r="C113" s="2">
        <v>0.35327451999999998</v>
      </c>
    </row>
    <row r="114" spans="1:3" x14ac:dyDescent="0.3">
      <c r="A114" t="b">
        <v>0</v>
      </c>
      <c r="B114">
        <v>258.79723999999999</v>
      </c>
      <c r="C114" s="2">
        <v>0.35944061999999999</v>
      </c>
    </row>
    <row r="115" spans="1:3" x14ac:dyDescent="0.3">
      <c r="A115" t="b">
        <v>0</v>
      </c>
      <c r="B115">
        <v>226.37542999999999</v>
      </c>
      <c r="C115" s="2">
        <v>0.31441033000000002</v>
      </c>
    </row>
    <row r="116" spans="1:3" x14ac:dyDescent="0.3">
      <c r="A116" t="b">
        <v>0</v>
      </c>
      <c r="B116">
        <v>255.26166000000001</v>
      </c>
      <c r="C116" s="2">
        <v>0.35453006999999997</v>
      </c>
    </row>
    <row r="117" spans="1:3" x14ac:dyDescent="0.3">
      <c r="A117" t="b">
        <v>0</v>
      </c>
      <c r="B117">
        <v>264.20776000000001</v>
      </c>
      <c r="C117" s="2">
        <v>0.36695522000000003</v>
      </c>
    </row>
    <row r="118" spans="1:3" x14ac:dyDescent="0.3">
      <c r="A118" t="b">
        <v>0</v>
      </c>
      <c r="B118">
        <v>253.89899</v>
      </c>
      <c r="C118" s="2">
        <v>0.35263747000000001</v>
      </c>
    </row>
    <row r="119" spans="1:3" x14ac:dyDescent="0.3">
      <c r="A119" t="b">
        <v>0</v>
      </c>
      <c r="B119">
        <v>226.37542999999999</v>
      </c>
      <c r="C119" s="2">
        <v>0.31441033000000002</v>
      </c>
    </row>
    <row r="120" spans="1:3" x14ac:dyDescent="0.3">
      <c r="A120" t="b">
        <v>0</v>
      </c>
      <c r="B120">
        <v>260.50427000000002</v>
      </c>
      <c r="C120" s="2">
        <v>0.36181150000000001</v>
      </c>
    </row>
    <row r="121" spans="1:3" x14ac:dyDescent="0.3">
      <c r="A121" t="b">
        <v>0</v>
      </c>
      <c r="B121">
        <v>263.95812999999998</v>
      </c>
      <c r="C121" s="2">
        <v>0.3666085</v>
      </c>
    </row>
    <row r="122" spans="1:3" x14ac:dyDescent="0.3">
      <c r="A122" t="b">
        <v>0</v>
      </c>
      <c r="B122">
        <v>253.26721000000001</v>
      </c>
      <c r="C122" s="2">
        <v>0.35176003</v>
      </c>
    </row>
    <row r="123" spans="1:3" x14ac:dyDescent="0.3">
      <c r="A123" t="b">
        <v>0</v>
      </c>
      <c r="B123">
        <v>252.58044000000001</v>
      </c>
      <c r="C123" s="2">
        <v>0.35080618000000002</v>
      </c>
    </row>
    <row r="124" spans="1:3" x14ac:dyDescent="0.3">
      <c r="A124" t="b">
        <v>0</v>
      </c>
      <c r="B124">
        <v>259.32159999999999</v>
      </c>
      <c r="C124" s="2">
        <v>0.36016886999999997</v>
      </c>
    </row>
    <row r="125" spans="1:3" x14ac:dyDescent="0.3">
      <c r="A125" t="b">
        <v>0</v>
      </c>
      <c r="B125">
        <v>263.83978000000002</v>
      </c>
      <c r="C125" s="2">
        <v>0.36644413999999997</v>
      </c>
    </row>
    <row r="126" spans="1:3" x14ac:dyDescent="0.3">
      <c r="A126" t="b">
        <v>0</v>
      </c>
      <c r="B126">
        <v>254.65118000000001</v>
      </c>
      <c r="C126" s="2">
        <v>0.3536822</v>
      </c>
    </row>
    <row r="127" spans="1:3" x14ac:dyDescent="0.3">
      <c r="A127" t="b">
        <v>0</v>
      </c>
      <c r="B127">
        <v>261.20922999999999</v>
      </c>
      <c r="C127" s="2">
        <v>0.36279057999999997</v>
      </c>
    </row>
    <row r="128" spans="1:3" x14ac:dyDescent="0.3">
      <c r="A128" t="b">
        <v>0</v>
      </c>
      <c r="B128">
        <v>253.69121999999999</v>
      </c>
      <c r="C128" s="2">
        <v>0.35234892000000001</v>
      </c>
    </row>
    <row r="129" spans="1:3" x14ac:dyDescent="0.3">
      <c r="A129" t="b">
        <v>0</v>
      </c>
      <c r="B129">
        <v>266.11200000000002</v>
      </c>
      <c r="C129" s="2">
        <v>0.36959999999999998</v>
      </c>
    </row>
    <row r="130" spans="1:3" x14ac:dyDescent="0.3">
      <c r="A130" t="b">
        <v>0</v>
      </c>
      <c r="B130">
        <v>257.76459999999997</v>
      </c>
      <c r="C130" s="2">
        <v>0.35800636000000002</v>
      </c>
    </row>
    <row r="131" spans="1:3" x14ac:dyDescent="0.3">
      <c r="A131" t="b">
        <v>0</v>
      </c>
      <c r="B131">
        <v>259.69749999999999</v>
      </c>
      <c r="C131" s="2">
        <v>0.36069097999999999</v>
      </c>
    </row>
    <row r="132" spans="1:3" x14ac:dyDescent="0.3">
      <c r="A132" t="b">
        <v>0</v>
      </c>
      <c r="B132">
        <v>264.25580000000002</v>
      </c>
      <c r="C132" s="2">
        <v>0.36702194999999999</v>
      </c>
    </row>
    <row r="133" spans="1:3" x14ac:dyDescent="0.3">
      <c r="A133" t="b">
        <v>0</v>
      </c>
      <c r="B133">
        <v>226.37542999999999</v>
      </c>
      <c r="C133" s="2">
        <v>0.31441033000000002</v>
      </c>
    </row>
    <row r="134" spans="1:3" x14ac:dyDescent="0.3">
      <c r="A134" t="b">
        <v>0</v>
      </c>
      <c r="B134">
        <v>264.15649999999999</v>
      </c>
      <c r="C134" s="2">
        <v>0.36688401999999998</v>
      </c>
    </row>
    <row r="135" spans="1:3" x14ac:dyDescent="0.3">
      <c r="A135" t="b">
        <v>0</v>
      </c>
      <c r="B135">
        <v>226.37542999999999</v>
      </c>
      <c r="C135" s="2">
        <v>0.31441033000000002</v>
      </c>
    </row>
    <row r="136" spans="1:3" x14ac:dyDescent="0.3">
      <c r="A136" t="b">
        <v>0</v>
      </c>
      <c r="B136">
        <v>226.37542999999999</v>
      </c>
      <c r="C136" s="2">
        <v>0.31441033000000002</v>
      </c>
    </row>
    <row r="137" spans="1:3" x14ac:dyDescent="0.3">
      <c r="A137" t="b">
        <v>0</v>
      </c>
      <c r="B137">
        <v>259.19238000000001</v>
      </c>
      <c r="C137" s="2">
        <v>0.35998943</v>
      </c>
    </row>
    <row r="138" spans="1:3" x14ac:dyDescent="0.3">
      <c r="A138" t="b">
        <v>0</v>
      </c>
      <c r="B138">
        <v>226.37542999999999</v>
      </c>
      <c r="C138" s="2">
        <v>0.31441033000000002</v>
      </c>
    </row>
    <row r="139" spans="1:3" x14ac:dyDescent="0.3">
      <c r="A139" t="b">
        <v>0</v>
      </c>
      <c r="B139">
        <v>254.41528</v>
      </c>
      <c r="C139" s="2">
        <v>0.35335456999999998</v>
      </c>
    </row>
    <row r="140" spans="1:3" x14ac:dyDescent="0.3">
      <c r="A140" t="b">
        <v>0</v>
      </c>
      <c r="B140">
        <v>253.3186</v>
      </c>
      <c r="C140" s="2">
        <v>0.35183140000000002</v>
      </c>
    </row>
    <row r="141" spans="1:3" x14ac:dyDescent="0.3">
      <c r="A141" t="b">
        <v>0</v>
      </c>
      <c r="B141">
        <v>260.07641999999998</v>
      </c>
      <c r="C141" s="2">
        <v>0.36121723</v>
      </c>
    </row>
    <row r="142" spans="1:3" x14ac:dyDescent="0.3">
      <c r="A142" t="b">
        <v>0</v>
      </c>
      <c r="B142">
        <v>253.79718</v>
      </c>
      <c r="C142" s="2">
        <v>0.35249609999999998</v>
      </c>
    </row>
    <row r="143" spans="1:3" x14ac:dyDescent="0.3">
      <c r="A143" t="b">
        <v>0</v>
      </c>
      <c r="B143">
        <v>253.00684000000001</v>
      </c>
      <c r="C143" s="2">
        <v>0.35139838000000001</v>
      </c>
    </row>
    <row r="144" spans="1:3" x14ac:dyDescent="0.3">
      <c r="A144" t="b">
        <v>0</v>
      </c>
      <c r="B144">
        <v>226.37542999999999</v>
      </c>
      <c r="C144" s="2">
        <v>0.31441033000000002</v>
      </c>
    </row>
    <row r="145" spans="1:3" x14ac:dyDescent="0.3">
      <c r="A145" t="b">
        <v>0</v>
      </c>
      <c r="B145">
        <v>258.7688</v>
      </c>
      <c r="C145" s="2">
        <v>0.35940109999999997</v>
      </c>
    </row>
    <row r="146" spans="1:3" x14ac:dyDescent="0.3">
      <c r="A146" t="b">
        <v>0</v>
      </c>
      <c r="B146">
        <v>263.94794000000002</v>
      </c>
      <c r="C146" s="2">
        <v>0.36659434000000002</v>
      </c>
    </row>
    <row r="147" spans="1:3" x14ac:dyDescent="0.3">
      <c r="A147" t="b">
        <v>0</v>
      </c>
      <c r="B147">
        <v>226.37542999999999</v>
      </c>
      <c r="C147" s="2">
        <v>0.31441033000000002</v>
      </c>
    </row>
    <row r="148" spans="1:3" x14ac:dyDescent="0.3">
      <c r="A148" t="b">
        <v>0</v>
      </c>
      <c r="B148">
        <v>263.62677000000002</v>
      </c>
      <c r="C148" s="2">
        <v>0.36614829999999998</v>
      </c>
    </row>
    <row r="149" spans="1:3" x14ac:dyDescent="0.3">
      <c r="A149" t="b">
        <v>0</v>
      </c>
      <c r="B149">
        <v>254.31915000000001</v>
      </c>
      <c r="C149" s="2">
        <v>0.35322105999999998</v>
      </c>
    </row>
    <row r="150" spans="1:3" x14ac:dyDescent="0.3">
      <c r="A150" t="b">
        <v>0</v>
      </c>
      <c r="B150">
        <v>261.16289999999998</v>
      </c>
      <c r="C150" s="2">
        <v>0.36272623999999998</v>
      </c>
    </row>
    <row r="151" spans="1:3" x14ac:dyDescent="0.3">
      <c r="A151" t="b">
        <v>0</v>
      </c>
      <c r="B151">
        <v>226.37542999999999</v>
      </c>
      <c r="C151" s="2">
        <v>0.31441033000000002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394E-FE42-49EF-90D0-48FEEEFDF22A}">
  <dimension ref="A1:F151"/>
  <sheetViews>
    <sheetView workbookViewId="0">
      <selection activeCell="F8" sqref="F8"/>
    </sheetView>
  </sheetViews>
  <sheetFormatPr defaultRowHeight="14.4" x14ac:dyDescent="0.3"/>
  <cols>
    <col min="1" max="2" width="10.77734375" bestFit="1" customWidth="1"/>
    <col min="3" max="3" width="10.77734375" style="2" bestFit="1" customWidth="1"/>
    <col min="5" max="5" width="30.55468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0</v>
      </c>
      <c r="B2">
        <v>252.42712</v>
      </c>
      <c r="C2" s="2">
        <v>0.35059323999999997</v>
      </c>
      <c r="E2" s="1" t="s">
        <v>3</v>
      </c>
      <c r="F2" s="2">
        <f xml:space="preserve"> COUNTIF(TradeResults9[Column1], "VERDADEIRO") / COUNTA(TradeResults9[Column1])</f>
        <v>0</v>
      </c>
    </row>
    <row r="3" spans="1:6" ht="18" x14ac:dyDescent="0.35">
      <c r="A3" t="b">
        <v>0</v>
      </c>
      <c r="B3">
        <v>252.42712</v>
      </c>
      <c r="C3" s="2">
        <v>0.35059323999999997</v>
      </c>
      <c r="E3" s="1" t="s">
        <v>4</v>
      </c>
      <c r="F3" s="2" t="e">
        <f t="array" ref="F3" xml:space="preserve"> AVERAGE(IF(TradeResults9[Column1] = TRUE,TradeResults9[Column3]))</f>
        <v>#DIV/0!</v>
      </c>
    </row>
    <row r="4" spans="1:6" ht="18" x14ac:dyDescent="0.35">
      <c r="A4" t="b">
        <v>0</v>
      </c>
      <c r="B4">
        <v>252.42712</v>
      </c>
      <c r="C4" s="2">
        <v>0.35059323999999997</v>
      </c>
      <c r="E4" s="1" t="s">
        <v>8</v>
      </c>
      <c r="F4" s="6">
        <f t="array" ref="F4" xml:space="preserve"> AVERAGE(IF(TradeResults9[Column1] = TRUE,TradeResults9[Column2],0))</f>
        <v>0</v>
      </c>
    </row>
    <row r="5" spans="1:6" ht="18" x14ac:dyDescent="0.35">
      <c r="A5" t="b">
        <v>0</v>
      </c>
      <c r="B5">
        <v>252.42712</v>
      </c>
      <c r="C5" s="2">
        <v>0.35059323999999997</v>
      </c>
      <c r="E5" s="4" t="s">
        <v>5</v>
      </c>
      <c r="F5" s="2" t="e">
        <f t="array" ref="F5">_xlfn.STDEV.P(IF(TradeResults9[Column1]=TRUE, TradeResults9[Column3]))</f>
        <v>#DIV/0!</v>
      </c>
    </row>
    <row r="6" spans="1:6" ht="18" x14ac:dyDescent="0.35">
      <c r="A6" t="b">
        <v>0</v>
      </c>
      <c r="B6">
        <v>252.42712</v>
      </c>
      <c r="C6" s="2">
        <v>0.35059323999999997</v>
      </c>
      <c r="E6" s="1" t="s">
        <v>6</v>
      </c>
      <c r="F6" s="2" t="e">
        <f t="array" ref="F6">_xlfn.STDEV.P(IF(TradeResults9[Column1]=TRUE, IF(TradeResults9[Column3]&gt;0,TradeResults9[Column3])))</f>
        <v>#DIV/0!</v>
      </c>
    </row>
    <row r="7" spans="1:6" ht="18" x14ac:dyDescent="0.35">
      <c r="A7" t="b">
        <v>0</v>
      </c>
      <c r="B7">
        <v>252.42712</v>
      </c>
      <c r="C7" s="2">
        <v>0.35059323999999997</v>
      </c>
      <c r="E7" s="1" t="s">
        <v>7</v>
      </c>
      <c r="F7" s="3" t="e">
        <f t="array" ref="F7">_xlfn.STDEV.P(IF(TradeResults9[Column1]=TRUE, IF(TradeResults9[Column3]&lt;0,TradeResults9[Column3])))</f>
        <v>#DIV/0!</v>
      </c>
    </row>
    <row r="8" spans="1:6" x14ac:dyDescent="0.3">
      <c r="A8" t="b">
        <v>0</v>
      </c>
      <c r="B8">
        <v>252.42712</v>
      </c>
      <c r="C8" s="2">
        <v>0.35059323999999997</v>
      </c>
    </row>
    <row r="9" spans="1:6" x14ac:dyDescent="0.3">
      <c r="A9" t="b">
        <v>0</v>
      </c>
      <c r="B9">
        <v>252.42712</v>
      </c>
      <c r="C9" s="2">
        <v>0.35059323999999997</v>
      </c>
    </row>
    <row r="10" spans="1:6" x14ac:dyDescent="0.3">
      <c r="A10" t="b">
        <v>0</v>
      </c>
      <c r="B10">
        <v>252.42712</v>
      </c>
      <c r="C10" s="2">
        <v>0.35059323999999997</v>
      </c>
    </row>
    <row r="11" spans="1:6" x14ac:dyDescent="0.3">
      <c r="A11" t="b">
        <v>0</v>
      </c>
      <c r="B11">
        <v>252.42712</v>
      </c>
      <c r="C11" s="2">
        <v>0.35059323999999997</v>
      </c>
    </row>
    <row r="12" spans="1:6" x14ac:dyDescent="0.3">
      <c r="A12" t="b">
        <v>0</v>
      </c>
      <c r="B12">
        <v>252.42712</v>
      </c>
      <c r="C12" s="2">
        <v>0.35059323999999997</v>
      </c>
    </row>
    <row r="13" spans="1:6" x14ac:dyDescent="0.3">
      <c r="A13" t="b">
        <v>0</v>
      </c>
      <c r="B13">
        <v>252.42712</v>
      </c>
      <c r="C13" s="2">
        <v>0.35059323999999997</v>
      </c>
    </row>
    <row r="14" spans="1:6" x14ac:dyDescent="0.3">
      <c r="A14" t="b">
        <v>0</v>
      </c>
      <c r="B14">
        <v>252.42712</v>
      </c>
      <c r="C14" s="2">
        <v>0.35059323999999997</v>
      </c>
    </row>
    <row r="15" spans="1:6" x14ac:dyDescent="0.3">
      <c r="A15" t="b">
        <v>0</v>
      </c>
      <c r="B15">
        <v>252.42712</v>
      </c>
      <c r="C15" s="2">
        <v>0.35059323999999997</v>
      </c>
    </row>
    <row r="16" spans="1:6" x14ac:dyDescent="0.3">
      <c r="A16" t="b">
        <v>0</v>
      </c>
      <c r="B16">
        <v>252.42712</v>
      </c>
      <c r="C16" s="2">
        <v>0.35059323999999997</v>
      </c>
    </row>
    <row r="17" spans="1:3" x14ac:dyDescent="0.3">
      <c r="A17" t="b">
        <v>0</v>
      </c>
      <c r="B17">
        <v>252.42712</v>
      </c>
      <c r="C17" s="2">
        <v>0.35059323999999997</v>
      </c>
    </row>
    <row r="18" spans="1:3" x14ac:dyDescent="0.3">
      <c r="A18" t="b">
        <v>0</v>
      </c>
      <c r="B18">
        <v>252.42712</v>
      </c>
      <c r="C18" s="2">
        <v>0.35059323999999997</v>
      </c>
    </row>
    <row r="19" spans="1:3" x14ac:dyDescent="0.3">
      <c r="A19" t="b">
        <v>0</v>
      </c>
      <c r="B19">
        <v>252.42712</v>
      </c>
      <c r="C19" s="2">
        <v>0.35059323999999997</v>
      </c>
    </row>
    <row r="20" spans="1:3" x14ac:dyDescent="0.3">
      <c r="A20" t="b">
        <v>0</v>
      </c>
      <c r="B20">
        <v>252.42712</v>
      </c>
      <c r="C20" s="2">
        <v>0.35059323999999997</v>
      </c>
    </row>
    <row r="21" spans="1:3" x14ac:dyDescent="0.3">
      <c r="A21" t="b">
        <v>0</v>
      </c>
      <c r="B21">
        <v>252.42712</v>
      </c>
      <c r="C21" s="2">
        <v>0.35059323999999997</v>
      </c>
    </row>
    <row r="22" spans="1:3" x14ac:dyDescent="0.3">
      <c r="A22" t="b">
        <v>0</v>
      </c>
      <c r="B22">
        <v>252.42712</v>
      </c>
      <c r="C22" s="2">
        <v>0.35059323999999997</v>
      </c>
    </row>
    <row r="23" spans="1:3" x14ac:dyDescent="0.3">
      <c r="A23" t="b">
        <v>0</v>
      </c>
      <c r="B23">
        <v>252.42712</v>
      </c>
      <c r="C23" s="2">
        <v>0.35059323999999997</v>
      </c>
    </row>
    <row r="24" spans="1:3" x14ac:dyDescent="0.3">
      <c r="A24" t="b">
        <v>0</v>
      </c>
      <c r="B24">
        <v>252.42712</v>
      </c>
      <c r="C24" s="2">
        <v>0.35059323999999997</v>
      </c>
    </row>
    <row r="25" spans="1:3" x14ac:dyDescent="0.3">
      <c r="A25" t="b">
        <v>0</v>
      </c>
      <c r="B25">
        <v>252.42712</v>
      </c>
      <c r="C25" s="2">
        <v>0.35059323999999997</v>
      </c>
    </row>
    <row r="26" spans="1:3" x14ac:dyDescent="0.3">
      <c r="A26" t="b">
        <v>0</v>
      </c>
      <c r="B26">
        <v>252.42712</v>
      </c>
      <c r="C26" s="2">
        <v>0.35059323999999997</v>
      </c>
    </row>
    <row r="27" spans="1:3" x14ac:dyDescent="0.3">
      <c r="A27" t="b">
        <v>0</v>
      </c>
      <c r="B27">
        <v>252.42712</v>
      </c>
      <c r="C27" s="2">
        <v>0.35059323999999997</v>
      </c>
    </row>
    <row r="28" spans="1:3" x14ac:dyDescent="0.3">
      <c r="A28" t="b">
        <v>0</v>
      </c>
      <c r="B28">
        <v>252.42712</v>
      </c>
      <c r="C28" s="2">
        <v>0.35059323999999997</v>
      </c>
    </row>
    <row r="29" spans="1:3" x14ac:dyDescent="0.3">
      <c r="A29" t="b">
        <v>0</v>
      </c>
      <c r="B29">
        <v>252.42712</v>
      </c>
      <c r="C29" s="2">
        <v>0.35059323999999997</v>
      </c>
    </row>
    <row r="30" spans="1:3" x14ac:dyDescent="0.3">
      <c r="A30" t="b">
        <v>0</v>
      </c>
      <c r="B30">
        <v>252.42712</v>
      </c>
      <c r="C30" s="2">
        <v>0.35059323999999997</v>
      </c>
    </row>
    <row r="31" spans="1:3" x14ac:dyDescent="0.3">
      <c r="A31" t="b">
        <v>0</v>
      </c>
      <c r="B31">
        <v>252.42712</v>
      </c>
      <c r="C31" s="2">
        <v>0.35059323999999997</v>
      </c>
    </row>
    <row r="32" spans="1:3" x14ac:dyDescent="0.3">
      <c r="A32" t="b">
        <v>0</v>
      </c>
      <c r="B32">
        <v>252.42712</v>
      </c>
      <c r="C32" s="2">
        <v>0.35059323999999997</v>
      </c>
    </row>
    <row r="33" spans="1:3" x14ac:dyDescent="0.3">
      <c r="A33" t="b">
        <v>0</v>
      </c>
      <c r="B33">
        <v>252.42712</v>
      </c>
      <c r="C33" s="2">
        <v>0.35059323999999997</v>
      </c>
    </row>
    <row r="34" spans="1:3" x14ac:dyDescent="0.3">
      <c r="A34" t="b">
        <v>0</v>
      </c>
      <c r="B34">
        <v>252.42712</v>
      </c>
      <c r="C34" s="2">
        <v>0.35059323999999997</v>
      </c>
    </row>
    <row r="35" spans="1:3" x14ac:dyDescent="0.3">
      <c r="A35" t="b">
        <v>0</v>
      </c>
      <c r="B35">
        <v>252.42712</v>
      </c>
      <c r="C35" s="2">
        <v>0.35059323999999997</v>
      </c>
    </row>
    <row r="36" spans="1:3" x14ac:dyDescent="0.3">
      <c r="A36" t="b">
        <v>0</v>
      </c>
      <c r="B36">
        <v>252.42712</v>
      </c>
      <c r="C36" s="2">
        <v>0.35059323999999997</v>
      </c>
    </row>
    <row r="37" spans="1:3" x14ac:dyDescent="0.3">
      <c r="A37" t="b">
        <v>0</v>
      </c>
      <c r="B37">
        <v>252.42712</v>
      </c>
      <c r="C37" s="2">
        <v>0.35059323999999997</v>
      </c>
    </row>
    <row r="38" spans="1:3" x14ac:dyDescent="0.3">
      <c r="A38" t="b">
        <v>0</v>
      </c>
      <c r="B38">
        <v>252.42712</v>
      </c>
      <c r="C38" s="2">
        <v>0.35059323999999997</v>
      </c>
    </row>
    <row r="39" spans="1:3" x14ac:dyDescent="0.3">
      <c r="A39" t="b">
        <v>0</v>
      </c>
      <c r="B39">
        <v>252.42712</v>
      </c>
      <c r="C39" s="2">
        <v>0.35059323999999997</v>
      </c>
    </row>
    <row r="40" spans="1:3" x14ac:dyDescent="0.3">
      <c r="A40" t="b">
        <v>0</v>
      </c>
      <c r="B40">
        <v>252.42712</v>
      </c>
      <c r="C40" s="2">
        <v>0.35059323999999997</v>
      </c>
    </row>
    <row r="41" spans="1:3" x14ac:dyDescent="0.3">
      <c r="A41" t="b">
        <v>0</v>
      </c>
      <c r="B41">
        <v>252.42712</v>
      </c>
      <c r="C41" s="2">
        <v>0.35059323999999997</v>
      </c>
    </row>
    <row r="42" spans="1:3" x14ac:dyDescent="0.3">
      <c r="A42" t="b">
        <v>0</v>
      </c>
      <c r="B42">
        <v>252.42712</v>
      </c>
      <c r="C42" s="2">
        <v>0.35059323999999997</v>
      </c>
    </row>
    <row r="43" spans="1:3" x14ac:dyDescent="0.3">
      <c r="A43" t="b">
        <v>0</v>
      </c>
      <c r="B43">
        <v>252.42712</v>
      </c>
      <c r="C43" s="2">
        <v>0.35059323999999997</v>
      </c>
    </row>
    <row r="44" spans="1:3" x14ac:dyDescent="0.3">
      <c r="A44" t="b">
        <v>0</v>
      </c>
      <c r="B44">
        <v>252.42712</v>
      </c>
      <c r="C44" s="2">
        <v>0.35059323999999997</v>
      </c>
    </row>
    <row r="45" spans="1:3" x14ac:dyDescent="0.3">
      <c r="A45" t="b">
        <v>0</v>
      </c>
      <c r="B45">
        <v>252.42712</v>
      </c>
      <c r="C45" s="2">
        <v>0.35059323999999997</v>
      </c>
    </row>
    <row r="46" spans="1:3" x14ac:dyDescent="0.3">
      <c r="A46" t="b">
        <v>0</v>
      </c>
      <c r="B46">
        <v>252.42712</v>
      </c>
      <c r="C46" s="2">
        <v>0.35059323999999997</v>
      </c>
    </row>
    <row r="47" spans="1:3" x14ac:dyDescent="0.3">
      <c r="A47" t="b">
        <v>0</v>
      </c>
      <c r="B47">
        <v>252.42712</v>
      </c>
      <c r="C47" s="2">
        <v>0.35059323999999997</v>
      </c>
    </row>
    <row r="48" spans="1:3" x14ac:dyDescent="0.3">
      <c r="A48" t="b">
        <v>0</v>
      </c>
      <c r="B48">
        <v>252.42712</v>
      </c>
      <c r="C48" s="2">
        <v>0.35059323999999997</v>
      </c>
    </row>
    <row r="49" spans="1:3" x14ac:dyDescent="0.3">
      <c r="A49" t="b">
        <v>0</v>
      </c>
      <c r="B49">
        <v>252.42712</v>
      </c>
      <c r="C49" s="2">
        <v>0.35059323999999997</v>
      </c>
    </row>
    <row r="50" spans="1:3" x14ac:dyDescent="0.3">
      <c r="A50" t="b">
        <v>0</v>
      </c>
      <c r="B50">
        <v>252.42712</v>
      </c>
      <c r="C50" s="2">
        <v>0.35059323999999997</v>
      </c>
    </row>
    <row r="51" spans="1:3" x14ac:dyDescent="0.3">
      <c r="A51" t="b">
        <v>0</v>
      </c>
      <c r="B51">
        <v>252.42712</v>
      </c>
      <c r="C51" s="2">
        <v>0.35059323999999997</v>
      </c>
    </row>
    <row r="52" spans="1:3" x14ac:dyDescent="0.3">
      <c r="A52" t="b">
        <v>0</v>
      </c>
      <c r="B52">
        <v>252.42712</v>
      </c>
      <c r="C52" s="2">
        <v>0.35059323999999997</v>
      </c>
    </row>
    <row r="53" spans="1:3" x14ac:dyDescent="0.3">
      <c r="A53" t="b">
        <v>0</v>
      </c>
      <c r="B53">
        <v>252.42712</v>
      </c>
      <c r="C53" s="2">
        <v>0.35059323999999997</v>
      </c>
    </row>
    <row r="54" spans="1:3" x14ac:dyDescent="0.3">
      <c r="A54" t="b">
        <v>0</v>
      </c>
      <c r="B54">
        <v>252.42712</v>
      </c>
      <c r="C54" s="2">
        <v>0.35059323999999997</v>
      </c>
    </row>
    <row r="55" spans="1:3" x14ac:dyDescent="0.3">
      <c r="A55" t="b">
        <v>0</v>
      </c>
      <c r="B55">
        <v>252.42712</v>
      </c>
      <c r="C55" s="2">
        <v>0.35059323999999997</v>
      </c>
    </row>
    <row r="56" spans="1:3" x14ac:dyDescent="0.3">
      <c r="A56" t="b">
        <v>0</v>
      </c>
      <c r="B56">
        <v>252.42712</v>
      </c>
      <c r="C56" s="2">
        <v>0.35059323999999997</v>
      </c>
    </row>
    <row r="57" spans="1:3" x14ac:dyDescent="0.3">
      <c r="A57" t="b">
        <v>0</v>
      </c>
      <c r="B57">
        <v>252.42712</v>
      </c>
      <c r="C57" s="2">
        <v>0.35059323999999997</v>
      </c>
    </row>
    <row r="58" spans="1:3" x14ac:dyDescent="0.3">
      <c r="A58" t="b">
        <v>0</v>
      </c>
      <c r="B58">
        <v>252.42712</v>
      </c>
      <c r="C58" s="2">
        <v>0.35059323999999997</v>
      </c>
    </row>
    <row r="59" spans="1:3" x14ac:dyDescent="0.3">
      <c r="A59" t="b">
        <v>0</v>
      </c>
      <c r="B59">
        <v>252.42712</v>
      </c>
      <c r="C59" s="2">
        <v>0.35059323999999997</v>
      </c>
    </row>
    <row r="60" spans="1:3" x14ac:dyDescent="0.3">
      <c r="A60" t="b">
        <v>0</v>
      </c>
      <c r="B60">
        <v>252.42712</v>
      </c>
      <c r="C60" s="2">
        <v>0.35059323999999997</v>
      </c>
    </row>
    <row r="61" spans="1:3" x14ac:dyDescent="0.3">
      <c r="A61" t="b">
        <v>0</v>
      </c>
      <c r="B61">
        <v>252.42712</v>
      </c>
      <c r="C61" s="2">
        <v>0.35059323999999997</v>
      </c>
    </row>
    <row r="62" spans="1:3" x14ac:dyDescent="0.3">
      <c r="A62" t="b">
        <v>0</v>
      </c>
      <c r="B62">
        <v>252.42712</v>
      </c>
      <c r="C62" s="2">
        <v>0.35059323999999997</v>
      </c>
    </row>
    <row r="63" spans="1:3" x14ac:dyDescent="0.3">
      <c r="A63" t="b">
        <v>0</v>
      </c>
      <c r="B63">
        <v>252.42712</v>
      </c>
      <c r="C63" s="2">
        <v>0.35059323999999997</v>
      </c>
    </row>
    <row r="64" spans="1:3" x14ac:dyDescent="0.3">
      <c r="A64" t="b">
        <v>0</v>
      </c>
      <c r="B64">
        <v>252.42712</v>
      </c>
      <c r="C64" s="2">
        <v>0.35059323999999997</v>
      </c>
    </row>
    <row r="65" spans="1:3" x14ac:dyDescent="0.3">
      <c r="A65" t="b">
        <v>0</v>
      </c>
      <c r="B65">
        <v>252.42712</v>
      </c>
      <c r="C65" s="2">
        <v>0.35059323999999997</v>
      </c>
    </row>
    <row r="66" spans="1:3" x14ac:dyDescent="0.3">
      <c r="A66" t="b">
        <v>0</v>
      </c>
      <c r="B66">
        <v>252.42712</v>
      </c>
      <c r="C66" s="2">
        <v>0.35059323999999997</v>
      </c>
    </row>
    <row r="67" spans="1:3" x14ac:dyDescent="0.3">
      <c r="A67" t="b">
        <v>0</v>
      </c>
      <c r="B67">
        <v>252.42712</v>
      </c>
      <c r="C67" s="2">
        <v>0.35059323999999997</v>
      </c>
    </row>
    <row r="68" spans="1:3" x14ac:dyDescent="0.3">
      <c r="A68" t="b">
        <v>0</v>
      </c>
      <c r="B68">
        <v>252.42712</v>
      </c>
      <c r="C68" s="2">
        <v>0.35059323999999997</v>
      </c>
    </row>
    <row r="69" spans="1:3" x14ac:dyDescent="0.3">
      <c r="A69" t="b">
        <v>0</v>
      </c>
      <c r="B69">
        <v>252.42712</v>
      </c>
      <c r="C69" s="2">
        <v>0.35059323999999997</v>
      </c>
    </row>
    <row r="70" spans="1:3" x14ac:dyDescent="0.3">
      <c r="A70" t="b">
        <v>0</v>
      </c>
      <c r="B70">
        <v>252.42712</v>
      </c>
      <c r="C70" s="2">
        <v>0.35059323999999997</v>
      </c>
    </row>
    <row r="71" spans="1:3" x14ac:dyDescent="0.3">
      <c r="A71" t="b">
        <v>0</v>
      </c>
      <c r="B71">
        <v>252.42712</v>
      </c>
      <c r="C71" s="2">
        <v>0.35059323999999997</v>
      </c>
    </row>
    <row r="72" spans="1:3" x14ac:dyDescent="0.3">
      <c r="A72" t="b">
        <v>0</v>
      </c>
      <c r="B72">
        <v>252.42712</v>
      </c>
      <c r="C72" s="2">
        <v>0.35059323999999997</v>
      </c>
    </row>
    <row r="73" spans="1:3" x14ac:dyDescent="0.3">
      <c r="A73" t="b">
        <v>0</v>
      </c>
      <c r="B73">
        <v>252.42712</v>
      </c>
      <c r="C73" s="2">
        <v>0.35059323999999997</v>
      </c>
    </row>
    <row r="74" spans="1:3" x14ac:dyDescent="0.3">
      <c r="A74" t="b">
        <v>0</v>
      </c>
      <c r="B74">
        <v>252.42712</v>
      </c>
      <c r="C74" s="2">
        <v>0.35059323999999997</v>
      </c>
    </row>
    <row r="75" spans="1:3" x14ac:dyDescent="0.3">
      <c r="A75" t="b">
        <v>0</v>
      </c>
      <c r="B75">
        <v>252.42712</v>
      </c>
      <c r="C75" s="2">
        <v>0.35059323999999997</v>
      </c>
    </row>
    <row r="76" spans="1:3" x14ac:dyDescent="0.3">
      <c r="A76" t="b">
        <v>0</v>
      </c>
      <c r="B76">
        <v>252.42712</v>
      </c>
      <c r="C76" s="2">
        <v>0.35059323999999997</v>
      </c>
    </row>
    <row r="77" spans="1:3" x14ac:dyDescent="0.3">
      <c r="A77" t="b">
        <v>0</v>
      </c>
      <c r="B77">
        <v>252.42712</v>
      </c>
      <c r="C77" s="2">
        <v>0.35059323999999997</v>
      </c>
    </row>
    <row r="78" spans="1:3" x14ac:dyDescent="0.3">
      <c r="A78" t="b">
        <v>0</v>
      </c>
      <c r="B78">
        <v>252.42712</v>
      </c>
      <c r="C78" s="2">
        <v>0.35059323999999997</v>
      </c>
    </row>
    <row r="79" spans="1:3" x14ac:dyDescent="0.3">
      <c r="A79" t="b">
        <v>0</v>
      </c>
      <c r="B79">
        <v>252.42712</v>
      </c>
      <c r="C79" s="2">
        <v>0.35059323999999997</v>
      </c>
    </row>
    <row r="80" spans="1:3" x14ac:dyDescent="0.3">
      <c r="A80" t="b">
        <v>0</v>
      </c>
      <c r="B80">
        <v>252.42712</v>
      </c>
      <c r="C80" s="2">
        <v>0.35059323999999997</v>
      </c>
    </row>
    <row r="81" spans="1:3" x14ac:dyDescent="0.3">
      <c r="A81" t="b">
        <v>0</v>
      </c>
      <c r="B81">
        <v>252.42712</v>
      </c>
      <c r="C81" s="2">
        <v>0.35059323999999997</v>
      </c>
    </row>
    <row r="82" spans="1:3" x14ac:dyDescent="0.3">
      <c r="A82" t="b">
        <v>0</v>
      </c>
      <c r="B82">
        <v>252.42712</v>
      </c>
      <c r="C82" s="2">
        <v>0.35059323999999997</v>
      </c>
    </row>
    <row r="83" spans="1:3" x14ac:dyDescent="0.3">
      <c r="A83" t="b">
        <v>0</v>
      </c>
      <c r="B83">
        <v>252.42712</v>
      </c>
      <c r="C83" s="2">
        <v>0.35059323999999997</v>
      </c>
    </row>
    <row r="84" spans="1:3" x14ac:dyDescent="0.3">
      <c r="A84" t="b">
        <v>0</v>
      </c>
      <c r="B84">
        <v>252.42712</v>
      </c>
      <c r="C84" s="2">
        <v>0.35059323999999997</v>
      </c>
    </row>
    <row r="85" spans="1:3" x14ac:dyDescent="0.3">
      <c r="A85" t="b">
        <v>0</v>
      </c>
      <c r="B85">
        <v>252.42712</v>
      </c>
      <c r="C85" s="2">
        <v>0.35059323999999997</v>
      </c>
    </row>
    <row r="86" spans="1:3" x14ac:dyDescent="0.3">
      <c r="A86" t="b">
        <v>0</v>
      </c>
      <c r="B86">
        <v>252.42712</v>
      </c>
      <c r="C86" s="2">
        <v>0.35059323999999997</v>
      </c>
    </row>
    <row r="87" spans="1:3" x14ac:dyDescent="0.3">
      <c r="A87" t="b">
        <v>0</v>
      </c>
      <c r="B87">
        <v>252.42712</v>
      </c>
      <c r="C87" s="2">
        <v>0.35059323999999997</v>
      </c>
    </row>
    <row r="88" spans="1:3" x14ac:dyDescent="0.3">
      <c r="A88" t="b">
        <v>0</v>
      </c>
      <c r="B88">
        <v>252.42712</v>
      </c>
      <c r="C88" s="2">
        <v>0.35059323999999997</v>
      </c>
    </row>
    <row r="89" spans="1:3" x14ac:dyDescent="0.3">
      <c r="A89" t="b">
        <v>0</v>
      </c>
      <c r="B89">
        <v>252.42712</v>
      </c>
      <c r="C89" s="2">
        <v>0.35059323999999997</v>
      </c>
    </row>
    <row r="90" spans="1:3" x14ac:dyDescent="0.3">
      <c r="A90" t="b">
        <v>0</v>
      </c>
      <c r="B90">
        <v>252.42712</v>
      </c>
      <c r="C90" s="2">
        <v>0.35059323999999997</v>
      </c>
    </row>
    <row r="91" spans="1:3" x14ac:dyDescent="0.3">
      <c r="A91" t="b">
        <v>0</v>
      </c>
      <c r="B91">
        <v>252.42712</v>
      </c>
      <c r="C91" s="2">
        <v>0.35059323999999997</v>
      </c>
    </row>
    <row r="92" spans="1:3" x14ac:dyDescent="0.3">
      <c r="A92" t="b">
        <v>0</v>
      </c>
      <c r="B92">
        <v>252.42712</v>
      </c>
      <c r="C92" s="2">
        <v>0.35059323999999997</v>
      </c>
    </row>
    <row r="93" spans="1:3" x14ac:dyDescent="0.3">
      <c r="A93" t="b">
        <v>0</v>
      </c>
      <c r="B93">
        <v>252.42712</v>
      </c>
      <c r="C93" s="2">
        <v>0.35059323999999997</v>
      </c>
    </row>
    <row r="94" spans="1:3" x14ac:dyDescent="0.3">
      <c r="A94" t="b">
        <v>0</v>
      </c>
      <c r="B94">
        <v>252.42712</v>
      </c>
      <c r="C94" s="2">
        <v>0.35059323999999997</v>
      </c>
    </row>
    <row r="95" spans="1:3" x14ac:dyDescent="0.3">
      <c r="A95" t="b">
        <v>0</v>
      </c>
      <c r="B95">
        <v>252.42712</v>
      </c>
      <c r="C95" s="2">
        <v>0.35059323999999997</v>
      </c>
    </row>
    <row r="96" spans="1:3" x14ac:dyDescent="0.3">
      <c r="A96" t="b">
        <v>0</v>
      </c>
      <c r="B96">
        <v>252.42712</v>
      </c>
      <c r="C96" s="2">
        <v>0.35059323999999997</v>
      </c>
    </row>
    <row r="97" spans="1:3" x14ac:dyDescent="0.3">
      <c r="A97" t="b">
        <v>0</v>
      </c>
      <c r="B97">
        <v>252.42712</v>
      </c>
      <c r="C97" s="2">
        <v>0.35059323999999997</v>
      </c>
    </row>
    <row r="98" spans="1:3" x14ac:dyDescent="0.3">
      <c r="A98" t="b">
        <v>0</v>
      </c>
      <c r="B98">
        <v>252.42712</v>
      </c>
      <c r="C98" s="2">
        <v>0.35059323999999997</v>
      </c>
    </row>
    <row r="99" spans="1:3" x14ac:dyDescent="0.3">
      <c r="A99" t="b">
        <v>0</v>
      </c>
      <c r="B99">
        <v>252.42712</v>
      </c>
      <c r="C99" s="2">
        <v>0.35059323999999997</v>
      </c>
    </row>
    <row r="100" spans="1:3" x14ac:dyDescent="0.3">
      <c r="A100" t="b">
        <v>0</v>
      </c>
      <c r="B100">
        <v>252.42712</v>
      </c>
      <c r="C100" s="2">
        <v>0.35059323999999997</v>
      </c>
    </row>
    <row r="101" spans="1:3" x14ac:dyDescent="0.3">
      <c r="A101" t="b">
        <v>0</v>
      </c>
      <c r="B101">
        <v>252.42712</v>
      </c>
      <c r="C101" s="2">
        <v>0.35059323999999997</v>
      </c>
    </row>
    <row r="102" spans="1:3" x14ac:dyDescent="0.3">
      <c r="A102" t="b">
        <v>0</v>
      </c>
      <c r="B102">
        <v>252.42712</v>
      </c>
      <c r="C102" s="2">
        <v>0.35059323999999997</v>
      </c>
    </row>
    <row r="103" spans="1:3" x14ac:dyDescent="0.3">
      <c r="A103" t="b">
        <v>0</v>
      </c>
      <c r="B103">
        <v>252.42712</v>
      </c>
      <c r="C103" s="2">
        <v>0.35059323999999997</v>
      </c>
    </row>
    <row r="104" spans="1:3" x14ac:dyDescent="0.3">
      <c r="A104" t="b">
        <v>0</v>
      </c>
      <c r="B104">
        <v>252.42712</v>
      </c>
      <c r="C104" s="2">
        <v>0.35059323999999997</v>
      </c>
    </row>
    <row r="105" spans="1:3" x14ac:dyDescent="0.3">
      <c r="A105" t="b">
        <v>0</v>
      </c>
      <c r="B105">
        <v>252.42712</v>
      </c>
      <c r="C105" s="2">
        <v>0.35059323999999997</v>
      </c>
    </row>
    <row r="106" spans="1:3" x14ac:dyDescent="0.3">
      <c r="A106" t="b">
        <v>0</v>
      </c>
      <c r="B106">
        <v>252.42712</v>
      </c>
      <c r="C106" s="2">
        <v>0.35059323999999997</v>
      </c>
    </row>
    <row r="107" spans="1:3" x14ac:dyDescent="0.3">
      <c r="A107" t="b">
        <v>0</v>
      </c>
      <c r="B107">
        <v>252.42712</v>
      </c>
      <c r="C107" s="2">
        <v>0.35059323999999997</v>
      </c>
    </row>
    <row r="108" spans="1:3" x14ac:dyDescent="0.3">
      <c r="A108" t="b">
        <v>0</v>
      </c>
      <c r="B108">
        <v>252.42712</v>
      </c>
      <c r="C108" s="2">
        <v>0.35059323999999997</v>
      </c>
    </row>
    <row r="109" spans="1:3" x14ac:dyDescent="0.3">
      <c r="A109" t="b">
        <v>0</v>
      </c>
      <c r="B109">
        <v>252.42712</v>
      </c>
      <c r="C109" s="2">
        <v>0.35059323999999997</v>
      </c>
    </row>
    <row r="110" spans="1:3" x14ac:dyDescent="0.3">
      <c r="A110" t="b">
        <v>0</v>
      </c>
      <c r="B110">
        <v>252.42712</v>
      </c>
      <c r="C110" s="2">
        <v>0.35059323999999997</v>
      </c>
    </row>
    <row r="111" spans="1:3" x14ac:dyDescent="0.3">
      <c r="A111" t="b">
        <v>0</v>
      </c>
      <c r="B111">
        <v>252.42712</v>
      </c>
      <c r="C111" s="2">
        <v>0.35059323999999997</v>
      </c>
    </row>
    <row r="112" spans="1:3" x14ac:dyDescent="0.3">
      <c r="A112" t="b">
        <v>0</v>
      </c>
      <c r="B112">
        <v>252.42712</v>
      </c>
      <c r="C112" s="2">
        <v>0.35059323999999997</v>
      </c>
    </row>
    <row r="113" spans="1:3" x14ac:dyDescent="0.3">
      <c r="A113" t="b">
        <v>0</v>
      </c>
      <c r="B113">
        <v>252.42712</v>
      </c>
      <c r="C113" s="2">
        <v>0.35059323999999997</v>
      </c>
    </row>
    <row r="114" spans="1:3" x14ac:dyDescent="0.3">
      <c r="A114" t="b">
        <v>0</v>
      </c>
      <c r="B114">
        <v>252.42712</v>
      </c>
      <c r="C114" s="2">
        <v>0.35059323999999997</v>
      </c>
    </row>
    <row r="115" spans="1:3" x14ac:dyDescent="0.3">
      <c r="A115" t="b">
        <v>0</v>
      </c>
      <c r="B115">
        <v>252.42712</v>
      </c>
      <c r="C115" s="2">
        <v>0.35059323999999997</v>
      </c>
    </row>
    <row r="116" spans="1:3" x14ac:dyDescent="0.3">
      <c r="A116" t="b">
        <v>0</v>
      </c>
      <c r="B116">
        <v>252.42712</v>
      </c>
      <c r="C116" s="2">
        <v>0.35059323999999997</v>
      </c>
    </row>
    <row r="117" spans="1:3" x14ac:dyDescent="0.3">
      <c r="A117" t="b">
        <v>0</v>
      </c>
      <c r="B117">
        <v>252.42712</v>
      </c>
      <c r="C117" s="2">
        <v>0.35059323999999997</v>
      </c>
    </row>
    <row r="118" spans="1:3" x14ac:dyDescent="0.3">
      <c r="A118" t="b">
        <v>0</v>
      </c>
      <c r="B118">
        <v>252.42712</v>
      </c>
      <c r="C118" s="2">
        <v>0.35059323999999997</v>
      </c>
    </row>
    <row r="119" spans="1:3" x14ac:dyDescent="0.3">
      <c r="A119" t="b">
        <v>0</v>
      </c>
      <c r="B119">
        <v>252.42712</v>
      </c>
      <c r="C119" s="2">
        <v>0.35059323999999997</v>
      </c>
    </row>
    <row r="120" spans="1:3" x14ac:dyDescent="0.3">
      <c r="A120" t="b">
        <v>0</v>
      </c>
      <c r="B120">
        <v>252.42712</v>
      </c>
      <c r="C120" s="2">
        <v>0.35059323999999997</v>
      </c>
    </row>
    <row r="121" spans="1:3" x14ac:dyDescent="0.3">
      <c r="A121" t="b">
        <v>0</v>
      </c>
      <c r="B121">
        <v>252.42712</v>
      </c>
      <c r="C121" s="2">
        <v>0.35059323999999997</v>
      </c>
    </row>
    <row r="122" spans="1:3" x14ac:dyDescent="0.3">
      <c r="A122" t="b">
        <v>0</v>
      </c>
      <c r="B122">
        <v>252.42712</v>
      </c>
      <c r="C122" s="2">
        <v>0.35059323999999997</v>
      </c>
    </row>
    <row r="123" spans="1:3" x14ac:dyDescent="0.3">
      <c r="A123" t="b">
        <v>0</v>
      </c>
      <c r="B123">
        <v>252.42712</v>
      </c>
      <c r="C123" s="2">
        <v>0.35059323999999997</v>
      </c>
    </row>
    <row r="124" spans="1:3" x14ac:dyDescent="0.3">
      <c r="A124" t="b">
        <v>0</v>
      </c>
      <c r="B124">
        <v>252.42712</v>
      </c>
      <c r="C124" s="2">
        <v>0.35059323999999997</v>
      </c>
    </row>
    <row r="125" spans="1:3" x14ac:dyDescent="0.3">
      <c r="A125" t="b">
        <v>0</v>
      </c>
      <c r="B125">
        <v>252.42712</v>
      </c>
      <c r="C125" s="2">
        <v>0.35059323999999997</v>
      </c>
    </row>
    <row r="126" spans="1:3" x14ac:dyDescent="0.3">
      <c r="A126" t="b">
        <v>0</v>
      </c>
      <c r="B126">
        <v>252.42712</v>
      </c>
      <c r="C126" s="2">
        <v>0.35059323999999997</v>
      </c>
    </row>
    <row r="127" spans="1:3" x14ac:dyDescent="0.3">
      <c r="A127" t="b">
        <v>0</v>
      </c>
      <c r="B127">
        <v>252.42712</v>
      </c>
      <c r="C127" s="2">
        <v>0.35059323999999997</v>
      </c>
    </row>
    <row r="128" spans="1:3" x14ac:dyDescent="0.3">
      <c r="A128" t="b">
        <v>0</v>
      </c>
      <c r="B128">
        <v>252.42712</v>
      </c>
      <c r="C128" s="2">
        <v>0.35059323999999997</v>
      </c>
    </row>
    <row r="129" spans="1:3" x14ac:dyDescent="0.3">
      <c r="A129" t="b">
        <v>0</v>
      </c>
      <c r="B129">
        <v>252.42712</v>
      </c>
      <c r="C129" s="2">
        <v>0.35059323999999997</v>
      </c>
    </row>
    <row r="130" spans="1:3" x14ac:dyDescent="0.3">
      <c r="A130" t="b">
        <v>0</v>
      </c>
      <c r="B130">
        <v>252.42712</v>
      </c>
      <c r="C130" s="2">
        <v>0.35059323999999997</v>
      </c>
    </row>
    <row r="131" spans="1:3" x14ac:dyDescent="0.3">
      <c r="A131" t="b">
        <v>0</v>
      </c>
      <c r="B131">
        <v>252.42712</v>
      </c>
      <c r="C131" s="2">
        <v>0.35059323999999997</v>
      </c>
    </row>
    <row r="132" spans="1:3" x14ac:dyDescent="0.3">
      <c r="A132" t="b">
        <v>0</v>
      </c>
      <c r="B132">
        <v>252.42712</v>
      </c>
      <c r="C132" s="2">
        <v>0.35059323999999997</v>
      </c>
    </row>
    <row r="133" spans="1:3" x14ac:dyDescent="0.3">
      <c r="A133" t="b">
        <v>0</v>
      </c>
      <c r="B133">
        <v>252.42712</v>
      </c>
      <c r="C133" s="2">
        <v>0.35059323999999997</v>
      </c>
    </row>
    <row r="134" spans="1:3" x14ac:dyDescent="0.3">
      <c r="A134" t="b">
        <v>0</v>
      </c>
      <c r="B134">
        <v>252.42712</v>
      </c>
      <c r="C134" s="2">
        <v>0.35059323999999997</v>
      </c>
    </row>
    <row r="135" spans="1:3" x14ac:dyDescent="0.3">
      <c r="A135" t="b">
        <v>0</v>
      </c>
      <c r="B135">
        <v>252.42712</v>
      </c>
      <c r="C135" s="2">
        <v>0.35059323999999997</v>
      </c>
    </row>
    <row r="136" spans="1:3" x14ac:dyDescent="0.3">
      <c r="A136" t="b">
        <v>0</v>
      </c>
      <c r="B136">
        <v>252.42712</v>
      </c>
      <c r="C136" s="2">
        <v>0.35059323999999997</v>
      </c>
    </row>
    <row r="137" spans="1:3" x14ac:dyDescent="0.3">
      <c r="A137" t="b">
        <v>0</v>
      </c>
      <c r="B137">
        <v>252.42712</v>
      </c>
      <c r="C137" s="2">
        <v>0.35059323999999997</v>
      </c>
    </row>
    <row r="138" spans="1:3" x14ac:dyDescent="0.3">
      <c r="A138" t="b">
        <v>0</v>
      </c>
      <c r="B138">
        <v>252.42712</v>
      </c>
      <c r="C138" s="2">
        <v>0.35059323999999997</v>
      </c>
    </row>
    <row r="139" spans="1:3" x14ac:dyDescent="0.3">
      <c r="A139" t="b">
        <v>0</v>
      </c>
      <c r="B139">
        <v>252.42712</v>
      </c>
      <c r="C139" s="2">
        <v>0.35059323999999997</v>
      </c>
    </row>
    <row r="140" spans="1:3" x14ac:dyDescent="0.3">
      <c r="A140" t="b">
        <v>0</v>
      </c>
      <c r="B140">
        <v>252.42712</v>
      </c>
      <c r="C140" s="2">
        <v>0.35059323999999997</v>
      </c>
    </row>
    <row r="141" spans="1:3" x14ac:dyDescent="0.3">
      <c r="A141" t="b">
        <v>0</v>
      </c>
      <c r="B141">
        <v>252.42712</v>
      </c>
      <c r="C141" s="2">
        <v>0.35059323999999997</v>
      </c>
    </row>
    <row r="142" spans="1:3" x14ac:dyDescent="0.3">
      <c r="A142" t="b">
        <v>0</v>
      </c>
      <c r="B142">
        <v>252.42712</v>
      </c>
      <c r="C142" s="2">
        <v>0.35059323999999997</v>
      </c>
    </row>
    <row r="143" spans="1:3" x14ac:dyDescent="0.3">
      <c r="A143" t="b">
        <v>0</v>
      </c>
      <c r="B143">
        <v>252.42712</v>
      </c>
      <c r="C143" s="2">
        <v>0.35059323999999997</v>
      </c>
    </row>
    <row r="144" spans="1:3" x14ac:dyDescent="0.3">
      <c r="A144" t="b">
        <v>0</v>
      </c>
      <c r="B144">
        <v>252.42712</v>
      </c>
      <c r="C144" s="2">
        <v>0.35059323999999997</v>
      </c>
    </row>
    <row r="145" spans="1:3" x14ac:dyDescent="0.3">
      <c r="A145" t="b">
        <v>0</v>
      </c>
      <c r="B145">
        <v>252.42712</v>
      </c>
      <c r="C145" s="2">
        <v>0.35059323999999997</v>
      </c>
    </row>
    <row r="146" spans="1:3" x14ac:dyDescent="0.3">
      <c r="A146" t="b">
        <v>0</v>
      </c>
      <c r="B146">
        <v>252.42712</v>
      </c>
      <c r="C146" s="2">
        <v>0.35059323999999997</v>
      </c>
    </row>
    <row r="147" spans="1:3" x14ac:dyDescent="0.3">
      <c r="A147" t="b">
        <v>0</v>
      </c>
      <c r="B147">
        <v>252.42712</v>
      </c>
      <c r="C147" s="2">
        <v>0.35059323999999997</v>
      </c>
    </row>
    <row r="148" spans="1:3" x14ac:dyDescent="0.3">
      <c r="A148" t="b">
        <v>0</v>
      </c>
      <c r="B148">
        <v>252.42712</v>
      </c>
      <c r="C148" s="2">
        <v>0.35059323999999997</v>
      </c>
    </row>
    <row r="149" spans="1:3" x14ac:dyDescent="0.3">
      <c r="A149" t="b">
        <v>0</v>
      </c>
      <c r="B149">
        <v>252.42712</v>
      </c>
      <c r="C149" s="2">
        <v>0.35059323999999997</v>
      </c>
    </row>
    <row r="150" spans="1:3" x14ac:dyDescent="0.3">
      <c r="A150" t="b">
        <v>0</v>
      </c>
      <c r="B150">
        <v>252.42712</v>
      </c>
      <c r="C150" s="2">
        <v>0.35059323999999997</v>
      </c>
    </row>
    <row r="151" spans="1:3" x14ac:dyDescent="0.3">
      <c r="A151" t="b">
        <v>0</v>
      </c>
      <c r="B151">
        <v>252.42712</v>
      </c>
      <c r="C151" s="2">
        <v>0.35059323999999997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72B19-0C58-4ADE-BB94-8D1C1D91A5C1}">
  <dimension ref="A1:F151"/>
  <sheetViews>
    <sheetView workbookViewId="0">
      <selection activeCell="F8" sqref="F8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29.886718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84.541259999999994</v>
      </c>
      <c r="C2" s="2">
        <v>0.117418416</v>
      </c>
      <c r="E2" s="1" t="s">
        <v>3</v>
      </c>
      <c r="F2" s="2">
        <f xml:space="preserve"> COUNTIF(TradeResults8[Column1], "VERDADEIRO") / COUNTA(TradeResults8[Column1])</f>
        <v>1</v>
      </c>
    </row>
    <row r="3" spans="1:6" ht="18" x14ac:dyDescent="0.35">
      <c r="A3" t="b">
        <v>1</v>
      </c>
      <c r="B3">
        <v>94.786010000000005</v>
      </c>
      <c r="C3" s="2">
        <v>0.13164724</v>
      </c>
      <c r="E3" s="1" t="s">
        <v>4</v>
      </c>
      <c r="F3" s="3">
        <f t="array" ref="F3" xml:space="preserve"> AVERAGE(IF(TradeResults8[Column1] = TRUE,TradeResults8[Column3]))</f>
        <v>6.4232588259999931E-2</v>
      </c>
    </row>
    <row r="4" spans="1:6" ht="18" x14ac:dyDescent="0.35">
      <c r="A4" t="b">
        <v>1</v>
      </c>
      <c r="B4">
        <v>89.943910000000002</v>
      </c>
      <c r="C4" s="2">
        <v>0.12492209999999999</v>
      </c>
      <c r="E4" s="1" t="s">
        <v>8</v>
      </c>
      <c r="F4" s="6">
        <f t="array" ref="F4" xml:space="preserve"> AVERAGE(IF(TradeResults8[Column1] = TRUE,TradeResults8[Column2],0))</f>
        <v>46.247463820000021</v>
      </c>
    </row>
    <row r="5" spans="1:6" ht="18" x14ac:dyDescent="0.35">
      <c r="A5" t="b">
        <v>1</v>
      </c>
      <c r="B5">
        <v>41.214843999999999</v>
      </c>
      <c r="C5" s="2">
        <v>5.7242836999999998E-2</v>
      </c>
      <c r="E5" s="4" t="s">
        <v>5</v>
      </c>
      <c r="F5" s="2">
        <f t="array" ref="F5">_xlfn.STDEV.P(IF(TradeResults8[Column1]=TRUE, TradeResults8[Column3]))</f>
        <v>3.9331598592110335E-2</v>
      </c>
    </row>
    <row r="6" spans="1:6" ht="18" x14ac:dyDescent="0.35">
      <c r="A6" t="b">
        <v>1</v>
      </c>
      <c r="B6">
        <v>97.581419999999994</v>
      </c>
      <c r="C6" s="2">
        <v>0.13552976</v>
      </c>
      <c r="E6" s="1" t="s">
        <v>6</v>
      </c>
      <c r="F6" s="2">
        <f t="array" ref="F6">_xlfn.STDEV.P(IF(TradeResults8[Column1]=TRUE, IF(TradeResults8[Column3]&gt;0,TradeResults8[Column3])))</f>
        <v>3.9331598592110335E-2</v>
      </c>
    </row>
    <row r="7" spans="1:6" ht="18" x14ac:dyDescent="0.35">
      <c r="A7" t="b">
        <v>1</v>
      </c>
      <c r="B7">
        <v>13.326355</v>
      </c>
      <c r="C7" s="2">
        <v>1.8508825E-2</v>
      </c>
      <c r="E7" s="1" t="s">
        <v>7</v>
      </c>
      <c r="F7" s="3" t="e">
        <f t="array" ref="F7">_xlfn.STDEV.P(IF(TradeResults8[Column1]=TRUE, IF(TradeResults8[Column3]&lt;0,TradeResults8[Column3])))</f>
        <v>#DIV/0!</v>
      </c>
    </row>
    <row r="8" spans="1:6" x14ac:dyDescent="0.3">
      <c r="A8" t="b">
        <v>1</v>
      </c>
      <c r="B8">
        <v>13.326355</v>
      </c>
      <c r="C8" s="2">
        <v>1.8508825E-2</v>
      </c>
    </row>
    <row r="9" spans="1:6" x14ac:dyDescent="0.3">
      <c r="A9" t="b">
        <v>1</v>
      </c>
      <c r="B9">
        <v>30.204101999999999</v>
      </c>
      <c r="C9" s="2">
        <v>4.1950139999999997E-2</v>
      </c>
    </row>
    <row r="10" spans="1:6" x14ac:dyDescent="0.3">
      <c r="A10" t="b">
        <v>1</v>
      </c>
      <c r="B10">
        <v>13.326355</v>
      </c>
      <c r="C10" s="2">
        <v>1.8508825E-2</v>
      </c>
    </row>
    <row r="11" spans="1:6" x14ac:dyDescent="0.3">
      <c r="A11" t="b">
        <v>1</v>
      </c>
      <c r="B11">
        <v>96.726560000000006</v>
      </c>
      <c r="C11" s="2">
        <v>0.13434245</v>
      </c>
    </row>
    <row r="12" spans="1:6" x14ac:dyDescent="0.3">
      <c r="A12" t="b">
        <v>1</v>
      </c>
      <c r="B12">
        <v>13.326355</v>
      </c>
      <c r="C12" s="2">
        <v>1.8508825E-2</v>
      </c>
    </row>
    <row r="13" spans="1:6" x14ac:dyDescent="0.3">
      <c r="A13" t="b">
        <v>1</v>
      </c>
      <c r="B13">
        <v>13.326355</v>
      </c>
      <c r="C13" s="2">
        <v>1.8508825E-2</v>
      </c>
    </row>
    <row r="14" spans="1:6" x14ac:dyDescent="0.3">
      <c r="A14" t="b">
        <v>1</v>
      </c>
      <c r="B14">
        <v>27.718323000000002</v>
      </c>
      <c r="C14" s="2">
        <v>3.8497669999999998E-2</v>
      </c>
    </row>
    <row r="15" spans="1:6" x14ac:dyDescent="0.3">
      <c r="A15" t="b">
        <v>1</v>
      </c>
      <c r="B15">
        <v>13.326355</v>
      </c>
      <c r="C15" s="2">
        <v>1.8508825E-2</v>
      </c>
    </row>
    <row r="16" spans="1:6" x14ac:dyDescent="0.3">
      <c r="A16" t="b">
        <v>1</v>
      </c>
      <c r="B16">
        <v>55.129944000000002</v>
      </c>
      <c r="C16" s="2">
        <v>7.6569360000000003E-2</v>
      </c>
    </row>
    <row r="17" spans="1:3" x14ac:dyDescent="0.3">
      <c r="A17" t="b">
        <v>1</v>
      </c>
      <c r="B17">
        <v>13.326355</v>
      </c>
      <c r="C17" s="2">
        <v>1.8508825E-2</v>
      </c>
    </row>
    <row r="18" spans="1:3" x14ac:dyDescent="0.3">
      <c r="A18" t="b">
        <v>1</v>
      </c>
      <c r="B18">
        <v>85.379760000000005</v>
      </c>
      <c r="C18" s="2">
        <v>0.11858299999999999</v>
      </c>
    </row>
    <row r="19" spans="1:3" x14ac:dyDescent="0.3">
      <c r="A19" t="b">
        <v>1</v>
      </c>
      <c r="B19">
        <v>13.326355</v>
      </c>
      <c r="C19" s="2">
        <v>1.8508825E-2</v>
      </c>
    </row>
    <row r="20" spans="1:3" x14ac:dyDescent="0.3">
      <c r="A20" t="b">
        <v>1</v>
      </c>
      <c r="B20">
        <v>85.708495999999997</v>
      </c>
      <c r="C20" s="2">
        <v>0.11903958000000001</v>
      </c>
    </row>
    <row r="21" spans="1:3" x14ac:dyDescent="0.3">
      <c r="A21" t="b">
        <v>1</v>
      </c>
      <c r="B21">
        <v>57.985349999999997</v>
      </c>
      <c r="C21" s="2">
        <v>8.0535209999999996E-2</v>
      </c>
    </row>
    <row r="22" spans="1:3" x14ac:dyDescent="0.3">
      <c r="A22" t="b">
        <v>1</v>
      </c>
      <c r="B22">
        <v>64.234859999999998</v>
      </c>
      <c r="C22" s="2">
        <v>8.9215085E-2</v>
      </c>
    </row>
    <row r="23" spans="1:3" x14ac:dyDescent="0.3">
      <c r="A23" t="b">
        <v>1</v>
      </c>
      <c r="B23">
        <v>37.520139999999998</v>
      </c>
      <c r="C23" s="2">
        <v>5.2111310000000001E-2</v>
      </c>
    </row>
    <row r="24" spans="1:3" x14ac:dyDescent="0.3">
      <c r="A24" t="b">
        <v>1</v>
      </c>
      <c r="B24">
        <v>61.114623999999999</v>
      </c>
      <c r="C24" s="2">
        <v>8.4881424999999996E-2</v>
      </c>
    </row>
    <row r="25" spans="1:3" x14ac:dyDescent="0.3">
      <c r="A25" t="b">
        <v>1</v>
      </c>
      <c r="B25">
        <v>75.281189999999995</v>
      </c>
      <c r="C25" s="2">
        <v>0.10455721</v>
      </c>
    </row>
    <row r="26" spans="1:3" x14ac:dyDescent="0.3">
      <c r="A26" t="b">
        <v>1</v>
      </c>
      <c r="B26">
        <v>40.160828000000002</v>
      </c>
      <c r="C26" s="2">
        <v>5.5778927999999998E-2</v>
      </c>
    </row>
    <row r="27" spans="1:3" x14ac:dyDescent="0.3">
      <c r="A27" t="b">
        <v>1</v>
      </c>
      <c r="B27">
        <v>76.20917</v>
      </c>
      <c r="C27" s="2">
        <v>0.10584606000000001</v>
      </c>
    </row>
    <row r="28" spans="1:3" x14ac:dyDescent="0.3">
      <c r="A28" t="b">
        <v>1</v>
      </c>
      <c r="B28">
        <v>61.042847000000002</v>
      </c>
      <c r="C28" s="2">
        <v>8.478173E-2</v>
      </c>
    </row>
    <row r="29" spans="1:3" x14ac:dyDescent="0.3">
      <c r="A29" t="b">
        <v>1</v>
      </c>
      <c r="B29">
        <v>50.628540000000001</v>
      </c>
      <c r="C29" s="2">
        <v>7.0317420000000005E-2</v>
      </c>
    </row>
    <row r="30" spans="1:3" x14ac:dyDescent="0.3">
      <c r="A30" t="b">
        <v>1</v>
      </c>
      <c r="B30">
        <v>13.326355</v>
      </c>
      <c r="C30" s="2">
        <v>1.8508825E-2</v>
      </c>
    </row>
    <row r="31" spans="1:3" x14ac:dyDescent="0.3">
      <c r="A31" t="b">
        <v>1</v>
      </c>
      <c r="B31">
        <v>70.673220000000001</v>
      </c>
      <c r="C31" s="2">
        <v>9.8157250000000001E-2</v>
      </c>
    </row>
    <row r="32" spans="1:3" x14ac:dyDescent="0.3">
      <c r="A32" t="b">
        <v>1</v>
      </c>
      <c r="B32">
        <v>85.607665999999995</v>
      </c>
      <c r="C32" s="2">
        <v>0.11889954</v>
      </c>
    </row>
    <row r="33" spans="1:3" x14ac:dyDescent="0.3">
      <c r="A33" t="b">
        <v>1</v>
      </c>
      <c r="B33">
        <v>13.326355</v>
      </c>
      <c r="C33" s="2">
        <v>1.8508825E-2</v>
      </c>
    </row>
    <row r="34" spans="1:3" x14ac:dyDescent="0.3">
      <c r="A34" t="b">
        <v>1</v>
      </c>
      <c r="B34">
        <v>13.326355</v>
      </c>
      <c r="C34" s="2">
        <v>1.8508825E-2</v>
      </c>
    </row>
    <row r="35" spans="1:3" x14ac:dyDescent="0.3">
      <c r="A35" t="b">
        <v>1</v>
      </c>
      <c r="B35">
        <v>71.056579999999997</v>
      </c>
      <c r="C35" s="2">
        <v>9.8689689999999997E-2</v>
      </c>
    </row>
    <row r="36" spans="1:3" x14ac:dyDescent="0.3">
      <c r="A36" t="b">
        <v>1</v>
      </c>
      <c r="B36">
        <v>90.076903999999999</v>
      </c>
      <c r="C36" s="2">
        <v>0.12510681000000001</v>
      </c>
    </row>
    <row r="37" spans="1:3" x14ac:dyDescent="0.3">
      <c r="A37" t="b">
        <v>1</v>
      </c>
      <c r="B37">
        <v>73.681030000000007</v>
      </c>
      <c r="C37" s="2">
        <v>0.10233477000000001</v>
      </c>
    </row>
    <row r="38" spans="1:3" x14ac:dyDescent="0.3">
      <c r="A38" t="b">
        <v>1</v>
      </c>
      <c r="B38">
        <v>13.326355</v>
      </c>
      <c r="C38" s="2">
        <v>1.8508825E-2</v>
      </c>
    </row>
    <row r="39" spans="1:3" x14ac:dyDescent="0.3">
      <c r="A39" t="b">
        <v>1</v>
      </c>
      <c r="B39">
        <v>36.565734999999997</v>
      </c>
      <c r="C39" s="2">
        <v>5.0785743000000001E-2</v>
      </c>
    </row>
    <row r="40" spans="1:3" x14ac:dyDescent="0.3">
      <c r="A40" t="b">
        <v>1</v>
      </c>
      <c r="B40">
        <v>13.326355</v>
      </c>
      <c r="C40" s="2">
        <v>1.8508825E-2</v>
      </c>
    </row>
    <row r="41" spans="1:3" x14ac:dyDescent="0.3">
      <c r="A41" t="b">
        <v>1</v>
      </c>
      <c r="B41">
        <v>13.326355</v>
      </c>
      <c r="C41" s="2">
        <v>1.8508825E-2</v>
      </c>
    </row>
    <row r="42" spans="1:3" x14ac:dyDescent="0.3">
      <c r="A42" t="b">
        <v>1</v>
      </c>
      <c r="B42">
        <v>74.781800000000004</v>
      </c>
      <c r="C42" s="2">
        <v>0.10386361</v>
      </c>
    </row>
    <row r="43" spans="1:3" x14ac:dyDescent="0.3">
      <c r="A43" t="b">
        <v>1</v>
      </c>
      <c r="B43">
        <v>85.152649999999994</v>
      </c>
      <c r="C43" s="2">
        <v>0.118267566</v>
      </c>
    </row>
    <row r="44" spans="1:3" x14ac:dyDescent="0.3">
      <c r="A44" t="b">
        <v>1</v>
      </c>
      <c r="B44">
        <v>62.741515999999997</v>
      </c>
      <c r="C44" s="2">
        <v>8.7140990000000002E-2</v>
      </c>
    </row>
    <row r="45" spans="1:3" x14ac:dyDescent="0.3">
      <c r="A45" t="b">
        <v>1</v>
      </c>
      <c r="B45">
        <v>13.326355</v>
      </c>
      <c r="C45" s="2">
        <v>1.8508825E-2</v>
      </c>
    </row>
    <row r="46" spans="1:3" x14ac:dyDescent="0.3">
      <c r="A46" t="b">
        <v>1</v>
      </c>
      <c r="B46">
        <v>41.419066999999998</v>
      </c>
      <c r="C46" s="2">
        <v>5.7526484000000003E-2</v>
      </c>
    </row>
    <row r="47" spans="1:3" x14ac:dyDescent="0.3">
      <c r="A47" t="b">
        <v>1</v>
      </c>
      <c r="B47">
        <v>58.352294999999998</v>
      </c>
      <c r="C47" s="2">
        <v>8.1044850000000002E-2</v>
      </c>
    </row>
    <row r="48" spans="1:3" x14ac:dyDescent="0.3">
      <c r="A48" t="b">
        <v>1</v>
      </c>
      <c r="B48">
        <v>27.377196999999999</v>
      </c>
      <c r="C48" s="2">
        <v>3.8023885E-2</v>
      </c>
    </row>
    <row r="49" spans="1:3" x14ac:dyDescent="0.3">
      <c r="A49" t="b">
        <v>1</v>
      </c>
      <c r="B49">
        <v>54.083862000000003</v>
      </c>
      <c r="C49" s="2">
        <v>7.5116479999999999E-2</v>
      </c>
    </row>
    <row r="50" spans="1:3" x14ac:dyDescent="0.3">
      <c r="A50" t="b">
        <v>1</v>
      </c>
      <c r="B50">
        <v>13.326355</v>
      </c>
      <c r="C50" s="2">
        <v>1.8508825E-2</v>
      </c>
    </row>
    <row r="51" spans="1:3" x14ac:dyDescent="0.3">
      <c r="A51" t="b">
        <v>1</v>
      </c>
      <c r="B51">
        <v>75.584959999999995</v>
      </c>
      <c r="C51" s="2">
        <v>0.10497911</v>
      </c>
    </row>
    <row r="52" spans="1:3" x14ac:dyDescent="0.3">
      <c r="A52" t="b">
        <v>1</v>
      </c>
      <c r="B52">
        <v>13.326355</v>
      </c>
      <c r="C52" s="2">
        <v>1.8508825E-2</v>
      </c>
    </row>
    <row r="53" spans="1:3" x14ac:dyDescent="0.3">
      <c r="A53" t="b">
        <v>1</v>
      </c>
      <c r="B53">
        <v>74.957030000000003</v>
      </c>
      <c r="C53" s="2">
        <v>0.104106985</v>
      </c>
    </row>
    <row r="54" spans="1:3" x14ac:dyDescent="0.3">
      <c r="A54" t="b">
        <v>1</v>
      </c>
      <c r="B54">
        <v>60.999878000000002</v>
      </c>
      <c r="C54" s="2">
        <v>8.4722049999999993E-2</v>
      </c>
    </row>
    <row r="55" spans="1:3" x14ac:dyDescent="0.3">
      <c r="A55" t="b">
        <v>1</v>
      </c>
      <c r="B55">
        <v>70.433409999999995</v>
      </c>
      <c r="C55" s="2">
        <v>9.7824179999999997E-2</v>
      </c>
    </row>
    <row r="56" spans="1:3" x14ac:dyDescent="0.3">
      <c r="A56" t="b">
        <v>1</v>
      </c>
      <c r="B56">
        <v>13.326355</v>
      </c>
      <c r="C56" s="2">
        <v>1.8508825E-2</v>
      </c>
    </row>
    <row r="57" spans="1:3" x14ac:dyDescent="0.3">
      <c r="A57" t="b">
        <v>1</v>
      </c>
      <c r="B57">
        <v>13.326355</v>
      </c>
      <c r="C57" s="2">
        <v>1.8508825E-2</v>
      </c>
    </row>
    <row r="58" spans="1:3" x14ac:dyDescent="0.3">
      <c r="A58" t="b">
        <v>1</v>
      </c>
      <c r="B58">
        <v>13.326355</v>
      </c>
      <c r="C58" s="2">
        <v>1.8508825E-2</v>
      </c>
    </row>
    <row r="59" spans="1:3" x14ac:dyDescent="0.3">
      <c r="A59" t="b">
        <v>1</v>
      </c>
      <c r="B59">
        <v>13.326355</v>
      </c>
      <c r="C59" s="2">
        <v>1.8508825E-2</v>
      </c>
    </row>
    <row r="60" spans="1:3" x14ac:dyDescent="0.3">
      <c r="A60" t="b">
        <v>1</v>
      </c>
      <c r="B60">
        <v>76.361879999999999</v>
      </c>
      <c r="C60" s="2">
        <v>0.106058165</v>
      </c>
    </row>
    <row r="61" spans="1:3" x14ac:dyDescent="0.3">
      <c r="A61" t="b">
        <v>1</v>
      </c>
      <c r="B61">
        <v>28.276855000000001</v>
      </c>
      <c r="C61" s="2">
        <v>3.9273410000000002E-2</v>
      </c>
    </row>
    <row r="62" spans="1:3" x14ac:dyDescent="0.3">
      <c r="A62" t="b">
        <v>1</v>
      </c>
      <c r="B62">
        <v>13.326355</v>
      </c>
      <c r="C62" s="2">
        <v>1.8508825E-2</v>
      </c>
    </row>
    <row r="63" spans="1:3" x14ac:dyDescent="0.3">
      <c r="A63" t="b">
        <v>1</v>
      </c>
      <c r="B63">
        <v>13.326355</v>
      </c>
      <c r="C63" s="2">
        <v>1.8508825E-2</v>
      </c>
    </row>
    <row r="64" spans="1:3" x14ac:dyDescent="0.3">
      <c r="A64" t="b">
        <v>1</v>
      </c>
      <c r="B64">
        <v>87.175899999999999</v>
      </c>
      <c r="C64" s="2">
        <v>0.12107764</v>
      </c>
    </row>
    <row r="65" spans="1:3" x14ac:dyDescent="0.3">
      <c r="A65" t="b">
        <v>1</v>
      </c>
      <c r="B65">
        <v>42.416564999999999</v>
      </c>
      <c r="C65" s="2">
        <v>5.8911896999999998E-2</v>
      </c>
    </row>
    <row r="66" spans="1:3" x14ac:dyDescent="0.3">
      <c r="A66" t="b">
        <v>1</v>
      </c>
      <c r="B66">
        <v>48.078429999999997</v>
      </c>
      <c r="C66" s="2">
        <v>6.6775600000000004E-2</v>
      </c>
    </row>
    <row r="67" spans="1:3" x14ac:dyDescent="0.3">
      <c r="A67" t="b">
        <v>1</v>
      </c>
      <c r="B67">
        <v>13.326355</v>
      </c>
      <c r="C67" s="2">
        <v>1.8508825E-2</v>
      </c>
    </row>
    <row r="68" spans="1:3" x14ac:dyDescent="0.3">
      <c r="A68" t="b">
        <v>1</v>
      </c>
      <c r="B68">
        <v>99.764830000000003</v>
      </c>
      <c r="C68" s="2">
        <v>0.13856225999999999</v>
      </c>
    </row>
    <row r="69" spans="1:3" x14ac:dyDescent="0.3">
      <c r="A69" t="b">
        <v>1</v>
      </c>
      <c r="B69">
        <v>13.326355</v>
      </c>
      <c r="C69" s="2">
        <v>1.8508825E-2</v>
      </c>
    </row>
    <row r="70" spans="1:3" x14ac:dyDescent="0.3">
      <c r="A70" t="b">
        <v>1</v>
      </c>
      <c r="B70">
        <v>66.827640000000002</v>
      </c>
      <c r="C70" s="2">
        <v>9.2816159999999995E-2</v>
      </c>
    </row>
    <row r="71" spans="1:3" x14ac:dyDescent="0.3">
      <c r="A71" t="b">
        <v>1</v>
      </c>
      <c r="B71">
        <v>51.703429999999997</v>
      </c>
      <c r="C71" s="2">
        <v>7.1810319999999997E-2</v>
      </c>
    </row>
    <row r="72" spans="1:3" x14ac:dyDescent="0.3">
      <c r="A72" t="b">
        <v>1</v>
      </c>
      <c r="B72">
        <v>63.052062999999997</v>
      </c>
      <c r="C72" s="2">
        <v>8.757231E-2</v>
      </c>
    </row>
    <row r="73" spans="1:3" x14ac:dyDescent="0.3">
      <c r="A73" t="b">
        <v>1</v>
      </c>
      <c r="B73">
        <v>81.399900000000002</v>
      </c>
      <c r="C73" s="2">
        <v>0.11305542</v>
      </c>
    </row>
    <row r="74" spans="1:3" x14ac:dyDescent="0.3">
      <c r="A74" t="b">
        <v>1</v>
      </c>
      <c r="B74">
        <v>54.526854999999998</v>
      </c>
      <c r="C74" s="2">
        <v>7.573175E-2</v>
      </c>
    </row>
    <row r="75" spans="1:3" x14ac:dyDescent="0.3">
      <c r="A75" t="b">
        <v>1</v>
      </c>
      <c r="B75">
        <v>39.995849999999997</v>
      </c>
      <c r="C75" s="2">
        <v>5.5549793E-2</v>
      </c>
    </row>
    <row r="76" spans="1:3" x14ac:dyDescent="0.3">
      <c r="A76" t="b">
        <v>1</v>
      </c>
      <c r="B76">
        <v>13.326355</v>
      </c>
      <c r="C76" s="2">
        <v>1.8508825E-2</v>
      </c>
    </row>
    <row r="77" spans="1:3" x14ac:dyDescent="0.3">
      <c r="A77" t="b">
        <v>1</v>
      </c>
      <c r="B77">
        <v>43.43976</v>
      </c>
      <c r="C77" s="2">
        <v>6.0332999999999998E-2</v>
      </c>
    </row>
    <row r="78" spans="1:3" x14ac:dyDescent="0.3">
      <c r="A78" t="b">
        <v>1</v>
      </c>
      <c r="B78">
        <v>47.538147000000002</v>
      </c>
      <c r="C78" s="2">
        <v>6.6025205000000003E-2</v>
      </c>
    </row>
    <row r="79" spans="1:3" x14ac:dyDescent="0.3">
      <c r="A79" t="b">
        <v>1</v>
      </c>
      <c r="B79">
        <v>13.326355</v>
      </c>
      <c r="C79" s="2">
        <v>1.8508825E-2</v>
      </c>
    </row>
    <row r="80" spans="1:3" x14ac:dyDescent="0.3">
      <c r="A80" t="b">
        <v>1</v>
      </c>
      <c r="B80">
        <v>47.237732000000001</v>
      </c>
      <c r="C80" s="2">
        <v>6.5607960000000007E-2</v>
      </c>
    </row>
    <row r="81" spans="1:3" x14ac:dyDescent="0.3">
      <c r="A81" t="b">
        <v>1</v>
      </c>
      <c r="B81">
        <v>55.628295999999999</v>
      </c>
      <c r="C81" s="2">
        <v>7.726152E-2</v>
      </c>
    </row>
    <row r="82" spans="1:3" x14ac:dyDescent="0.3">
      <c r="A82" t="b">
        <v>1</v>
      </c>
      <c r="B82">
        <v>79.880554000000004</v>
      </c>
      <c r="C82" s="2">
        <v>0.11094522</v>
      </c>
    </row>
    <row r="83" spans="1:3" x14ac:dyDescent="0.3">
      <c r="A83" t="b">
        <v>1</v>
      </c>
      <c r="B83">
        <v>36.289734000000003</v>
      </c>
      <c r="C83" s="2">
        <v>5.0402407000000003E-2</v>
      </c>
    </row>
    <row r="84" spans="1:3" x14ac:dyDescent="0.3">
      <c r="A84" t="b">
        <v>1</v>
      </c>
      <c r="B84">
        <v>45.711975000000002</v>
      </c>
      <c r="C84" s="2">
        <v>6.3488855999999996E-2</v>
      </c>
    </row>
    <row r="85" spans="1:3" x14ac:dyDescent="0.3">
      <c r="A85" t="b">
        <v>1</v>
      </c>
      <c r="B85">
        <v>70.608029999999999</v>
      </c>
      <c r="C85" s="2">
        <v>9.8066710000000001E-2</v>
      </c>
    </row>
    <row r="86" spans="1:3" x14ac:dyDescent="0.3">
      <c r="A86" t="b">
        <v>1</v>
      </c>
      <c r="B86">
        <v>85.251525999999998</v>
      </c>
      <c r="C86" s="2">
        <v>0.118404895</v>
      </c>
    </row>
    <row r="87" spans="1:3" x14ac:dyDescent="0.3">
      <c r="A87" t="b">
        <v>1</v>
      </c>
      <c r="B87">
        <v>13.326355</v>
      </c>
      <c r="C87" s="2">
        <v>1.8508825E-2</v>
      </c>
    </row>
    <row r="88" spans="1:3" x14ac:dyDescent="0.3">
      <c r="A88" t="b">
        <v>1</v>
      </c>
      <c r="B88">
        <v>62.798096000000001</v>
      </c>
      <c r="C88" s="2">
        <v>8.7219580000000005E-2</v>
      </c>
    </row>
    <row r="89" spans="1:3" x14ac:dyDescent="0.3">
      <c r="A89" t="b">
        <v>1</v>
      </c>
      <c r="B89">
        <v>69.336789999999993</v>
      </c>
      <c r="C89" s="2">
        <v>9.6301100000000001E-2</v>
      </c>
    </row>
    <row r="90" spans="1:3" x14ac:dyDescent="0.3">
      <c r="A90" t="b">
        <v>1</v>
      </c>
      <c r="B90">
        <v>13.326355</v>
      </c>
      <c r="C90" s="2">
        <v>1.8508825E-2</v>
      </c>
    </row>
    <row r="91" spans="1:3" x14ac:dyDescent="0.3">
      <c r="A91" t="b">
        <v>1</v>
      </c>
      <c r="B91">
        <v>13.326355</v>
      </c>
      <c r="C91" s="2">
        <v>1.8508825E-2</v>
      </c>
    </row>
    <row r="92" spans="1:3" x14ac:dyDescent="0.3">
      <c r="A92" t="b">
        <v>1</v>
      </c>
      <c r="B92">
        <v>83.512389999999996</v>
      </c>
      <c r="C92" s="2">
        <v>0.11598943</v>
      </c>
    </row>
    <row r="93" spans="1:3" x14ac:dyDescent="0.3">
      <c r="A93" t="b">
        <v>1</v>
      </c>
      <c r="B93">
        <v>33.172606999999999</v>
      </c>
      <c r="C93" s="2">
        <v>4.6073063999999997E-2</v>
      </c>
    </row>
    <row r="94" spans="1:3" x14ac:dyDescent="0.3">
      <c r="A94" t="b">
        <v>1</v>
      </c>
      <c r="B94">
        <v>13.326355</v>
      </c>
      <c r="C94" s="2">
        <v>1.8508825E-2</v>
      </c>
    </row>
    <row r="95" spans="1:3" x14ac:dyDescent="0.3">
      <c r="A95" t="b">
        <v>1</v>
      </c>
      <c r="B95">
        <v>61.398069999999997</v>
      </c>
      <c r="C95" s="2">
        <v>8.5275100000000006E-2</v>
      </c>
    </row>
    <row r="96" spans="1:3" x14ac:dyDescent="0.3">
      <c r="A96" t="b">
        <v>1</v>
      </c>
      <c r="B96">
        <v>80.785706000000005</v>
      </c>
      <c r="C96" s="2">
        <v>0.11220237</v>
      </c>
    </row>
    <row r="97" spans="1:3" x14ac:dyDescent="0.3">
      <c r="A97" t="b">
        <v>1</v>
      </c>
      <c r="B97">
        <v>27.876953</v>
      </c>
      <c r="C97" s="2">
        <v>3.8717990000000001E-2</v>
      </c>
    </row>
    <row r="98" spans="1:3" x14ac:dyDescent="0.3">
      <c r="A98" t="b">
        <v>1</v>
      </c>
      <c r="B98">
        <v>92.472110000000001</v>
      </c>
      <c r="C98" s="2">
        <v>0.12843347999999999</v>
      </c>
    </row>
    <row r="99" spans="1:3" x14ac:dyDescent="0.3">
      <c r="A99" t="b">
        <v>1</v>
      </c>
      <c r="B99">
        <v>43.964294000000002</v>
      </c>
      <c r="C99" s="2">
        <v>6.1061520000000001E-2</v>
      </c>
    </row>
    <row r="100" spans="1:3" x14ac:dyDescent="0.3">
      <c r="A100" t="b">
        <v>1</v>
      </c>
      <c r="B100">
        <v>57.350160000000002</v>
      </c>
      <c r="C100" s="2">
        <v>7.9652995000000004E-2</v>
      </c>
    </row>
    <row r="101" spans="1:3" x14ac:dyDescent="0.3">
      <c r="A101" t="b">
        <v>1</v>
      </c>
      <c r="B101">
        <v>27.158263999999999</v>
      </c>
      <c r="C101" s="2">
        <v>3.7719811999999998E-2</v>
      </c>
    </row>
    <row r="102" spans="1:3" x14ac:dyDescent="0.3">
      <c r="A102" t="b">
        <v>1</v>
      </c>
      <c r="B102">
        <v>69.018249999999995</v>
      </c>
      <c r="C102" s="2">
        <v>9.5858680000000002E-2</v>
      </c>
    </row>
    <row r="103" spans="1:3" x14ac:dyDescent="0.3">
      <c r="A103" t="b">
        <v>1</v>
      </c>
      <c r="B103">
        <v>13.326355</v>
      </c>
      <c r="C103" s="2">
        <v>1.8508825E-2</v>
      </c>
    </row>
    <row r="104" spans="1:3" x14ac:dyDescent="0.3">
      <c r="A104" t="b">
        <v>1</v>
      </c>
      <c r="B104">
        <v>45.157043000000002</v>
      </c>
      <c r="C104" s="2">
        <v>6.2718116000000004E-2</v>
      </c>
    </row>
    <row r="105" spans="1:3" x14ac:dyDescent="0.3">
      <c r="A105" t="b">
        <v>1</v>
      </c>
      <c r="B105">
        <v>40.270263999999997</v>
      </c>
      <c r="C105" s="2">
        <v>5.5930920000000002E-2</v>
      </c>
    </row>
    <row r="106" spans="1:3" x14ac:dyDescent="0.3">
      <c r="A106" t="b">
        <v>1</v>
      </c>
      <c r="B106">
        <v>35.828673999999999</v>
      </c>
      <c r="C106" s="2">
        <v>4.9762048000000003E-2</v>
      </c>
    </row>
    <row r="107" spans="1:3" x14ac:dyDescent="0.3">
      <c r="A107" t="b">
        <v>1</v>
      </c>
      <c r="B107">
        <v>13.326355</v>
      </c>
      <c r="C107" s="2">
        <v>1.8508825E-2</v>
      </c>
    </row>
    <row r="108" spans="1:3" x14ac:dyDescent="0.3">
      <c r="A108" t="b">
        <v>1</v>
      </c>
      <c r="B108">
        <v>13.326355</v>
      </c>
      <c r="C108" s="2">
        <v>1.8508825E-2</v>
      </c>
    </row>
    <row r="109" spans="1:3" x14ac:dyDescent="0.3">
      <c r="A109" t="b">
        <v>1</v>
      </c>
      <c r="B109">
        <v>13.326355</v>
      </c>
      <c r="C109" s="2">
        <v>1.8508825E-2</v>
      </c>
    </row>
    <row r="110" spans="1:3" x14ac:dyDescent="0.3">
      <c r="A110" t="b">
        <v>1</v>
      </c>
      <c r="B110">
        <v>13.326355</v>
      </c>
      <c r="C110" s="2">
        <v>1.8508825E-2</v>
      </c>
    </row>
    <row r="111" spans="1:3" x14ac:dyDescent="0.3">
      <c r="A111" t="b">
        <v>1</v>
      </c>
      <c r="B111">
        <v>70.799930000000003</v>
      </c>
      <c r="C111" s="2">
        <v>9.8333229999999994E-2</v>
      </c>
    </row>
    <row r="112" spans="1:3" x14ac:dyDescent="0.3">
      <c r="A112" t="b">
        <v>1</v>
      </c>
      <c r="B112">
        <v>44.275390000000002</v>
      </c>
      <c r="C112" s="2">
        <v>6.1493597999999997E-2</v>
      </c>
    </row>
    <row r="113" spans="1:3" x14ac:dyDescent="0.3">
      <c r="A113" t="b">
        <v>1</v>
      </c>
      <c r="B113">
        <v>29.009338</v>
      </c>
      <c r="C113" s="2">
        <v>4.0290747000000002E-2</v>
      </c>
    </row>
    <row r="114" spans="1:3" x14ac:dyDescent="0.3">
      <c r="A114" t="b">
        <v>1</v>
      </c>
      <c r="B114">
        <v>54.798034999999999</v>
      </c>
      <c r="C114" s="2">
        <v>7.6108380000000003E-2</v>
      </c>
    </row>
    <row r="115" spans="1:3" x14ac:dyDescent="0.3">
      <c r="A115" t="b">
        <v>1</v>
      </c>
      <c r="B115">
        <v>49.028624999999998</v>
      </c>
      <c r="C115" s="2">
        <v>6.8095310000000006E-2</v>
      </c>
    </row>
    <row r="116" spans="1:3" x14ac:dyDescent="0.3">
      <c r="A116" t="b">
        <v>1</v>
      </c>
      <c r="B116">
        <v>13.326355</v>
      </c>
      <c r="C116" s="2">
        <v>1.8508825E-2</v>
      </c>
    </row>
    <row r="117" spans="1:3" x14ac:dyDescent="0.3">
      <c r="A117" t="b">
        <v>1</v>
      </c>
      <c r="B117">
        <v>66.52637</v>
      </c>
      <c r="C117" s="2">
        <v>9.2397734999999995E-2</v>
      </c>
    </row>
    <row r="118" spans="1:3" x14ac:dyDescent="0.3">
      <c r="A118" t="b">
        <v>1</v>
      </c>
      <c r="B118">
        <v>69.94623</v>
      </c>
      <c r="C118" s="2">
        <v>9.7147540000000004E-2</v>
      </c>
    </row>
    <row r="119" spans="1:3" x14ac:dyDescent="0.3">
      <c r="A119" t="b">
        <v>1</v>
      </c>
      <c r="B119">
        <v>75.387209999999996</v>
      </c>
      <c r="C119" s="2">
        <v>0.104704455</v>
      </c>
    </row>
    <row r="120" spans="1:3" x14ac:dyDescent="0.3">
      <c r="A120" t="b">
        <v>1</v>
      </c>
      <c r="B120">
        <v>13.326355</v>
      </c>
      <c r="C120" s="2">
        <v>1.8508825E-2</v>
      </c>
    </row>
    <row r="121" spans="1:3" x14ac:dyDescent="0.3">
      <c r="A121" t="b">
        <v>1</v>
      </c>
      <c r="B121">
        <v>13.326355</v>
      </c>
      <c r="C121" s="2">
        <v>1.8508825E-2</v>
      </c>
    </row>
    <row r="122" spans="1:3" x14ac:dyDescent="0.3">
      <c r="A122" t="b">
        <v>1</v>
      </c>
      <c r="B122">
        <v>36.692993000000001</v>
      </c>
      <c r="C122" s="2">
        <v>5.0962489999999999E-2</v>
      </c>
    </row>
    <row r="123" spans="1:3" x14ac:dyDescent="0.3">
      <c r="A123" t="b">
        <v>1</v>
      </c>
      <c r="B123">
        <v>59.482970000000002</v>
      </c>
      <c r="C123" s="2">
        <v>8.2615240000000006E-2</v>
      </c>
    </row>
    <row r="124" spans="1:3" x14ac:dyDescent="0.3">
      <c r="A124" t="b">
        <v>1</v>
      </c>
      <c r="B124">
        <v>13.326355</v>
      </c>
      <c r="C124" s="2">
        <v>1.8508825E-2</v>
      </c>
    </row>
    <row r="125" spans="1:3" x14ac:dyDescent="0.3">
      <c r="A125" t="b">
        <v>1</v>
      </c>
      <c r="B125">
        <v>13.326355</v>
      </c>
      <c r="C125" s="2">
        <v>1.8508825E-2</v>
      </c>
    </row>
    <row r="126" spans="1:3" x14ac:dyDescent="0.3">
      <c r="A126" t="b">
        <v>1</v>
      </c>
      <c r="B126">
        <v>82.508483999999996</v>
      </c>
      <c r="C126" s="2">
        <v>0.114595115</v>
      </c>
    </row>
    <row r="127" spans="1:3" x14ac:dyDescent="0.3">
      <c r="A127" t="b">
        <v>1</v>
      </c>
      <c r="B127">
        <v>36.024839999999998</v>
      </c>
      <c r="C127" s="2">
        <v>5.0034500000000003E-2</v>
      </c>
    </row>
    <row r="128" spans="1:3" x14ac:dyDescent="0.3">
      <c r="A128" t="b">
        <v>1</v>
      </c>
      <c r="B128">
        <v>87.628296000000006</v>
      </c>
      <c r="C128" s="2">
        <v>0.121705964</v>
      </c>
    </row>
    <row r="129" spans="1:3" x14ac:dyDescent="0.3">
      <c r="A129" t="b">
        <v>1</v>
      </c>
      <c r="B129">
        <v>89.949889999999996</v>
      </c>
      <c r="C129" s="2">
        <v>0.12493040399999999</v>
      </c>
    </row>
    <row r="130" spans="1:3" x14ac:dyDescent="0.3">
      <c r="A130" t="b">
        <v>1</v>
      </c>
      <c r="B130">
        <v>51.988402999999998</v>
      </c>
      <c r="C130" s="2">
        <v>7.2206119999999999E-2</v>
      </c>
    </row>
    <row r="131" spans="1:3" x14ac:dyDescent="0.3">
      <c r="A131" t="b">
        <v>1</v>
      </c>
      <c r="B131">
        <v>65.317750000000004</v>
      </c>
      <c r="C131" s="2">
        <v>9.0719099999999997E-2</v>
      </c>
    </row>
    <row r="132" spans="1:3" x14ac:dyDescent="0.3">
      <c r="A132" t="b">
        <v>1</v>
      </c>
      <c r="B132">
        <v>13.326355</v>
      </c>
      <c r="C132" s="2">
        <v>1.8508825E-2</v>
      </c>
    </row>
    <row r="133" spans="1:3" x14ac:dyDescent="0.3">
      <c r="A133" t="b">
        <v>1</v>
      </c>
      <c r="B133">
        <v>84.692809999999994</v>
      </c>
      <c r="C133" s="2">
        <v>0.11762889999999999</v>
      </c>
    </row>
    <row r="134" spans="1:3" x14ac:dyDescent="0.3">
      <c r="A134" t="b">
        <v>1</v>
      </c>
      <c r="B134">
        <v>13.326355</v>
      </c>
      <c r="C134" s="2">
        <v>1.8508825E-2</v>
      </c>
    </row>
    <row r="135" spans="1:3" x14ac:dyDescent="0.3">
      <c r="A135" t="b">
        <v>1</v>
      </c>
      <c r="B135">
        <v>91.074280000000002</v>
      </c>
      <c r="C135" s="2">
        <v>0.12649204999999999</v>
      </c>
    </row>
    <row r="136" spans="1:3" x14ac:dyDescent="0.3">
      <c r="A136" t="b">
        <v>1</v>
      </c>
      <c r="B136">
        <v>33.420409999999997</v>
      </c>
      <c r="C136" s="2">
        <v>4.6417236000000001E-2</v>
      </c>
    </row>
    <row r="137" spans="1:3" x14ac:dyDescent="0.3">
      <c r="A137" t="b">
        <v>1</v>
      </c>
      <c r="B137">
        <v>88.529359999999997</v>
      </c>
      <c r="C137" s="2">
        <v>0.12295744</v>
      </c>
    </row>
    <row r="138" spans="1:3" x14ac:dyDescent="0.3">
      <c r="A138" t="b">
        <v>1</v>
      </c>
      <c r="B138">
        <v>29.117187999999999</v>
      </c>
      <c r="C138" s="2">
        <v>4.0440536999999999E-2</v>
      </c>
    </row>
    <row r="139" spans="1:3" x14ac:dyDescent="0.3">
      <c r="A139" t="b">
        <v>1</v>
      </c>
      <c r="B139">
        <v>65.073179999999994</v>
      </c>
      <c r="C139" s="2">
        <v>9.0379420000000002E-2</v>
      </c>
    </row>
    <row r="140" spans="1:3" x14ac:dyDescent="0.3">
      <c r="A140" t="b">
        <v>1</v>
      </c>
      <c r="B140">
        <v>13.326355</v>
      </c>
      <c r="C140" s="2">
        <v>1.8508825E-2</v>
      </c>
    </row>
    <row r="141" spans="1:3" x14ac:dyDescent="0.3">
      <c r="A141" t="b">
        <v>1</v>
      </c>
      <c r="B141">
        <v>13.326355</v>
      </c>
      <c r="C141" s="2">
        <v>1.8508825E-2</v>
      </c>
    </row>
    <row r="142" spans="1:3" x14ac:dyDescent="0.3">
      <c r="A142" t="b">
        <v>1</v>
      </c>
      <c r="B142">
        <v>83.425476000000003</v>
      </c>
      <c r="C142" s="2">
        <v>0.11586871999999999</v>
      </c>
    </row>
    <row r="143" spans="1:3" x14ac:dyDescent="0.3">
      <c r="A143" t="b">
        <v>1</v>
      </c>
      <c r="B143">
        <v>13.326355</v>
      </c>
      <c r="C143" s="2">
        <v>1.8508825E-2</v>
      </c>
    </row>
    <row r="144" spans="1:3" x14ac:dyDescent="0.3">
      <c r="A144" t="b">
        <v>1</v>
      </c>
      <c r="B144">
        <v>13.326355</v>
      </c>
      <c r="C144" s="2">
        <v>1.8508825E-2</v>
      </c>
    </row>
    <row r="145" spans="1:3" x14ac:dyDescent="0.3">
      <c r="A145" t="b">
        <v>1</v>
      </c>
      <c r="B145">
        <v>50.516419999999997</v>
      </c>
      <c r="C145" s="2">
        <v>7.0161689999999999E-2</v>
      </c>
    </row>
    <row r="146" spans="1:3" x14ac:dyDescent="0.3">
      <c r="A146" t="b">
        <v>1</v>
      </c>
      <c r="B146">
        <v>73.934629999999999</v>
      </c>
      <c r="C146" s="2">
        <v>0.10268699000000001</v>
      </c>
    </row>
    <row r="147" spans="1:3" x14ac:dyDescent="0.3">
      <c r="A147" t="b">
        <v>1</v>
      </c>
      <c r="B147">
        <v>96.625243999999995</v>
      </c>
      <c r="C147" s="2">
        <v>0.13420174000000001</v>
      </c>
    </row>
    <row r="148" spans="1:3" x14ac:dyDescent="0.3">
      <c r="A148" t="b">
        <v>1</v>
      </c>
      <c r="B148">
        <v>13.326355</v>
      </c>
      <c r="C148" s="2">
        <v>1.8508825E-2</v>
      </c>
    </row>
    <row r="149" spans="1:3" x14ac:dyDescent="0.3">
      <c r="A149" t="b">
        <v>1</v>
      </c>
      <c r="B149">
        <v>13.326355</v>
      </c>
      <c r="C149" s="2">
        <v>1.8508825E-2</v>
      </c>
    </row>
    <row r="150" spans="1:3" x14ac:dyDescent="0.3">
      <c r="A150" t="b">
        <v>1</v>
      </c>
      <c r="B150">
        <v>67.569275000000005</v>
      </c>
      <c r="C150" s="2">
        <v>9.3846219999999994E-2</v>
      </c>
    </row>
    <row r="151" spans="1:3" x14ac:dyDescent="0.3">
      <c r="A151" t="b">
        <v>1</v>
      </c>
      <c r="B151">
        <v>42.862549999999999</v>
      </c>
      <c r="C151" s="2">
        <v>5.9531316000000001E-2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5C89-7FF6-45AA-A7E0-74F7A6A1A0CB}">
  <dimension ref="A1:F151"/>
  <sheetViews>
    <sheetView workbookViewId="0">
      <selection activeCell="F8" sqref="F8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31" customWidth="1"/>
    <col min="6" max="6" width="12.218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26.845703</v>
      </c>
      <c r="C2" s="2">
        <v>3.7285699999999998E-2</v>
      </c>
      <c r="E2" s="1" t="s">
        <v>3</v>
      </c>
      <c r="F2" s="2">
        <f xml:space="preserve"> COUNTIF(TradeResults7[Column1], "VERDADEIRO") / COUNTA(TradeResults7[Column1])</f>
        <v>1</v>
      </c>
    </row>
    <row r="3" spans="1:6" ht="18" x14ac:dyDescent="0.35">
      <c r="A3" t="b">
        <v>1</v>
      </c>
      <c r="B3">
        <v>26.845703</v>
      </c>
      <c r="C3" s="2">
        <v>3.7285699999999998E-2</v>
      </c>
      <c r="E3" s="1" t="s">
        <v>4</v>
      </c>
      <c r="F3" s="3">
        <f t="array" ref="F3" xml:space="preserve"> AVERAGE(IF(TradeResults7[Column1] = TRUE,TradeResults7[Column3]))</f>
        <v>3.7285699999999984E-2</v>
      </c>
    </row>
    <row r="4" spans="1:6" ht="18" x14ac:dyDescent="0.35">
      <c r="A4" t="b">
        <v>1</v>
      </c>
      <c r="B4">
        <v>26.845703</v>
      </c>
      <c r="C4" s="2">
        <v>3.7285699999999998E-2</v>
      </c>
      <c r="E4" s="1" t="s">
        <v>8</v>
      </c>
      <c r="F4" s="6">
        <f t="array" ref="F4" xml:space="preserve"> AVERAGE(IF(TradeResults7[Column1] = TRUE,TradeResults7[Column2],0))</f>
        <v>26.845702999999968</v>
      </c>
    </row>
    <row r="5" spans="1:6" ht="18" x14ac:dyDescent="0.35">
      <c r="A5" t="b">
        <v>1</v>
      </c>
      <c r="B5">
        <v>26.845703</v>
      </c>
      <c r="C5" s="2">
        <v>3.7285699999999998E-2</v>
      </c>
      <c r="E5" s="4" t="s">
        <v>5</v>
      </c>
      <c r="F5" s="2">
        <f t="array" ref="F5">_xlfn.STDEV.P(IF(TradeResults7[Column1]=TRUE, TradeResults7[Column3]))</f>
        <v>1.3877787807814457E-17</v>
      </c>
    </row>
    <row r="6" spans="1:6" ht="18" x14ac:dyDescent="0.35">
      <c r="A6" t="b">
        <v>1</v>
      </c>
      <c r="B6">
        <v>26.845703</v>
      </c>
      <c r="C6" s="2">
        <v>3.7285699999999998E-2</v>
      </c>
      <c r="E6" s="1" t="s">
        <v>6</v>
      </c>
      <c r="F6" s="2">
        <f t="array" ref="F6">_xlfn.STDEV.P(IF(TradeResults7[Column1]=TRUE, IF(TradeResults7[Column3]&gt;0,TradeResults7[Column3])))</f>
        <v>1.3877787807814457E-17</v>
      </c>
    </row>
    <row r="7" spans="1:6" ht="18" x14ac:dyDescent="0.35">
      <c r="A7" t="b">
        <v>1</v>
      </c>
      <c r="B7">
        <v>26.845703</v>
      </c>
      <c r="C7" s="2">
        <v>3.7285699999999998E-2</v>
      </c>
      <c r="E7" s="1" t="s">
        <v>7</v>
      </c>
      <c r="F7" s="3" t="e">
        <f t="array" ref="F7">_xlfn.STDEV.P(IF(TradeResults7[Column1]=TRUE, IF(TradeResults7[Column3]&lt;0,TradeResults7[Column3])))</f>
        <v>#DIV/0!</v>
      </c>
    </row>
    <row r="8" spans="1:6" x14ac:dyDescent="0.3">
      <c r="A8" t="b">
        <v>1</v>
      </c>
      <c r="B8">
        <v>26.845703</v>
      </c>
      <c r="C8" s="2">
        <v>3.7285699999999998E-2</v>
      </c>
    </row>
    <row r="9" spans="1:6" x14ac:dyDescent="0.3">
      <c r="A9" t="b">
        <v>1</v>
      </c>
      <c r="B9">
        <v>26.845703</v>
      </c>
      <c r="C9" s="2">
        <v>3.7285699999999998E-2</v>
      </c>
    </row>
    <row r="10" spans="1:6" x14ac:dyDescent="0.3">
      <c r="A10" t="b">
        <v>1</v>
      </c>
      <c r="B10">
        <v>26.845703</v>
      </c>
      <c r="C10" s="2">
        <v>3.7285699999999998E-2</v>
      </c>
    </row>
    <row r="11" spans="1:6" x14ac:dyDescent="0.3">
      <c r="A11" t="b">
        <v>1</v>
      </c>
      <c r="B11">
        <v>26.845703</v>
      </c>
      <c r="C11" s="2">
        <v>3.7285699999999998E-2</v>
      </c>
    </row>
    <row r="12" spans="1:6" x14ac:dyDescent="0.3">
      <c r="A12" t="b">
        <v>1</v>
      </c>
      <c r="B12">
        <v>26.845703</v>
      </c>
      <c r="C12" s="2">
        <v>3.7285699999999998E-2</v>
      </c>
    </row>
    <row r="13" spans="1:6" x14ac:dyDescent="0.3">
      <c r="A13" t="b">
        <v>1</v>
      </c>
      <c r="B13">
        <v>26.845703</v>
      </c>
      <c r="C13" s="2">
        <v>3.7285699999999998E-2</v>
      </c>
    </row>
    <row r="14" spans="1:6" x14ac:dyDescent="0.3">
      <c r="A14" t="b">
        <v>1</v>
      </c>
      <c r="B14">
        <v>26.845703</v>
      </c>
      <c r="C14" s="2">
        <v>3.7285699999999998E-2</v>
      </c>
    </row>
    <row r="15" spans="1:6" x14ac:dyDescent="0.3">
      <c r="A15" t="b">
        <v>1</v>
      </c>
      <c r="B15">
        <v>26.845703</v>
      </c>
      <c r="C15" s="2">
        <v>3.7285699999999998E-2</v>
      </c>
    </row>
    <row r="16" spans="1:6" x14ac:dyDescent="0.3">
      <c r="A16" t="b">
        <v>1</v>
      </c>
      <c r="B16">
        <v>26.845703</v>
      </c>
      <c r="C16" s="2">
        <v>3.7285699999999998E-2</v>
      </c>
    </row>
    <row r="17" spans="1:3" x14ac:dyDescent="0.3">
      <c r="A17" t="b">
        <v>1</v>
      </c>
      <c r="B17">
        <v>26.845703</v>
      </c>
      <c r="C17" s="2">
        <v>3.7285699999999998E-2</v>
      </c>
    </row>
    <row r="18" spans="1:3" x14ac:dyDescent="0.3">
      <c r="A18" t="b">
        <v>1</v>
      </c>
      <c r="B18">
        <v>26.845703</v>
      </c>
      <c r="C18" s="2">
        <v>3.7285699999999998E-2</v>
      </c>
    </row>
    <row r="19" spans="1:3" x14ac:dyDescent="0.3">
      <c r="A19" t="b">
        <v>1</v>
      </c>
      <c r="B19">
        <v>26.845703</v>
      </c>
      <c r="C19" s="2">
        <v>3.7285699999999998E-2</v>
      </c>
    </row>
    <row r="20" spans="1:3" x14ac:dyDescent="0.3">
      <c r="A20" t="b">
        <v>1</v>
      </c>
      <c r="B20">
        <v>26.845703</v>
      </c>
      <c r="C20" s="2">
        <v>3.7285699999999998E-2</v>
      </c>
    </row>
    <row r="21" spans="1:3" x14ac:dyDescent="0.3">
      <c r="A21" t="b">
        <v>1</v>
      </c>
      <c r="B21">
        <v>26.845703</v>
      </c>
      <c r="C21" s="2">
        <v>3.7285699999999998E-2</v>
      </c>
    </row>
    <row r="22" spans="1:3" x14ac:dyDescent="0.3">
      <c r="A22" t="b">
        <v>1</v>
      </c>
      <c r="B22">
        <v>26.845703</v>
      </c>
      <c r="C22" s="2">
        <v>3.7285699999999998E-2</v>
      </c>
    </row>
    <row r="23" spans="1:3" x14ac:dyDescent="0.3">
      <c r="A23" t="b">
        <v>1</v>
      </c>
      <c r="B23">
        <v>26.845703</v>
      </c>
      <c r="C23" s="2">
        <v>3.7285699999999998E-2</v>
      </c>
    </row>
    <row r="24" spans="1:3" x14ac:dyDescent="0.3">
      <c r="A24" t="b">
        <v>1</v>
      </c>
      <c r="B24">
        <v>26.845703</v>
      </c>
      <c r="C24" s="2">
        <v>3.7285699999999998E-2</v>
      </c>
    </row>
    <row r="25" spans="1:3" x14ac:dyDescent="0.3">
      <c r="A25" t="b">
        <v>1</v>
      </c>
      <c r="B25">
        <v>26.845703</v>
      </c>
      <c r="C25" s="2">
        <v>3.7285699999999998E-2</v>
      </c>
    </row>
    <row r="26" spans="1:3" x14ac:dyDescent="0.3">
      <c r="A26" t="b">
        <v>1</v>
      </c>
      <c r="B26">
        <v>26.845703</v>
      </c>
      <c r="C26" s="2">
        <v>3.7285699999999998E-2</v>
      </c>
    </row>
    <row r="27" spans="1:3" x14ac:dyDescent="0.3">
      <c r="A27" t="b">
        <v>1</v>
      </c>
      <c r="B27">
        <v>26.845703</v>
      </c>
      <c r="C27" s="2">
        <v>3.7285699999999998E-2</v>
      </c>
    </row>
    <row r="28" spans="1:3" x14ac:dyDescent="0.3">
      <c r="A28" t="b">
        <v>1</v>
      </c>
      <c r="B28">
        <v>26.845703</v>
      </c>
      <c r="C28" s="2">
        <v>3.7285699999999998E-2</v>
      </c>
    </row>
    <row r="29" spans="1:3" x14ac:dyDescent="0.3">
      <c r="A29" t="b">
        <v>1</v>
      </c>
      <c r="B29">
        <v>26.845703</v>
      </c>
      <c r="C29" s="2">
        <v>3.7285699999999998E-2</v>
      </c>
    </row>
    <row r="30" spans="1:3" x14ac:dyDescent="0.3">
      <c r="A30" t="b">
        <v>1</v>
      </c>
      <c r="B30">
        <v>26.845703</v>
      </c>
      <c r="C30" s="2">
        <v>3.7285699999999998E-2</v>
      </c>
    </row>
    <row r="31" spans="1:3" x14ac:dyDescent="0.3">
      <c r="A31" t="b">
        <v>1</v>
      </c>
      <c r="B31">
        <v>26.845703</v>
      </c>
      <c r="C31" s="2">
        <v>3.7285699999999998E-2</v>
      </c>
    </row>
    <row r="32" spans="1:3" x14ac:dyDescent="0.3">
      <c r="A32" t="b">
        <v>1</v>
      </c>
      <c r="B32">
        <v>26.845703</v>
      </c>
      <c r="C32" s="2">
        <v>3.7285699999999998E-2</v>
      </c>
    </row>
    <row r="33" spans="1:3" x14ac:dyDescent="0.3">
      <c r="A33" t="b">
        <v>1</v>
      </c>
      <c r="B33">
        <v>26.845703</v>
      </c>
      <c r="C33" s="2">
        <v>3.7285699999999998E-2</v>
      </c>
    </row>
    <row r="34" spans="1:3" x14ac:dyDescent="0.3">
      <c r="A34" t="b">
        <v>1</v>
      </c>
      <c r="B34">
        <v>26.845703</v>
      </c>
      <c r="C34" s="2">
        <v>3.7285699999999998E-2</v>
      </c>
    </row>
    <row r="35" spans="1:3" x14ac:dyDescent="0.3">
      <c r="A35" t="b">
        <v>1</v>
      </c>
      <c r="B35">
        <v>26.845703</v>
      </c>
      <c r="C35" s="2">
        <v>3.7285699999999998E-2</v>
      </c>
    </row>
    <row r="36" spans="1:3" x14ac:dyDescent="0.3">
      <c r="A36" t="b">
        <v>1</v>
      </c>
      <c r="B36">
        <v>26.845703</v>
      </c>
      <c r="C36" s="2">
        <v>3.7285699999999998E-2</v>
      </c>
    </row>
    <row r="37" spans="1:3" x14ac:dyDescent="0.3">
      <c r="A37" t="b">
        <v>1</v>
      </c>
      <c r="B37">
        <v>26.845703</v>
      </c>
      <c r="C37" s="2">
        <v>3.7285699999999998E-2</v>
      </c>
    </row>
    <row r="38" spans="1:3" x14ac:dyDescent="0.3">
      <c r="A38" t="b">
        <v>1</v>
      </c>
      <c r="B38">
        <v>26.845703</v>
      </c>
      <c r="C38" s="2">
        <v>3.7285699999999998E-2</v>
      </c>
    </row>
    <row r="39" spans="1:3" x14ac:dyDescent="0.3">
      <c r="A39" t="b">
        <v>1</v>
      </c>
      <c r="B39">
        <v>26.845703</v>
      </c>
      <c r="C39" s="2">
        <v>3.7285699999999998E-2</v>
      </c>
    </row>
    <row r="40" spans="1:3" x14ac:dyDescent="0.3">
      <c r="A40" t="b">
        <v>1</v>
      </c>
      <c r="B40">
        <v>26.845703</v>
      </c>
      <c r="C40" s="2">
        <v>3.7285699999999998E-2</v>
      </c>
    </row>
    <row r="41" spans="1:3" x14ac:dyDescent="0.3">
      <c r="A41" t="b">
        <v>1</v>
      </c>
      <c r="B41">
        <v>26.845703</v>
      </c>
      <c r="C41" s="2">
        <v>3.7285699999999998E-2</v>
      </c>
    </row>
    <row r="42" spans="1:3" x14ac:dyDescent="0.3">
      <c r="A42" t="b">
        <v>1</v>
      </c>
      <c r="B42">
        <v>26.845703</v>
      </c>
      <c r="C42" s="2">
        <v>3.7285699999999998E-2</v>
      </c>
    </row>
    <row r="43" spans="1:3" x14ac:dyDescent="0.3">
      <c r="A43" t="b">
        <v>1</v>
      </c>
      <c r="B43">
        <v>26.845703</v>
      </c>
      <c r="C43" s="2">
        <v>3.7285699999999998E-2</v>
      </c>
    </row>
    <row r="44" spans="1:3" x14ac:dyDescent="0.3">
      <c r="A44" t="b">
        <v>1</v>
      </c>
      <c r="B44">
        <v>26.845703</v>
      </c>
      <c r="C44" s="2">
        <v>3.7285699999999998E-2</v>
      </c>
    </row>
    <row r="45" spans="1:3" x14ac:dyDescent="0.3">
      <c r="A45" t="b">
        <v>1</v>
      </c>
      <c r="B45">
        <v>26.845703</v>
      </c>
      <c r="C45" s="2">
        <v>3.7285699999999998E-2</v>
      </c>
    </row>
    <row r="46" spans="1:3" x14ac:dyDescent="0.3">
      <c r="A46" t="b">
        <v>1</v>
      </c>
      <c r="B46">
        <v>26.845703</v>
      </c>
      <c r="C46" s="2">
        <v>3.7285699999999998E-2</v>
      </c>
    </row>
    <row r="47" spans="1:3" x14ac:dyDescent="0.3">
      <c r="A47" t="b">
        <v>1</v>
      </c>
      <c r="B47">
        <v>26.845703</v>
      </c>
      <c r="C47" s="2">
        <v>3.7285699999999998E-2</v>
      </c>
    </row>
    <row r="48" spans="1:3" x14ac:dyDescent="0.3">
      <c r="A48" t="b">
        <v>1</v>
      </c>
      <c r="B48">
        <v>26.845703</v>
      </c>
      <c r="C48" s="2">
        <v>3.7285699999999998E-2</v>
      </c>
    </row>
    <row r="49" spans="1:3" x14ac:dyDescent="0.3">
      <c r="A49" t="b">
        <v>1</v>
      </c>
      <c r="B49">
        <v>26.845703</v>
      </c>
      <c r="C49" s="2">
        <v>3.7285699999999998E-2</v>
      </c>
    </row>
    <row r="50" spans="1:3" x14ac:dyDescent="0.3">
      <c r="A50" t="b">
        <v>1</v>
      </c>
      <c r="B50">
        <v>26.845703</v>
      </c>
      <c r="C50" s="2">
        <v>3.7285699999999998E-2</v>
      </c>
    </row>
    <row r="51" spans="1:3" x14ac:dyDescent="0.3">
      <c r="A51" t="b">
        <v>1</v>
      </c>
      <c r="B51">
        <v>26.845703</v>
      </c>
      <c r="C51" s="2">
        <v>3.7285699999999998E-2</v>
      </c>
    </row>
    <row r="52" spans="1:3" x14ac:dyDescent="0.3">
      <c r="A52" t="b">
        <v>1</v>
      </c>
      <c r="B52">
        <v>26.845703</v>
      </c>
      <c r="C52" s="2">
        <v>3.7285699999999998E-2</v>
      </c>
    </row>
    <row r="53" spans="1:3" x14ac:dyDescent="0.3">
      <c r="A53" t="b">
        <v>1</v>
      </c>
      <c r="B53">
        <v>26.845703</v>
      </c>
      <c r="C53" s="2">
        <v>3.7285699999999998E-2</v>
      </c>
    </row>
    <row r="54" spans="1:3" x14ac:dyDescent="0.3">
      <c r="A54" t="b">
        <v>1</v>
      </c>
      <c r="B54">
        <v>26.845703</v>
      </c>
      <c r="C54" s="2">
        <v>3.7285699999999998E-2</v>
      </c>
    </row>
    <row r="55" spans="1:3" x14ac:dyDescent="0.3">
      <c r="A55" t="b">
        <v>1</v>
      </c>
      <c r="B55">
        <v>26.845703</v>
      </c>
      <c r="C55" s="2">
        <v>3.7285699999999998E-2</v>
      </c>
    </row>
    <row r="56" spans="1:3" x14ac:dyDescent="0.3">
      <c r="A56" t="b">
        <v>1</v>
      </c>
      <c r="B56">
        <v>26.845703</v>
      </c>
      <c r="C56" s="2">
        <v>3.7285699999999998E-2</v>
      </c>
    </row>
    <row r="57" spans="1:3" x14ac:dyDescent="0.3">
      <c r="A57" t="b">
        <v>1</v>
      </c>
      <c r="B57">
        <v>26.845703</v>
      </c>
      <c r="C57" s="2">
        <v>3.7285699999999998E-2</v>
      </c>
    </row>
    <row r="58" spans="1:3" x14ac:dyDescent="0.3">
      <c r="A58" t="b">
        <v>1</v>
      </c>
      <c r="B58">
        <v>26.845703</v>
      </c>
      <c r="C58" s="2">
        <v>3.7285699999999998E-2</v>
      </c>
    </row>
    <row r="59" spans="1:3" x14ac:dyDescent="0.3">
      <c r="A59" t="b">
        <v>1</v>
      </c>
      <c r="B59">
        <v>26.845703</v>
      </c>
      <c r="C59" s="2">
        <v>3.7285699999999998E-2</v>
      </c>
    </row>
    <row r="60" spans="1:3" x14ac:dyDescent="0.3">
      <c r="A60" t="b">
        <v>1</v>
      </c>
      <c r="B60">
        <v>26.845703</v>
      </c>
      <c r="C60" s="2">
        <v>3.7285699999999998E-2</v>
      </c>
    </row>
    <row r="61" spans="1:3" x14ac:dyDescent="0.3">
      <c r="A61" t="b">
        <v>1</v>
      </c>
      <c r="B61">
        <v>26.845703</v>
      </c>
      <c r="C61" s="2">
        <v>3.7285699999999998E-2</v>
      </c>
    </row>
    <row r="62" spans="1:3" x14ac:dyDescent="0.3">
      <c r="A62" t="b">
        <v>1</v>
      </c>
      <c r="B62">
        <v>26.845703</v>
      </c>
      <c r="C62" s="2">
        <v>3.7285699999999998E-2</v>
      </c>
    </row>
    <row r="63" spans="1:3" x14ac:dyDescent="0.3">
      <c r="A63" t="b">
        <v>1</v>
      </c>
      <c r="B63">
        <v>26.845703</v>
      </c>
      <c r="C63" s="2">
        <v>3.7285699999999998E-2</v>
      </c>
    </row>
    <row r="64" spans="1:3" x14ac:dyDescent="0.3">
      <c r="A64" t="b">
        <v>1</v>
      </c>
      <c r="B64">
        <v>26.845703</v>
      </c>
      <c r="C64" s="2">
        <v>3.7285699999999998E-2</v>
      </c>
    </row>
    <row r="65" spans="1:3" x14ac:dyDescent="0.3">
      <c r="A65" t="b">
        <v>1</v>
      </c>
      <c r="B65">
        <v>26.845703</v>
      </c>
      <c r="C65" s="2">
        <v>3.7285699999999998E-2</v>
      </c>
    </row>
    <row r="66" spans="1:3" x14ac:dyDescent="0.3">
      <c r="A66" t="b">
        <v>1</v>
      </c>
      <c r="B66">
        <v>26.845703</v>
      </c>
      <c r="C66" s="2">
        <v>3.7285699999999998E-2</v>
      </c>
    </row>
    <row r="67" spans="1:3" x14ac:dyDescent="0.3">
      <c r="A67" t="b">
        <v>1</v>
      </c>
      <c r="B67">
        <v>26.845703</v>
      </c>
      <c r="C67" s="2">
        <v>3.7285699999999998E-2</v>
      </c>
    </row>
    <row r="68" spans="1:3" x14ac:dyDescent="0.3">
      <c r="A68" t="b">
        <v>1</v>
      </c>
      <c r="B68">
        <v>26.845703</v>
      </c>
      <c r="C68" s="2">
        <v>3.7285699999999998E-2</v>
      </c>
    </row>
    <row r="69" spans="1:3" x14ac:dyDescent="0.3">
      <c r="A69" t="b">
        <v>1</v>
      </c>
      <c r="B69">
        <v>26.845703</v>
      </c>
      <c r="C69" s="2">
        <v>3.7285699999999998E-2</v>
      </c>
    </row>
    <row r="70" spans="1:3" x14ac:dyDescent="0.3">
      <c r="A70" t="b">
        <v>1</v>
      </c>
      <c r="B70">
        <v>26.845703</v>
      </c>
      <c r="C70" s="2">
        <v>3.7285699999999998E-2</v>
      </c>
    </row>
    <row r="71" spans="1:3" x14ac:dyDescent="0.3">
      <c r="A71" t="b">
        <v>1</v>
      </c>
      <c r="B71">
        <v>26.845703</v>
      </c>
      <c r="C71" s="2">
        <v>3.7285699999999998E-2</v>
      </c>
    </row>
    <row r="72" spans="1:3" x14ac:dyDescent="0.3">
      <c r="A72" t="b">
        <v>1</v>
      </c>
      <c r="B72">
        <v>26.845703</v>
      </c>
      <c r="C72" s="2">
        <v>3.7285699999999998E-2</v>
      </c>
    </row>
    <row r="73" spans="1:3" x14ac:dyDescent="0.3">
      <c r="A73" t="b">
        <v>1</v>
      </c>
      <c r="B73">
        <v>26.845703</v>
      </c>
      <c r="C73" s="2">
        <v>3.7285699999999998E-2</v>
      </c>
    </row>
    <row r="74" spans="1:3" x14ac:dyDescent="0.3">
      <c r="A74" t="b">
        <v>1</v>
      </c>
      <c r="B74">
        <v>26.845703</v>
      </c>
      <c r="C74" s="2">
        <v>3.7285699999999998E-2</v>
      </c>
    </row>
    <row r="75" spans="1:3" x14ac:dyDescent="0.3">
      <c r="A75" t="b">
        <v>1</v>
      </c>
      <c r="B75">
        <v>26.845703</v>
      </c>
      <c r="C75" s="2">
        <v>3.7285699999999998E-2</v>
      </c>
    </row>
    <row r="76" spans="1:3" x14ac:dyDescent="0.3">
      <c r="A76" t="b">
        <v>1</v>
      </c>
      <c r="B76">
        <v>26.845703</v>
      </c>
      <c r="C76" s="2">
        <v>3.7285699999999998E-2</v>
      </c>
    </row>
    <row r="77" spans="1:3" x14ac:dyDescent="0.3">
      <c r="A77" t="b">
        <v>1</v>
      </c>
      <c r="B77">
        <v>26.845703</v>
      </c>
      <c r="C77" s="2">
        <v>3.7285699999999998E-2</v>
      </c>
    </row>
    <row r="78" spans="1:3" x14ac:dyDescent="0.3">
      <c r="A78" t="b">
        <v>1</v>
      </c>
      <c r="B78">
        <v>26.845703</v>
      </c>
      <c r="C78" s="2">
        <v>3.7285699999999998E-2</v>
      </c>
    </row>
    <row r="79" spans="1:3" x14ac:dyDescent="0.3">
      <c r="A79" t="b">
        <v>1</v>
      </c>
      <c r="B79">
        <v>26.845703</v>
      </c>
      <c r="C79" s="2">
        <v>3.7285699999999998E-2</v>
      </c>
    </row>
    <row r="80" spans="1:3" x14ac:dyDescent="0.3">
      <c r="A80" t="b">
        <v>1</v>
      </c>
      <c r="B80">
        <v>26.845703</v>
      </c>
      <c r="C80" s="2">
        <v>3.7285699999999998E-2</v>
      </c>
    </row>
    <row r="81" spans="1:3" x14ac:dyDescent="0.3">
      <c r="A81" t="b">
        <v>1</v>
      </c>
      <c r="B81">
        <v>26.845703</v>
      </c>
      <c r="C81" s="2">
        <v>3.7285699999999998E-2</v>
      </c>
    </row>
    <row r="82" spans="1:3" x14ac:dyDescent="0.3">
      <c r="A82" t="b">
        <v>1</v>
      </c>
      <c r="B82">
        <v>26.845703</v>
      </c>
      <c r="C82" s="2">
        <v>3.7285699999999998E-2</v>
      </c>
    </row>
    <row r="83" spans="1:3" x14ac:dyDescent="0.3">
      <c r="A83" t="b">
        <v>1</v>
      </c>
      <c r="B83">
        <v>26.845703</v>
      </c>
      <c r="C83" s="2">
        <v>3.7285699999999998E-2</v>
      </c>
    </row>
    <row r="84" spans="1:3" x14ac:dyDescent="0.3">
      <c r="A84" t="b">
        <v>1</v>
      </c>
      <c r="B84">
        <v>26.845703</v>
      </c>
      <c r="C84" s="2">
        <v>3.7285699999999998E-2</v>
      </c>
    </row>
    <row r="85" spans="1:3" x14ac:dyDescent="0.3">
      <c r="A85" t="b">
        <v>1</v>
      </c>
      <c r="B85">
        <v>26.845703</v>
      </c>
      <c r="C85" s="2">
        <v>3.7285699999999998E-2</v>
      </c>
    </row>
    <row r="86" spans="1:3" x14ac:dyDescent="0.3">
      <c r="A86" t="b">
        <v>1</v>
      </c>
      <c r="B86">
        <v>26.845703</v>
      </c>
      <c r="C86" s="2">
        <v>3.7285699999999998E-2</v>
      </c>
    </row>
    <row r="87" spans="1:3" x14ac:dyDescent="0.3">
      <c r="A87" t="b">
        <v>1</v>
      </c>
      <c r="B87">
        <v>26.845703</v>
      </c>
      <c r="C87" s="2">
        <v>3.7285699999999998E-2</v>
      </c>
    </row>
    <row r="88" spans="1:3" x14ac:dyDescent="0.3">
      <c r="A88" t="b">
        <v>1</v>
      </c>
      <c r="B88">
        <v>26.845703</v>
      </c>
      <c r="C88" s="2">
        <v>3.7285699999999998E-2</v>
      </c>
    </row>
    <row r="89" spans="1:3" x14ac:dyDescent="0.3">
      <c r="A89" t="b">
        <v>1</v>
      </c>
      <c r="B89">
        <v>26.845703</v>
      </c>
      <c r="C89" s="2">
        <v>3.7285699999999998E-2</v>
      </c>
    </row>
    <row r="90" spans="1:3" x14ac:dyDescent="0.3">
      <c r="A90" t="b">
        <v>1</v>
      </c>
      <c r="B90">
        <v>26.845703</v>
      </c>
      <c r="C90" s="2">
        <v>3.7285699999999998E-2</v>
      </c>
    </row>
    <row r="91" spans="1:3" x14ac:dyDescent="0.3">
      <c r="A91" t="b">
        <v>1</v>
      </c>
      <c r="B91">
        <v>26.845703</v>
      </c>
      <c r="C91" s="2">
        <v>3.7285699999999998E-2</v>
      </c>
    </row>
    <row r="92" spans="1:3" x14ac:dyDescent="0.3">
      <c r="A92" t="b">
        <v>1</v>
      </c>
      <c r="B92">
        <v>26.845703</v>
      </c>
      <c r="C92" s="2">
        <v>3.7285699999999998E-2</v>
      </c>
    </row>
    <row r="93" spans="1:3" x14ac:dyDescent="0.3">
      <c r="A93" t="b">
        <v>1</v>
      </c>
      <c r="B93">
        <v>26.845703</v>
      </c>
      <c r="C93" s="2">
        <v>3.7285699999999998E-2</v>
      </c>
    </row>
    <row r="94" spans="1:3" x14ac:dyDescent="0.3">
      <c r="A94" t="b">
        <v>1</v>
      </c>
      <c r="B94">
        <v>26.845703</v>
      </c>
      <c r="C94" s="2">
        <v>3.7285699999999998E-2</v>
      </c>
    </row>
    <row r="95" spans="1:3" x14ac:dyDescent="0.3">
      <c r="A95" t="b">
        <v>1</v>
      </c>
      <c r="B95">
        <v>26.845703</v>
      </c>
      <c r="C95" s="2">
        <v>3.7285699999999998E-2</v>
      </c>
    </row>
    <row r="96" spans="1:3" x14ac:dyDescent="0.3">
      <c r="A96" t="b">
        <v>1</v>
      </c>
      <c r="B96">
        <v>26.845703</v>
      </c>
      <c r="C96" s="2">
        <v>3.7285699999999998E-2</v>
      </c>
    </row>
    <row r="97" spans="1:3" x14ac:dyDescent="0.3">
      <c r="A97" t="b">
        <v>1</v>
      </c>
      <c r="B97">
        <v>26.845703</v>
      </c>
      <c r="C97" s="2">
        <v>3.7285699999999998E-2</v>
      </c>
    </row>
    <row r="98" spans="1:3" x14ac:dyDescent="0.3">
      <c r="A98" t="b">
        <v>1</v>
      </c>
      <c r="B98">
        <v>26.845703</v>
      </c>
      <c r="C98" s="2">
        <v>3.7285699999999998E-2</v>
      </c>
    </row>
    <row r="99" spans="1:3" x14ac:dyDescent="0.3">
      <c r="A99" t="b">
        <v>1</v>
      </c>
      <c r="B99">
        <v>26.845703</v>
      </c>
      <c r="C99" s="2">
        <v>3.7285699999999998E-2</v>
      </c>
    </row>
    <row r="100" spans="1:3" x14ac:dyDescent="0.3">
      <c r="A100" t="b">
        <v>1</v>
      </c>
      <c r="B100">
        <v>26.845703</v>
      </c>
      <c r="C100" s="2">
        <v>3.7285699999999998E-2</v>
      </c>
    </row>
    <row r="101" spans="1:3" x14ac:dyDescent="0.3">
      <c r="A101" t="b">
        <v>1</v>
      </c>
      <c r="B101">
        <v>26.845703</v>
      </c>
      <c r="C101" s="2">
        <v>3.7285699999999998E-2</v>
      </c>
    </row>
    <row r="102" spans="1:3" x14ac:dyDescent="0.3">
      <c r="A102" t="b">
        <v>1</v>
      </c>
      <c r="B102">
        <v>26.845703</v>
      </c>
      <c r="C102" s="2">
        <v>3.7285699999999998E-2</v>
      </c>
    </row>
    <row r="103" spans="1:3" x14ac:dyDescent="0.3">
      <c r="A103" t="b">
        <v>1</v>
      </c>
      <c r="B103">
        <v>26.845703</v>
      </c>
      <c r="C103" s="2">
        <v>3.7285699999999998E-2</v>
      </c>
    </row>
    <row r="104" spans="1:3" x14ac:dyDescent="0.3">
      <c r="A104" t="b">
        <v>1</v>
      </c>
      <c r="B104">
        <v>26.845703</v>
      </c>
      <c r="C104" s="2">
        <v>3.7285699999999998E-2</v>
      </c>
    </row>
    <row r="105" spans="1:3" x14ac:dyDescent="0.3">
      <c r="A105" t="b">
        <v>1</v>
      </c>
      <c r="B105">
        <v>26.845703</v>
      </c>
      <c r="C105" s="2">
        <v>3.7285699999999998E-2</v>
      </c>
    </row>
    <row r="106" spans="1:3" x14ac:dyDescent="0.3">
      <c r="A106" t="b">
        <v>1</v>
      </c>
      <c r="B106">
        <v>26.845703</v>
      </c>
      <c r="C106" s="2">
        <v>3.7285699999999998E-2</v>
      </c>
    </row>
    <row r="107" spans="1:3" x14ac:dyDescent="0.3">
      <c r="A107" t="b">
        <v>1</v>
      </c>
      <c r="B107">
        <v>26.845703</v>
      </c>
      <c r="C107" s="2">
        <v>3.7285699999999998E-2</v>
      </c>
    </row>
    <row r="108" spans="1:3" x14ac:dyDescent="0.3">
      <c r="A108" t="b">
        <v>1</v>
      </c>
      <c r="B108">
        <v>26.845703</v>
      </c>
      <c r="C108" s="2">
        <v>3.7285699999999998E-2</v>
      </c>
    </row>
    <row r="109" spans="1:3" x14ac:dyDescent="0.3">
      <c r="A109" t="b">
        <v>1</v>
      </c>
      <c r="B109">
        <v>26.845703</v>
      </c>
      <c r="C109" s="2">
        <v>3.7285699999999998E-2</v>
      </c>
    </row>
    <row r="110" spans="1:3" x14ac:dyDescent="0.3">
      <c r="A110" t="b">
        <v>1</v>
      </c>
      <c r="B110">
        <v>26.845703</v>
      </c>
      <c r="C110" s="2">
        <v>3.7285699999999998E-2</v>
      </c>
    </row>
    <row r="111" spans="1:3" x14ac:dyDescent="0.3">
      <c r="A111" t="b">
        <v>1</v>
      </c>
      <c r="B111">
        <v>26.845703</v>
      </c>
      <c r="C111" s="2">
        <v>3.7285699999999998E-2</v>
      </c>
    </row>
    <row r="112" spans="1:3" x14ac:dyDescent="0.3">
      <c r="A112" t="b">
        <v>1</v>
      </c>
      <c r="B112">
        <v>26.845703</v>
      </c>
      <c r="C112" s="2">
        <v>3.7285699999999998E-2</v>
      </c>
    </row>
    <row r="113" spans="1:3" x14ac:dyDescent="0.3">
      <c r="A113" t="b">
        <v>1</v>
      </c>
      <c r="B113">
        <v>26.845703</v>
      </c>
      <c r="C113" s="2">
        <v>3.7285699999999998E-2</v>
      </c>
    </row>
    <row r="114" spans="1:3" x14ac:dyDescent="0.3">
      <c r="A114" t="b">
        <v>1</v>
      </c>
      <c r="B114">
        <v>26.845703</v>
      </c>
      <c r="C114" s="2">
        <v>3.7285699999999998E-2</v>
      </c>
    </row>
    <row r="115" spans="1:3" x14ac:dyDescent="0.3">
      <c r="A115" t="b">
        <v>1</v>
      </c>
      <c r="B115">
        <v>26.845703</v>
      </c>
      <c r="C115" s="2">
        <v>3.7285699999999998E-2</v>
      </c>
    </row>
    <row r="116" spans="1:3" x14ac:dyDescent="0.3">
      <c r="A116" t="b">
        <v>1</v>
      </c>
      <c r="B116">
        <v>26.845703</v>
      </c>
      <c r="C116" s="2">
        <v>3.7285699999999998E-2</v>
      </c>
    </row>
    <row r="117" spans="1:3" x14ac:dyDescent="0.3">
      <c r="A117" t="b">
        <v>1</v>
      </c>
      <c r="B117">
        <v>26.845703</v>
      </c>
      <c r="C117" s="2">
        <v>3.7285699999999998E-2</v>
      </c>
    </row>
    <row r="118" spans="1:3" x14ac:dyDescent="0.3">
      <c r="A118" t="b">
        <v>1</v>
      </c>
      <c r="B118">
        <v>26.845703</v>
      </c>
      <c r="C118" s="2">
        <v>3.7285699999999998E-2</v>
      </c>
    </row>
    <row r="119" spans="1:3" x14ac:dyDescent="0.3">
      <c r="A119" t="b">
        <v>1</v>
      </c>
      <c r="B119">
        <v>26.845703</v>
      </c>
      <c r="C119" s="2">
        <v>3.7285699999999998E-2</v>
      </c>
    </row>
    <row r="120" spans="1:3" x14ac:dyDescent="0.3">
      <c r="A120" t="b">
        <v>1</v>
      </c>
      <c r="B120">
        <v>26.845703</v>
      </c>
      <c r="C120" s="2">
        <v>3.7285699999999998E-2</v>
      </c>
    </row>
    <row r="121" spans="1:3" x14ac:dyDescent="0.3">
      <c r="A121" t="b">
        <v>1</v>
      </c>
      <c r="B121">
        <v>26.845703</v>
      </c>
      <c r="C121" s="2">
        <v>3.7285699999999998E-2</v>
      </c>
    </row>
    <row r="122" spans="1:3" x14ac:dyDescent="0.3">
      <c r="A122" t="b">
        <v>1</v>
      </c>
      <c r="B122">
        <v>26.845703</v>
      </c>
      <c r="C122" s="2">
        <v>3.7285699999999998E-2</v>
      </c>
    </row>
    <row r="123" spans="1:3" x14ac:dyDescent="0.3">
      <c r="A123" t="b">
        <v>1</v>
      </c>
      <c r="B123">
        <v>26.845703</v>
      </c>
      <c r="C123" s="2">
        <v>3.7285699999999998E-2</v>
      </c>
    </row>
    <row r="124" spans="1:3" x14ac:dyDescent="0.3">
      <c r="A124" t="b">
        <v>1</v>
      </c>
      <c r="B124">
        <v>26.845703</v>
      </c>
      <c r="C124" s="2">
        <v>3.7285699999999998E-2</v>
      </c>
    </row>
    <row r="125" spans="1:3" x14ac:dyDescent="0.3">
      <c r="A125" t="b">
        <v>1</v>
      </c>
      <c r="B125">
        <v>26.845703</v>
      </c>
      <c r="C125" s="2">
        <v>3.7285699999999998E-2</v>
      </c>
    </row>
    <row r="126" spans="1:3" x14ac:dyDescent="0.3">
      <c r="A126" t="b">
        <v>1</v>
      </c>
      <c r="B126">
        <v>26.845703</v>
      </c>
      <c r="C126" s="2">
        <v>3.7285699999999998E-2</v>
      </c>
    </row>
    <row r="127" spans="1:3" x14ac:dyDescent="0.3">
      <c r="A127" t="b">
        <v>1</v>
      </c>
      <c r="B127">
        <v>26.845703</v>
      </c>
      <c r="C127" s="2">
        <v>3.7285699999999998E-2</v>
      </c>
    </row>
    <row r="128" spans="1:3" x14ac:dyDescent="0.3">
      <c r="A128" t="b">
        <v>1</v>
      </c>
      <c r="B128">
        <v>26.845703</v>
      </c>
      <c r="C128" s="2">
        <v>3.7285699999999998E-2</v>
      </c>
    </row>
    <row r="129" spans="1:3" x14ac:dyDescent="0.3">
      <c r="A129" t="b">
        <v>1</v>
      </c>
      <c r="B129">
        <v>26.845703</v>
      </c>
      <c r="C129" s="2">
        <v>3.7285699999999998E-2</v>
      </c>
    </row>
    <row r="130" spans="1:3" x14ac:dyDescent="0.3">
      <c r="A130" t="b">
        <v>1</v>
      </c>
      <c r="B130">
        <v>26.845703</v>
      </c>
      <c r="C130" s="2">
        <v>3.7285699999999998E-2</v>
      </c>
    </row>
    <row r="131" spans="1:3" x14ac:dyDescent="0.3">
      <c r="A131" t="b">
        <v>1</v>
      </c>
      <c r="B131">
        <v>26.845703</v>
      </c>
      <c r="C131" s="2">
        <v>3.7285699999999998E-2</v>
      </c>
    </row>
    <row r="132" spans="1:3" x14ac:dyDescent="0.3">
      <c r="A132" t="b">
        <v>1</v>
      </c>
      <c r="B132">
        <v>26.845703</v>
      </c>
      <c r="C132" s="2">
        <v>3.7285699999999998E-2</v>
      </c>
    </row>
    <row r="133" spans="1:3" x14ac:dyDescent="0.3">
      <c r="A133" t="b">
        <v>1</v>
      </c>
      <c r="B133">
        <v>26.845703</v>
      </c>
      <c r="C133" s="2">
        <v>3.7285699999999998E-2</v>
      </c>
    </row>
    <row r="134" spans="1:3" x14ac:dyDescent="0.3">
      <c r="A134" t="b">
        <v>1</v>
      </c>
      <c r="B134">
        <v>26.845703</v>
      </c>
      <c r="C134" s="2">
        <v>3.7285699999999998E-2</v>
      </c>
    </row>
    <row r="135" spans="1:3" x14ac:dyDescent="0.3">
      <c r="A135" t="b">
        <v>1</v>
      </c>
      <c r="B135">
        <v>26.845703</v>
      </c>
      <c r="C135" s="2">
        <v>3.7285699999999998E-2</v>
      </c>
    </row>
    <row r="136" spans="1:3" x14ac:dyDescent="0.3">
      <c r="A136" t="b">
        <v>1</v>
      </c>
      <c r="B136">
        <v>26.845703</v>
      </c>
      <c r="C136" s="2">
        <v>3.7285699999999998E-2</v>
      </c>
    </row>
    <row r="137" spans="1:3" x14ac:dyDescent="0.3">
      <c r="A137" t="b">
        <v>1</v>
      </c>
      <c r="B137">
        <v>26.845703</v>
      </c>
      <c r="C137" s="2">
        <v>3.7285699999999998E-2</v>
      </c>
    </row>
    <row r="138" spans="1:3" x14ac:dyDescent="0.3">
      <c r="A138" t="b">
        <v>1</v>
      </c>
      <c r="B138">
        <v>26.845703</v>
      </c>
      <c r="C138" s="2">
        <v>3.7285699999999998E-2</v>
      </c>
    </row>
    <row r="139" spans="1:3" x14ac:dyDescent="0.3">
      <c r="A139" t="b">
        <v>1</v>
      </c>
      <c r="B139">
        <v>26.845703</v>
      </c>
      <c r="C139" s="2">
        <v>3.7285699999999998E-2</v>
      </c>
    </row>
    <row r="140" spans="1:3" x14ac:dyDescent="0.3">
      <c r="A140" t="b">
        <v>1</v>
      </c>
      <c r="B140">
        <v>26.845703</v>
      </c>
      <c r="C140" s="2">
        <v>3.7285699999999998E-2</v>
      </c>
    </row>
    <row r="141" spans="1:3" x14ac:dyDescent="0.3">
      <c r="A141" t="b">
        <v>1</v>
      </c>
      <c r="B141">
        <v>26.845703</v>
      </c>
      <c r="C141" s="2">
        <v>3.7285699999999998E-2</v>
      </c>
    </row>
    <row r="142" spans="1:3" x14ac:dyDescent="0.3">
      <c r="A142" t="b">
        <v>1</v>
      </c>
      <c r="B142">
        <v>26.845703</v>
      </c>
      <c r="C142" s="2">
        <v>3.7285699999999998E-2</v>
      </c>
    </row>
    <row r="143" spans="1:3" x14ac:dyDescent="0.3">
      <c r="A143" t="b">
        <v>1</v>
      </c>
      <c r="B143">
        <v>26.845703</v>
      </c>
      <c r="C143" s="2">
        <v>3.7285699999999998E-2</v>
      </c>
    </row>
    <row r="144" spans="1:3" x14ac:dyDescent="0.3">
      <c r="A144" t="b">
        <v>1</v>
      </c>
      <c r="B144">
        <v>26.845703</v>
      </c>
      <c r="C144" s="2">
        <v>3.7285699999999998E-2</v>
      </c>
    </row>
    <row r="145" spans="1:3" x14ac:dyDescent="0.3">
      <c r="A145" t="b">
        <v>1</v>
      </c>
      <c r="B145">
        <v>26.845703</v>
      </c>
      <c r="C145" s="2">
        <v>3.7285699999999998E-2</v>
      </c>
    </row>
    <row r="146" spans="1:3" x14ac:dyDescent="0.3">
      <c r="A146" t="b">
        <v>1</v>
      </c>
      <c r="B146">
        <v>26.845703</v>
      </c>
      <c r="C146" s="2">
        <v>3.7285699999999998E-2</v>
      </c>
    </row>
    <row r="147" spans="1:3" x14ac:dyDescent="0.3">
      <c r="A147" t="b">
        <v>1</v>
      </c>
      <c r="B147">
        <v>26.845703</v>
      </c>
      <c r="C147" s="2">
        <v>3.7285699999999998E-2</v>
      </c>
    </row>
    <row r="148" spans="1:3" x14ac:dyDescent="0.3">
      <c r="A148" t="b">
        <v>1</v>
      </c>
      <c r="B148">
        <v>26.845703</v>
      </c>
      <c r="C148" s="2">
        <v>3.7285699999999998E-2</v>
      </c>
    </row>
    <row r="149" spans="1:3" x14ac:dyDescent="0.3">
      <c r="A149" t="b">
        <v>1</v>
      </c>
      <c r="B149">
        <v>26.845703</v>
      </c>
      <c r="C149" s="2">
        <v>3.7285699999999998E-2</v>
      </c>
    </row>
    <row r="150" spans="1:3" x14ac:dyDescent="0.3">
      <c r="A150" t="b">
        <v>1</v>
      </c>
      <c r="B150">
        <v>26.845703</v>
      </c>
      <c r="C150" s="2">
        <v>3.7285699999999998E-2</v>
      </c>
    </row>
    <row r="151" spans="1:3" x14ac:dyDescent="0.3">
      <c r="A151" t="b">
        <v>1</v>
      </c>
      <c r="B151">
        <v>26.845703</v>
      </c>
      <c r="C151" s="2">
        <v>3.7285699999999998E-2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4854-4429-4A0E-814D-C5C79E458486}">
  <dimension ref="A1:F151"/>
  <sheetViews>
    <sheetView tabSelected="1" workbookViewId="0">
      <selection activeCell="E13" sqref="E13"/>
    </sheetView>
  </sheetViews>
  <sheetFormatPr defaultRowHeight="14.4" x14ac:dyDescent="0.3"/>
  <cols>
    <col min="1" max="1" width="11.77734375" bestFit="1" customWidth="1"/>
    <col min="2" max="2" width="11" bestFit="1" customWidth="1"/>
    <col min="3" max="3" width="10.77734375" style="2" bestFit="1" customWidth="1"/>
    <col min="4" max="4" width="10.77734375" style="2" customWidth="1"/>
    <col min="5" max="5" width="29.33203125" customWidth="1"/>
    <col min="6" max="6" width="19.664062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93.074523999999997</v>
      </c>
      <c r="C2" s="2">
        <v>0.12927016999999999</v>
      </c>
      <c r="E2" s="1" t="s">
        <v>3</v>
      </c>
      <c r="F2" s="2">
        <f xml:space="preserve"> COUNTIF(TradeResults6[Column1], "VERDADEIRO") / COUNTA(TradeResults6[Column1])</f>
        <v>1</v>
      </c>
    </row>
    <row r="3" spans="1:6" ht="18" x14ac:dyDescent="0.35">
      <c r="A3" t="b">
        <v>1</v>
      </c>
      <c r="B3">
        <v>114.05383</v>
      </c>
      <c r="C3" s="2">
        <v>0.1584081</v>
      </c>
      <c r="E3" s="1" t="s">
        <v>4</v>
      </c>
      <c r="F3" s="3">
        <f t="array" ref="F3" xml:space="preserve"> AVERAGE(IF(TradeResults6[Column1] = TRUE,TradeResults6[Column3]))</f>
        <v>0.12302872740666651</v>
      </c>
    </row>
    <row r="4" spans="1:6" ht="18" x14ac:dyDescent="0.35">
      <c r="A4" t="b">
        <v>1</v>
      </c>
      <c r="B4">
        <v>116.35626000000001</v>
      </c>
      <c r="C4" s="2">
        <v>0.16160591999999999</v>
      </c>
      <c r="E4" s="1" t="s">
        <v>8</v>
      </c>
      <c r="F4" s="6">
        <f t="array" ref="F4" xml:space="preserve"> AVERAGE(IF(TradeResults6[Column1] = TRUE,TradeResults6[Column2],0))</f>
        <v>88.580683646666543</v>
      </c>
    </row>
    <row r="5" spans="1:6" ht="18" x14ac:dyDescent="0.35">
      <c r="A5" t="b">
        <v>1</v>
      </c>
      <c r="B5">
        <v>133.07830999999999</v>
      </c>
      <c r="C5" s="2">
        <v>0.18483098000000001</v>
      </c>
      <c r="E5" s="4" t="s">
        <v>5</v>
      </c>
      <c r="F5" s="2">
        <f>_xlfn.STDEV.P(IF(TradeResults6[Column1]=TRUE, TradeResults6[Column3]))</f>
        <v>3.5207249003596612E-2</v>
      </c>
    </row>
    <row r="6" spans="1:6" ht="18" x14ac:dyDescent="0.35">
      <c r="A6" t="b">
        <v>1</v>
      </c>
      <c r="B6">
        <v>129.45746</v>
      </c>
      <c r="C6" s="2">
        <v>0.17980203</v>
      </c>
      <c r="E6" s="1" t="s">
        <v>6</v>
      </c>
      <c r="F6" s="2">
        <f t="array" ref="F6">_xlfn.STDEV.P(IF(TradeResults6[Column1]=TRUE, IF(TradeResults6[Column3]&gt;0,TradeResults6[Column3])))</f>
        <v>3.5207249003596612E-2</v>
      </c>
    </row>
    <row r="7" spans="1:6" ht="18" x14ac:dyDescent="0.35">
      <c r="A7" t="b">
        <v>1</v>
      </c>
      <c r="B7">
        <v>59.333312999999997</v>
      </c>
      <c r="C7" s="2">
        <v>8.2407380000000002E-2</v>
      </c>
      <c r="E7" s="1" t="s">
        <v>7</v>
      </c>
      <c r="F7" s="3" t="e">
        <f t="array" ref="F7">_xlfn.STDEV.P(IF(TradeResults6[Column1]=TRUE, IF(TradeResults6[Column3]&lt;0,TradeResults6[Column3])))</f>
        <v>#DIV/0!</v>
      </c>
    </row>
    <row r="8" spans="1:6" x14ac:dyDescent="0.3">
      <c r="A8" t="b">
        <v>1</v>
      </c>
      <c r="B8">
        <v>93.406859999999995</v>
      </c>
      <c r="C8" s="2">
        <v>0.12973174000000001</v>
      </c>
    </row>
    <row r="9" spans="1:6" x14ac:dyDescent="0.3">
      <c r="A9" t="b">
        <v>1</v>
      </c>
      <c r="B9">
        <v>97.987489999999994</v>
      </c>
      <c r="C9" s="2">
        <v>0.13609373999999999</v>
      </c>
    </row>
    <row r="10" spans="1:6" x14ac:dyDescent="0.3">
      <c r="A10" t="b">
        <v>1</v>
      </c>
      <c r="B10">
        <v>117.69861</v>
      </c>
      <c r="C10" s="2">
        <v>0.16347028</v>
      </c>
      <c r="F10" s="5"/>
    </row>
    <row r="11" spans="1:6" x14ac:dyDescent="0.3">
      <c r="A11" t="b">
        <v>1</v>
      </c>
      <c r="B11">
        <v>126.57653999999999</v>
      </c>
      <c r="C11" s="2">
        <v>0.17580074000000001</v>
      </c>
    </row>
    <row r="12" spans="1:6" x14ac:dyDescent="0.3">
      <c r="A12" t="b">
        <v>1</v>
      </c>
      <c r="B12">
        <v>59.333312999999997</v>
      </c>
      <c r="C12" s="2">
        <v>8.2407380000000002E-2</v>
      </c>
    </row>
    <row r="13" spans="1:6" x14ac:dyDescent="0.3">
      <c r="A13" t="b">
        <v>1</v>
      </c>
      <c r="B13">
        <v>59.333312999999997</v>
      </c>
      <c r="C13" s="2">
        <v>8.2407380000000002E-2</v>
      </c>
    </row>
    <row r="14" spans="1:6" x14ac:dyDescent="0.3">
      <c r="A14" t="b">
        <v>1</v>
      </c>
      <c r="B14">
        <v>98.417360000000002</v>
      </c>
      <c r="C14" s="2">
        <v>0.13669078000000001</v>
      </c>
    </row>
    <row r="15" spans="1:6" x14ac:dyDescent="0.3">
      <c r="A15" t="b">
        <v>1</v>
      </c>
      <c r="B15">
        <v>59.333312999999997</v>
      </c>
      <c r="C15" s="2">
        <v>8.2407380000000002E-2</v>
      </c>
    </row>
    <row r="16" spans="1:6" x14ac:dyDescent="0.3">
      <c r="A16" t="b">
        <v>1</v>
      </c>
      <c r="B16">
        <v>126.73962400000001</v>
      </c>
      <c r="C16" s="2">
        <v>0.17602725</v>
      </c>
    </row>
    <row r="17" spans="1:3" x14ac:dyDescent="0.3">
      <c r="A17" t="b">
        <v>1</v>
      </c>
      <c r="B17">
        <v>106.35205000000001</v>
      </c>
      <c r="C17" s="2">
        <v>0.14771118999999999</v>
      </c>
    </row>
    <row r="18" spans="1:3" x14ac:dyDescent="0.3">
      <c r="A18" t="b">
        <v>1</v>
      </c>
      <c r="B18">
        <v>108.80182000000001</v>
      </c>
      <c r="C18" s="2">
        <v>0.15111363999999999</v>
      </c>
    </row>
    <row r="19" spans="1:3" x14ac:dyDescent="0.3">
      <c r="A19" t="b">
        <v>1</v>
      </c>
      <c r="B19">
        <v>101.33069</v>
      </c>
      <c r="C19" s="2">
        <v>0.14073706999999999</v>
      </c>
    </row>
    <row r="20" spans="1:3" x14ac:dyDescent="0.3">
      <c r="A20" t="b">
        <v>1</v>
      </c>
      <c r="B20">
        <v>104.00561500000001</v>
      </c>
      <c r="C20" s="2">
        <v>0.14445224000000001</v>
      </c>
    </row>
    <row r="21" spans="1:3" x14ac:dyDescent="0.3">
      <c r="A21" t="b">
        <v>1</v>
      </c>
      <c r="B21">
        <v>92.135254000000003</v>
      </c>
      <c r="C21" s="2">
        <v>0.12796563</v>
      </c>
    </row>
    <row r="22" spans="1:3" x14ac:dyDescent="0.3">
      <c r="A22" t="b">
        <v>1</v>
      </c>
      <c r="B22">
        <v>94.001949999999994</v>
      </c>
      <c r="C22" s="2">
        <v>0.13055827</v>
      </c>
    </row>
    <row r="23" spans="1:3" x14ac:dyDescent="0.3">
      <c r="A23" t="b">
        <v>1</v>
      </c>
      <c r="B23">
        <v>59.333312999999997</v>
      </c>
      <c r="C23" s="2">
        <v>8.2407380000000002E-2</v>
      </c>
    </row>
    <row r="24" spans="1:3" x14ac:dyDescent="0.3">
      <c r="A24" t="b">
        <v>1</v>
      </c>
      <c r="B24">
        <v>87.443664999999996</v>
      </c>
      <c r="C24" s="2">
        <v>0.12144953999999999</v>
      </c>
    </row>
    <row r="25" spans="1:3" x14ac:dyDescent="0.3">
      <c r="A25" t="b">
        <v>1</v>
      </c>
      <c r="B25">
        <v>107.68994000000001</v>
      </c>
      <c r="C25" s="2">
        <v>0.14956936000000001</v>
      </c>
    </row>
    <row r="26" spans="1:3" x14ac:dyDescent="0.3">
      <c r="A26" t="b">
        <v>1</v>
      </c>
      <c r="B26">
        <v>96.718019999999996</v>
      </c>
      <c r="C26" s="2">
        <v>0.13433059</v>
      </c>
    </row>
    <row r="27" spans="1:3" x14ac:dyDescent="0.3">
      <c r="A27" t="b">
        <v>1</v>
      </c>
      <c r="B27">
        <v>125.56952</v>
      </c>
      <c r="C27" s="2">
        <v>0.1744021</v>
      </c>
    </row>
    <row r="28" spans="1:3" x14ac:dyDescent="0.3">
      <c r="A28" t="b">
        <v>1</v>
      </c>
      <c r="B28">
        <v>79.408510000000007</v>
      </c>
      <c r="C28" s="2">
        <v>0.110289596</v>
      </c>
    </row>
    <row r="29" spans="1:3" x14ac:dyDescent="0.3">
      <c r="A29" t="b">
        <v>1</v>
      </c>
      <c r="B29">
        <v>59.333312999999997</v>
      </c>
      <c r="C29" s="2">
        <v>8.2407380000000002E-2</v>
      </c>
    </row>
    <row r="30" spans="1:3" x14ac:dyDescent="0.3">
      <c r="A30" t="b">
        <v>1</v>
      </c>
      <c r="B30">
        <v>89.439149999999998</v>
      </c>
      <c r="C30" s="2">
        <v>0.12422104</v>
      </c>
    </row>
    <row r="31" spans="1:3" x14ac:dyDescent="0.3">
      <c r="A31" t="b">
        <v>1</v>
      </c>
      <c r="B31">
        <v>84.35248</v>
      </c>
      <c r="C31" s="2">
        <v>0.11715622000000001</v>
      </c>
    </row>
    <row r="32" spans="1:3" x14ac:dyDescent="0.3">
      <c r="A32" t="b">
        <v>1</v>
      </c>
      <c r="B32">
        <v>91.034610000000001</v>
      </c>
      <c r="C32" s="2">
        <v>0.12643694999999999</v>
      </c>
    </row>
    <row r="33" spans="1:3" x14ac:dyDescent="0.3">
      <c r="A33" t="b">
        <v>1</v>
      </c>
      <c r="B33">
        <v>89.901306000000005</v>
      </c>
      <c r="C33" s="2">
        <v>0.124862924</v>
      </c>
    </row>
    <row r="34" spans="1:3" x14ac:dyDescent="0.3">
      <c r="A34" t="b">
        <v>1</v>
      </c>
      <c r="B34">
        <v>111.21338</v>
      </c>
      <c r="C34" s="2">
        <v>0.15446302000000001</v>
      </c>
    </row>
    <row r="35" spans="1:3" x14ac:dyDescent="0.3">
      <c r="A35" t="b">
        <v>1</v>
      </c>
      <c r="B35">
        <v>102.55878</v>
      </c>
      <c r="C35" s="2">
        <v>0.14244275000000001</v>
      </c>
    </row>
    <row r="36" spans="1:3" x14ac:dyDescent="0.3">
      <c r="A36" t="b">
        <v>1</v>
      </c>
      <c r="B36">
        <v>136.11071999999999</v>
      </c>
      <c r="C36" s="2">
        <v>0.18904266</v>
      </c>
    </row>
    <row r="37" spans="1:3" x14ac:dyDescent="0.3">
      <c r="A37" t="b">
        <v>1</v>
      </c>
      <c r="B37">
        <v>88.540279999999996</v>
      </c>
      <c r="C37" s="2">
        <v>0.12297261499999999</v>
      </c>
    </row>
    <row r="38" spans="1:3" x14ac:dyDescent="0.3">
      <c r="A38" t="b">
        <v>1</v>
      </c>
      <c r="B38">
        <v>128.39886000000001</v>
      </c>
      <c r="C38" s="2">
        <v>0.17833176000000001</v>
      </c>
    </row>
    <row r="39" spans="1:3" x14ac:dyDescent="0.3">
      <c r="A39" t="b">
        <v>1</v>
      </c>
      <c r="B39">
        <v>131.94836000000001</v>
      </c>
      <c r="C39" s="2">
        <v>0.18326161999999999</v>
      </c>
    </row>
    <row r="40" spans="1:3" x14ac:dyDescent="0.3">
      <c r="A40" t="b">
        <v>1</v>
      </c>
      <c r="B40">
        <v>113.595764</v>
      </c>
      <c r="C40" s="2">
        <v>0.15777189999999999</v>
      </c>
    </row>
    <row r="41" spans="1:3" x14ac:dyDescent="0.3">
      <c r="A41" t="b">
        <v>1</v>
      </c>
      <c r="B41">
        <v>59.333312999999997</v>
      </c>
      <c r="C41" s="2">
        <v>8.2407380000000002E-2</v>
      </c>
    </row>
    <row r="42" spans="1:3" x14ac:dyDescent="0.3">
      <c r="A42" t="b">
        <v>1</v>
      </c>
      <c r="B42">
        <v>76.802124000000006</v>
      </c>
      <c r="C42" s="2">
        <v>0.10666962000000001</v>
      </c>
    </row>
    <row r="43" spans="1:3" x14ac:dyDescent="0.3">
      <c r="A43" t="b">
        <v>1</v>
      </c>
      <c r="B43">
        <v>95.306399999999996</v>
      </c>
      <c r="C43" s="2">
        <v>0.13236999999999999</v>
      </c>
    </row>
    <row r="44" spans="1:3" x14ac:dyDescent="0.3">
      <c r="A44" t="b">
        <v>1</v>
      </c>
      <c r="B44">
        <v>108.92480500000001</v>
      </c>
      <c r="C44" s="2">
        <v>0.15128446000000001</v>
      </c>
    </row>
    <row r="45" spans="1:3" x14ac:dyDescent="0.3">
      <c r="A45" t="b">
        <v>1</v>
      </c>
      <c r="B45">
        <v>91.979979999999998</v>
      </c>
      <c r="C45" s="2">
        <v>0.12774998000000001</v>
      </c>
    </row>
    <row r="46" spans="1:3" x14ac:dyDescent="0.3">
      <c r="A46" t="b">
        <v>1</v>
      </c>
      <c r="B46">
        <v>113.82776</v>
      </c>
      <c r="C46" s="2">
        <v>0.15809411000000001</v>
      </c>
    </row>
    <row r="47" spans="1:3" x14ac:dyDescent="0.3">
      <c r="A47" t="b">
        <v>1</v>
      </c>
      <c r="B47">
        <v>117.50867</v>
      </c>
      <c r="C47" s="2">
        <v>0.16320649000000001</v>
      </c>
    </row>
    <row r="48" spans="1:3" x14ac:dyDescent="0.3">
      <c r="A48" t="b">
        <v>1</v>
      </c>
      <c r="B48">
        <v>106.07257</v>
      </c>
      <c r="C48" s="2">
        <v>0.14732301</v>
      </c>
    </row>
    <row r="49" spans="1:3" x14ac:dyDescent="0.3">
      <c r="A49" t="b">
        <v>1</v>
      </c>
      <c r="B49">
        <v>59.333312999999997</v>
      </c>
      <c r="C49" s="2">
        <v>8.2407380000000002E-2</v>
      </c>
    </row>
    <row r="50" spans="1:3" x14ac:dyDescent="0.3">
      <c r="A50" t="b">
        <v>1</v>
      </c>
      <c r="B50">
        <v>122.56952</v>
      </c>
      <c r="C50" s="2">
        <v>0.17023543999999999</v>
      </c>
    </row>
    <row r="51" spans="1:3" x14ac:dyDescent="0.3">
      <c r="A51" t="b">
        <v>1</v>
      </c>
      <c r="B51">
        <v>110.15215999999999</v>
      </c>
      <c r="C51" s="2">
        <v>0.15298912000000001</v>
      </c>
    </row>
    <row r="52" spans="1:3" x14ac:dyDescent="0.3">
      <c r="A52" t="b">
        <v>1</v>
      </c>
      <c r="B52">
        <v>130.16864000000001</v>
      </c>
      <c r="C52" s="2">
        <v>0.18078978000000001</v>
      </c>
    </row>
    <row r="53" spans="1:3" x14ac:dyDescent="0.3">
      <c r="A53" t="b">
        <v>1</v>
      </c>
      <c r="B53">
        <v>59.333312999999997</v>
      </c>
      <c r="C53" s="2">
        <v>8.2407380000000002E-2</v>
      </c>
    </row>
    <row r="54" spans="1:3" x14ac:dyDescent="0.3">
      <c r="A54" t="b">
        <v>1</v>
      </c>
      <c r="B54">
        <v>59.333312999999997</v>
      </c>
      <c r="C54" s="2">
        <v>8.2407380000000002E-2</v>
      </c>
    </row>
    <row r="55" spans="1:3" x14ac:dyDescent="0.3">
      <c r="A55" t="b">
        <v>1</v>
      </c>
      <c r="B55">
        <v>59.333312999999997</v>
      </c>
      <c r="C55" s="2">
        <v>8.2407380000000002E-2</v>
      </c>
    </row>
    <row r="56" spans="1:3" x14ac:dyDescent="0.3">
      <c r="A56" t="b">
        <v>1</v>
      </c>
      <c r="B56">
        <v>59.333312999999997</v>
      </c>
      <c r="C56" s="2">
        <v>8.2407380000000002E-2</v>
      </c>
    </row>
    <row r="57" spans="1:3" x14ac:dyDescent="0.3">
      <c r="A57" t="b">
        <v>1</v>
      </c>
      <c r="B57">
        <v>59.333312999999997</v>
      </c>
      <c r="C57" s="2">
        <v>8.2407380000000002E-2</v>
      </c>
    </row>
    <row r="58" spans="1:3" x14ac:dyDescent="0.3">
      <c r="A58" t="b">
        <v>1</v>
      </c>
      <c r="B58">
        <v>59.333312999999997</v>
      </c>
      <c r="C58" s="2">
        <v>8.2407380000000002E-2</v>
      </c>
    </row>
    <row r="59" spans="1:3" x14ac:dyDescent="0.3">
      <c r="A59" t="b">
        <v>1</v>
      </c>
      <c r="B59">
        <v>128.90307999999999</v>
      </c>
      <c r="C59" s="2">
        <v>0.17903205999999999</v>
      </c>
    </row>
    <row r="60" spans="1:3" x14ac:dyDescent="0.3">
      <c r="A60" t="b">
        <v>1</v>
      </c>
      <c r="B60">
        <v>134.22577000000001</v>
      </c>
      <c r="C60" s="2">
        <v>0.18642466999999999</v>
      </c>
    </row>
    <row r="61" spans="1:3" x14ac:dyDescent="0.3">
      <c r="A61" t="b">
        <v>1</v>
      </c>
      <c r="B61">
        <v>133.18439000000001</v>
      </c>
      <c r="C61" s="2">
        <v>0.18497832</v>
      </c>
    </row>
    <row r="62" spans="1:3" x14ac:dyDescent="0.3">
      <c r="A62" t="b">
        <v>1</v>
      </c>
      <c r="B62">
        <v>59.333312999999997</v>
      </c>
      <c r="C62" s="2">
        <v>8.2407380000000002E-2</v>
      </c>
    </row>
    <row r="63" spans="1:3" x14ac:dyDescent="0.3">
      <c r="A63" t="b">
        <v>1</v>
      </c>
      <c r="B63">
        <v>106.01373</v>
      </c>
      <c r="C63" s="2">
        <v>0.14724129999999999</v>
      </c>
    </row>
    <row r="64" spans="1:3" x14ac:dyDescent="0.3">
      <c r="A64" t="b">
        <v>1</v>
      </c>
      <c r="B64">
        <v>59.333312999999997</v>
      </c>
      <c r="C64" s="2">
        <v>8.2407380000000002E-2</v>
      </c>
    </row>
    <row r="65" spans="1:3" x14ac:dyDescent="0.3">
      <c r="A65" t="b">
        <v>1</v>
      </c>
      <c r="B65">
        <v>113.501465</v>
      </c>
      <c r="C65" s="2">
        <v>0.15764091999999999</v>
      </c>
    </row>
    <row r="66" spans="1:3" x14ac:dyDescent="0.3">
      <c r="A66" t="b">
        <v>1</v>
      </c>
      <c r="B66">
        <v>59.333312999999997</v>
      </c>
      <c r="C66" s="2">
        <v>8.2407380000000002E-2</v>
      </c>
    </row>
    <row r="67" spans="1:3" x14ac:dyDescent="0.3">
      <c r="A67" t="b">
        <v>1</v>
      </c>
      <c r="B67">
        <v>131.93951000000001</v>
      </c>
      <c r="C67" s="2">
        <v>0.18324931999999999</v>
      </c>
    </row>
    <row r="68" spans="1:3" x14ac:dyDescent="0.3">
      <c r="A68" t="b">
        <v>1</v>
      </c>
      <c r="B68">
        <v>118.901</v>
      </c>
      <c r="C68" s="2">
        <v>0.16514029</v>
      </c>
    </row>
    <row r="69" spans="1:3" x14ac:dyDescent="0.3">
      <c r="A69" t="b">
        <v>1</v>
      </c>
      <c r="B69">
        <v>59.333312999999997</v>
      </c>
      <c r="C69" s="2">
        <v>8.2407380000000002E-2</v>
      </c>
    </row>
    <row r="70" spans="1:3" x14ac:dyDescent="0.3">
      <c r="A70" t="b">
        <v>1</v>
      </c>
      <c r="B70">
        <v>59.333312999999997</v>
      </c>
      <c r="C70" s="2">
        <v>8.2407380000000002E-2</v>
      </c>
    </row>
    <row r="71" spans="1:3" x14ac:dyDescent="0.3">
      <c r="A71" t="b">
        <v>1</v>
      </c>
      <c r="B71">
        <v>91.850586000000007</v>
      </c>
      <c r="C71" s="2">
        <v>0.12757025999999999</v>
      </c>
    </row>
    <row r="72" spans="1:3" x14ac:dyDescent="0.3">
      <c r="A72" t="b">
        <v>1</v>
      </c>
      <c r="B72">
        <v>59.333312999999997</v>
      </c>
      <c r="C72" s="2">
        <v>8.2407380000000002E-2</v>
      </c>
    </row>
    <row r="73" spans="1:3" x14ac:dyDescent="0.3">
      <c r="A73" t="b">
        <v>1</v>
      </c>
      <c r="B73">
        <v>133.21277000000001</v>
      </c>
      <c r="C73" s="2">
        <v>0.18501772999999999</v>
      </c>
    </row>
    <row r="74" spans="1:3" x14ac:dyDescent="0.3">
      <c r="A74" t="b">
        <v>1</v>
      </c>
      <c r="B74">
        <v>59.333312999999997</v>
      </c>
      <c r="C74" s="2">
        <v>8.2407380000000002E-2</v>
      </c>
    </row>
    <row r="75" spans="1:3" x14ac:dyDescent="0.3">
      <c r="A75" t="b">
        <v>1</v>
      </c>
      <c r="B75">
        <v>84.464354999999998</v>
      </c>
      <c r="C75" s="2">
        <v>0.117311604</v>
      </c>
    </row>
    <row r="76" spans="1:3" x14ac:dyDescent="0.3">
      <c r="A76" t="b">
        <v>1</v>
      </c>
      <c r="B76">
        <v>59.333312999999997</v>
      </c>
      <c r="C76" s="2">
        <v>8.2407380000000002E-2</v>
      </c>
    </row>
    <row r="77" spans="1:3" x14ac:dyDescent="0.3">
      <c r="A77" t="b">
        <v>1</v>
      </c>
      <c r="B77">
        <v>59.333312999999997</v>
      </c>
      <c r="C77" s="2">
        <v>8.2407380000000002E-2</v>
      </c>
    </row>
    <row r="78" spans="1:3" x14ac:dyDescent="0.3">
      <c r="A78" t="b">
        <v>1</v>
      </c>
      <c r="B78">
        <v>98.433043999999995</v>
      </c>
      <c r="C78" s="2">
        <v>0.13671257000000001</v>
      </c>
    </row>
    <row r="79" spans="1:3" x14ac:dyDescent="0.3">
      <c r="A79" t="b">
        <v>1</v>
      </c>
      <c r="B79">
        <v>59.333312999999997</v>
      </c>
      <c r="C79" s="2">
        <v>8.2407380000000002E-2</v>
      </c>
    </row>
    <row r="80" spans="1:3" x14ac:dyDescent="0.3">
      <c r="A80" t="b">
        <v>1</v>
      </c>
      <c r="B80">
        <v>111.959045</v>
      </c>
      <c r="C80" s="2">
        <v>0.15549867000000001</v>
      </c>
    </row>
    <row r="81" spans="1:3" x14ac:dyDescent="0.3">
      <c r="A81" t="b">
        <v>1</v>
      </c>
      <c r="B81">
        <v>79.882140000000007</v>
      </c>
      <c r="C81" s="2">
        <v>0.11094741499999999</v>
      </c>
    </row>
    <row r="82" spans="1:3" x14ac:dyDescent="0.3">
      <c r="A82" t="b">
        <v>1</v>
      </c>
      <c r="B82">
        <v>59.333312999999997</v>
      </c>
      <c r="C82" s="2">
        <v>8.2407380000000002E-2</v>
      </c>
    </row>
    <row r="83" spans="1:3" x14ac:dyDescent="0.3">
      <c r="A83" t="b">
        <v>1</v>
      </c>
      <c r="B83">
        <v>59.333312999999997</v>
      </c>
      <c r="C83" s="2">
        <v>8.2407380000000002E-2</v>
      </c>
    </row>
    <row r="84" spans="1:3" x14ac:dyDescent="0.3">
      <c r="A84" t="b">
        <v>1</v>
      </c>
      <c r="B84">
        <v>109.09497</v>
      </c>
      <c r="C84" s="2">
        <v>0.15152078999999999</v>
      </c>
    </row>
    <row r="85" spans="1:3" x14ac:dyDescent="0.3">
      <c r="A85" t="b">
        <v>1</v>
      </c>
      <c r="B85">
        <v>59.333312999999997</v>
      </c>
      <c r="C85" s="2">
        <v>8.2407380000000002E-2</v>
      </c>
    </row>
    <row r="86" spans="1:3" x14ac:dyDescent="0.3">
      <c r="A86" t="b">
        <v>1</v>
      </c>
      <c r="B86">
        <v>94.025819999999996</v>
      </c>
      <c r="C86" s="2">
        <v>0.1305914</v>
      </c>
    </row>
    <row r="87" spans="1:3" x14ac:dyDescent="0.3">
      <c r="A87" t="b">
        <v>1</v>
      </c>
      <c r="B87">
        <v>59.333312999999997</v>
      </c>
      <c r="C87" s="2">
        <v>8.2407380000000002E-2</v>
      </c>
    </row>
    <row r="88" spans="1:3" x14ac:dyDescent="0.3">
      <c r="A88" t="b">
        <v>1</v>
      </c>
      <c r="B88">
        <v>105.21599999999999</v>
      </c>
      <c r="C88" s="2">
        <v>0.14613333000000001</v>
      </c>
    </row>
    <row r="89" spans="1:3" x14ac:dyDescent="0.3">
      <c r="A89" t="b">
        <v>1</v>
      </c>
      <c r="B89">
        <v>75.833250000000007</v>
      </c>
      <c r="C89" s="2">
        <v>0.10532395999999999</v>
      </c>
    </row>
    <row r="90" spans="1:3" x14ac:dyDescent="0.3">
      <c r="A90" t="b">
        <v>1</v>
      </c>
      <c r="B90">
        <v>114.91974</v>
      </c>
      <c r="C90" s="2">
        <v>0.15961075</v>
      </c>
    </row>
    <row r="91" spans="1:3" x14ac:dyDescent="0.3">
      <c r="A91" t="b">
        <v>1</v>
      </c>
      <c r="B91">
        <v>59.333312999999997</v>
      </c>
      <c r="C91" s="2">
        <v>8.2407380000000002E-2</v>
      </c>
    </row>
    <row r="92" spans="1:3" x14ac:dyDescent="0.3">
      <c r="A92" t="b">
        <v>1</v>
      </c>
      <c r="B92">
        <v>59.333312999999997</v>
      </c>
      <c r="C92" s="2">
        <v>8.2407380000000002E-2</v>
      </c>
    </row>
    <row r="93" spans="1:3" x14ac:dyDescent="0.3">
      <c r="A93" t="b">
        <v>1</v>
      </c>
      <c r="B93">
        <v>59.333312999999997</v>
      </c>
      <c r="C93" s="2">
        <v>8.2407380000000002E-2</v>
      </c>
    </row>
    <row r="94" spans="1:3" x14ac:dyDescent="0.3">
      <c r="A94" t="b">
        <v>1</v>
      </c>
      <c r="B94">
        <v>59.333312999999997</v>
      </c>
      <c r="C94" s="2">
        <v>8.2407380000000002E-2</v>
      </c>
    </row>
    <row r="95" spans="1:3" x14ac:dyDescent="0.3">
      <c r="A95" t="b">
        <v>1</v>
      </c>
      <c r="B95">
        <v>59.333312999999997</v>
      </c>
      <c r="C95" s="2">
        <v>8.2407380000000002E-2</v>
      </c>
    </row>
    <row r="96" spans="1:3" x14ac:dyDescent="0.3">
      <c r="A96" t="b">
        <v>1</v>
      </c>
      <c r="B96">
        <v>59.333312999999997</v>
      </c>
      <c r="C96" s="2">
        <v>8.2407380000000002E-2</v>
      </c>
    </row>
    <row r="97" spans="1:3" x14ac:dyDescent="0.3">
      <c r="A97" t="b">
        <v>1</v>
      </c>
      <c r="B97">
        <v>114.49109</v>
      </c>
      <c r="C97" s="2">
        <v>0.1590154</v>
      </c>
    </row>
    <row r="98" spans="1:3" x14ac:dyDescent="0.3">
      <c r="A98" t="b">
        <v>1</v>
      </c>
      <c r="B98">
        <v>59.333312999999997</v>
      </c>
      <c r="C98" s="2">
        <v>8.2407380000000002E-2</v>
      </c>
    </row>
    <row r="99" spans="1:3" x14ac:dyDescent="0.3">
      <c r="A99" t="b">
        <v>1</v>
      </c>
      <c r="B99">
        <v>95.946349999999995</v>
      </c>
      <c r="C99" s="2">
        <v>0.13325882</v>
      </c>
    </row>
    <row r="100" spans="1:3" x14ac:dyDescent="0.3">
      <c r="A100" t="b">
        <v>1</v>
      </c>
      <c r="B100">
        <v>82.221620000000001</v>
      </c>
      <c r="C100" s="2">
        <v>0.114196695</v>
      </c>
    </row>
    <row r="101" spans="1:3" x14ac:dyDescent="0.3">
      <c r="A101" t="b">
        <v>1</v>
      </c>
      <c r="B101">
        <v>100.94568</v>
      </c>
      <c r="C101" s="2">
        <v>0.14020232999999999</v>
      </c>
    </row>
    <row r="102" spans="1:3" x14ac:dyDescent="0.3">
      <c r="A102" t="b">
        <v>1</v>
      </c>
      <c r="B102">
        <v>125.76886</v>
      </c>
      <c r="C102" s="2">
        <v>0.17467896999999999</v>
      </c>
    </row>
    <row r="103" spans="1:3" x14ac:dyDescent="0.3">
      <c r="A103" t="b">
        <v>1</v>
      </c>
      <c r="B103">
        <v>59.333312999999997</v>
      </c>
      <c r="C103" s="2">
        <v>8.2407380000000002E-2</v>
      </c>
    </row>
    <row r="104" spans="1:3" x14ac:dyDescent="0.3">
      <c r="A104" t="b">
        <v>1</v>
      </c>
      <c r="B104">
        <v>59.333312999999997</v>
      </c>
      <c r="C104" s="2">
        <v>8.2407380000000002E-2</v>
      </c>
    </row>
    <row r="105" spans="1:3" x14ac:dyDescent="0.3">
      <c r="A105" t="b">
        <v>1</v>
      </c>
      <c r="B105">
        <v>59.333312999999997</v>
      </c>
      <c r="C105" s="2">
        <v>8.2407380000000002E-2</v>
      </c>
    </row>
    <row r="106" spans="1:3" x14ac:dyDescent="0.3">
      <c r="A106" t="b">
        <v>1</v>
      </c>
      <c r="B106">
        <v>95.578609999999998</v>
      </c>
      <c r="C106" s="2">
        <v>0.13274807</v>
      </c>
    </row>
    <row r="107" spans="1:3" x14ac:dyDescent="0.3">
      <c r="A107" t="b">
        <v>1</v>
      </c>
      <c r="B107">
        <v>89.015929999999997</v>
      </c>
      <c r="C107" s="2">
        <v>0.12363323599999999</v>
      </c>
    </row>
    <row r="108" spans="1:3" x14ac:dyDescent="0.3">
      <c r="A108" t="b">
        <v>1</v>
      </c>
      <c r="B108">
        <v>104.36914</v>
      </c>
      <c r="C108" s="2">
        <v>0.14495714000000001</v>
      </c>
    </row>
    <row r="109" spans="1:3" x14ac:dyDescent="0.3">
      <c r="A109" t="b">
        <v>1</v>
      </c>
      <c r="B109">
        <v>111.95941000000001</v>
      </c>
      <c r="C109" s="2">
        <v>0.15549919000000001</v>
      </c>
    </row>
    <row r="110" spans="1:3" x14ac:dyDescent="0.3">
      <c r="A110" t="b">
        <v>1</v>
      </c>
      <c r="B110">
        <v>94.786929999999998</v>
      </c>
      <c r="C110" s="2">
        <v>0.13164851</v>
      </c>
    </row>
    <row r="111" spans="1:3" x14ac:dyDescent="0.3">
      <c r="A111" t="b">
        <v>1</v>
      </c>
      <c r="B111">
        <v>59.333312999999997</v>
      </c>
      <c r="C111" s="2">
        <v>8.2407380000000002E-2</v>
      </c>
    </row>
    <row r="112" spans="1:3" x14ac:dyDescent="0.3">
      <c r="A112" t="b">
        <v>1</v>
      </c>
      <c r="B112">
        <v>104.13885500000001</v>
      </c>
      <c r="C112" s="2">
        <v>0.1446373</v>
      </c>
    </row>
    <row r="113" spans="1:3" x14ac:dyDescent="0.3">
      <c r="A113" t="b">
        <v>1</v>
      </c>
      <c r="B113">
        <v>106.69525</v>
      </c>
      <c r="C113" s="2">
        <v>0.14818785000000001</v>
      </c>
    </row>
    <row r="114" spans="1:3" x14ac:dyDescent="0.3">
      <c r="A114" t="b">
        <v>1</v>
      </c>
      <c r="B114">
        <v>82.954220000000007</v>
      </c>
      <c r="C114" s="2">
        <v>0.1152142</v>
      </c>
    </row>
    <row r="115" spans="1:3" x14ac:dyDescent="0.3">
      <c r="A115" t="b">
        <v>1</v>
      </c>
      <c r="B115">
        <v>59.333312999999997</v>
      </c>
      <c r="C115" s="2">
        <v>8.2407380000000002E-2</v>
      </c>
    </row>
    <row r="116" spans="1:3" x14ac:dyDescent="0.3">
      <c r="A116" t="b">
        <v>1</v>
      </c>
      <c r="B116">
        <v>113.06488</v>
      </c>
      <c r="C116" s="2">
        <v>0.15703455999999999</v>
      </c>
    </row>
    <row r="117" spans="1:3" x14ac:dyDescent="0.3">
      <c r="A117" t="b">
        <v>1</v>
      </c>
      <c r="B117">
        <v>59.333312999999997</v>
      </c>
      <c r="C117" s="2">
        <v>8.2407380000000002E-2</v>
      </c>
    </row>
    <row r="118" spans="1:3" x14ac:dyDescent="0.3">
      <c r="A118" t="b">
        <v>1</v>
      </c>
      <c r="B118">
        <v>59.333312999999997</v>
      </c>
      <c r="C118" s="2">
        <v>8.2407380000000002E-2</v>
      </c>
    </row>
    <row r="119" spans="1:3" x14ac:dyDescent="0.3">
      <c r="A119" t="b">
        <v>1</v>
      </c>
      <c r="B119">
        <v>88.771119999999996</v>
      </c>
      <c r="C119" s="2">
        <v>0.12329322</v>
      </c>
    </row>
    <row r="120" spans="1:3" x14ac:dyDescent="0.3">
      <c r="A120" t="b">
        <v>1</v>
      </c>
      <c r="B120">
        <v>59.333312999999997</v>
      </c>
      <c r="C120" s="2">
        <v>8.2407380000000002E-2</v>
      </c>
    </row>
    <row r="121" spans="1:3" x14ac:dyDescent="0.3">
      <c r="A121" t="b">
        <v>1</v>
      </c>
      <c r="B121">
        <v>91.907650000000004</v>
      </c>
      <c r="C121" s="2">
        <v>0.12764951999999999</v>
      </c>
    </row>
    <row r="122" spans="1:3" x14ac:dyDescent="0.3">
      <c r="A122" t="b">
        <v>1</v>
      </c>
      <c r="B122">
        <v>83.483580000000003</v>
      </c>
      <c r="C122" s="2">
        <v>0.11594942</v>
      </c>
    </row>
    <row r="123" spans="1:3" x14ac:dyDescent="0.3">
      <c r="A123" t="b">
        <v>1</v>
      </c>
      <c r="B123">
        <v>59.333312999999997</v>
      </c>
      <c r="C123" s="2">
        <v>8.2407380000000002E-2</v>
      </c>
    </row>
    <row r="124" spans="1:3" x14ac:dyDescent="0.3">
      <c r="A124" t="b">
        <v>1</v>
      </c>
      <c r="B124">
        <v>96.706479999999999</v>
      </c>
      <c r="C124" s="2">
        <v>0.13431455</v>
      </c>
    </row>
    <row r="125" spans="1:3" x14ac:dyDescent="0.3">
      <c r="A125" t="b">
        <v>1</v>
      </c>
      <c r="B125">
        <v>59.333312999999997</v>
      </c>
      <c r="C125" s="2">
        <v>8.2407380000000002E-2</v>
      </c>
    </row>
    <row r="126" spans="1:3" x14ac:dyDescent="0.3">
      <c r="A126" t="b">
        <v>1</v>
      </c>
      <c r="B126">
        <v>59.333312999999997</v>
      </c>
      <c r="C126" s="2">
        <v>8.2407380000000002E-2</v>
      </c>
    </row>
    <row r="127" spans="1:3" x14ac:dyDescent="0.3">
      <c r="A127" t="b">
        <v>1</v>
      </c>
      <c r="B127">
        <v>78.48236</v>
      </c>
      <c r="C127" s="2">
        <v>0.109003276</v>
      </c>
    </row>
    <row r="128" spans="1:3" x14ac:dyDescent="0.3">
      <c r="A128" t="b">
        <v>1</v>
      </c>
      <c r="B128">
        <v>125.21118</v>
      </c>
      <c r="C128" s="2">
        <v>0.17390442</v>
      </c>
    </row>
    <row r="129" spans="1:3" x14ac:dyDescent="0.3">
      <c r="A129" t="b">
        <v>1</v>
      </c>
      <c r="B129">
        <v>77.732544000000004</v>
      </c>
      <c r="C129" s="2">
        <v>0.10796186000000001</v>
      </c>
    </row>
    <row r="130" spans="1:3" x14ac:dyDescent="0.3">
      <c r="A130" t="b">
        <v>1</v>
      </c>
      <c r="B130">
        <v>99.579834000000005</v>
      </c>
      <c r="C130" s="2">
        <v>0.13830532000000001</v>
      </c>
    </row>
    <row r="131" spans="1:3" x14ac:dyDescent="0.3">
      <c r="A131" t="b">
        <v>1</v>
      </c>
      <c r="B131">
        <v>78.308104999999998</v>
      </c>
      <c r="C131" s="2">
        <v>0.10876126</v>
      </c>
    </row>
    <row r="132" spans="1:3" x14ac:dyDescent="0.3">
      <c r="A132" t="b">
        <v>1</v>
      </c>
      <c r="B132">
        <v>59.333312999999997</v>
      </c>
      <c r="C132" s="2">
        <v>8.2407380000000002E-2</v>
      </c>
    </row>
    <row r="133" spans="1:3" x14ac:dyDescent="0.3">
      <c r="A133" t="b">
        <v>1</v>
      </c>
      <c r="B133">
        <v>96.360839999999996</v>
      </c>
      <c r="C133" s="2">
        <v>0.1338345</v>
      </c>
    </row>
    <row r="134" spans="1:3" x14ac:dyDescent="0.3">
      <c r="A134" t="b">
        <v>1</v>
      </c>
      <c r="B134">
        <v>106.921875</v>
      </c>
      <c r="C134" s="2">
        <v>0.14850260000000001</v>
      </c>
    </row>
    <row r="135" spans="1:3" x14ac:dyDescent="0.3">
      <c r="A135" t="b">
        <v>1</v>
      </c>
      <c r="B135">
        <v>104.96509</v>
      </c>
      <c r="C135" s="2">
        <v>0.14578484</v>
      </c>
    </row>
    <row r="136" spans="1:3" x14ac:dyDescent="0.3">
      <c r="A136" t="b">
        <v>1</v>
      </c>
      <c r="B136">
        <v>88.729799999999997</v>
      </c>
      <c r="C136" s="2">
        <v>0.12323583</v>
      </c>
    </row>
    <row r="137" spans="1:3" x14ac:dyDescent="0.3">
      <c r="A137" t="b">
        <v>1</v>
      </c>
      <c r="B137">
        <v>59.333312999999997</v>
      </c>
      <c r="C137" s="2">
        <v>8.2407380000000002E-2</v>
      </c>
    </row>
    <row r="138" spans="1:3" x14ac:dyDescent="0.3">
      <c r="A138" t="b">
        <v>1</v>
      </c>
      <c r="B138">
        <v>59.333312999999997</v>
      </c>
      <c r="C138" s="2">
        <v>8.2407380000000002E-2</v>
      </c>
    </row>
    <row r="139" spans="1:3" x14ac:dyDescent="0.3">
      <c r="A139" t="b">
        <v>1</v>
      </c>
      <c r="B139">
        <v>59.333312999999997</v>
      </c>
      <c r="C139" s="2">
        <v>8.2407380000000002E-2</v>
      </c>
    </row>
    <row r="140" spans="1:3" x14ac:dyDescent="0.3">
      <c r="A140" t="b">
        <v>1</v>
      </c>
      <c r="B140">
        <v>110.35321</v>
      </c>
      <c r="C140" s="2">
        <v>0.15326835</v>
      </c>
    </row>
    <row r="141" spans="1:3" x14ac:dyDescent="0.3">
      <c r="A141" t="b">
        <v>1</v>
      </c>
      <c r="B141">
        <v>121.75885</v>
      </c>
      <c r="C141" s="2">
        <v>0.16910950999999999</v>
      </c>
    </row>
    <row r="142" spans="1:3" x14ac:dyDescent="0.3">
      <c r="A142" t="b">
        <v>1</v>
      </c>
      <c r="B142">
        <v>84.690124999999995</v>
      </c>
      <c r="C142" s="2">
        <v>0.11762517</v>
      </c>
    </row>
    <row r="143" spans="1:3" x14ac:dyDescent="0.3">
      <c r="A143" t="b">
        <v>1</v>
      </c>
      <c r="B143">
        <v>91.810974000000002</v>
      </c>
      <c r="C143" s="2">
        <v>0.12751524</v>
      </c>
    </row>
    <row r="144" spans="1:3" x14ac:dyDescent="0.3">
      <c r="A144" t="b">
        <v>1</v>
      </c>
      <c r="B144">
        <v>76.384399999999999</v>
      </c>
      <c r="C144" s="2">
        <v>0.10608943999999999</v>
      </c>
    </row>
    <row r="145" spans="1:3" x14ac:dyDescent="0.3">
      <c r="A145" t="b">
        <v>1</v>
      </c>
      <c r="B145">
        <v>59.333312999999997</v>
      </c>
      <c r="C145" s="2">
        <v>8.2407380000000002E-2</v>
      </c>
    </row>
    <row r="146" spans="1:3" x14ac:dyDescent="0.3">
      <c r="A146" t="b">
        <v>1</v>
      </c>
      <c r="B146">
        <v>59.333312999999997</v>
      </c>
      <c r="C146" s="2">
        <v>8.2407380000000002E-2</v>
      </c>
    </row>
    <row r="147" spans="1:3" x14ac:dyDescent="0.3">
      <c r="A147" t="b">
        <v>1</v>
      </c>
      <c r="B147">
        <v>94.236205999999996</v>
      </c>
      <c r="C147" s="2">
        <v>0.13088362000000001</v>
      </c>
    </row>
    <row r="148" spans="1:3" x14ac:dyDescent="0.3">
      <c r="A148" t="b">
        <v>1</v>
      </c>
      <c r="B148">
        <v>59.333312999999997</v>
      </c>
      <c r="C148" s="2">
        <v>8.2407380000000002E-2</v>
      </c>
    </row>
    <row r="149" spans="1:3" x14ac:dyDescent="0.3">
      <c r="A149" t="b">
        <v>1</v>
      </c>
      <c r="B149">
        <v>116.07232999999999</v>
      </c>
      <c r="C149" s="2">
        <v>0.16121157</v>
      </c>
    </row>
    <row r="150" spans="1:3" x14ac:dyDescent="0.3">
      <c r="A150" t="b">
        <v>1</v>
      </c>
      <c r="B150">
        <v>118.21075399999999</v>
      </c>
      <c r="C150" s="2">
        <v>0.16418160000000001</v>
      </c>
    </row>
    <row r="151" spans="1:3" x14ac:dyDescent="0.3">
      <c r="A151" t="b">
        <v>1</v>
      </c>
      <c r="B151">
        <v>133.55194</v>
      </c>
      <c r="C151" s="2">
        <v>0.18548880000000001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C976-8F5F-4E17-9A8E-29E7EB67005D}">
  <dimension ref="A1:F151"/>
  <sheetViews>
    <sheetView workbookViewId="0">
      <selection activeCell="F7" sqref="F7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30.664062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75.558959999999999</v>
      </c>
      <c r="C2" s="2">
        <v>0.10494299999999999</v>
      </c>
      <c r="E2" s="1" t="s">
        <v>3</v>
      </c>
      <c r="F2" s="2">
        <f xml:space="preserve"> COUNTIF(TradeResults5[Column1], "VERDADEIRO") / COUNTA(TradeResults5[Column1])</f>
        <v>1</v>
      </c>
    </row>
    <row r="3" spans="1:6" ht="18" x14ac:dyDescent="0.35">
      <c r="A3" t="b">
        <v>1</v>
      </c>
      <c r="B3">
        <v>75.558959999999999</v>
      </c>
      <c r="C3" s="2">
        <v>0.10494299999999999</v>
      </c>
      <c r="E3" s="1" t="s">
        <v>4</v>
      </c>
      <c r="F3" s="3">
        <f t="array" ref="F3" xml:space="preserve"> AVERAGE(IF(TradeResults5[Column1] = TRUE,TradeResults5[Column3]))</f>
        <v>0.10494300000000011</v>
      </c>
    </row>
    <row r="4" spans="1:6" ht="18" x14ac:dyDescent="0.35">
      <c r="A4" t="b">
        <v>1</v>
      </c>
      <c r="B4">
        <v>75.558959999999999</v>
      </c>
      <c r="C4" s="2">
        <v>0.10494299999999999</v>
      </c>
      <c r="E4" s="1" t="s">
        <v>8</v>
      </c>
      <c r="F4" s="6">
        <f t="array" ref="F4" xml:space="preserve"> AVERAGE(IF(TradeResults5[Column1] = TRUE,TradeResults5[Column2],0))</f>
        <v>75.55896000000017</v>
      </c>
    </row>
    <row r="5" spans="1:6" ht="18" x14ac:dyDescent="0.35">
      <c r="A5" t="b">
        <v>1</v>
      </c>
      <c r="B5">
        <v>75.558959999999999</v>
      </c>
      <c r="C5" s="2">
        <v>0.10494299999999999</v>
      </c>
      <c r="E5" s="4" t="s">
        <v>5</v>
      </c>
      <c r="F5" s="2">
        <f t="array" ref="F5">_xlfn.STDEV.P(IF(TradeResults5[Column1]=TRUE, TradeResults5[Column3]))</f>
        <v>1.1102230246251565E-16</v>
      </c>
    </row>
    <row r="6" spans="1:6" ht="18" x14ac:dyDescent="0.35">
      <c r="A6" t="b">
        <v>1</v>
      </c>
      <c r="B6">
        <v>75.558959999999999</v>
      </c>
      <c r="C6" s="2">
        <v>0.10494299999999999</v>
      </c>
      <c r="E6" s="1" t="s">
        <v>6</v>
      </c>
      <c r="F6" s="2">
        <f t="array" ref="F6">_xlfn.STDEV.P(IF(TradeResults5[Column1]=TRUE, IF(TradeResults5[Column3]&gt;0,TradeResults5[Column3])))</f>
        <v>1.1102230246251565E-16</v>
      </c>
    </row>
    <row r="7" spans="1:6" ht="18" x14ac:dyDescent="0.35">
      <c r="A7" t="b">
        <v>1</v>
      </c>
      <c r="B7">
        <v>75.558959999999999</v>
      </c>
      <c r="C7" s="2">
        <v>0.10494299999999999</v>
      </c>
      <c r="E7" s="1" t="s">
        <v>7</v>
      </c>
      <c r="F7" s="3" t="e">
        <f t="array" ref="F7">_xlfn.STDEV.P(IF(TradeResults5[Column1]=TRUE, IF(TradeResults5[Column3]&lt;0,TradeResults5[Column3])))</f>
        <v>#DIV/0!</v>
      </c>
    </row>
    <row r="8" spans="1:6" x14ac:dyDescent="0.3">
      <c r="A8" t="b">
        <v>1</v>
      </c>
      <c r="B8">
        <v>75.558959999999999</v>
      </c>
      <c r="C8" s="2">
        <v>0.10494299999999999</v>
      </c>
    </row>
    <row r="9" spans="1:6" x14ac:dyDescent="0.3">
      <c r="A9" t="b">
        <v>1</v>
      </c>
      <c r="B9">
        <v>75.558959999999999</v>
      </c>
      <c r="C9" s="2">
        <v>0.10494299999999999</v>
      </c>
    </row>
    <row r="10" spans="1:6" x14ac:dyDescent="0.3">
      <c r="A10" t="b">
        <v>1</v>
      </c>
      <c r="B10">
        <v>75.558959999999999</v>
      </c>
      <c r="C10" s="2">
        <v>0.10494299999999999</v>
      </c>
    </row>
    <row r="11" spans="1:6" x14ac:dyDescent="0.3">
      <c r="A11" t="b">
        <v>1</v>
      </c>
      <c r="B11">
        <v>75.558959999999999</v>
      </c>
      <c r="C11" s="2">
        <v>0.10494299999999999</v>
      </c>
    </row>
    <row r="12" spans="1:6" x14ac:dyDescent="0.3">
      <c r="A12" t="b">
        <v>1</v>
      </c>
      <c r="B12">
        <v>75.558959999999999</v>
      </c>
      <c r="C12" s="2">
        <v>0.10494299999999999</v>
      </c>
    </row>
    <row r="13" spans="1:6" x14ac:dyDescent="0.3">
      <c r="A13" t="b">
        <v>1</v>
      </c>
      <c r="B13">
        <v>75.558959999999999</v>
      </c>
      <c r="C13" s="2">
        <v>0.10494299999999999</v>
      </c>
    </row>
    <row r="14" spans="1:6" x14ac:dyDescent="0.3">
      <c r="A14" t="b">
        <v>1</v>
      </c>
      <c r="B14">
        <v>75.558959999999999</v>
      </c>
      <c r="C14" s="2">
        <v>0.10494299999999999</v>
      </c>
    </row>
    <row r="15" spans="1:6" x14ac:dyDescent="0.3">
      <c r="A15" t="b">
        <v>1</v>
      </c>
      <c r="B15">
        <v>75.558959999999999</v>
      </c>
      <c r="C15" s="2">
        <v>0.10494299999999999</v>
      </c>
    </row>
    <row r="16" spans="1:6" x14ac:dyDescent="0.3">
      <c r="A16" t="b">
        <v>1</v>
      </c>
      <c r="B16">
        <v>75.558959999999999</v>
      </c>
      <c r="C16" s="2">
        <v>0.10494299999999999</v>
      </c>
    </row>
    <row r="17" spans="1:3" x14ac:dyDescent="0.3">
      <c r="A17" t="b">
        <v>1</v>
      </c>
      <c r="B17">
        <v>75.558959999999999</v>
      </c>
      <c r="C17" s="2">
        <v>0.10494299999999999</v>
      </c>
    </row>
    <row r="18" spans="1:3" x14ac:dyDescent="0.3">
      <c r="A18" t="b">
        <v>1</v>
      </c>
      <c r="B18">
        <v>75.558959999999999</v>
      </c>
      <c r="C18" s="2">
        <v>0.10494299999999999</v>
      </c>
    </row>
    <row r="19" spans="1:3" x14ac:dyDescent="0.3">
      <c r="A19" t="b">
        <v>1</v>
      </c>
      <c r="B19">
        <v>75.558959999999999</v>
      </c>
      <c r="C19" s="2">
        <v>0.10494299999999999</v>
      </c>
    </row>
    <row r="20" spans="1:3" x14ac:dyDescent="0.3">
      <c r="A20" t="b">
        <v>1</v>
      </c>
      <c r="B20">
        <v>75.558959999999999</v>
      </c>
      <c r="C20" s="2">
        <v>0.10494299999999999</v>
      </c>
    </row>
    <row r="21" spans="1:3" x14ac:dyDescent="0.3">
      <c r="A21" t="b">
        <v>1</v>
      </c>
      <c r="B21">
        <v>75.558959999999999</v>
      </c>
      <c r="C21" s="2">
        <v>0.10494299999999999</v>
      </c>
    </row>
    <row r="22" spans="1:3" x14ac:dyDescent="0.3">
      <c r="A22" t="b">
        <v>1</v>
      </c>
      <c r="B22">
        <v>75.558959999999999</v>
      </c>
      <c r="C22" s="2">
        <v>0.10494299999999999</v>
      </c>
    </row>
    <row r="23" spans="1:3" x14ac:dyDescent="0.3">
      <c r="A23" t="b">
        <v>1</v>
      </c>
      <c r="B23">
        <v>75.558959999999999</v>
      </c>
      <c r="C23" s="2">
        <v>0.10494299999999999</v>
      </c>
    </row>
    <row r="24" spans="1:3" x14ac:dyDescent="0.3">
      <c r="A24" t="b">
        <v>1</v>
      </c>
      <c r="B24">
        <v>75.558959999999999</v>
      </c>
      <c r="C24" s="2">
        <v>0.10494299999999999</v>
      </c>
    </row>
    <row r="25" spans="1:3" x14ac:dyDescent="0.3">
      <c r="A25" t="b">
        <v>1</v>
      </c>
      <c r="B25">
        <v>75.558959999999999</v>
      </c>
      <c r="C25" s="2">
        <v>0.10494299999999999</v>
      </c>
    </row>
    <row r="26" spans="1:3" x14ac:dyDescent="0.3">
      <c r="A26" t="b">
        <v>1</v>
      </c>
      <c r="B26">
        <v>75.558959999999999</v>
      </c>
      <c r="C26" s="2">
        <v>0.10494299999999999</v>
      </c>
    </row>
    <row r="27" spans="1:3" x14ac:dyDescent="0.3">
      <c r="A27" t="b">
        <v>1</v>
      </c>
      <c r="B27">
        <v>75.558959999999999</v>
      </c>
      <c r="C27" s="2">
        <v>0.10494299999999999</v>
      </c>
    </row>
    <row r="28" spans="1:3" x14ac:dyDescent="0.3">
      <c r="A28" t="b">
        <v>1</v>
      </c>
      <c r="B28">
        <v>75.558959999999999</v>
      </c>
      <c r="C28" s="2">
        <v>0.10494299999999999</v>
      </c>
    </row>
    <row r="29" spans="1:3" x14ac:dyDescent="0.3">
      <c r="A29" t="b">
        <v>1</v>
      </c>
      <c r="B29">
        <v>75.558959999999999</v>
      </c>
      <c r="C29" s="2">
        <v>0.10494299999999999</v>
      </c>
    </row>
    <row r="30" spans="1:3" x14ac:dyDescent="0.3">
      <c r="A30" t="b">
        <v>1</v>
      </c>
      <c r="B30">
        <v>75.558959999999999</v>
      </c>
      <c r="C30" s="2">
        <v>0.10494299999999999</v>
      </c>
    </row>
    <row r="31" spans="1:3" x14ac:dyDescent="0.3">
      <c r="A31" t="b">
        <v>1</v>
      </c>
      <c r="B31">
        <v>75.558959999999999</v>
      </c>
      <c r="C31" s="2">
        <v>0.10494299999999999</v>
      </c>
    </row>
    <row r="32" spans="1:3" x14ac:dyDescent="0.3">
      <c r="A32" t="b">
        <v>1</v>
      </c>
      <c r="B32">
        <v>75.558959999999999</v>
      </c>
      <c r="C32" s="2">
        <v>0.10494299999999999</v>
      </c>
    </row>
    <row r="33" spans="1:3" x14ac:dyDescent="0.3">
      <c r="A33" t="b">
        <v>1</v>
      </c>
      <c r="B33">
        <v>75.558959999999999</v>
      </c>
      <c r="C33" s="2">
        <v>0.10494299999999999</v>
      </c>
    </row>
    <row r="34" spans="1:3" x14ac:dyDescent="0.3">
      <c r="A34" t="b">
        <v>1</v>
      </c>
      <c r="B34">
        <v>75.558959999999999</v>
      </c>
      <c r="C34" s="2">
        <v>0.10494299999999999</v>
      </c>
    </row>
    <row r="35" spans="1:3" x14ac:dyDescent="0.3">
      <c r="A35" t="b">
        <v>1</v>
      </c>
      <c r="B35">
        <v>75.558959999999999</v>
      </c>
      <c r="C35" s="2">
        <v>0.10494299999999999</v>
      </c>
    </row>
    <row r="36" spans="1:3" x14ac:dyDescent="0.3">
      <c r="A36" t="b">
        <v>1</v>
      </c>
      <c r="B36">
        <v>75.558959999999999</v>
      </c>
      <c r="C36" s="2">
        <v>0.10494299999999999</v>
      </c>
    </row>
    <row r="37" spans="1:3" x14ac:dyDescent="0.3">
      <c r="A37" t="b">
        <v>1</v>
      </c>
      <c r="B37">
        <v>75.558959999999999</v>
      </c>
      <c r="C37" s="2">
        <v>0.10494299999999999</v>
      </c>
    </row>
    <row r="38" spans="1:3" x14ac:dyDescent="0.3">
      <c r="A38" t="b">
        <v>1</v>
      </c>
      <c r="B38">
        <v>75.558959999999999</v>
      </c>
      <c r="C38" s="2">
        <v>0.10494299999999999</v>
      </c>
    </row>
    <row r="39" spans="1:3" x14ac:dyDescent="0.3">
      <c r="A39" t="b">
        <v>1</v>
      </c>
      <c r="B39">
        <v>75.558959999999999</v>
      </c>
      <c r="C39" s="2">
        <v>0.10494299999999999</v>
      </c>
    </row>
    <row r="40" spans="1:3" x14ac:dyDescent="0.3">
      <c r="A40" t="b">
        <v>1</v>
      </c>
      <c r="B40">
        <v>75.558959999999999</v>
      </c>
      <c r="C40" s="2">
        <v>0.10494299999999999</v>
      </c>
    </row>
    <row r="41" spans="1:3" x14ac:dyDescent="0.3">
      <c r="A41" t="b">
        <v>1</v>
      </c>
      <c r="B41">
        <v>75.558959999999999</v>
      </c>
      <c r="C41" s="2">
        <v>0.10494299999999999</v>
      </c>
    </row>
    <row r="42" spans="1:3" x14ac:dyDescent="0.3">
      <c r="A42" t="b">
        <v>1</v>
      </c>
      <c r="B42">
        <v>75.558959999999999</v>
      </c>
      <c r="C42" s="2">
        <v>0.10494299999999999</v>
      </c>
    </row>
    <row r="43" spans="1:3" x14ac:dyDescent="0.3">
      <c r="A43" t="b">
        <v>1</v>
      </c>
      <c r="B43">
        <v>75.558959999999999</v>
      </c>
      <c r="C43" s="2">
        <v>0.10494299999999999</v>
      </c>
    </row>
    <row r="44" spans="1:3" x14ac:dyDescent="0.3">
      <c r="A44" t="b">
        <v>1</v>
      </c>
      <c r="B44">
        <v>75.558959999999999</v>
      </c>
      <c r="C44" s="2">
        <v>0.10494299999999999</v>
      </c>
    </row>
    <row r="45" spans="1:3" x14ac:dyDescent="0.3">
      <c r="A45" t="b">
        <v>1</v>
      </c>
      <c r="B45">
        <v>75.558959999999999</v>
      </c>
      <c r="C45" s="2">
        <v>0.10494299999999999</v>
      </c>
    </row>
    <row r="46" spans="1:3" x14ac:dyDescent="0.3">
      <c r="A46" t="b">
        <v>1</v>
      </c>
      <c r="B46">
        <v>75.558959999999999</v>
      </c>
      <c r="C46" s="2">
        <v>0.10494299999999999</v>
      </c>
    </row>
    <row r="47" spans="1:3" x14ac:dyDescent="0.3">
      <c r="A47" t="b">
        <v>1</v>
      </c>
      <c r="B47">
        <v>75.558959999999999</v>
      </c>
      <c r="C47" s="2">
        <v>0.10494299999999999</v>
      </c>
    </row>
    <row r="48" spans="1:3" x14ac:dyDescent="0.3">
      <c r="A48" t="b">
        <v>1</v>
      </c>
      <c r="B48">
        <v>75.558959999999999</v>
      </c>
      <c r="C48" s="2">
        <v>0.10494299999999999</v>
      </c>
    </row>
    <row r="49" spans="1:3" x14ac:dyDescent="0.3">
      <c r="A49" t="b">
        <v>1</v>
      </c>
      <c r="B49">
        <v>75.558959999999999</v>
      </c>
      <c r="C49" s="2">
        <v>0.10494299999999999</v>
      </c>
    </row>
    <row r="50" spans="1:3" x14ac:dyDescent="0.3">
      <c r="A50" t="b">
        <v>1</v>
      </c>
      <c r="B50">
        <v>75.558959999999999</v>
      </c>
      <c r="C50" s="2">
        <v>0.10494299999999999</v>
      </c>
    </row>
    <row r="51" spans="1:3" x14ac:dyDescent="0.3">
      <c r="A51" t="b">
        <v>1</v>
      </c>
      <c r="B51">
        <v>75.558959999999999</v>
      </c>
      <c r="C51" s="2">
        <v>0.10494299999999999</v>
      </c>
    </row>
    <row r="52" spans="1:3" x14ac:dyDescent="0.3">
      <c r="A52" t="b">
        <v>1</v>
      </c>
      <c r="B52">
        <v>75.558959999999999</v>
      </c>
      <c r="C52" s="2">
        <v>0.10494299999999999</v>
      </c>
    </row>
    <row r="53" spans="1:3" x14ac:dyDescent="0.3">
      <c r="A53" t="b">
        <v>1</v>
      </c>
      <c r="B53">
        <v>75.558959999999999</v>
      </c>
      <c r="C53" s="2">
        <v>0.10494299999999999</v>
      </c>
    </row>
    <row r="54" spans="1:3" x14ac:dyDescent="0.3">
      <c r="A54" t="b">
        <v>1</v>
      </c>
      <c r="B54">
        <v>75.558959999999999</v>
      </c>
      <c r="C54" s="2">
        <v>0.10494299999999999</v>
      </c>
    </row>
    <row r="55" spans="1:3" x14ac:dyDescent="0.3">
      <c r="A55" t="b">
        <v>1</v>
      </c>
      <c r="B55">
        <v>75.558959999999999</v>
      </c>
      <c r="C55" s="2">
        <v>0.10494299999999999</v>
      </c>
    </row>
    <row r="56" spans="1:3" x14ac:dyDescent="0.3">
      <c r="A56" t="b">
        <v>1</v>
      </c>
      <c r="B56">
        <v>75.558959999999999</v>
      </c>
      <c r="C56" s="2">
        <v>0.10494299999999999</v>
      </c>
    </row>
    <row r="57" spans="1:3" x14ac:dyDescent="0.3">
      <c r="A57" t="b">
        <v>1</v>
      </c>
      <c r="B57">
        <v>75.558959999999999</v>
      </c>
      <c r="C57" s="2">
        <v>0.10494299999999999</v>
      </c>
    </row>
    <row r="58" spans="1:3" x14ac:dyDescent="0.3">
      <c r="A58" t="b">
        <v>1</v>
      </c>
      <c r="B58">
        <v>75.558959999999999</v>
      </c>
      <c r="C58" s="2">
        <v>0.10494299999999999</v>
      </c>
    </row>
    <row r="59" spans="1:3" x14ac:dyDescent="0.3">
      <c r="A59" t="b">
        <v>1</v>
      </c>
      <c r="B59">
        <v>75.558959999999999</v>
      </c>
      <c r="C59" s="2">
        <v>0.10494299999999999</v>
      </c>
    </row>
    <row r="60" spans="1:3" x14ac:dyDescent="0.3">
      <c r="A60" t="b">
        <v>1</v>
      </c>
      <c r="B60">
        <v>75.558959999999999</v>
      </c>
      <c r="C60" s="2">
        <v>0.10494299999999999</v>
      </c>
    </row>
    <row r="61" spans="1:3" x14ac:dyDescent="0.3">
      <c r="A61" t="b">
        <v>1</v>
      </c>
      <c r="B61">
        <v>75.558959999999999</v>
      </c>
      <c r="C61" s="2">
        <v>0.10494299999999999</v>
      </c>
    </row>
    <row r="62" spans="1:3" x14ac:dyDescent="0.3">
      <c r="A62" t="b">
        <v>1</v>
      </c>
      <c r="B62">
        <v>75.558959999999999</v>
      </c>
      <c r="C62" s="2">
        <v>0.10494299999999999</v>
      </c>
    </row>
    <row r="63" spans="1:3" x14ac:dyDescent="0.3">
      <c r="A63" t="b">
        <v>1</v>
      </c>
      <c r="B63">
        <v>75.558959999999999</v>
      </c>
      <c r="C63" s="2">
        <v>0.10494299999999999</v>
      </c>
    </row>
    <row r="64" spans="1:3" x14ac:dyDescent="0.3">
      <c r="A64" t="b">
        <v>1</v>
      </c>
      <c r="B64">
        <v>75.558959999999999</v>
      </c>
      <c r="C64" s="2">
        <v>0.10494299999999999</v>
      </c>
    </row>
    <row r="65" spans="1:3" x14ac:dyDescent="0.3">
      <c r="A65" t="b">
        <v>1</v>
      </c>
      <c r="B65">
        <v>75.558959999999999</v>
      </c>
      <c r="C65" s="2">
        <v>0.10494299999999999</v>
      </c>
    </row>
    <row r="66" spans="1:3" x14ac:dyDescent="0.3">
      <c r="A66" t="b">
        <v>1</v>
      </c>
      <c r="B66">
        <v>75.558959999999999</v>
      </c>
      <c r="C66" s="2">
        <v>0.10494299999999999</v>
      </c>
    </row>
    <row r="67" spans="1:3" x14ac:dyDescent="0.3">
      <c r="A67" t="b">
        <v>1</v>
      </c>
      <c r="B67">
        <v>75.558959999999999</v>
      </c>
      <c r="C67" s="2">
        <v>0.10494299999999999</v>
      </c>
    </row>
    <row r="68" spans="1:3" x14ac:dyDescent="0.3">
      <c r="A68" t="b">
        <v>1</v>
      </c>
      <c r="B68">
        <v>75.558959999999999</v>
      </c>
      <c r="C68" s="2">
        <v>0.10494299999999999</v>
      </c>
    </row>
    <row r="69" spans="1:3" x14ac:dyDescent="0.3">
      <c r="A69" t="b">
        <v>1</v>
      </c>
      <c r="B69">
        <v>75.558959999999999</v>
      </c>
      <c r="C69" s="2">
        <v>0.10494299999999999</v>
      </c>
    </row>
    <row r="70" spans="1:3" x14ac:dyDescent="0.3">
      <c r="A70" t="b">
        <v>1</v>
      </c>
      <c r="B70">
        <v>75.558959999999999</v>
      </c>
      <c r="C70" s="2">
        <v>0.10494299999999999</v>
      </c>
    </row>
    <row r="71" spans="1:3" x14ac:dyDescent="0.3">
      <c r="A71" t="b">
        <v>1</v>
      </c>
      <c r="B71">
        <v>75.558959999999999</v>
      </c>
      <c r="C71" s="2">
        <v>0.10494299999999999</v>
      </c>
    </row>
    <row r="72" spans="1:3" x14ac:dyDescent="0.3">
      <c r="A72" t="b">
        <v>1</v>
      </c>
      <c r="B72">
        <v>75.558959999999999</v>
      </c>
      <c r="C72" s="2">
        <v>0.10494299999999999</v>
      </c>
    </row>
    <row r="73" spans="1:3" x14ac:dyDescent="0.3">
      <c r="A73" t="b">
        <v>1</v>
      </c>
      <c r="B73">
        <v>75.558959999999999</v>
      </c>
      <c r="C73" s="2">
        <v>0.10494299999999999</v>
      </c>
    </row>
    <row r="74" spans="1:3" x14ac:dyDescent="0.3">
      <c r="A74" t="b">
        <v>1</v>
      </c>
      <c r="B74">
        <v>75.558959999999999</v>
      </c>
      <c r="C74" s="2">
        <v>0.10494299999999999</v>
      </c>
    </row>
    <row r="75" spans="1:3" x14ac:dyDescent="0.3">
      <c r="A75" t="b">
        <v>1</v>
      </c>
      <c r="B75">
        <v>75.558959999999999</v>
      </c>
      <c r="C75" s="2">
        <v>0.10494299999999999</v>
      </c>
    </row>
    <row r="76" spans="1:3" x14ac:dyDescent="0.3">
      <c r="A76" t="b">
        <v>1</v>
      </c>
      <c r="B76">
        <v>75.558959999999999</v>
      </c>
      <c r="C76" s="2">
        <v>0.10494299999999999</v>
      </c>
    </row>
    <row r="77" spans="1:3" x14ac:dyDescent="0.3">
      <c r="A77" t="b">
        <v>1</v>
      </c>
      <c r="B77">
        <v>75.558959999999999</v>
      </c>
      <c r="C77" s="2">
        <v>0.10494299999999999</v>
      </c>
    </row>
    <row r="78" spans="1:3" x14ac:dyDescent="0.3">
      <c r="A78" t="b">
        <v>1</v>
      </c>
      <c r="B78">
        <v>75.558959999999999</v>
      </c>
      <c r="C78" s="2">
        <v>0.10494299999999999</v>
      </c>
    </row>
    <row r="79" spans="1:3" x14ac:dyDescent="0.3">
      <c r="A79" t="b">
        <v>1</v>
      </c>
      <c r="B79">
        <v>75.558959999999999</v>
      </c>
      <c r="C79" s="2">
        <v>0.10494299999999999</v>
      </c>
    </row>
    <row r="80" spans="1:3" x14ac:dyDescent="0.3">
      <c r="A80" t="b">
        <v>1</v>
      </c>
      <c r="B80">
        <v>75.558959999999999</v>
      </c>
      <c r="C80" s="2">
        <v>0.10494299999999999</v>
      </c>
    </row>
    <row r="81" spans="1:3" x14ac:dyDescent="0.3">
      <c r="A81" t="b">
        <v>1</v>
      </c>
      <c r="B81">
        <v>75.558959999999999</v>
      </c>
      <c r="C81" s="2">
        <v>0.10494299999999999</v>
      </c>
    </row>
    <row r="82" spans="1:3" x14ac:dyDescent="0.3">
      <c r="A82" t="b">
        <v>1</v>
      </c>
      <c r="B82">
        <v>75.558959999999999</v>
      </c>
      <c r="C82" s="2">
        <v>0.10494299999999999</v>
      </c>
    </row>
    <row r="83" spans="1:3" x14ac:dyDescent="0.3">
      <c r="A83" t="b">
        <v>1</v>
      </c>
      <c r="B83">
        <v>75.558959999999999</v>
      </c>
      <c r="C83" s="2">
        <v>0.10494299999999999</v>
      </c>
    </row>
    <row r="84" spans="1:3" x14ac:dyDescent="0.3">
      <c r="A84" t="b">
        <v>1</v>
      </c>
      <c r="B84">
        <v>75.558959999999999</v>
      </c>
      <c r="C84" s="2">
        <v>0.10494299999999999</v>
      </c>
    </row>
    <row r="85" spans="1:3" x14ac:dyDescent="0.3">
      <c r="A85" t="b">
        <v>1</v>
      </c>
      <c r="B85">
        <v>75.558959999999999</v>
      </c>
      <c r="C85" s="2">
        <v>0.10494299999999999</v>
      </c>
    </row>
    <row r="86" spans="1:3" x14ac:dyDescent="0.3">
      <c r="A86" t="b">
        <v>1</v>
      </c>
      <c r="B86">
        <v>75.558959999999999</v>
      </c>
      <c r="C86" s="2">
        <v>0.10494299999999999</v>
      </c>
    </row>
    <row r="87" spans="1:3" x14ac:dyDescent="0.3">
      <c r="A87" t="b">
        <v>1</v>
      </c>
      <c r="B87">
        <v>75.558959999999999</v>
      </c>
      <c r="C87" s="2">
        <v>0.10494299999999999</v>
      </c>
    </row>
    <row r="88" spans="1:3" x14ac:dyDescent="0.3">
      <c r="A88" t="b">
        <v>1</v>
      </c>
      <c r="B88">
        <v>75.558959999999999</v>
      </c>
      <c r="C88" s="2">
        <v>0.10494299999999999</v>
      </c>
    </row>
    <row r="89" spans="1:3" x14ac:dyDescent="0.3">
      <c r="A89" t="b">
        <v>1</v>
      </c>
      <c r="B89">
        <v>75.558959999999999</v>
      </c>
      <c r="C89" s="2">
        <v>0.10494299999999999</v>
      </c>
    </row>
    <row r="90" spans="1:3" x14ac:dyDescent="0.3">
      <c r="A90" t="b">
        <v>1</v>
      </c>
      <c r="B90">
        <v>75.558959999999999</v>
      </c>
      <c r="C90" s="2">
        <v>0.10494299999999999</v>
      </c>
    </row>
    <row r="91" spans="1:3" x14ac:dyDescent="0.3">
      <c r="A91" t="b">
        <v>1</v>
      </c>
      <c r="B91">
        <v>75.558959999999999</v>
      </c>
      <c r="C91" s="2">
        <v>0.10494299999999999</v>
      </c>
    </row>
    <row r="92" spans="1:3" x14ac:dyDescent="0.3">
      <c r="A92" t="b">
        <v>1</v>
      </c>
      <c r="B92">
        <v>75.558959999999999</v>
      </c>
      <c r="C92" s="2">
        <v>0.10494299999999999</v>
      </c>
    </row>
    <row r="93" spans="1:3" x14ac:dyDescent="0.3">
      <c r="A93" t="b">
        <v>1</v>
      </c>
      <c r="B93">
        <v>75.558959999999999</v>
      </c>
      <c r="C93" s="2">
        <v>0.10494299999999999</v>
      </c>
    </row>
    <row r="94" spans="1:3" x14ac:dyDescent="0.3">
      <c r="A94" t="b">
        <v>1</v>
      </c>
      <c r="B94">
        <v>75.558959999999999</v>
      </c>
      <c r="C94" s="2">
        <v>0.10494299999999999</v>
      </c>
    </row>
    <row r="95" spans="1:3" x14ac:dyDescent="0.3">
      <c r="A95" t="b">
        <v>1</v>
      </c>
      <c r="B95">
        <v>75.558959999999999</v>
      </c>
      <c r="C95" s="2">
        <v>0.10494299999999999</v>
      </c>
    </row>
    <row r="96" spans="1:3" x14ac:dyDescent="0.3">
      <c r="A96" t="b">
        <v>1</v>
      </c>
      <c r="B96">
        <v>75.558959999999999</v>
      </c>
      <c r="C96" s="2">
        <v>0.10494299999999999</v>
      </c>
    </row>
    <row r="97" spans="1:3" x14ac:dyDescent="0.3">
      <c r="A97" t="b">
        <v>1</v>
      </c>
      <c r="B97">
        <v>75.558959999999999</v>
      </c>
      <c r="C97" s="2">
        <v>0.10494299999999999</v>
      </c>
    </row>
    <row r="98" spans="1:3" x14ac:dyDescent="0.3">
      <c r="A98" t="b">
        <v>1</v>
      </c>
      <c r="B98">
        <v>75.558959999999999</v>
      </c>
      <c r="C98" s="2">
        <v>0.10494299999999999</v>
      </c>
    </row>
    <row r="99" spans="1:3" x14ac:dyDescent="0.3">
      <c r="A99" t="b">
        <v>1</v>
      </c>
      <c r="B99">
        <v>75.558959999999999</v>
      </c>
      <c r="C99" s="2">
        <v>0.10494299999999999</v>
      </c>
    </row>
    <row r="100" spans="1:3" x14ac:dyDescent="0.3">
      <c r="A100" t="b">
        <v>1</v>
      </c>
      <c r="B100">
        <v>75.558959999999999</v>
      </c>
      <c r="C100" s="2">
        <v>0.10494299999999999</v>
      </c>
    </row>
    <row r="101" spans="1:3" x14ac:dyDescent="0.3">
      <c r="A101" t="b">
        <v>1</v>
      </c>
      <c r="B101">
        <v>75.558959999999999</v>
      </c>
      <c r="C101" s="2">
        <v>0.10494299999999999</v>
      </c>
    </row>
    <row r="102" spans="1:3" x14ac:dyDescent="0.3">
      <c r="A102" t="b">
        <v>1</v>
      </c>
      <c r="B102">
        <v>75.558959999999999</v>
      </c>
      <c r="C102" s="2">
        <v>0.10494299999999999</v>
      </c>
    </row>
    <row r="103" spans="1:3" x14ac:dyDescent="0.3">
      <c r="A103" t="b">
        <v>1</v>
      </c>
      <c r="B103">
        <v>75.558959999999999</v>
      </c>
      <c r="C103" s="2">
        <v>0.10494299999999999</v>
      </c>
    </row>
    <row r="104" spans="1:3" x14ac:dyDescent="0.3">
      <c r="A104" t="b">
        <v>1</v>
      </c>
      <c r="B104">
        <v>75.558959999999999</v>
      </c>
      <c r="C104" s="2">
        <v>0.10494299999999999</v>
      </c>
    </row>
    <row r="105" spans="1:3" x14ac:dyDescent="0.3">
      <c r="A105" t="b">
        <v>1</v>
      </c>
      <c r="B105">
        <v>75.558959999999999</v>
      </c>
      <c r="C105" s="2">
        <v>0.10494299999999999</v>
      </c>
    </row>
    <row r="106" spans="1:3" x14ac:dyDescent="0.3">
      <c r="A106" t="b">
        <v>1</v>
      </c>
      <c r="B106">
        <v>75.558959999999999</v>
      </c>
      <c r="C106" s="2">
        <v>0.10494299999999999</v>
      </c>
    </row>
    <row r="107" spans="1:3" x14ac:dyDescent="0.3">
      <c r="A107" t="b">
        <v>1</v>
      </c>
      <c r="B107">
        <v>75.558959999999999</v>
      </c>
      <c r="C107" s="2">
        <v>0.10494299999999999</v>
      </c>
    </row>
    <row r="108" spans="1:3" x14ac:dyDescent="0.3">
      <c r="A108" t="b">
        <v>1</v>
      </c>
      <c r="B108">
        <v>75.558959999999999</v>
      </c>
      <c r="C108" s="2">
        <v>0.10494299999999999</v>
      </c>
    </row>
    <row r="109" spans="1:3" x14ac:dyDescent="0.3">
      <c r="A109" t="b">
        <v>1</v>
      </c>
      <c r="B109">
        <v>75.558959999999999</v>
      </c>
      <c r="C109" s="2">
        <v>0.10494299999999999</v>
      </c>
    </row>
    <row r="110" spans="1:3" x14ac:dyDescent="0.3">
      <c r="A110" t="b">
        <v>1</v>
      </c>
      <c r="B110">
        <v>75.558959999999999</v>
      </c>
      <c r="C110" s="2">
        <v>0.10494299999999999</v>
      </c>
    </row>
    <row r="111" spans="1:3" x14ac:dyDescent="0.3">
      <c r="A111" t="b">
        <v>1</v>
      </c>
      <c r="B111">
        <v>75.558959999999999</v>
      </c>
      <c r="C111" s="2">
        <v>0.10494299999999999</v>
      </c>
    </row>
    <row r="112" spans="1:3" x14ac:dyDescent="0.3">
      <c r="A112" t="b">
        <v>1</v>
      </c>
      <c r="B112">
        <v>75.558959999999999</v>
      </c>
      <c r="C112" s="2">
        <v>0.10494299999999999</v>
      </c>
    </row>
    <row r="113" spans="1:3" x14ac:dyDescent="0.3">
      <c r="A113" t="b">
        <v>1</v>
      </c>
      <c r="B113">
        <v>75.558959999999999</v>
      </c>
      <c r="C113" s="2">
        <v>0.10494299999999999</v>
      </c>
    </row>
    <row r="114" spans="1:3" x14ac:dyDescent="0.3">
      <c r="A114" t="b">
        <v>1</v>
      </c>
      <c r="B114">
        <v>75.558959999999999</v>
      </c>
      <c r="C114" s="2">
        <v>0.10494299999999999</v>
      </c>
    </row>
    <row r="115" spans="1:3" x14ac:dyDescent="0.3">
      <c r="A115" t="b">
        <v>1</v>
      </c>
      <c r="B115">
        <v>75.558959999999999</v>
      </c>
      <c r="C115" s="2">
        <v>0.10494299999999999</v>
      </c>
    </row>
    <row r="116" spans="1:3" x14ac:dyDescent="0.3">
      <c r="A116" t="b">
        <v>1</v>
      </c>
      <c r="B116">
        <v>75.558959999999999</v>
      </c>
      <c r="C116" s="2">
        <v>0.10494299999999999</v>
      </c>
    </row>
    <row r="117" spans="1:3" x14ac:dyDescent="0.3">
      <c r="A117" t="b">
        <v>1</v>
      </c>
      <c r="B117">
        <v>75.558959999999999</v>
      </c>
      <c r="C117" s="2">
        <v>0.10494299999999999</v>
      </c>
    </row>
    <row r="118" spans="1:3" x14ac:dyDescent="0.3">
      <c r="A118" t="b">
        <v>1</v>
      </c>
      <c r="B118">
        <v>75.558959999999999</v>
      </c>
      <c r="C118" s="2">
        <v>0.10494299999999999</v>
      </c>
    </row>
    <row r="119" spans="1:3" x14ac:dyDescent="0.3">
      <c r="A119" t="b">
        <v>1</v>
      </c>
      <c r="B119">
        <v>75.558959999999999</v>
      </c>
      <c r="C119" s="2">
        <v>0.10494299999999999</v>
      </c>
    </row>
    <row r="120" spans="1:3" x14ac:dyDescent="0.3">
      <c r="A120" t="b">
        <v>1</v>
      </c>
      <c r="B120">
        <v>75.558959999999999</v>
      </c>
      <c r="C120" s="2">
        <v>0.10494299999999999</v>
      </c>
    </row>
    <row r="121" spans="1:3" x14ac:dyDescent="0.3">
      <c r="A121" t="b">
        <v>1</v>
      </c>
      <c r="B121">
        <v>75.558959999999999</v>
      </c>
      <c r="C121" s="2">
        <v>0.10494299999999999</v>
      </c>
    </row>
    <row r="122" spans="1:3" x14ac:dyDescent="0.3">
      <c r="A122" t="b">
        <v>1</v>
      </c>
      <c r="B122">
        <v>75.558959999999999</v>
      </c>
      <c r="C122" s="2">
        <v>0.10494299999999999</v>
      </c>
    </row>
    <row r="123" spans="1:3" x14ac:dyDescent="0.3">
      <c r="A123" t="b">
        <v>1</v>
      </c>
      <c r="B123">
        <v>75.558959999999999</v>
      </c>
      <c r="C123" s="2">
        <v>0.10494299999999999</v>
      </c>
    </row>
    <row r="124" spans="1:3" x14ac:dyDescent="0.3">
      <c r="A124" t="b">
        <v>1</v>
      </c>
      <c r="B124">
        <v>75.558959999999999</v>
      </c>
      <c r="C124" s="2">
        <v>0.10494299999999999</v>
      </c>
    </row>
    <row r="125" spans="1:3" x14ac:dyDescent="0.3">
      <c r="A125" t="b">
        <v>1</v>
      </c>
      <c r="B125">
        <v>75.558959999999999</v>
      </c>
      <c r="C125" s="2">
        <v>0.10494299999999999</v>
      </c>
    </row>
    <row r="126" spans="1:3" x14ac:dyDescent="0.3">
      <c r="A126" t="b">
        <v>1</v>
      </c>
      <c r="B126">
        <v>75.558959999999999</v>
      </c>
      <c r="C126" s="2">
        <v>0.10494299999999999</v>
      </c>
    </row>
    <row r="127" spans="1:3" x14ac:dyDescent="0.3">
      <c r="A127" t="b">
        <v>1</v>
      </c>
      <c r="B127">
        <v>75.558959999999999</v>
      </c>
      <c r="C127" s="2">
        <v>0.10494299999999999</v>
      </c>
    </row>
    <row r="128" spans="1:3" x14ac:dyDescent="0.3">
      <c r="A128" t="b">
        <v>1</v>
      </c>
      <c r="B128">
        <v>75.558959999999999</v>
      </c>
      <c r="C128" s="2">
        <v>0.10494299999999999</v>
      </c>
    </row>
    <row r="129" spans="1:3" x14ac:dyDescent="0.3">
      <c r="A129" t="b">
        <v>1</v>
      </c>
      <c r="B129">
        <v>75.558959999999999</v>
      </c>
      <c r="C129" s="2">
        <v>0.10494299999999999</v>
      </c>
    </row>
    <row r="130" spans="1:3" x14ac:dyDescent="0.3">
      <c r="A130" t="b">
        <v>1</v>
      </c>
      <c r="B130">
        <v>75.558959999999999</v>
      </c>
      <c r="C130" s="2">
        <v>0.10494299999999999</v>
      </c>
    </row>
    <row r="131" spans="1:3" x14ac:dyDescent="0.3">
      <c r="A131" t="b">
        <v>1</v>
      </c>
      <c r="B131">
        <v>75.558959999999999</v>
      </c>
      <c r="C131" s="2">
        <v>0.10494299999999999</v>
      </c>
    </row>
    <row r="132" spans="1:3" x14ac:dyDescent="0.3">
      <c r="A132" t="b">
        <v>1</v>
      </c>
      <c r="B132">
        <v>75.558959999999999</v>
      </c>
      <c r="C132" s="2">
        <v>0.10494299999999999</v>
      </c>
    </row>
    <row r="133" spans="1:3" x14ac:dyDescent="0.3">
      <c r="A133" t="b">
        <v>1</v>
      </c>
      <c r="B133">
        <v>75.558959999999999</v>
      </c>
      <c r="C133" s="2">
        <v>0.10494299999999999</v>
      </c>
    </row>
    <row r="134" spans="1:3" x14ac:dyDescent="0.3">
      <c r="A134" t="b">
        <v>1</v>
      </c>
      <c r="B134">
        <v>75.558959999999999</v>
      </c>
      <c r="C134" s="2">
        <v>0.10494299999999999</v>
      </c>
    </row>
    <row r="135" spans="1:3" x14ac:dyDescent="0.3">
      <c r="A135" t="b">
        <v>1</v>
      </c>
      <c r="B135">
        <v>75.558959999999999</v>
      </c>
      <c r="C135" s="2">
        <v>0.10494299999999999</v>
      </c>
    </row>
    <row r="136" spans="1:3" x14ac:dyDescent="0.3">
      <c r="A136" t="b">
        <v>1</v>
      </c>
      <c r="B136">
        <v>75.558959999999999</v>
      </c>
      <c r="C136" s="2">
        <v>0.10494299999999999</v>
      </c>
    </row>
    <row r="137" spans="1:3" x14ac:dyDescent="0.3">
      <c r="A137" t="b">
        <v>1</v>
      </c>
      <c r="B137">
        <v>75.558959999999999</v>
      </c>
      <c r="C137" s="2">
        <v>0.10494299999999999</v>
      </c>
    </row>
    <row r="138" spans="1:3" x14ac:dyDescent="0.3">
      <c r="A138" t="b">
        <v>1</v>
      </c>
      <c r="B138">
        <v>75.558959999999999</v>
      </c>
      <c r="C138" s="2">
        <v>0.10494299999999999</v>
      </c>
    </row>
    <row r="139" spans="1:3" x14ac:dyDescent="0.3">
      <c r="A139" t="b">
        <v>1</v>
      </c>
      <c r="B139">
        <v>75.558959999999999</v>
      </c>
      <c r="C139" s="2">
        <v>0.10494299999999999</v>
      </c>
    </row>
    <row r="140" spans="1:3" x14ac:dyDescent="0.3">
      <c r="A140" t="b">
        <v>1</v>
      </c>
      <c r="B140">
        <v>75.558959999999999</v>
      </c>
      <c r="C140" s="2">
        <v>0.10494299999999999</v>
      </c>
    </row>
    <row r="141" spans="1:3" x14ac:dyDescent="0.3">
      <c r="A141" t="b">
        <v>1</v>
      </c>
      <c r="B141">
        <v>75.558959999999999</v>
      </c>
      <c r="C141" s="2">
        <v>0.10494299999999999</v>
      </c>
    </row>
    <row r="142" spans="1:3" x14ac:dyDescent="0.3">
      <c r="A142" t="b">
        <v>1</v>
      </c>
      <c r="B142">
        <v>75.558959999999999</v>
      </c>
      <c r="C142" s="2">
        <v>0.10494299999999999</v>
      </c>
    </row>
    <row r="143" spans="1:3" x14ac:dyDescent="0.3">
      <c r="A143" t="b">
        <v>1</v>
      </c>
      <c r="B143">
        <v>75.558959999999999</v>
      </c>
      <c r="C143" s="2">
        <v>0.10494299999999999</v>
      </c>
    </row>
    <row r="144" spans="1:3" x14ac:dyDescent="0.3">
      <c r="A144" t="b">
        <v>1</v>
      </c>
      <c r="B144">
        <v>75.558959999999999</v>
      </c>
      <c r="C144" s="2">
        <v>0.10494299999999999</v>
      </c>
    </row>
    <row r="145" spans="1:3" x14ac:dyDescent="0.3">
      <c r="A145" t="b">
        <v>1</v>
      </c>
      <c r="B145">
        <v>75.558959999999999</v>
      </c>
      <c r="C145" s="2">
        <v>0.10494299999999999</v>
      </c>
    </row>
    <row r="146" spans="1:3" x14ac:dyDescent="0.3">
      <c r="A146" t="b">
        <v>1</v>
      </c>
      <c r="B146">
        <v>75.558959999999999</v>
      </c>
      <c r="C146" s="2">
        <v>0.10494299999999999</v>
      </c>
    </row>
    <row r="147" spans="1:3" x14ac:dyDescent="0.3">
      <c r="A147" t="b">
        <v>1</v>
      </c>
      <c r="B147">
        <v>75.558959999999999</v>
      </c>
      <c r="C147" s="2">
        <v>0.10494299999999999</v>
      </c>
    </row>
    <row r="148" spans="1:3" x14ac:dyDescent="0.3">
      <c r="A148" t="b">
        <v>1</v>
      </c>
      <c r="B148">
        <v>75.558959999999999</v>
      </c>
      <c r="C148" s="2">
        <v>0.10494299999999999</v>
      </c>
    </row>
    <row r="149" spans="1:3" x14ac:dyDescent="0.3">
      <c r="A149" t="b">
        <v>1</v>
      </c>
      <c r="B149">
        <v>75.558959999999999</v>
      </c>
      <c r="C149" s="2">
        <v>0.10494299999999999</v>
      </c>
    </row>
    <row r="150" spans="1:3" x14ac:dyDescent="0.3">
      <c r="A150" t="b">
        <v>1</v>
      </c>
      <c r="B150">
        <v>75.558959999999999</v>
      </c>
      <c r="C150" s="2">
        <v>0.10494299999999999</v>
      </c>
    </row>
    <row r="151" spans="1:3" x14ac:dyDescent="0.3">
      <c r="A151" t="b">
        <v>1</v>
      </c>
      <c r="B151">
        <v>75.558959999999999</v>
      </c>
      <c r="C151" s="2">
        <v>0.10494299999999999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3DD3-9826-4D54-8072-F28EDD092744}">
  <dimension ref="A1:F151"/>
  <sheetViews>
    <sheetView workbookViewId="0">
      <selection activeCell="F8" sqref="F8"/>
    </sheetView>
  </sheetViews>
  <sheetFormatPr defaultRowHeight="14.4" x14ac:dyDescent="0.3"/>
  <cols>
    <col min="1" max="1" width="11.77734375" bestFit="1" customWidth="1"/>
    <col min="2" max="2" width="11" bestFit="1" customWidth="1"/>
    <col min="3" max="3" width="10.77734375" style="2" bestFit="1" customWidth="1"/>
    <col min="5" max="5" width="29.886718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83.900760000000005</v>
      </c>
      <c r="C2" s="2">
        <v>0.11652883</v>
      </c>
      <c r="E2" s="1" t="s">
        <v>3</v>
      </c>
      <c r="F2" s="2">
        <f xml:space="preserve"> COUNTIF(TradeResults4[Column1], "VERDADEIRO") / COUNTA(TradeResults4[Column1])</f>
        <v>1</v>
      </c>
    </row>
    <row r="3" spans="1:6" ht="18" x14ac:dyDescent="0.35">
      <c r="A3" t="b">
        <v>1</v>
      </c>
      <c r="B3">
        <v>108.46118</v>
      </c>
      <c r="C3" s="2">
        <v>0.15064052999999999</v>
      </c>
      <c r="E3" s="1" t="s">
        <v>4</v>
      </c>
      <c r="F3" s="3">
        <f t="array" ref="F3" xml:space="preserve"> AVERAGE(IF(TradeResults4[Column1] = TRUE,TradeResults4[Column3]))</f>
        <v>0.14456248393266663</v>
      </c>
    </row>
    <row r="4" spans="1:6" ht="18" x14ac:dyDescent="0.35">
      <c r="A4" t="b">
        <v>1</v>
      </c>
      <c r="B4">
        <v>83.900760000000005</v>
      </c>
      <c r="C4" s="2">
        <v>0.11652883</v>
      </c>
      <c r="E4" s="1" t="s">
        <v>8</v>
      </c>
      <c r="F4" s="6">
        <f t="array" ref="F4" xml:space="preserve"> AVERAGE(IF(TradeResults4[Column1] = TRUE,TradeResults4[Column2],0))</f>
        <v>104.08498929400014</v>
      </c>
    </row>
    <row r="5" spans="1:6" ht="18" x14ac:dyDescent="0.35">
      <c r="A5" t="b">
        <v>1</v>
      </c>
      <c r="B5">
        <v>117.6803</v>
      </c>
      <c r="C5" s="2">
        <v>0.16344486</v>
      </c>
      <c r="E5" s="4" t="s">
        <v>5</v>
      </c>
      <c r="F5" s="2">
        <f t="array" ref="F5">_xlfn.STDEV.P(IF(TradeResults4[Column1]=TRUE, TradeResults4[Column3]))</f>
        <v>4.5374931906965094E-2</v>
      </c>
    </row>
    <row r="6" spans="1:6" ht="18" x14ac:dyDescent="0.35">
      <c r="A6" t="b">
        <v>1</v>
      </c>
      <c r="B6">
        <v>83.900760000000005</v>
      </c>
      <c r="C6" s="2">
        <v>0.11652883</v>
      </c>
      <c r="E6" s="1" t="s">
        <v>6</v>
      </c>
      <c r="F6" s="2">
        <f t="array" ref="F6">_xlfn.STDEV.P(IF(TradeResults4[Column1]=TRUE, IF(TradeResults4[Column3]&gt;0,TradeResults4[Column3])))</f>
        <v>4.5374931906965094E-2</v>
      </c>
    </row>
    <row r="7" spans="1:6" ht="18" x14ac:dyDescent="0.35">
      <c r="A7" t="b">
        <v>1</v>
      </c>
      <c r="B7">
        <v>83.900760000000005</v>
      </c>
      <c r="C7" s="2">
        <v>0.11652883</v>
      </c>
      <c r="E7" s="1" t="s">
        <v>7</v>
      </c>
      <c r="F7" s="3" t="e">
        <f t="array" ref="F7">_xlfn.STDEV.P(IF(TradeResults4[Column1]=TRUE, IF(TradeResults4[Column3]&lt;0,TradeResults4[Column3])))</f>
        <v>#DIV/0!</v>
      </c>
    </row>
    <row r="8" spans="1:6" x14ac:dyDescent="0.3">
      <c r="A8" t="b">
        <v>1</v>
      </c>
      <c r="B8">
        <v>126.31964000000001</v>
      </c>
      <c r="C8" s="2">
        <v>0.17544394999999999</v>
      </c>
    </row>
    <row r="9" spans="1:6" x14ac:dyDescent="0.3">
      <c r="A9" t="b">
        <v>1</v>
      </c>
      <c r="B9">
        <v>137.46887000000001</v>
      </c>
      <c r="C9" s="2">
        <v>0.19092899999999999</v>
      </c>
    </row>
    <row r="10" spans="1:6" x14ac:dyDescent="0.3">
      <c r="A10" t="b">
        <v>1</v>
      </c>
      <c r="B10">
        <v>83.900760000000005</v>
      </c>
      <c r="C10" s="2">
        <v>0.11652883</v>
      </c>
    </row>
    <row r="11" spans="1:6" x14ac:dyDescent="0.3">
      <c r="A11" t="b">
        <v>1</v>
      </c>
      <c r="B11">
        <v>141.62121999999999</v>
      </c>
      <c r="C11" s="2">
        <v>0.19669613</v>
      </c>
    </row>
    <row r="12" spans="1:6" x14ac:dyDescent="0.3">
      <c r="A12" t="b">
        <v>1</v>
      </c>
      <c r="B12">
        <v>128.06890999999999</v>
      </c>
      <c r="C12" s="2">
        <v>0.17787348</v>
      </c>
    </row>
    <row r="13" spans="1:6" x14ac:dyDescent="0.3">
      <c r="A13" t="b">
        <v>1</v>
      </c>
      <c r="B13">
        <v>83.900760000000005</v>
      </c>
      <c r="C13" s="2">
        <v>0.11652883</v>
      </c>
    </row>
    <row r="14" spans="1:6" x14ac:dyDescent="0.3">
      <c r="A14" t="b">
        <v>1</v>
      </c>
      <c r="B14">
        <v>148.30413999999999</v>
      </c>
      <c r="C14" s="2">
        <v>0.20597798</v>
      </c>
    </row>
    <row r="15" spans="1:6" x14ac:dyDescent="0.3">
      <c r="A15" t="b">
        <v>1</v>
      </c>
      <c r="B15">
        <v>151.94060999999999</v>
      </c>
      <c r="C15" s="2">
        <v>0.21102863999999999</v>
      </c>
    </row>
    <row r="16" spans="1:6" x14ac:dyDescent="0.3">
      <c r="A16" t="b">
        <v>1</v>
      </c>
      <c r="B16">
        <v>130.35919000000001</v>
      </c>
      <c r="C16" s="2">
        <v>0.18105442999999999</v>
      </c>
    </row>
    <row r="17" spans="1:3" x14ac:dyDescent="0.3">
      <c r="A17" t="b">
        <v>1</v>
      </c>
      <c r="B17">
        <v>2.4259032999999999</v>
      </c>
      <c r="C17" s="2">
        <v>3.3693102E-3</v>
      </c>
    </row>
    <row r="18" spans="1:3" x14ac:dyDescent="0.3">
      <c r="A18" t="b">
        <v>1</v>
      </c>
      <c r="B18">
        <v>142.69153</v>
      </c>
      <c r="C18" s="2">
        <v>0.19818267000000001</v>
      </c>
    </row>
    <row r="19" spans="1:3" x14ac:dyDescent="0.3">
      <c r="A19" t="b">
        <v>1</v>
      </c>
      <c r="B19">
        <v>101.86932</v>
      </c>
      <c r="C19" s="2">
        <v>0.14148516999999999</v>
      </c>
    </row>
    <row r="20" spans="1:3" x14ac:dyDescent="0.3">
      <c r="A20" t="b">
        <v>1</v>
      </c>
      <c r="B20">
        <v>115.87549</v>
      </c>
      <c r="C20" s="2">
        <v>0.16093816999999999</v>
      </c>
    </row>
    <row r="21" spans="1:3" x14ac:dyDescent="0.3">
      <c r="A21" t="b">
        <v>1</v>
      </c>
      <c r="B21">
        <v>83.900760000000005</v>
      </c>
      <c r="C21" s="2">
        <v>0.11652883</v>
      </c>
    </row>
    <row r="22" spans="1:3" x14ac:dyDescent="0.3">
      <c r="A22" t="b">
        <v>1</v>
      </c>
      <c r="B22">
        <v>102.00127999999999</v>
      </c>
      <c r="C22" s="2">
        <v>0.14166845</v>
      </c>
    </row>
    <row r="23" spans="1:3" x14ac:dyDescent="0.3">
      <c r="A23" t="b">
        <v>1</v>
      </c>
      <c r="B23">
        <v>83.900760000000005</v>
      </c>
      <c r="C23" s="2">
        <v>0.11652883</v>
      </c>
    </row>
    <row r="24" spans="1:3" x14ac:dyDescent="0.3">
      <c r="A24" t="b">
        <v>1</v>
      </c>
      <c r="B24">
        <v>121.89136000000001</v>
      </c>
      <c r="C24" s="2">
        <v>0.16929354999999999</v>
      </c>
    </row>
    <row r="25" spans="1:3" x14ac:dyDescent="0.3">
      <c r="A25" t="b">
        <v>1</v>
      </c>
      <c r="B25">
        <v>143.32623000000001</v>
      </c>
      <c r="C25" s="2">
        <v>0.19906420999999999</v>
      </c>
    </row>
    <row r="26" spans="1:3" x14ac:dyDescent="0.3">
      <c r="A26" t="b">
        <v>1</v>
      </c>
      <c r="B26">
        <v>122.54346</v>
      </c>
      <c r="C26" s="2">
        <v>0.17019925</v>
      </c>
    </row>
    <row r="27" spans="1:3" x14ac:dyDescent="0.3">
      <c r="A27" t="b">
        <v>1</v>
      </c>
      <c r="B27">
        <v>110.64203000000001</v>
      </c>
      <c r="C27" s="2">
        <v>0.15366948999999999</v>
      </c>
    </row>
    <row r="28" spans="1:3" x14ac:dyDescent="0.3">
      <c r="A28" t="b">
        <v>1</v>
      </c>
      <c r="B28">
        <v>6.420166</v>
      </c>
      <c r="C28" s="2">
        <v>8.9168979999999995E-3</v>
      </c>
    </row>
    <row r="29" spans="1:3" x14ac:dyDescent="0.3">
      <c r="A29" t="b">
        <v>1</v>
      </c>
      <c r="B29">
        <v>141.88300000000001</v>
      </c>
      <c r="C29" s="2">
        <v>0.19705971999999999</v>
      </c>
    </row>
    <row r="30" spans="1:3" x14ac:dyDescent="0.3">
      <c r="A30" t="b">
        <v>1</v>
      </c>
      <c r="B30">
        <v>101.61664</v>
      </c>
      <c r="C30" s="2">
        <v>0.14113422</v>
      </c>
    </row>
    <row r="31" spans="1:3" x14ac:dyDescent="0.3">
      <c r="A31" t="b">
        <v>1</v>
      </c>
      <c r="B31">
        <v>83.900760000000005</v>
      </c>
      <c r="C31" s="2">
        <v>0.11652883</v>
      </c>
    </row>
    <row r="32" spans="1:3" x14ac:dyDescent="0.3">
      <c r="A32" t="b">
        <v>1</v>
      </c>
      <c r="B32">
        <v>129.59528</v>
      </c>
      <c r="C32" s="2">
        <v>0.17999344</v>
      </c>
    </row>
    <row r="33" spans="1:3" x14ac:dyDescent="0.3">
      <c r="A33" t="b">
        <v>1</v>
      </c>
      <c r="B33">
        <v>83.900760000000005</v>
      </c>
      <c r="C33" s="2">
        <v>0.11652883</v>
      </c>
    </row>
    <row r="34" spans="1:3" x14ac:dyDescent="0.3">
      <c r="A34" t="b">
        <v>1</v>
      </c>
      <c r="B34">
        <v>118.15143</v>
      </c>
      <c r="C34" s="2">
        <v>0.1640992</v>
      </c>
    </row>
    <row r="35" spans="1:3" x14ac:dyDescent="0.3">
      <c r="A35" t="b">
        <v>1</v>
      </c>
      <c r="B35">
        <v>119.42059</v>
      </c>
      <c r="C35" s="2">
        <v>0.16586192999999999</v>
      </c>
    </row>
    <row r="36" spans="1:3" x14ac:dyDescent="0.3">
      <c r="A36" t="b">
        <v>1</v>
      </c>
      <c r="B36">
        <v>83.900760000000005</v>
      </c>
      <c r="C36" s="2">
        <v>0.11652883</v>
      </c>
    </row>
    <row r="37" spans="1:3" x14ac:dyDescent="0.3">
      <c r="A37" t="b">
        <v>1</v>
      </c>
      <c r="B37">
        <v>102.85308999999999</v>
      </c>
      <c r="C37" s="2">
        <v>0.14285152000000001</v>
      </c>
    </row>
    <row r="38" spans="1:3" x14ac:dyDescent="0.3">
      <c r="A38" t="b">
        <v>1</v>
      </c>
      <c r="B38">
        <v>144.82404</v>
      </c>
      <c r="C38" s="2">
        <v>0.20114449000000001</v>
      </c>
    </row>
    <row r="39" spans="1:3" x14ac:dyDescent="0.3">
      <c r="A39" t="b">
        <v>1</v>
      </c>
      <c r="B39">
        <v>123.92650999999999</v>
      </c>
      <c r="C39" s="2">
        <v>0.17212015</v>
      </c>
    </row>
    <row r="40" spans="1:3" x14ac:dyDescent="0.3">
      <c r="A40" t="b">
        <v>1</v>
      </c>
      <c r="B40">
        <v>133.04004</v>
      </c>
      <c r="C40" s="2">
        <v>0.18477783</v>
      </c>
    </row>
    <row r="41" spans="1:3" x14ac:dyDescent="0.3">
      <c r="A41" t="b">
        <v>1</v>
      </c>
      <c r="B41">
        <v>138.53217000000001</v>
      </c>
      <c r="C41" s="2">
        <v>0.19240578999999999</v>
      </c>
    </row>
    <row r="42" spans="1:3" x14ac:dyDescent="0.3">
      <c r="A42" t="b">
        <v>1</v>
      </c>
      <c r="B42">
        <v>134.9024</v>
      </c>
      <c r="C42" s="2">
        <v>0.18736443999999999</v>
      </c>
    </row>
    <row r="43" spans="1:3" x14ac:dyDescent="0.3">
      <c r="A43" t="b">
        <v>1</v>
      </c>
      <c r="B43">
        <v>83.900760000000005</v>
      </c>
      <c r="C43" s="2">
        <v>0.11652883</v>
      </c>
    </row>
    <row r="44" spans="1:3" x14ac:dyDescent="0.3">
      <c r="A44" t="b">
        <v>1</v>
      </c>
      <c r="B44">
        <v>83.900760000000005</v>
      </c>
      <c r="C44" s="2">
        <v>0.11652883</v>
      </c>
    </row>
    <row r="45" spans="1:3" x14ac:dyDescent="0.3">
      <c r="A45" t="b">
        <v>1</v>
      </c>
      <c r="B45">
        <v>115.086426</v>
      </c>
      <c r="C45" s="2">
        <v>0.15984224999999999</v>
      </c>
    </row>
    <row r="46" spans="1:3" x14ac:dyDescent="0.3">
      <c r="A46" t="b">
        <v>1</v>
      </c>
      <c r="B46">
        <v>145.32135</v>
      </c>
      <c r="C46" s="2">
        <v>0.20183522000000001</v>
      </c>
    </row>
    <row r="47" spans="1:3" x14ac:dyDescent="0.3">
      <c r="A47" t="b">
        <v>1</v>
      </c>
      <c r="B47">
        <v>83.900760000000005</v>
      </c>
      <c r="C47" s="2">
        <v>0.11652883</v>
      </c>
    </row>
    <row r="48" spans="1:3" x14ac:dyDescent="0.3">
      <c r="A48" t="b">
        <v>1</v>
      </c>
      <c r="B48">
        <v>124.759094</v>
      </c>
      <c r="C48" s="2">
        <v>0.17327650999999999</v>
      </c>
    </row>
    <row r="49" spans="1:3" x14ac:dyDescent="0.3">
      <c r="A49" t="b">
        <v>1</v>
      </c>
      <c r="B49">
        <v>83.900760000000005</v>
      </c>
      <c r="C49" s="2">
        <v>0.11652883</v>
      </c>
    </row>
    <row r="50" spans="1:3" x14ac:dyDescent="0.3">
      <c r="A50" t="b">
        <v>1</v>
      </c>
      <c r="B50">
        <v>6.2135009999999999</v>
      </c>
      <c r="C50" s="2">
        <v>8.6298620000000003E-3</v>
      </c>
    </row>
    <row r="51" spans="1:3" x14ac:dyDescent="0.3">
      <c r="A51" t="b">
        <v>1</v>
      </c>
      <c r="B51">
        <v>83.900760000000005</v>
      </c>
      <c r="C51" s="2">
        <v>0.11652883</v>
      </c>
    </row>
    <row r="52" spans="1:3" x14ac:dyDescent="0.3">
      <c r="A52" t="b">
        <v>1</v>
      </c>
      <c r="B52">
        <v>141.50592</v>
      </c>
      <c r="C52" s="2">
        <v>0.19653599999999999</v>
      </c>
    </row>
    <row r="53" spans="1:3" x14ac:dyDescent="0.3">
      <c r="A53" t="b">
        <v>1</v>
      </c>
      <c r="B53">
        <v>139.77404999999999</v>
      </c>
      <c r="C53" s="2">
        <v>0.19413063</v>
      </c>
    </row>
    <row r="54" spans="1:3" x14ac:dyDescent="0.3">
      <c r="A54" t="b">
        <v>1</v>
      </c>
      <c r="B54">
        <v>83.900760000000005</v>
      </c>
      <c r="C54" s="2">
        <v>0.11652883</v>
      </c>
    </row>
    <row r="55" spans="1:3" x14ac:dyDescent="0.3">
      <c r="A55" t="b">
        <v>1</v>
      </c>
      <c r="B55">
        <v>139.94879</v>
      </c>
      <c r="C55" s="2">
        <v>0.19437331999999999</v>
      </c>
    </row>
    <row r="56" spans="1:3" x14ac:dyDescent="0.3">
      <c r="A56" t="b">
        <v>1</v>
      </c>
      <c r="B56">
        <v>145.48681999999999</v>
      </c>
      <c r="C56" s="2">
        <v>0.20206502000000001</v>
      </c>
    </row>
    <row r="57" spans="1:3" x14ac:dyDescent="0.3">
      <c r="A57" t="b">
        <v>1</v>
      </c>
      <c r="B57">
        <v>83.900760000000005</v>
      </c>
      <c r="C57" s="2">
        <v>0.11652883</v>
      </c>
    </row>
    <row r="58" spans="1:3" x14ac:dyDescent="0.3">
      <c r="A58" t="b">
        <v>1</v>
      </c>
      <c r="B58">
        <v>3.1023559999999999</v>
      </c>
      <c r="C58" s="2">
        <v>4.3088277000000001E-3</v>
      </c>
    </row>
    <row r="59" spans="1:3" x14ac:dyDescent="0.3">
      <c r="A59" t="b">
        <v>1</v>
      </c>
      <c r="B59">
        <v>83.900760000000005</v>
      </c>
      <c r="C59" s="2">
        <v>0.11652883</v>
      </c>
    </row>
    <row r="60" spans="1:3" x14ac:dyDescent="0.3">
      <c r="A60" t="b">
        <v>1</v>
      </c>
      <c r="B60">
        <v>83.900760000000005</v>
      </c>
      <c r="C60" s="2">
        <v>0.11652883</v>
      </c>
    </row>
    <row r="61" spans="1:3" x14ac:dyDescent="0.3">
      <c r="A61" t="b">
        <v>1</v>
      </c>
      <c r="B61">
        <v>83.900760000000005</v>
      </c>
      <c r="C61" s="2">
        <v>0.11652883</v>
      </c>
    </row>
    <row r="62" spans="1:3" x14ac:dyDescent="0.3">
      <c r="A62" t="b">
        <v>1</v>
      </c>
      <c r="B62">
        <v>137.065</v>
      </c>
      <c r="C62" s="2">
        <v>0.19036806000000001</v>
      </c>
    </row>
    <row r="63" spans="1:3" x14ac:dyDescent="0.3">
      <c r="A63" t="b">
        <v>1</v>
      </c>
      <c r="B63">
        <v>106.51251000000001</v>
      </c>
      <c r="C63" s="2">
        <v>0.14793405000000001</v>
      </c>
    </row>
    <row r="64" spans="1:3" x14ac:dyDescent="0.3">
      <c r="A64" t="b">
        <v>1</v>
      </c>
      <c r="B64">
        <v>83.900760000000005</v>
      </c>
      <c r="C64" s="2">
        <v>0.11652883</v>
      </c>
    </row>
    <row r="65" spans="1:3" x14ac:dyDescent="0.3">
      <c r="A65" t="b">
        <v>1</v>
      </c>
      <c r="B65">
        <v>83.900760000000005</v>
      </c>
      <c r="C65" s="2">
        <v>0.11652883</v>
      </c>
    </row>
    <row r="66" spans="1:3" x14ac:dyDescent="0.3">
      <c r="A66" t="b">
        <v>1</v>
      </c>
      <c r="B66">
        <v>137.54828000000001</v>
      </c>
      <c r="C66" s="2">
        <v>0.19103928000000001</v>
      </c>
    </row>
    <row r="67" spans="1:3" x14ac:dyDescent="0.3">
      <c r="A67" t="b">
        <v>1</v>
      </c>
      <c r="B67">
        <v>4.2724609999999998</v>
      </c>
      <c r="C67" s="2">
        <v>5.9339735000000001E-3</v>
      </c>
    </row>
    <row r="68" spans="1:3" x14ac:dyDescent="0.3">
      <c r="A68" t="b">
        <v>1</v>
      </c>
      <c r="B68">
        <v>83.900760000000005</v>
      </c>
      <c r="C68" s="2">
        <v>0.11652883</v>
      </c>
    </row>
    <row r="69" spans="1:3" x14ac:dyDescent="0.3">
      <c r="A69" t="b">
        <v>1</v>
      </c>
      <c r="B69">
        <v>83.900760000000005</v>
      </c>
      <c r="C69" s="2">
        <v>0.11652883</v>
      </c>
    </row>
    <row r="70" spans="1:3" x14ac:dyDescent="0.3">
      <c r="A70" t="b">
        <v>1</v>
      </c>
      <c r="B70">
        <v>83.900760000000005</v>
      </c>
      <c r="C70" s="2">
        <v>0.11652883</v>
      </c>
    </row>
    <row r="71" spans="1:3" x14ac:dyDescent="0.3">
      <c r="A71" t="b">
        <v>1</v>
      </c>
      <c r="B71">
        <v>116.18292</v>
      </c>
      <c r="C71" s="2">
        <v>0.16136517</v>
      </c>
    </row>
    <row r="72" spans="1:3" x14ac:dyDescent="0.3">
      <c r="A72" t="b">
        <v>1</v>
      </c>
      <c r="B72">
        <v>111.24218999999999</v>
      </c>
      <c r="C72" s="2">
        <v>0.15450303000000001</v>
      </c>
    </row>
    <row r="73" spans="1:3" x14ac:dyDescent="0.3">
      <c r="A73" t="b">
        <v>1</v>
      </c>
      <c r="B73">
        <v>2.1895142000000001</v>
      </c>
      <c r="C73" s="2">
        <v>3.0409920000000002E-3</v>
      </c>
    </row>
    <row r="74" spans="1:3" x14ac:dyDescent="0.3">
      <c r="A74" t="b">
        <v>1</v>
      </c>
      <c r="B74">
        <v>123.12042</v>
      </c>
      <c r="C74" s="2">
        <v>0.17100058000000001</v>
      </c>
    </row>
    <row r="75" spans="1:3" x14ac:dyDescent="0.3">
      <c r="A75" t="b">
        <v>1</v>
      </c>
      <c r="B75">
        <v>104.20050000000001</v>
      </c>
      <c r="C75" s="2">
        <v>0.14472292</v>
      </c>
    </row>
    <row r="76" spans="1:3" x14ac:dyDescent="0.3">
      <c r="A76" t="b">
        <v>1</v>
      </c>
      <c r="B76">
        <v>103.112854</v>
      </c>
      <c r="C76" s="2">
        <v>0.14321229999999999</v>
      </c>
    </row>
    <row r="77" spans="1:3" x14ac:dyDescent="0.3">
      <c r="A77" t="b">
        <v>1</v>
      </c>
      <c r="B77">
        <v>112.999756</v>
      </c>
      <c r="C77" s="2">
        <v>0.15694411</v>
      </c>
    </row>
    <row r="78" spans="1:3" x14ac:dyDescent="0.3">
      <c r="A78" t="b">
        <v>1</v>
      </c>
      <c r="B78">
        <v>83.900760000000005</v>
      </c>
      <c r="C78" s="2">
        <v>0.11652883</v>
      </c>
    </row>
    <row r="79" spans="1:3" x14ac:dyDescent="0.3">
      <c r="A79" t="b">
        <v>1</v>
      </c>
      <c r="B79">
        <v>138.51532</v>
      </c>
      <c r="C79" s="2">
        <v>0.19238240000000001</v>
      </c>
    </row>
    <row r="80" spans="1:3" x14ac:dyDescent="0.3">
      <c r="A80" t="b">
        <v>1</v>
      </c>
      <c r="B80">
        <v>107.58947999999999</v>
      </c>
      <c r="C80" s="2">
        <v>0.14942983000000001</v>
      </c>
    </row>
    <row r="81" spans="1:3" x14ac:dyDescent="0.3">
      <c r="A81" t="b">
        <v>1</v>
      </c>
      <c r="B81">
        <v>130.16436999999999</v>
      </c>
      <c r="C81" s="2">
        <v>0.18078384</v>
      </c>
    </row>
    <row r="82" spans="1:3" x14ac:dyDescent="0.3">
      <c r="A82" t="b">
        <v>1</v>
      </c>
      <c r="B82">
        <v>103.76891999999999</v>
      </c>
      <c r="C82" s="2">
        <v>0.14412349999999999</v>
      </c>
    </row>
    <row r="83" spans="1:3" x14ac:dyDescent="0.3">
      <c r="A83" t="b">
        <v>1</v>
      </c>
      <c r="B83">
        <v>148.73145</v>
      </c>
      <c r="C83" s="2">
        <v>0.20657144</v>
      </c>
    </row>
    <row r="84" spans="1:3" x14ac:dyDescent="0.3">
      <c r="A84" t="b">
        <v>1</v>
      </c>
      <c r="B84">
        <v>107.63959</v>
      </c>
      <c r="C84" s="2">
        <v>0.14949942999999999</v>
      </c>
    </row>
    <row r="85" spans="1:3" x14ac:dyDescent="0.3">
      <c r="A85" t="b">
        <v>1</v>
      </c>
      <c r="B85">
        <v>109.72405999999999</v>
      </c>
      <c r="C85" s="2">
        <v>0.15239453</v>
      </c>
    </row>
    <row r="86" spans="1:3" x14ac:dyDescent="0.3">
      <c r="A86" t="b">
        <v>1</v>
      </c>
      <c r="B86">
        <v>117.52379999999999</v>
      </c>
      <c r="C86" s="2">
        <v>0.1632275</v>
      </c>
    </row>
    <row r="87" spans="1:3" x14ac:dyDescent="0.3">
      <c r="A87" t="b">
        <v>1</v>
      </c>
      <c r="B87">
        <v>83.900760000000005</v>
      </c>
      <c r="C87" s="2">
        <v>0.11652883</v>
      </c>
    </row>
    <row r="88" spans="1:3" x14ac:dyDescent="0.3">
      <c r="A88" t="b">
        <v>1</v>
      </c>
      <c r="B88">
        <v>83.900760000000005</v>
      </c>
      <c r="C88" s="2">
        <v>0.11652883</v>
      </c>
    </row>
    <row r="89" spans="1:3" x14ac:dyDescent="0.3">
      <c r="A89" t="b">
        <v>1</v>
      </c>
      <c r="B89">
        <v>135.56023999999999</v>
      </c>
      <c r="C89" s="2">
        <v>0.18827811</v>
      </c>
    </row>
    <row r="90" spans="1:3" x14ac:dyDescent="0.3">
      <c r="A90" t="b">
        <v>1</v>
      </c>
      <c r="B90">
        <v>130.51000999999999</v>
      </c>
      <c r="C90" s="2">
        <v>0.18126391</v>
      </c>
    </row>
    <row r="91" spans="1:3" x14ac:dyDescent="0.3">
      <c r="A91" t="b">
        <v>1</v>
      </c>
      <c r="B91">
        <v>132.30371</v>
      </c>
      <c r="C91" s="2">
        <v>0.18375516</v>
      </c>
    </row>
    <row r="92" spans="1:3" x14ac:dyDescent="0.3">
      <c r="A92" t="b">
        <v>1</v>
      </c>
      <c r="B92">
        <v>129.51086000000001</v>
      </c>
      <c r="C92" s="2">
        <v>0.17987620000000001</v>
      </c>
    </row>
    <row r="93" spans="1:3" x14ac:dyDescent="0.3">
      <c r="A93" t="b">
        <v>1</v>
      </c>
      <c r="B93">
        <v>83.900760000000005</v>
      </c>
      <c r="C93" s="2">
        <v>0.11652883</v>
      </c>
    </row>
    <row r="94" spans="1:3" x14ac:dyDescent="0.3">
      <c r="A94" t="b">
        <v>1</v>
      </c>
      <c r="B94">
        <v>83.900760000000005</v>
      </c>
      <c r="C94" s="2">
        <v>0.11652883</v>
      </c>
    </row>
    <row r="95" spans="1:3" x14ac:dyDescent="0.3">
      <c r="A95" t="b">
        <v>1</v>
      </c>
      <c r="B95">
        <v>83.900760000000005</v>
      </c>
      <c r="C95" s="2">
        <v>0.11652883</v>
      </c>
    </row>
    <row r="96" spans="1:3" x14ac:dyDescent="0.3">
      <c r="A96" t="b">
        <v>1</v>
      </c>
      <c r="B96">
        <v>83.900760000000005</v>
      </c>
      <c r="C96" s="2">
        <v>0.11652883</v>
      </c>
    </row>
    <row r="97" spans="1:3" x14ac:dyDescent="0.3">
      <c r="A97" t="b">
        <v>1</v>
      </c>
      <c r="B97">
        <v>133.05163999999999</v>
      </c>
      <c r="C97" s="2">
        <v>0.18479393</v>
      </c>
    </row>
    <row r="98" spans="1:3" x14ac:dyDescent="0.3">
      <c r="A98" t="b">
        <v>1</v>
      </c>
      <c r="B98">
        <v>108.763794</v>
      </c>
      <c r="C98" s="2">
        <v>0.15106082000000001</v>
      </c>
    </row>
    <row r="99" spans="1:3" x14ac:dyDescent="0.3">
      <c r="A99" t="b">
        <v>1</v>
      </c>
      <c r="B99">
        <v>83.900760000000005</v>
      </c>
      <c r="C99" s="2">
        <v>0.11652883</v>
      </c>
    </row>
    <row r="100" spans="1:3" x14ac:dyDescent="0.3">
      <c r="A100" t="b">
        <v>1</v>
      </c>
      <c r="B100">
        <v>121.86736999999999</v>
      </c>
      <c r="C100" s="2">
        <v>0.16926023000000001</v>
      </c>
    </row>
    <row r="101" spans="1:3" x14ac:dyDescent="0.3">
      <c r="A101" t="b">
        <v>1</v>
      </c>
      <c r="B101">
        <v>152.21124</v>
      </c>
      <c r="C101" s="2">
        <v>0.2114045</v>
      </c>
    </row>
    <row r="102" spans="1:3" x14ac:dyDescent="0.3">
      <c r="A102" t="b">
        <v>1</v>
      </c>
      <c r="B102">
        <v>138.66417999999999</v>
      </c>
      <c r="C102" s="2">
        <v>0.19258914999999999</v>
      </c>
    </row>
    <row r="103" spans="1:3" x14ac:dyDescent="0.3">
      <c r="A103" t="b">
        <v>1</v>
      </c>
      <c r="B103">
        <v>128.30352999999999</v>
      </c>
      <c r="C103" s="2">
        <v>0.17819935000000001</v>
      </c>
    </row>
    <row r="104" spans="1:3" x14ac:dyDescent="0.3">
      <c r="A104" t="b">
        <v>1</v>
      </c>
      <c r="B104">
        <v>83.900760000000005</v>
      </c>
      <c r="C104" s="2">
        <v>0.11652883</v>
      </c>
    </row>
    <row r="105" spans="1:3" x14ac:dyDescent="0.3">
      <c r="A105" t="b">
        <v>1</v>
      </c>
      <c r="B105">
        <v>115.11920000000001</v>
      </c>
      <c r="C105" s="2">
        <v>0.15988778000000001</v>
      </c>
    </row>
    <row r="106" spans="1:3" x14ac:dyDescent="0.3">
      <c r="A106" t="b">
        <v>1</v>
      </c>
      <c r="B106">
        <v>136.74445</v>
      </c>
      <c r="C106" s="2">
        <v>0.18992284000000001</v>
      </c>
    </row>
    <row r="107" spans="1:3" x14ac:dyDescent="0.3">
      <c r="A107" t="b">
        <v>1</v>
      </c>
      <c r="B107">
        <v>115.2569</v>
      </c>
      <c r="C107" s="2">
        <v>0.16007901999999999</v>
      </c>
    </row>
    <row r="108" spans="1:3" x14ac:dyDescent="0.3">
      <c r="A108" t="b">
        <v>1</v>
      </c>
      <c r="B108">
        <v>116.66339000000001</v>
      </c>
      <c r="C108" s="2">
        <v>0.16203249</v>
      </c>
    </row>
    <row r="109" spans="1:3" x14ac:dyDescent="0.3">
      <c r="A109" t="b">
        <v>1</v>
      </c>
      <c r="B109">
        <v>83.900760000000005</v>
      </c>
      <c r="C109" s="2">
        <v>0.11652883</v>
      </c>
    </row>
    <row r="110" spans="1:3" x14ac:dyDescent="0.3">
      <c r="A110" t="b">
        <v>1</v>
      </c>
      <c r="B110">
        <v>5.7284546000000001</v>
      </c>
      <c r="C110" s="2">
        <v>7.956187E-3</v>
      </c>
    </row>
    <row r="111" spans="1:3" x14ac:dyDescent="0.3">
      <c r="A111" t="b">
        <v>1</v>
      </c>
      <c r="B111">
        <v>83.900760000000005</v>
      </c>
      <c r="C111" s="2">
        <v>0.11652883</v>
      </c>
    </row>
    <row r="112" spans="1:3" x14ac:dyDescent="0.3">
      <c r="A112" t="b">
        <v>1</v>
      </c>
      <c r="B112">
        <v>105.43469</v>
      </c>
      <c r="C112" s="2">
        <v>0.14643708</v>
      </c>
    </row>
    <row r="113" spans="1:3" x14ac:dyDescent="0.3">
      <c r="A113" t="b">
        <v>1</v>
      </c>
      <c r="B113">
        <v>83.900760000000005</v>
      </c>
      <c r="C113" s="2">
        <v>0.11652883</v>
      </c>
    </row>
    <row r="114" spans="1:3" x14ac:dyDescent="0.3">
      <c r="A114" t="b">
        <v>1</v>
      </c>
      <c r="B114">
        <v>105.42224</v>
      </c>
      <c r="C114" s="2">
        <v>0.14641978</v>
      </c>
    </row>
    <row r="115" spans="1:3" x14ac:dyDescent="0.3">
      <c r="A115" t="b">
        <v>1</v>
      </c>
      <c r="B115">
        <v>83.900760000000005</v>
      </c>
      <c r="C115" s="2">
        <v>0.11652883</v>
      </c>
    </row>
    <row r="116" spans="1:3" x14ac:dyDescent="0.3">
      <c r="A116" t="b">
        <v>1</v>
      </c>
      <c r="B116">
        <v>83.900760000000005</v>
      </c>
      <c r="C116" s="2">
        <v>0.11652883</v>
      </c>
    </row>
    <row r="117" spans="1:3" x14ac:dyDescent="0.3">
      <c r="A117" t="b">
        <v>1</v>
      </c>
      <c r="B117">
        <v>149.99878000000001</v>
      </c>
      <c r="C117" s="2">
        <v>0.20833164000000001</v>
      </c>
    </row>
    <row r="118" spans="1:3" x14ac:dyDescent="0.3">
      <c r="A118" t="b">
        <v>1</v>
      </c>
      <c r="B118">
        <v>132.64538999999999</v>
      </c>
      <c r="C118" s="2">
        <v>0.1842297</v>
      </c>
    </row>
    <row r="119" spans="1:3" x14ac:dyDescent="0.3">
      <c r="A119" t="b">
        <v>1</v>
      </c>
      <c r="B119">
        <v>4.7933349999999999</v>
      </c>
      <c r="C119" s="2">
        <v>6.6574095000000002E-3</v>
      </c>
    </row>
    <row r="120" spans="1:3" x14ac:dyDescent="0.3">
      <c r="A120" t="b">
        <v>1</v>
      </c>
      <c r="B120">
        <v>83.900760000000005</v>
      </c>
      <c r="C120" s="2">
        <v>0.11652883</v>
      </c>
    </row>
    <row r="121" spans="1:3" x14ac:dyDescent="0.3">
      <c r="A121" t="b">
        <v>1</v>
      </c>
      <c r="B121">
        <v>132.42303000000001</v>
      </c>
      <c r="C121" s="2">
        <v>0.18392088000000001</v>
      </c>
    </row>
    <row r="122" spans="1:3" x14ac:dyDescent="0.3">
      <c r="A122" t="b">
        <v>1</v>
      </c>
      <c r="B122">
        <v>83.900760000000005</v>
      </c>
      <c r="C122" s="2">
        <v>0.11652883</v>
      </c>
    </row>
    <row r="123" spans="1:3" x14ac:dyDescent="0.3">
      <c r="A123" t="b">
        <v>1</v>
      </c>
      <c r="B123">
        <v>138.19476</v>
      </c>
      <c r="C123" s="2">
        <v>0.19193718000000001</v>
      </c>
    </row>
    <row r="124" spans="1:3" x14ac:dyDescent="0.3">
      <c r="A124" t="b">
        <v>1</v>
      </c>
      <c r="B124">
        <v>111.40546000000001</v>
      </c>
      <c r="C124" s="2">
        <v>0.1547298</v>
      </c>
    </row>
    <row r="125" spans="1:3" x14ac:dyDescent="0.3">
      <c r="A125" t="b">
        <v>1</v>
      </c>
      <c r="B125">
        <v>83.900760000000005</v>
      </c>
      <c r="C125" s="2">
        <v>0.11652883</v>
      </c>
    </row>
    <row r="126" spans="1:3" x14ac:dyDescent="0.3">
      <c r="A126" t="b">
        <v>1</v>
      </c>
      <c r="B126">
        <v>118.57916</v>
      </c>
      <c r="C126" s="2">
        <v>0.16469328</v>
      </c>
    </row>
    <row r="127" spans="1:3" x14ac:dyDescent="0.3">
      <c r="A127" t="b">
        <v>1</v>
      </c>
      <c r="B127">
        <v>120.49536000000001</v>
      </c>
      <c r="C127" s="2">
        <v>0.16735467000000001</v>
      </c>
    </row>
    <row r="128" spans="1:3" x14ac:dyDescent="0.3">
      <c r="A128" t="b">
        <v>1</v>
      </c>
      <c r="B128">
        <v>83.900760000000005</v>
      </c>
      <c r="C128" s="2">
        <v>0.11652883</v>
      </c>
    </row>
    <row r="129" spans="1:3" x14ac:dyDescent="0.3">
      <c r="A129" t="b">
        <v>1</v>
      </c>
      <c r="B129">
        <v>83.900760000000005</v>
      </c>
      <c r="C129" s="2">
        <v>0.11652883</v>
      </c>
    </row>
    <row r="130" spans="1:3" x14ac:dyDescent="0.3">
      <c r="A130" t="b">
        <v>1</v>
      </c>
      <c r="B130">
        <v>123.71532999999999</v>
      </c>
      <c r="C130" s="2">
        <v>0.17182685</v>
      </c>
    </row>
    <row r="131" spans="1:3" x14ac:dyDescent="0.3">
      <c r="A131" t="b">
        <v>1</v>
      </c>
      <c r="B131">
        <v>101.74176</v>
      </c>
      <c r="C131" s="2">
        <v>0.14130799999999999</v>
      </c>
    </row>
    <row r="132" spans="1:3" x14ac:dyDescent="0.3">
      <c r="A132" t="b">
        <v>1</v>
      </c>
      <c r="B132">
        <v>83.900760000000005</v>
      </c>
      <c r="C132" s="2">
        <v>0.11652883</v>
      </c>
    </row>
    <row r="133" spans="1:3" x14ac:dyDescent="0.3">
      <c r="A133" t="b">
        <v>1</v>
      </c>
      <c r="B133">
        <v>83.900760000000005</v>
      </c>
      <c r="C133" s="2">
        <v>0.11652883</v>
      </c>
    </row>
    <row r="134" spans="1:3" x14ac:dyDescent="0.3">
      <c r="A134" t="b">
        <v>1</v>
      </c>
      <c r="B134">
        <v>111.05664</v>
      </c>
      <c r="C134" s="2">
        <v>0.15424533000000001</v>
      </c>
    </row>
    <row r="135" spans="1:3" x14ac:dyDescent="0.3">
      <c r="A135" t="b">
        <v>1</v>
      </c>
      <c r="B135">
        <v>140.17626999999999</v>
      </c>
      <c r="C135" s="2">
        <v>0.19468926</v>
      </c>
    </row>
    <row r="136" spans="1:3" x14ac:dyDescent="0.3">
      <c r="A136" t="b">
        <v>1</v>
      </c>
      <c r="B136">
        <v>83.900760000000005</v>
      </c>
      <c r="C136" s="2">
        <v>0.11652883</v>
      </c>
    </row>
    <row r="137" spans="1:3" x14ac:dyDescent="0.3">
      <c r="A137" t="b">
        <v>1</v>
      </c>
      <c r="B137">
        <v>112.5094</v>
      </c>
      <c r="C137" s="2">
        <v>0.15626304999999999</v>
      </c>
    </row>
    <row r="138" spans="1:3" x14ac:dyDescent="0.3">
      <c r="A138" t="b">
        <v>1</v>
      </c>
      <c r="B138">
        <v>83.900760000000005</v>
      </c>
      <c r="C138" s="2">
        <v>0.11652883</v>
      </c>
    </row>
    <row r="139" spans="1:3" x14ac:dyDescent="0.3">
      <c r="A139" t="b">
        <v>1</v>
      </c>
      <c r="B139">
        <v>118.59943</v>
      </c>
      <c r="C139" s="2">
        <v>0.16472143</v>
      </c>
    </row>
    <row r="140" spans="1:3" x14ac:dyDescent="0.3">
      <c r="A140" t="b">
        <v>1</v>
      </c>
      <c r="B140">
        <v>83.900760000000005</v>
      </c>
      <c r="C140" s="2">
        <v>0.11652883</v>
      </c>
    </row>
    <row r="141" spans="1:3" x14ac:dyDescent="0.3">
      <c r="A141" t="b">
        <v>1</v>
      </c>
      <c r="B141">
        <v>138.34161</v>
      </c>
      <c r="C141" s="2">
        <v>0.19214112999999999</v>
      </c>
    </row>
    <row r="142" spans="1:3" x14ac:dyDescent="0.3">
      <c r="A142" t="b">
        <v>1</v>
      </c>
      <c r="B142">
        <v>83.900760000000005</v>
      </c>
      <c r="C142" s="2">
        <v>0.11652883</v>
      </c>
    </row>
    <row r="143" spans="1:3" x14ac:dyDescent="0.3">
      <c r="A143" t="b">
        <v>1</v>
      </c>
      <c r="B143">
        <v>140.15063000000001</v>
      </c>
      <c r="C143" s="2">
        <v>0.19465366000000001</v>
      </c>
    </row>
    <row r="144" spans="1:3" x14ac:dyDescent="0.3">
      <c r="A144" t="b">
        <v>1</v>
      </c>
      <c r="B144">
        <v>151.25671</v>
      </c>
      <c r="C144" s="2">
        <v>0.21007877999999999</v>
      </c>
    </row>
    <row r="145" spans="1:3" x14ac:dyDescent="0.3">
      <c r="A145" t="b">
        <v>1</v>
      </c>
      <c r="B145">
        <v>83.900760000000005</v>
      </c>
      <c r="C145" s="2">
        <v>0.11652883</v>
      </c>
    </row>
    <row r="146" spans="1:3" x14ac:dyDescent="0.3">
      <c r="A146" t="b">
        <v>1</v>
      </c>
      <c r="B146">
        <v>123.905334</v>
      </c>
      <c r="C146" s="2">
        <v>0.17209073999999999</v>
      </c>
    </row>
    <row r="147" spans="1:3" x14ac:dyDescent="0.3">
      <c r="A147" t="b">
        <v>1</v>
      </c>
      <c r="B147">
        <v>83.900760000000005</v>
      </c>
      <c r="C147" s="2">
        <v>0.11652883</v>
      </c>
    </row>
    <row r="148" spans="1:3" x14ac:dyDescent="0.3">
      <c r="A148" t="b">
        <v>1</v>
      </c>
      <c r="B148">
        <v>118.347595</v>
      </c>
      <c r="C148" s="2">
        <v>0.16437165000000001</v>
      </c>
    </row>
    <row r="149" spans="1:3" x14ac:dyDescent="0.3">
      <c r="A149" t="b">
        <v>1</v>
      </c>
      <c r="B149">
        <v>123.26184000000001</v>
      </c>
      <c r="C149" s="2">
        <v>0.17119699999999999</v>
      </c>
    </row>
    <row r="150" spans="1:3" x14ac:dyDescent="0.3">
      <c r="A150" t="b">
        <v>1</v>
      </c>
      <c r="B150">
        <v>83.900760000000005</v>
      </c>
      <c r="C150" s="2">
        <v>0.11652883</v>
      </c>
    </row>
    <row r="151" spans="1:3" x14ac:dyDescent="0.3">
      <c r="A151" t="b">
        <v>1</v>
      </c>
      <c r="B151">
        <v>127.43591000000001</v>
      </c>
      <c r="C151" s="2">
        <v>0.17699432000000001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DCF75-DB39-49AB-A609-1021B90FD6AF}">
  <dimension ref="A1:F151"/>
  <sheetViews>
    <sheetView workbookViewId="0">
      <selection activeCell="F8" sqref="F8"/>
    </sheetView>
  </sheetViews>
  <sheetFormatPr defaultRowHeight="14.4" x14ac:dyDescent="0.3"/>
  <cols>
    <col min="1" max="1" width="11.77734375" bestFit="1" customWidth="1"/>
    <col min="2" max="2" width="11" bestFit="1" customWidth="1"/>
    <col min="3" max="3" width="10.77734375" style="2" bestFit="1" customWidth="1"/>
    <col min="5" max="5" width="29.5546875" customWidth="1"/>
    <col min="6" max="6" width="12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101.571594</v>
      </c>
      <c r="C2" s="2">
        <v>0.14107165999999999</v>
      </c>
      <c r="E2" s="1" t="s">
        <v>3</v>
      </c>
      <c r="F2" s="2">
        <f xml:space="preserve"> COUNTIF(TradeResults3[Column1], "VERDADEIRO") / COUNTA(TradeResults3[Column1])</f>
        <v>1</v>
      </c>
    </row>
    <row r="3" spans="1:6" ht="18" x14ac:dyDescent="0.35">
      <c r="A3" t="b">
        <v>1</v>
      </c>
      <c r="B3">
        <v>101.571594</v>
      </c>
      <c r="C3" s="2">
        <v>0.14107165999999999</v>
      </c>
      <c r="E3" s="1" t="s">
        <v>4</v>
      </c>
      <c r="F3" s="3">
        <f t="array" ref="F3" xml:space="preserve"> AVERAGE(IF(TradeResults3[Column1] = TRUE,TradeResults3[Column3]))</f>
        <v>0.14107166000000021</v>
      </c>
    </row>
    <row r="4" spans="1:6" ht="18" x14ac:dyDescent="0.35">
      <c r="A4" t="b">
        <v>1</v>
      </c>
      <c r="B4">
        <v>101.571594</v>
      </c>
      <c r="C4" s="2">
        <v>0.14107165999999999</v>
      </c>
      <c r="E4" s="1" t="s">
        <v>8</v>
      </c>
      <c r="F4" s="6">
        <f t="array" ref="F4" xml:space="preserve"> AVERAGE(IF(TradeResults3[Column1] = TRUE,TradeResults3[Column2],0))</f>
        <v>101.57159400000043</v>
      </c>
    </row>
    <row r="5" spans="1:6" ht="18" x14ac:dyDescent="0.35">
      <c r="A5" t="b">
        <v>1</v>
      </c>
      <c r="B5">
        <v>101.571594</v>
      </c>
      <c r="C5" s="2">
        <v>0.14107165999999999</v>
      </c>
      <c r="E5" s="4" t="s">
        <v>5</v>
      </c>
      <c r="F5" s="2">
        <f t="array" ref="F5">_xlfn.STDEV.P(IF(TradeResults3[Column1]=TRUE, TradeResults3[Column3]))</f>
        <v>2.2204460492503131E-16</v>
      </c>
    </row>
    <row r="6" spans="1:6" ht="18" x14ac:dyDescent="0.35">
      <c r="A6" t="b">
        <v>1</v>
      </c>
      <c r="B6">
        <v>101.571594</v>
      </c>
      <c r="C6" s="2">
        <v>0.14107165999999999</v>
      </c>
      <c r="E6" s="1" t="s">
        <v>6</v>
      </c>
      <c r="F6" s="2">
        <f t="array" ref="F6">_xlfn.STDEV.P(IF(TradeResults3[Column1]=TRUE, IF(TradeResults3[Column3]&gt;0,TradeResults3[Column3])))</f>
        <v>2.2204460492503131E-16</v>
      </c>
    </row>
    <row r="7" spans="1:6" ht="18" x14ac:dyDescent="0.35">
      <c r="A7" t="b">
        <v>1</v>
      </c>
      <c r="B7">
        <v>101.571594</v>
      </c>
      <c r="C7" s="2">
        <v>0.14107165999999999</v>
      </c>
      <c r="E7" s="1" t="s">
        <v>7</v>
      </c>
      <c r="F7" s="3" t="e">
        <f t="array" ref="F7">_xlfn.STDEV.P(IF(TradeResults3[Column1]=TRUE, IF(TradeResults3[Column3]&lt;0,TradeResults3[Column3])))</f>
        <v>#DIV/0!</v>
      </c>
    </row>
    <row r="8" spans="1:6" x14ac:dyDescent="0.3">
      <c r="A8" t="b">
        <v>1</v>
      </c>
      <c r="B8">
        <v>101.571594</v>
      </c>
      <c r="C8" s="2">
        <v>0.14107165999999999</v>
      </c>
    </row>
    <row r="9" spans="1:6" x14ac:dyDescent="0.3">
      <c r="A9" t="b">
        <v>1</v>
      </c>
      <c r="B9">
        <v>101.571594</v>
      </c>
      <c r="C9" s="2">
        <v>0.14107165999999999</v>
      </c>
    </row>
    <row r="10" spans="1:6" x14ac:dyDescent="0.3">
      <c r="A10" t="b">
        <v>1</v>
      </c>
      <c r="B10">
        <v>101.571594</v>
      </c>
      <c r="C10" s="2">
        <v>0.14107165999999999</v>
      </c>
    </row>
    <row r="11" spans="1:6" x14ac:dyDescent="0.3">
      <c r="A11" t="b">
        <v>1</v>
      </c>
      <c r="B11">
        <v>101.571594</v>
      </c>
      <c r="C11" s="2">
        <v>0.14107165999999999</v>
      </c>
    </row>
    <row r="12" spans="1:6" x14ac:dyDescent="0.3">
      <c r="A12" t="b">
        <v>1</v>
      </c>
      <c r="B12">
        <v>101.571594</v>
      </c>
      <c r="C12" s="2">
        <v>0.14107165999999999</v>
      </c>
    </row>
    <row r="13" spans="1:6" x14ac:dyDescent="0.3">
      <c r="A13" t="b">
        <v>1</v>
      </c>
      <c r="B13">
        <v>101.571594</v>
      </c>
      <c r="C13" s="2">
        <v>0.14107165999999999</v>
      </c>
    </row>
    <row r="14" spans="1:6" x14ac:dyDescent="0.3">
      <c r="A14" t="b">
        <v>1</v>
      </c>
      <c r="B14">
        <v>101.571594</v>
      </c>
      <c r="C14" s="2">
        <v>0.14107165999999999</v>
      </c>
    </row>
    <row r="15" spans="1:6" x14ac:dyDescent="0.3">
      <c r="A15" t="b">
        <v>1</v>
      </c>
      <c r="B15">
        <v>101.571594</v>
      </c>
      <c r="C15" s="2">
        <v>0.14107165999999999</v>
      </c>
    </row>
    <row r="16" spans="1:6" x14ac:dyDescent="0.3">
      <c r="A16" t="b">
        <v>1</v>
      </c>
      <c r="B16">
        <v>101.571594</v>
      </c>
      <c r="C16" s="2">
        <v>0.14107165999999999</v>
      </c>
    </row>
    <row r="17" spans="1:3" x14ac:dyDescent="0.3">
      <c r="A17" t="b">
        <v>1</v>
      </c>
      <c r="B17">
        <v>101.571594</v>
      </c>
      <c r="C17" s="2">
        <v>0.14107165999999999</v>
      </c>
    </row>
    <row r="18" spans="1:3" x14ac:dyDescent="0.3">
      <c r="A18" t="b">
        <v>1</v>
      </c>
      <c r="B18">
        <v>101.571594</v>
      </c>
      <c r="C18" s="2">
        <v>0.14107165999999999</v>
      </c>
    </row>
    <row r="19" spans="1:3" x14ac:dyDescent="0.3">
      <c r="A19" t="b">
        <v>1</v>
      </c>
      <c r="B19">
        <v>101.571594</v>
      </c>
      <c r="C19" s="2">
        <v>0.14107165999999999</v>
      </c>
    </row>
    <row r="20" spans="1:3" x14ac:dyDescent="0.3">
      <c r="A20" t="b">
        <v>1</v>
      </c>
      <c r="B20">
        <v>101.571594</v>
      </c>
      <c r="C20" s="2">
        <v>0.14107165999999999</v>
      </c>
    </row>
    <row r="21" spans="1:3" x14ac:dyDescent="0.3">
      <c r="A21" t="b">
        <v>1</v>
      </c>
      <c r="B21">
        <v>101.571594</v>
      </c>
      <c r="C21" s="2">
        <v>0.14107165999999999</v>
      </c>
    </row>
    <row r="22" spans="1:3" x14ac:dyDescent="0.3">
      <c r="A22" t="b">
        <v>1</v>
      </c>
      <c r="B22">
        <v>101.571594</v>
      </c>
      <c r="C22" s="2">
        <v>0.14107165999999999</v>
      </c>
    </row>
    <row r="23" spans="1:3" x14ac:dyDescent="0.3">
      <c r="A23" t="b">
        <v>1</v>
      </c>
      <c r="B23">
        <v>101.571594</v>
      </c>
      <c r="C23" s="2">
        <v>0.14107165999999999</v>
      </c>
    </row>
    <row r="24" spans="1:3" x14ac:dyDescent="0.3">
      <c r="A24" t="b">
        <v>1</v>
      </c>
      <c r="B24">
        <v>101.571594</v>
      </c>
      <c r="C24" s="2">
        <v>0.14107165999999999</v>
      </c>
    </row>
    <row r="25" spans="1:3" x14ac:dyDescent="0.3">
      <c r="A25" t="b">
        <v>1</v>
      </c>
      <c r="B25">
        <v>101.571594</v>
      </c>
      <c r="C25" s="2">
        <v>0.14107165999999999</v>
      </c>
    </row>
    <row r="26" spans="1:3" x14ac:dyDescent="0.3">
      <c r="A26" t="b">
        <v>1</v>
      </c>
      <c r="B26">
        <v>101.571594</v>
      </c>
      <c r="C26" s="2">
        <v>0.14107165999999999</v>
      </c>
    </row>
    <row r="27" spans="1:3" x14ac:dyDescent="0.3">
      <c r="A27" t="b">
        <v>1</v>
      </c>
      <c r="B27">
        <v>101.571594</v>
      </c>
      <c r="C27" s="2">
        <v>0.14107165999999999</v>
      </c>
    </row>
    <row r="28" spans="1:3" x14ac:dyDescent="0.3">
      <c r="A28" t="b">
        <v>1</v>
      </c>
      <c r="B28">
        <v>101.571594</v>
      </c>
      <c r="C28" s="2">
        <v>0.14107165999999999</v>
      </c>
    </row>
    <row r="29" spans="1:3" x14ac:dyDescent="0.3">
      <c r="A29" t="b">
        <v>1</v>
      </c>
      <c r="B29">
        <v>101.571594</v>
      </c>
      <c r="C29" s="2">
        <v>0.14107165999999999</v>
      </c>
    </row>
    <row r="30" spans="1:3" x14ac:dyDescent="0.3">
      <c r="A30" t="b">
        <v>1</v>
      </c>
      <c r="B30">
        <v>101.571594</v>
      </c>
      <c r="C30" s="2">
        <v>0.14107165999999999</v>
      </c>
    </row>
    <row r="31" spans="1:3" x14ac:dyDescent="0.3">
      <c r="A31" t="b">
        <v>1</v>
      </c>
      <c r="B31">
        <v>101.571594</v>
      </c>
      <c r="C31" s="2">
        <v>0.14107165999999999</v>
      </c>
    </row>
    <row r="32" spans="1:3" x14ac:dyDescent="0.3">
      <c r="A32" t="b">
        <v>1</v>
      </c>
      <c r="B32">
        <v>101.571594</v>
      </c>
      <c r="C32" s="2">
        <v>0.14107165999999999</v>
      </c>
    </row>
    <row r="33" spans="1:3" x14ac:dyDescent="0.3">
      <c r="A33" t="b">
        <v>1</v>
      </c>
      <c r="B33">
        <v>101.571594</v>
      </c>
      <c r="C33" s="2">
        <v>0.14107165999999999</v>
      </c>
    </row>
    <row r="34" spans="1:3" x14ac:dyDescent="0.3">
      <c r="A34" t="b">
        <v>1</v>
      </c>
      <c r="B34">
        <v>101.571594</v>
      </c>
      <c r="C34" s="2">
        <v>0.14107165999999999</v>
      </c>
    </row>
    <row r="35" spans="1:3" x14ac:dyDescent="0.3">
      <c r="A35" t="b">
        <v>1</v>
      </c>
      <c r="B35">
        <v>101.571594</v>
      </c>
      <c r="C35" s="2">
        <v>0.14107165999999999</v>
      </c>
    </row>
    <row r="36" spans="1:3" x14ac:dyDescent="0.3">
      <c r="A36" t="b">
        <v>1</v>
      </c>
      <c r="B36">
        <v>101.571594</v>
      </c>
      <c r="C36" s="2">
        <v>0.14107165999999999</v>
      </c>
    </row>
    <row r="37" spans="1:3" x14ac:dyDescent="0.3">
      <c r="A37" t="b">
        <v>1</v>
      </c>
      <c r="B37">
        <v>101.571594</v>
      </c>
      <c r="C37" s="2">
        <v>0.14107165999999999</v>
      </c>
    </row>
    <row r="38" spans="1:3" x14ac:dyDescent="0.3">
      <c r="A38" t="b">
        <v>1</v>
      </c>
      <c r="B38">
        <v>101.571594</v>
      </c>
      <c r="C38" s="2">
        <v>0.14107165999999999</v>
      </c>
    </row>
    <row r="39" spans="1:3" x14ac:dyDescent="0.3">
      <c r="A39" t="b">
        <v>1</v>
      </c>
      <c r="B39">
        <v>101.571594</v>
      </c>
      <c r="C39" s="2">
        <v>0.14107165999999999</v>
      </c>
    </row>
    <row r="40" spans="1:3" x14ac:dyDescent="0.3">
      <c r="A40" t="b">
        <v>1</v>
      </c>
      <c r="B40">
        <v>101.571594</v>
      </c>
      <c r="C40" s="2">
        <v>0.14107165999999999</v>
      </c>
    </row>
    <row r="41" spans="1:3" x14ac:dyDescent="0.3">
      <c r="A41" t="b">
        <v>1</v>
      </c>
      <c r="B41">
        <v>101.571594</v>
      </c>
      <c r="C41" s="2">
        <v>0.14107165999999999</v>
      </c>
    </row>
    <row r="42" spans="1:3" x14ac:dyDescent="0.3">
      <c r="A42" t="b">
        <v>1</v>
      </c>
      <c r="B42">
        <v>101.571594</v>
      </c>
      <c r="C42" s="2">
        <v>0.14107165999999999</v>
      </c>
    </row>
    <row r="43" spans="1:3" x14ac:dyDescent="0.3">
      <c r="A43" t="b">
        <v>1</v>
      </c>
      <c r="B43">
        <v>101.571594</v>
      </c>
      <c r="C43" s="2">
        <v>0.14107165999999999</v>
      </c>
    </row>
    <row r="44" spans="1:3" x14ac:dyDescent="0.3">
      <c r="A44" t="b">
        <v>1</v>
      </c>
      <c r="B44">
        <v>101.571594</v>
      </c>
      <c r="C44" s="2">
        <v>0.14107165999999999</v>
      </c>
    </row>
    <row r="45" spans="1:3" x14ac:dyDescent="0.3">
      <c r="A45" t="b">
        <v>1</v>
      </c>
      <c r="B45">
        <v>101.571594</v>
      </c>
      <c r="C45" s="2">
        <v>0.14107165999999999</v>
      </c>
    </row>
    <row r="46" spans="1:3" x14ac:dyDescent="0.3">
      <c r="A46" t="b">
        <v>1</v>
      </c>
      <c r="B46">
        <v>101.571594</v>
      </c>
      <c r="C46" s="2">
        <v>0.14107165999999999</v>
      </c>
    </row>
    <row r="47" spans="1:3" x14ac:dyDescent="0.3">
      <c r="A47" t="b">
        <v>1</v>
      </c>
      <c r="B47">
        <v>101.571594</v>
      </c>
      <c r="C47" s="2">
        <v>0.14107165999999999</v>
      </c>
    </row>
    <row r="48" spans="1:3" x14ac:dyDescent="0.3">
      <c r="A48" t="b">
        <v>1</v>
      </c>
      <c r="B48">
        <v>101.571594</v>
      </c>
      <c r="C48" s="2">
        <v>0.14107165999999999</v>
      </c>
    </row>
    <row r="49" spans="1:3" x14ac:dyDescent="0.3">
      <c r="A49" t="b">
        <v>1</v>
      </c>
      <c r="B49">
        <v>101.571594</v>
      </c>
      <c r="C49" s="2">
        <v>0.14107165999999999</v>
      </c>
    </row>
    <row r="50" spans="1:3" x14ac:dyDescent="0.3">
      <c r="A50" t="b">
        <v>1</v>
      </c>
      <c r="B50">
        <v>101.571594</v>
      </c>
      <c r="C50" s="2">
        <v>0.14107165999999999</v>
      </c>
    </row>
    <row r="51" spans="1:3" x14ac:dyDescent="0.3">
      <c r="A51" t="b">
        <v>1</v>
      </c>
      <c r="B51">
        <v>101.571594</v>
      </c>
      <c r="C51" s="2">
        <v>0.14107165999999999</v>
      </c>
    </row>
    <row r="52" spans="1:3" x14ac:dyDescent="0.3">
      <c r="A52" t="b">
        <v>1</v>
      </c>
      <c r="B52">
        <v>101.571594</v>
      </c>
      <c r="C52" s="2">
        <v>0.14107165999999999</v>
      </c>
    </row>
    <row r="53" spans="1:3" x14ac:dyDescent="0.3">
      <c r="A53" t="b">
        <v>1</v>
      </c>
      <c r="B53">
        <v>101.571594</v>
      </c>
      <c r="C53" s="2">
        <v>0.14107165999999999</v>
      </c>
    </row>
    <row r="54" spans="1:3" x14ac:dyDescent="0.3">
      <c r="A54" t="b">
        <v>1</v>
      </c>
      <c r="B54">
        <v>101.571594</v>
      </c>
      <c r="C54" s="2">
        <v>0.14107165999999999</v>
      </c>
    </row>
    <row r="55" spans="1:3" x14ac:dyDescent="0.3">
      <c r="A55" t="b">
        <v>1</v>
      </c>
      <c r="B55">
        <v>101.571594</v>
      </c>
      <c r="C55" s="2">
        <v>0.14107165999999999</v>
      </c>
    </row>
    <row r="56" spans="1:3" x14ac:dyDescent="0.3">
      <c r="A56" t="b">
        <v>1</v>
      </c>
      <c r="B56">
        <v>101.571594</v>
      </c>
      <c r="C56" s="2">
        <v>0.14107165999999999</v>
      </c>
    </row>
    <row r="57" spans="1:3" x14ac:dyDescent="0.3">
      <c r="A57" t="b">
        <v>1</v>
      </c>
      <c r="B57">
        <v>101.571594</v>
      </c>
      <c r="C57" s="2">
        <v>0.14107165999999999</v>
      </c>
    </row>
    <row r="58" spans="1:3" x14ac:dyDescent="0.3">
      <c r="A58" t="b">
        <v>1</v>
      </c>
      <c r="B58">
        <v>101.571594</v>
      </c>
      <c r="C58" s="2">
        <v>0.14107165999999999</v>
      </c>
    </row>
    <row r="59" spans="1:3" x14ac:dyDescent="0.3">
      <c r="A59" t="b">
        <v>1</v>
      </c>
      <c r="B59">
        <v>101.571594</v>
      </c>
      <c r="C59" s="2">
        <v>0.14107165999999999</v>
      </c>
    </row>
    <row r="60" spans="1:3" x14ac:dyDescent="0.3">
      <c r="A60" t="b">
        <v>1</v>
      </c>
      <c r="B60">
        <v>101.571594</v>
      </c>
      <c r="C60" s="2">
        <v>0.14107165999999999</v>
      </c>
    </row>
    <row r="61" spans="1:3" x14ac:dyDescent="0.3">
      <c r="A61" t="b">
        <v>1</v>
      </c>
      <c r="B61">
        <v>101.571594</v>
      </c>
      <c r="C61" s="2">
        <v>0.14107165999999999</v>
      </c>
    </row>
    <row r="62" spans="1:3" x14ac:dyDescent="0.3">
      <c r="A62" t="b">
        <v>1</v>
      </c>
      <c r="B62">
        <v>101.571594</v>
      </c>
      <c r="C62" s="2">
        <v>0.14107165999999999</v>
      </c>
    </row>
    <row r="63" spans="1:3" x14ac:dyDescent="0.3">
      <c r="A63" t="b">
        <v>1</v>
      </c>
      <c r="B63">
        <v>101.571594</v>
      </c>
      <c r="C63" s="2">
        <v>0.14107165999999999</v>
      </c>
    </row>
    <row r="64" spans="1:3" x14ac:dyDescent="0.3">
      <c r="A64" t="b">
        <v>1</v>
      </c>
      <c r="B64">
        <v>101.571594</v>
      </c>
      <c r="C64" s="2">
        <v>0.14107165999999999</v>
      </c>
    </row>
    <row r="65" spans="1:3" x14ac:dyDescent="0.3">
      <c r="A65" t="b">
        <v>1</v>
      </c>
      <c r="B65">
        <v>101.571594</v>
      </c>
      <c r="C65" s="2">
        <v>0.14107165999999999</v>
      </c>
    </row>
    <row r="66" spans="1:3" x14ac:dyDescent="0.3">
      <c r="A66" t="b">
        <v>1</v>
      </c>
      <c r="B66">
        <v>101.571594</v>
      </c>
      <c r="C66" s="2">
        <v>0.14107165999999999</v>
      </c>
    </row>
    <row r="67" spans="1:3" x14ac:dyDescent="0.3">
      <c r="A67" t="b">
        <v>1</v>
      </c>
      <c r="B67">
        <v>101.571594</v>
      </c>
      <c r="C67" s="2">
        <v>0.14107165999999999</v>
      </c>
    </row>
    <row r="68" spans="1:3" x14ac:dyDescent="0.3">
      <c r="A68" t="b">
        <v>1</v>
      </c>
      <c r="B68">
        <v>101.571594</v>
      </c>
      <c r="C68" s="2">
        <v>0.14107165999999999</v>
      </c>
    </row>
    <row r="69" spans="1:3" x14ac:dyDescent="0.3">
      <c r="A69" t="b">
        <v>1</v>
      </c>
      <c r="B69">
        <v>101.571594</v>
      </c>
      <c r="C69" s="2">
        <v>0.14107165999999999</v>
      </c>
    </row>
    <row r="70" spans="1:3" x14ac:dyDescent="0.3">
      <c r="A70" t="b">
        <v>1</v>
      </c>
      <c r="B70">
        <v>101.571594</v>
      </c>
      <c r="C70" s="2">
        <v>0.14107165999999999</v>
      </c>
    </row>
    <row r="71" spans="1:3" x14ac:dyDescent="0.3">
      <c r="A71" t="b">
        <v>1</v>
      </c>
      <c r="B71">
        <v>101.571594</v>
      </c>
      <c r="C71" s="2">
        <v>0.14107165999999999</v>
      </c>
    </row>
    <row r="72" spans="1:3" x14ac:dyDescent="0.3">
      <c r="A72" t="b">
        <v>1</v>
      </c>
      <c r="B72">
        <v>101.571594</v>
      </c>
      <c r="C72" s="2">
        <v>0.14107165999999999</v>
      </c>
    </row>
    <row r="73" spans="1:3" x14ac:dyDescent="0.3">
      <c r="A73" t="b">
        <v>1</v>
      </c>
      <c r="B73">
        <v>101.571594</v>
      </c>
      <c r="C73" s="2">
        <v>0.14107165999999999</v>
      </c>
    </row>
    <row r="74" spans="1:3" x14ac:dyDescent="0.3">
      <c r="A74" t="b">
        <v>1</v>
      </c>
      <c r="B74">
        <v>101.571594</v>
      </c>
      <c r="C74" s="2">
        <v>0.14107165999999999</v>
      </c>
    </row>
    <row r="75" spans="1:3" x14ac:dyDescent="0.3">
      <c r="A75" t="b">
        <v>1</v>
      </c>
      <c r="B75">
        <v>101.571594</v>
      </c>
      <c r="C75" s="2">
        <v>0.14107165999999999</v>
      </c>
    </row>
    <row r="76" spans="1:3" x14ac:dyDescent="0.3">
      <c r="A76" t="b">
        <v>1</v>
      </c>
      <c r="B76">
        <v>101.571594</v>
      </c>
      <c r="C76" s="2">
        <v>0.14107165999999999</v>
      </c>
    </row>
    <row r="77" spans="1:3" x14ac:dyDescent="0.3">
      <c r="A77" t="b">
        <v>1</v>
      </c>
      <c r="B77">
        <v>101.571594</v>
      </c>
      <c r="C77" s="2">
        <v>0.14107165999999999</v>
      </c>
    </row>
    <row r="78" spans="1:3" x14ac:dyDescent="0.3">
      <c r="A78" t="b">
        <v>1</v>
      </c>
      <c r="B78">
        <v>101.571594</v>
      </c>
      <c r="C78" s="2">
        <v>0.14107165999999999</v>
      </c>
    </row>
    <row r="79" spans="1:3" x14ac:dyDescent="0.3">
      <c r="A79" t="b">
        <v>1</v>
      </c>
      <c r="B79">
        <v>101.571594</v>
      </c>
      <c r="C79" s="2">
        <v>0.14107165999999999</v>
      </c>
    </row>
    <row r="80" spans="1:3" x14ac:dyDescent="0.3">
      <c r="A80" t="b">
        <v>1</v>
      </c>
      <c r="B80">
        <v>101.571594</v>
      </c>
      <c r="C80" s="2">
        <v>0.14107165999999999</v>
      </c>
    </row>
    <row r="81" spans="1:3" x14ac:dyDescent="0.3">
      <c r="A81" t="b">
        <v>1</v>
      </c>
      <c r="B81">
        <v>101.571594</v>
      </c>
      <c r="C81" s="2">
        <v>0.14107165999999999</v>
      </c>
    </row>
    <row r="82" spans="1:3" x14ac:dyDescent="0.3">
      <c r="A82" t="b">
        <v>1</v>
      </c>
      <c r="B82">
        <v>101.571594</v>
      </c>
      <c r="C82" s="2">
        <v>0.14107165999999999</v>
      </c>
    </row>
    <row r="83" spans="1:3" x14ac:dyDescent="0.3">
      <c r="A83" t="b">
        <v>1</v>
      </c>
      <c r="B83">
        <v>101.571594</v>
      </c>
      <c r="C83" s="2">
        <v>0.14107165999999999</v>
      </c>
    </row>
    <row r="84" spans="1:3" x14ac:dyDescent="0.3">
      <c r="A84" t="b">
        <v>1</v>
      </c>
      <c r="B84">
        <v>101.571594</v>
      </c>
      <c r="C84" s="2">
        <v>0.14107165999999999</v>
      </c>
    </row>
    <row r="85" spans="1:3" x14ac:dyDescent="0.3">
      <c r="A85" t="b">
        <v>1</v>
      </c>
      <c r="B85">
        <v>101.571594</v>
      </c>
      <c r="C85" s="2">
        <v>0.14107165999999999</v>
      </c>
    </row>
    <row r="86" spans="1:3" x14ac:dyDescent="0.3">
      <c r="A86" t="b">
        <v>1</v>
      </c>
      <c r="B86">
        <v>101.571594</v>
      </c>
      <c r="C86" s="2">
        <v>0.14107165999999999</v>
      </c>
    </row>
    <row r="87" spans="1:3" x14ac:dyDescent="0.3">
      <c r="A87" t="b">
        <v>1</v>
      </c>
      <c r="B87">
        <v>101.571594</v>
      </c>
      <c r="C87" s="2">
        <v>0.14107165999999999</v>
      </c>
    </row>
    <row r="88" spans="1:3" x14ac:dyDescent="0.3">
      <c r="A88" t="b">
        <v>1</v>
      </c>
      <c r="B88">
        <v>101.571594</v>
      </c>
      <c r="C88" s="2">
        <v>0.14107165999999999</v>
      </c>
    </row>
    <row r="89" spans="1:3" x14ac:dyDescent="0.3">
      <c r="A89" t="b">
        <v>1</v>
      </c>
      <c r="B89">
        <v>101.571594</v>
      </c>
      <c r="C89" s="2">
        <v>0.14107165999999999</v>
      </c>
    </row>
    <row r="90" spans="1:3" x14ac:dyDescent="0.3">
      <c r="A90" t="b">
        <v>1</v>
      </c>
      <c r="B90">
        <v>101.571594</v>
      </c>
      <c r="C90" s="2">
        <v>0.14107165999999999</v>
      </c>
    </row>
    <row r="91" spans="1:3" x14ac:dyDescent="0.3">
      <c r="A91" t="b">
        <v>1</v>
      </c>
      <c r="B91">
        <v>101.571594</v>
      </c>
      <c r="C91" s="2">
        <v>0.14107165999999999</v>
      </c>
    </row>
    <row r="92" spans="1:3" x14ac:dyDescent="0.3">
      <c r="A92" t="b">
        <v>1</v>
      </c>
      <c r="B92">
        <v>101.571594</v>
      </c>
      <c r="C92" s="2">
        <v>0.14107165999999999</v>
      </c>
    </row>
    <row r="93" spans="1:3" x14ac:dyDescent="0.3">
      <c r="A93" t="b">
        <v>1</v>
      </c>
      <c r="B93">
        <v>101.571594</v>
      </c>
      <c r="C93" s="2">
        <v>0.14107165999999999</v>
      </c>
    </row>
    <row r="94" spans="1:3" x14ac:dyDescent="0.3">
      <c r="A94" t="b">
        <v>1</v>
      </c>
      <c r="B94">
        <v>101.571594</v>
      </c>
      <c r="C94" s="2">
        <v>0.14107165999999999</v>
      </c>
    </row>
    <row r="95" spans="1:3" x14ac:dyDescent="0.3">
      <c r="A95" t="b">
        <v>1</v>
      </c>
      <c r="B95">
        <v>101.571594</v>
      </c>
      <c r="C95" s="2">
        <v>0.14107165999999999</v>
      </c>
    </row>
    <row r="96" spans="1:3" x14ac:dyDescent="0.3">
      <c r="A96" t="b">
        <v>1</v>
      </c>
      <c r="B96">
        <v>101.571594</v>
      </c>
      <c r="C96" s="2">
        <v>0.14107165999999999</v>
      </c>
    </row>
    <row r="97" spans="1:3" x14ac:dyDescent="0.3">
      <c r="A97" t="b">
        <v>1</v>
      </c>
      <c r="B97">
        <v>101.571594</v>
      </c>
      <c r="C97" s="2">
        <v>0.14107165999999999</v>
      </c>
    </row>
    <row r="98" spans="1:3" x14ac:dyDescent="0.3">
      <c r="A98" t="b">
        <v>1</v>
      </c>
      <c r="B98">
        <v>101.571594</v>
      </c>
      <c r="C98" s="2">
        <v>0.14107165999999999</v>
      </c>
    </row>
    <row r="99" spans="1:3" x14ac:dyDescent="0.3">
      <c r="A99" t="b">
        <v>1</v>
      </c>
      <c r="B99">
        <v>101.571594</v>
      </c>
      <c r="C99" s="2">
        <v>0.14107165999999999</v>
      </c>
    </row>
    <row r="100" spans="1:3" x14ac:dyDescent="0.3">
      <c r="A100" t="b">
        <v>1</v>
      </c>
      <c r="B100">
        <v>101.571594</v>
      </c>
      <c r="C100" s="2">
        <v>0.14107165999999999</v>
      </c>
    </row>
    <row r="101" spans="1:3" x14ac:dyDescent="0.3">
      <c r="A101" t="b">
        <v>1</v>
      </c>
      <c r="B101">
        <v>101.571594</v>
      </c>
      <c r="C101" s="2">
        <v>0.14107165999999999</v>
      </c>
    </row>
    <row r="102" spans="1:3" x14ac:dyDescent="0.3">
      <c r="A102" t="b">
        <v>1</v>
      </c>
      <c r="B102">
        <v>101.571594</v>
      </c>
      <c r="C102" s="2">
        <v>0.14107165999999999</v>
      </c>
    </row>
    <row r="103" spans="1:3" x14ac:dyDescent="0.3">
      <c r="A103" t="b">
        <v>1</v>
      </c>
      <c r="B103">
        <v>101.571594</v>
      </c>
      <c r="C103" s="2">
        <v>0.14107165999999999</v>
      </c>
    </row>
    <row r="104" spans="1:3" x14ac:dyDescent="0.3">
      <c r="A104" t="b">
        <v>1</v>
      </c>
      <c r="B104">
        <v>101.571594</v>
      </c>
      <c r="C104" s="2">
        <v>0.14107165999999999</v>
      </c>
    </row>
    <row r="105" spans="1:3" x14ac:dyDescent="0.3">
      <c r="A105" t="b">
        <v>1</v>
      </c>
      <c r="B105">
        <v>101.571594</v>
      </c>
      <c r="C105" s="2">
        <v>0.14107165999999999</v>
      </c>
    </row>
    <row r="106" spans="1:3" x14ac:dyDescent="0.3">
      <c r="A106" t="b">
        <v>1</v>
      </c>
      <c r="B106">
        <v>101.571594</v>
      </c>
      <c r="C106" s="2">
        <v>0.14107165999999999</v>
      </c>
    </row>
    <row r="107" spans="1:3" x14ac:dyDescent="0.3">
      <c r="A107" t="b">
        <v>1</v>
      </c>
      <c r="B107">
        <v>101.571594</v>
      </c>
      <c r="C107" s="2">
        <v>0.14107165999999999</v>
      </c>
    </row>
    <row r="108" spans="1:3" x14ac:dyDescent="0.3">
      <c r="A108" t="b">
        <v>1</v>
      </c>
      <c r="B108">
        <v>101.571594</v>
      </c>
      <c r="C108" s="2">
        <v>0.14107165999999999</v>
      </c>
    </row>
    <row r="109" spans="1:3" x14ac:dyDescent="0.3">
      <c r="A109" t="b">
        <v>1</v>
      </c>
      <c r="B109">
        <v>101.571594</v>
      </c>
      <c r="C109" s="2">
        <v>0.14107165999999999</v>
      </c>
    </row>
    <row r="110" spans="1:3" x14ac:dyDescent="0.3">
      <c r="A110" t="b">
        <v>1</v>
      </c>
      <c r="B110">
        <v>101.571594</v>
      </c>
      <c r="C110" s="2">
        <v>0.14107165999999999</v>
      </c>
    </row>
    <row r="111" spans="1:3" x14ac:dyDescent="0.3">
      <c r="A111" t="b">
        <v>1</v>
      </c>
      <c r="B111">
        <v>101.571594</v>
      </c>
      <c r="C111" s="2">
        <v>0.14107165999999999</v>
      </c>
    </row>
    <row r="112" spans="1:3" x14ac:dyDescent="0.3">
      <c r="A112" t="b">
        <v>1</v>
      </c>
      <c r="B112">
        <v>101.571594</v>
      </c>
      <c r="C112" s="2">
        <v>0.14107165999999999</v>
      </c>
    </row>
    <row r="113" spans="1:3" x14ac:dyDescent="0.3">
      <c r="A113" t="b">
        <v>1</v>
      </c>
      <c r="B113">
        <v>101.571594</v>
      </c>
      <c r="C113" s="2">
        <v>0.14107165999999999</v>
      </c>
    </row>
    <row r="114" spans="1:3" x14ac:dyDescent="0.3">
      <c r="A114" t="b">
        <v>1</v>
      </c>
      <c r="B114">
        <v>101.571594</v>
      </c>
      <c r="C114" s="2">
        <v>0.14107165999999999</v>
      </c>
    </row>
    <row r="115" spans="1:3" x14ac:dyDescent="0.3">
      <c r="A115" t="b">
        <v>1</v>
      </c>
      <c r="B115">
        <v>101.571594</v>
      </c>
      <c r="C115" s="2">
        <v>0.14107165999999999</v>
      </c>
    </row>
    <row r="116" spans="1:3" x14ac:dyDescent="0.3">
      <c r="A116" t="b">
        <v>1</v>
      </c>
      <c r="B116">
        <v>101.571594</v>
      </c>
      <c r="C116" s="2">
        <v>0.14107165999999999</v>
      </c>
    </row>
    <row r="117" spans="1:3" x14ac:dyDescent="0.3">
      <c r="A117" t="b">
        <v>1</v>
      </c>
      <c r="B117">
        <v>101.571594</v>
      </c>
      <c r="C117" s="2">
        <v>0.14107165999999999</v>
      </c>
    </row>
    <row r="118" spans="1:3" x14ac:dyDescent="0.3">
      <c r="A118" t="b">
        <v>1</v>
      </c>
      <c r="B118">
        <v>101.571594</v>
      </c>
      <c r="C118" s="2">
        <v>0.14107165999999999</v>
      </c>
    </row>
    <row r="119" spans="1:3" x14ac:dyDescent="0.3">
      <c r="A119" t="b">
        <v>1</v>
      </c>
      <c r="B119">
        <v>101.571594</v>
      </c>
      <c r="C119" s="2">
        <v>0.14107165999999999</v>
      </c>
    </row>
    <row r="120" spans="1:3" x14ac:dyDescent="0.3">
      <c r="A120" t="b">
        <v>1</v>
      </c>
      <c r="B120">
        <v>101.571594</v>
      </c>
      <c r="C120" s="2">
        <v>0.14107165999999999</v>
      </c>
    </row>
    <row r="121" spans="1:3" x14ac:dyDescent="0.3">
      <c r="A121" t="b">
        <v>1</v>
      </c>
      <c r="B121">
        <v>101.571594</v>
      </c>
      <c r="C121" s="2">
        <v>0.14107165999999999</v>
      </c>
    </row>
    <row r="122" spans="1:3" x14ac:dyDescent="0.3">
      <c r="A122" t="b">
        <v>1</v>
      </c>
      <c r="B122">
        <v>101.571594</v>
      </c>
      <c r="C122" s="2">
        <v>0.14107165999999999</v>
      </c>
    </row>
    <row r="123" spans="1:3" x14ac:dyDescent="0.3">
      <c r="A123" t="b">
        <v>1</v>
      </c>
      <c r="B123">
        <v>101.571594</v>
      </c>
      <c r="C123" s="2">
        <v>0.14107165999999999</v>
      </c>
    </row>
    <row r="124" spans="1:3" x14ac:dyDescent="0.3">
      <c r="A124" t="b">
        <v>1</v>
      </c>
      <c r="B124">
        <v>101.571594</v>
      </c>
      <c r="C124" s="2">
        <v>0.14107165999999999</v>
      </c>
    </row>
    <row r="125" spans="1:3" x14ac:dyDescent="0.3">
      <c r="A125" t="b">
        <v>1</v>
      </c>
      <c r="B125">
        <v>101.571594</v>
      </c>
      <c r="C125" s="2">
        <v>0.14107165999999999</v>
      </c>
    </row>
    <row r="126" spans="1:3" x14ac:dyDescent="0.3">
      <c r="A126" t="b">
        <v>1</v>
      </c>
      <c r="B126">
        <v>101.571594</v>
      </c>
      <c r="C126" s="2">
        <v>0.14107165999999999</v>
      </c>
    </row>
    <row r="127" spans="1:3" x14ac:dyDescent="0.3">
      <c r="A127" t="b">
        <v>1</v>
      </c>
      <c r="B127">
        <v>101.571594</v>
      </c>
      <c r="C127" s="2">
        <v>0.14107165999999999</v>
      </c>
    </row>
    <row r="128" spans="1:3" x14ac:dyDescent="0.3">
      <c r="A128" t="b">
        <v>1</v>
      </c>
      <c r="B128">
        <v>101.571594</v>
      </c>
      <c r="C128" s="2">
        <v>0.14107165999999999</v>
      </c>
    </row>
    <row r="129" spans="1:3" x14ac:dyDescent="0.3">
      <c r="A129" t="b">
        <v>1</v>
      </c>
      <c r="B129">
        <v>101.571594</v>
      </c>
      <c r="C129" s="2">
        <v>0.14107165999999999</v>
      </c>
    </row>
    <row r="130" spans="1:3" x14ac:dyDescent="0.3">
      <c r="A130" t="b">
        <v>1</v>
      </c>
      <c r="B130">
        <v>101.571594</v>
      </c>
      <c r="C130" s="2">
        <v>0.14107165999999999</v>
      </c>
    </row>
    <row r="131" spans="1:3" x14ac:dyDescent="0.3">
      <c r="A131" t="b">
        <v>1</v>
      </c>
      <c r="B131">
        <v>101.571594</v>
      </c>
      <c r="C131" s="2">
        <v>0.14107165999999999</v>
      </c>
    </row>
    <row r="132" spans="1:3" x14ac:dyDescent="0.3">
      <c r="A132" t="b">
        <v>1</v>
      </c>
      <c r="B132">
        <v>101.571594</v>
      </c>
      <c r="C132" s="2">
        <v>0.14107165999999999</v>
      </c>
    </row>
    <row r="133" spans="1:3" x14ac:dyDescent="0.3">
      <c r="A133" t="b">
        <v>1</v>
      </c>
      <c r="B133">
        <v>101.571594</v>
      </c>
      <c r="C133" s="2">
        <v>0.14107165999999999</v>
      </c>
    </row>
    <row r="134" spans="1:3" x14ac:dyDescent="0.3">
      <c r="A134" t="b">
        <v>1</v>
      </c>
      <c r="B134">
        <v>101.571594</v>
      </c>
      <c r="C134" s="2">
        <v>0.14107165999999999</v>
      </c>
    </row>
    <row r="135" spans="1:3" x14ac:dyDescent="0.3">
      <c r="A135" t="b">
        <v>1</v>
      </c>
      <c r="B135">
        <v>101.571594</v>
      </c>
      <c r="C135" s="2">
        <v>0.14107165999999999</v>
      </c>
    </row>
    <row r="136" spans="1:3" x14ac:dyDescent="0.3">
      <c r="A136" t="b">
        <v>1</v>
      </c>
      <c r="B136">
        <v>101.571594</v>
      </c>
      <c r="C136" s="2">
        <v>0.14107165999999999</v>
      </c>
    </row>
    <row r="137" spans="1:3" x14ac:dyDescent="0.3">
      <c r="A137" t="b">
        <v>1</v>
      </c>
      <c r="B137">
        <v>101.571594</v>
      </c>
      <c r="C137" s="2">
        <v>0.14107165999999999</v>
      </c>
    </row>
    <row r="138" spans="1:3" x14ac:dyDescent="0.3">
      <c r="A138" t="b">
        <v>1</v>
      </c>
      <c r="B138">
        <v>101.571594</v>
      </c>
      <c r="C138" s="2">
        <v>0.14107165999999999</v>
      </c>
    </row>
    <row r="139" spans="1:3" x14ac:dyDescent="0.3">
      <c r="A139" t="b">
        <v>1</v>
      </c>
      <c r="B139">
        <v>101.571594</v>
      </c>
      <c r="C139" s="2">
        <v>0.14107165999999999</v>
      </c>
    </row>
    <row r="140" spans="1:3" x14ac:dyDescent="0.3">
      <c r="A140" t="b">
        <v>1</v>
      </c>
      <c r="B140">
        <v>101.571594</v>
      </c>
      <c r="C140" s="2">
        <v>0.14107165999999999</v>
      </c>
    </row>
    <row r="141" spans="1:3" x14ac:dyDescent="0.3">
      <c r="A141" t="b">
        <v>1</v>
      </c>
      <c r="B141">
        <v>101.571594</v>
      </c>
      <c r="C141" s="2">
        <v>0.14107165999999999</v>
      </c>
    </row>
    <row r="142" spans="1:3" x14ac:dyDescent="0.3">
      <c r="A142" t="b">
        <v>1</v>
      </c>
      <c r="B142">
        <v>101.571594</v>
      </c>
      <c r="C142" s="2">
        <v>0.14107165999999999</v>
      </c>
    </row>
    <row r="143" spans="1:3" x14ac:dyDescent="0.3">
      <c r="A143" t="b">
        <v>1</v>
      </c>
      <c r="B143">
        <v>101.571594</v>
      </c>
      <c r="C143" s="2">
        <v>0.14107165999999999</v>
      </c>
    </row>
    <row r="144" spans="1:3" x14ac:dyDescent="0.3">
      <c r="A144" t="b">
        <v>1</v>
      </c>
      <c r="B144">
        <v>101.571594</v>
      </c>
      <c r="C144" s="2">
        <v>0.14107165999999999</v>
      </c>
    </row>
    <row r="145" spans="1:3" x14ac:dyDescent="0.3">
      <c r="A145" t="b">
        <v>1</v>
      </c>
      <c r="B145">
        <v>101.571594</v>
      </c>
      <c r="C145" s="2">
        <v>0.14107165999999999</v>
      </c>
    </row>
    <row r="146" spans="1:3" x14ac:dyDescent="0.3">
      <c r="A146" t="b">
        <v>1</v>
      </c>
      <c r="B146">
        <v>101.571594</v>
      </c>
      <c r="C146" s="2">
        <v>0.14107165999999999</v>
      </c>
    </row>
    <row r="147" spans="1:3" x14ac:dyDescent="0.3">
      <c r="A147" t="b">
        <v>1</v>
      </c>
      <c r="B147">
        <v>101.571594</v>
      </c>
      <c r="C147" s="2">
        <v>0.14107165999999999</v>
      </c>
    </row>
    <row r="148" spans="1:3" x14ac:dyDescent="0.3">
      <c r="A148" t="b">
        <v>1</v>
      </c>
      <c r="B148">
        <v>101.571594</v>
      </c>
      <c r="C148" s="2">
        <v>0.14107165999999999</v>
      </c>
    </row>
    <row r="149" spans="1:3" x14ac:dyDescent="0.3">
      <c r="A149" t="b">
        <v>1</v>
      </c>
      <c r="B149">
        <v>101.571594</v>
      </c>
      <c r="C149" s="2">
        <v>0.14107165999999999</v>
      </c>
    </row>
    <row r="150" spans="1:3" x14ac:dyDescent="0.3">
      <c r="A150" t="b">
        <v>1</v>
      </c>
      <c r="B150">
        <v>101.571594</v>
      </c>
      <c r="C150" s="2">
        <v>0.14107165999999999</v>
      </c>
    </row>
    <row r="151" spans="1:3" x14ac:dyDescent="0.3">
      <c r="A151" t="b">
        <v>1</v>
      </c>
      <c r="B151">
        <v>101.571594</v>
      </c>
      <c r="C151" s="2">
        <v>0.14107165999999999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F6020-20C3-430A-87D1-832D9200F882}">
  <dimension ref="A1:F151"/>
  <sheetViews>
    <sheetView workbookViewId="0">
      <selection activeCell="F8" sqref="F8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30.5546875" customWidth="1"/>
    <col min="6" max="6" width="13.4414062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153.04302999999999</v>
      </c>
      <c r="C2" s="2">
        <v>0.21255975999999999</v>
      </c>
      <c r="E2" s="1" t="s">
        <v>3</v>
      </c>
      <c r="F2" s="2">
        <f xml:space="preserve"> COUNTIF(TradeResults2[Column1], "VERDADEIRO") / COUNTA(TradeResults2[Column1])</f>
        <v>0.76</v>
      </c>
    </row>
    <row r="3" spans="1:6" ht="18" x14ac:dyDescent="0.35">
      <c r="A3" t="b">
        <v>1</v>
      </c>
      <c r="B3">
        <v>174.80072000000001</v>
      </c>
      <c r="C3" s="2">
        <v>0.24277878</v>
      </c>
      <c r="E3" s="1" t="s">
        <v>4</v>
      </c>
      <c r="F3" s="3">
        <f t="array" ref="F3" xml:space="preserve"> AVERAGE(IF(TradeResults2[Column1] = TRUE,TradeResults2[Column3]))</f>
        <v>0.20619617245614019</v>
      </c>
    </row>
    <row r="4" spans="1:6" ht="18" x14ac:dyDescent="0.35">
      <c r="A4" t="b">
        <v>1</v>
      </c>
      <c r="B4">
        <v>131.43158</v>
      </c>
      <c r="C4" s="2">
        <v>0.18254386</v>
      </c>
      <c r="E4" s="1" t="s">
        <v>8</v>
      </c>
      <c r="F4" s="6">
        <f t="array" ref="F4" xml:space="preserve"> AVERAGE(IF(TradeResults2[Column1] = TRUE,TradeResults2[Column2],0))</f>
        <v>112.83054560000009</v>
      </c>
    </row>
    <row r="5" spans="1:6" ht="18" x14ac:dyDescent="0.35">
      <c r="A5" t="b">
        <v>0</v>
      </c>
      <c r="B5">
        <v>191.59705</v>
      </c>
      <c r="C5" s="2">
        <v>0.26610702000000003</v>
      </c>
      <c r="E5" s="4" t="s">
        <v>5</v>
      </c>
      <c r="F5" s="2">
        <f t="array" ref="F5">_xlfn.STDEV.P(IF(TradeResults2[Column1]=TRUE, TradeResults2[Column3]))</f>
        <v>2.5327025573419874E-2</v>
      </c>
    </row>
    <row r="6" spans="1:6" ht="18" x14ac:dyDescent="0.35">
      <c r="A6" t="b">
        <v>1</v>
      </c>
      <c r="B6">
        <v>156.88416000000001</v>
      </c>
      <c r="C6" s="2">
        <v>0.21789465999999999</v>
      </c>
      <c r="E6" s="1" t="s">
        <v>6</v>
      </c>
      <c r="F6" s="2">
        <f t="array" ref="F6">_xlfn.STDEV.P(IF(TradeResults2[Column1]=TRUE, IF(TradeResults2[Column3]&gt;0,TradeResults2[Column3])))</f>
        <v>2.5327025573419874E-2</v>
      </c>
    </row>
    <row r="7" spans="1:6" ht="18" x14ac:dyDescent="0.35">
      <c r="A7" t="b">
        <v>0</v>
      </c>
      <c r="B7">
        <v>189.41809000000001</v>
      </c>
      <c r="C7" s="2">
        <v>0.2630807</v>
      </c>
      <c r="E7" s="1" t="s">
        <v>7</v>
      </c>
      <c r="F7" s="3" t="e">
        <f t="array" ref="F7">_xlfn.STDEV.P(IF(TradeResults2[Column1]=TRUE, IF(TradeResults2[Column3]&lt;0,TradeResults2[Column3])))</f>
        <v>#DIV/0!</v>
      </c>
    </row>
    <row r="8" spans="1:6" x14ac:dyDescent="0.3">
      <c r="A8" t="b">
        <v>1</v>
      </c>
      <c r="B8">
        <v>131.43158</v>
      </c>
      <c r="C8" s="2">
        <v>0.18254386</v>
      </c>
    </row>
    <row r="9" spans="1:6" x14ac:dyDescent="0.3">
      <c r="A9" t="b">
        <v>0</v>
      </c>
      <c r="B9">
        <v>183.85320999999999</v>
      </c>
      <c r="C9" s="2">
        <v>0.25535170000000001</v>
      </c>
    </row>
    <row r="10" spans="1:6" x14ac:dyDescent="0.3">
      <c r="A10" t="b">
        <v>1</v>
      </c>
      <c r="B10">
        <v>131.43158</v>
      </c>
      <c r="C10" s="2">
        <v>0.18254386</v>
      </c>
    </row>
    <row r="11" spans="1:6" x14ac:dyDescent="0.3">
      <c r="A11" t="b">
        <v>1</v>
      </c>
      <c r="B11">
        <v>153.9862</v>
      </c>
      <c r="C11" s="2">
        <v>0.21386974</v>
      </c>
    </row>
    <row r="12" spans="1:6" x14ac:dyDescent="0.3">
      <c r="A12" t="b">
        <v>0</v>
      </c>
      <c r="B12">
        <v>180.92084</v>
      </c>
      <c r="C12" s="2">
        <v>0.25127894000000001</v>
      </c>
    </row>
    <row r="13" spans="1:6" x14ac:dyDescent="0.3">
      <c r="A13" t="b">
        <v>1</v>
      </c>
      <c r="B13">
        <v>163.58440999999999</v>
      </c>
      <c r="C13" s="2">
        <v>0.22720056999999999</v>
      </c>
    </row>
    <row r="14" spans="1:6" x14ac:dyDescent="0.3">
      <c r="A14" t="b">
        <v>1</v>
      </c>
      <c r="B14">
        <v>164.12719999999999</v>
      </c>
      <c r="C14" s="2">
        <v>0.22795445</v>
      </c>
    </row>
    <row r="15" spans="1:6" x14ac:dyDescent="0.3">
      <c r="A15" t="b">
        <v>1</v>
      </c>
      <c r="B15">
        <v>131.43158</v>
      </c>
      <c r="C15" s="2">
        <v>0.18254386</v>
      </c>
    </row>
    <row r="16" spans="1:6" x14ac:dyDescent="0.3">
      <c r="A16" t="b">
        <v>1</v>
      </c>
      <c r="B16">
        <v>171.68933000000001</v>
      </c>
      <c r="C16" s="2">
        <v>0.23845741000000001</v>
      </c>
    </row>
    <row r="17" spans="1:3" x14ac:dyDescent="0.3">
      <c r="A17" t="b">
        <v>0</v>
      </c>
      <c r="B17">
        <v>184.19434000000001</v>
      </c>
      <c r="C17" s="2">
        <v>0.25582546</v>
      </c>
    </row>
    <row r="18" spans="1:3" x14ac:dyDescent="0.3">
      <c r="A18" t="b">
        <v>1</v>
      </c>
      <c r="B18">
        <v>131.43158</v>
      </c>
      <c r="C18" s="2">
        <v>0.18254386</v>
      </c>
    </row>
    <row r="19" spans="1:3" x14ac:dyDescent="0.3">
      <c r="A19" t="b">
        <v>1</v>
      </c>
      <c r="B19">
        <v>159.46038999999999</v>
      </c>
      <c r="C19" s="2">
        <v>0.22147275999999999</v>
      </c>
    </row>
    <row r="20" spans="1:3" x14ac:dyDescent="0.3">
      <c r="A20" t="b">
        <v>0</v>
      </c>
      <c r="B20">
        <v>183.23523</v>
      </c>
      <c r="C20" s="2">
        <v>0.25449339999999998</v>
      </c>
    </row>
    <row r="21" spans="1:3" x14ac:dyDescent="0.3">
      <c r="A21" t="b">
        <v>1</v>
      </c>
      <c r="B21">
        <v>131.43158</v>
      </c>
      <c r="C21" s="2">
        <v>0.18254386</v>
      </c>
    </row>
    <row r="22" spans="1:3" x14ac:dyDescent="0.3">
      <c r="A22" t="b">
        <v>1</v>
      </c>
      <c r="B22">
        <v>131.43158</v>
      </c>
      <c r="C22" s="2">
        <v>0.18254386</v>
      </c>
    </row>
    <row r="23" spans="1:3" x14ac:dyDescent="0.3">
      <c r="A23" t="b">
        <v>1</v>
      </c>
      <c r="B23">
        <v>131.43158</v>
      </c>
      <c r="C23" s="2">
        <v>0.18254386</v>
      </c>
    </row>
    <row r="24" spans="1:3" x14ac:dyDescent="0.3">
      <c r="A24" t="b">
        <v>0</v>
      </c>
      <c r="B24">
        <v>183.83001999999999</v>
      </c>
      <c r="C24" s="2">
        <v>0.25531947999999999</v>
      </c>
    </row>
    <row r="25" spans="1:3" x14ac:dyDescent="0.3">
      <c r="A25" t="b">
        <v>1</v>
      </c>
      <c r="B25">
        <v>176.93639999999999</v>
      </c>
      <c r="C25" s="2">
        <v>0.24574499999999999</v>
      </c>
    </row>
    <row r="26" spans="1:3" x14ac:dyDescent="0.3">
      <c r="A26" t="b">
        <v>1</v>
      </c>
      <c r="B26">
        <v>131.43158</v>
      </c>
      <c r="C26" s="2">
        <v>0.18254386</v>
      </c>
    </row>
    <row r="27" spans="1:3" x14ac:dyDescent="0.3">
      <c r="A27" t="b">
        <v>1</v>
      </c>
      <c r="B27">
        <v>131.43158</v>
      </c>
      <c r="C27" s="2">
        <v>0.18254386</v>
      </c>
    </row>
    <row r="28" spans="1:3" x14ac:dyDescent="0.3">
      <c r="A28" t="b">
        <v>0</v>
      </c>
      <c r="B28">
        <v>187.29040000000001</v>
      </c>
      <c r="C28" s="2">
        <v>0.26012558000000002</v>
      </c>
    </row>
    <row r="29" spans="1:3" x14ac:dyDescent="0.3">
      <c r="A29" t="b">
        <v>1</v>
      </c>
      <c r="B29">
        <v>131.43158</v>
      </c>
      <c r="C29" s="2">
        <v>0.18254386</v>
      </c>
    </row>
    <row r="30" spans="1:3" x14ac:dyDescent="0.3">
      <c r="A30" t="b">
        <v>1</v>
      </c>
      <c r="B30">
        <v>165.79614000000001</v>
      </c>
      <c r="C30" s="2">
        <v>0.23027243</v>
      </c>
    </row>
    <row r="31" spans="1:3" x14ac:dyDescent="0.3">
      <c r="A31" t="b">
        <v>0</v>
      </c>
      <c r="B31">
        <v>189.80932999999999</v>
      </c>
      <c r="C31" s="2">
        <v>0.26362406999999999</v>
      </c>
    </row>
    <row r="32" spans="1:3" x14ac:dyDescent="0.3">
      <c r="A32" t="b">
        <v>1</v>
      </c>
      <c r="B32">
        <v>173.51569000000001</v>
      </c>
      <c r="C32" s="2">
        <v>0.24099400000000001</v>
      </c>
    </row>
    <row r="33" spans="1:3" x14ac:dyDescent="0.3">
      <c r="A33" t="b">
        <v>1</v>
      </c>
      <c r="B33">
        <v>153.77556999999999</v>
      </c>
      <c r="C33" s="2">
        <v>0.21357718000000001</v>
      </c>
    </row>
    <row r="34" spans="1:3" x14ac:dyDescent="0.3">
      <c r="A34" t="b">
        <v>1</v>
      </c>
      <c r="B34">
        <v>175.52026000000001</v>
      </c>
      <c r="C34" s="2">
        <v>0.24377814</v>
      </c>
    </row>
    <row r="35" spans="1:3" x14ac:dyDescent="0.3">
      <c r="A35" t="b">
        <v>1</v>
      </c>
      <c r="B35">
        <v>131.43158</v>
      </c>
      <c r="C35" s="2">
        <v>0.18254386</v>
      </c>
    </row>
    <row r="36" spans="1:3" x14ac:dyDescent="0.3">
      <c r="A36" t="b">
        <v>1</v>
      </c>
      <c r="B36">
        <v>131.43158</v>
      </c>
      <c r="C36" s="2">
        <v>0.18254386</v>
      </c>
    </row>
    <row r="37" spans="1:3" x14ac:dyDescent="0.3">
      <c r="A37" t="b">
        <v>0</v>
      </c>
      <c r="B37">
        <v>181.61926</v>
      </c>
      <c r="C37" s="2">
        <v>0.25224897000000002</v>
      </c>
    </row>
    <row r="38" spans="1:3" x14ac:dyDescent="0.3">
      <c r="A38" t="b">
        <v>1</v>
      </c>
      <c r="B38">
        <v>174.03021000000001</v>
      </c>
      <c r="C38" s="2">
        <v>0.24170862000000001</v>
      </c>
    </row>
    <row r="39" spans="1:3" x14ac:dyDescent="0.3">
      <c r="A39" t="b">
        <v>1</v>
      </c>
      <c r="B39">
        <v>153.11986999999999</v>
      </c>
      <c r="C39" s="2">
        <v>0.21266650000000001</v>
      </c>
    </row>
    <row r="40" spans="1:3" x14ac:dyDescent="0.3">
      <c r="A40" t="b">
        <v>1</v>
      </c>
      <c r="B40">
        <v>178.37244000000001</v>
      </c>
      <c r="C40" s="2">
        <v>0.2477395</v>
      </c>
    </row>
    <row r="41" spans="1:3" x14ac:dyDescent="0.3">
      <c r="A41" t="b">
        <v>0</v>
      </c>
      <c r="B41">
        <v>192.77404999999999</v>
      </c>
      <c r="C41" s="2">
        <v>0.26774174000000001</v>
      </c>
    </row>
    <row r="42" spans="1:3" x14ac:dyDescent="0.3">
      <c r="A42" t="b">
        <v>1</v>
      </c>
      <c r="B42">
        <v>178.40796</v>
      </c>
      <c r="C42" s="2">
        <v>0.24778882999999999</v>
      </c>
    </row>
    <row r="43" spans="1:3" x14ac:dyDescent="0.3">
      <c r="A43" t="b">
        <v>1</v>
      </c>
      <c r="B43">
        <v>159.14337</v>
      </c>
      <c r="C43" s="2">
        <v>0.22103245999999999</v>
      </c>
    </row>
    <row r="44" spans="1:3" x14ac:dyDescent="0.3">
      <c r="A44" t="b">
        <v>0</v>
      </c>
      <c r="B44">
        <v>189.01782</v>
      </c>
      <c r="C44" s="2">
        <v>0.26252474999999997</v>
      </c>
    </row>
    <row r="45" spans="1:3" x14ac:dyDescent="0.3">
      <c r="A45" t="b">
        <v>0</v>
      </c>
      <c r="B45">
        <v>188.54455999999999</v>
      </c>
      <c r="C45" s="2">
        <v>0.26186743000000001</v>
      </c>
    </row>
    <row r="46" spans="1:3" x14ac:dyDescent="0.3">
      <c r="A46" t="b">
        <v>1</v>
      </c>
      <c r="B46">
        <v>164.815</v>
      </c>
      <c r="C46" s="2">
        <v>0.22890973000000001</v>
      </c>
    </row>
    <row r="47" spans="1:3" x14ac:dyDescent="0.3">
      <c r="A47" t="b">
        <v>1</v>
      </c>
      <c r="B47">
        <v>178.74602999999999</v>
      </c>
      <c r="C47" s="2">
        <v>0.24825838</v>
      </c>
    </row>
    <row r="48" spans="1:3" x14ac:dyDescent="0.3">
      <c r="A48" t="b">
        <v>1</v>
      </c>
      <c r="B48">
        <v>131.43158</v>
      </c>
      <c r="C48" s="2">
        <v>0.18254386</v>
      </c>
    </row>
    <row r="49" spans="1:3" x14ac:dyDescent="0.3">
      <c r="A49" t="b">
        <v>1</v>
      </c>
      <c r="B49">
        <v>131.43158</v>
      </c>
      <c r="C49" s="2">
        <v>0.18254386</v>
      </c>
    </row>
    <row r="50" spans="1:3" x14ac:dyDescent="0.3">
      <c r="A50" t="b">
        <v>0</v>
      </c>
      <c r="B50">
        <v>186.60065</v>
      </c>
      <c r="C50" s="2">
        <v>0.25916755000000002</v>
      </c>
    </row>
    <row r="51" spans="1:3" x14ac:dyDescent="0.3">
      <c r="A51" t="b">
        <v>1</v>
      </c>
      <c r="B51">
        <v>131.43158</v>
      </c>
      <c r="C51" s="2">
        <v>0.18254386</v>
      </c>
    </row>
    <row r="52" spans="1:3" x14ac:dyDescent="0.3">
      <c r="A52" t="b">
        <v>1</v>
      </c>
      <c r="B52">
        <v>159.73310000000001</v>
      </c>
      <c r="C52" s="2">
        <v>0.22185151</v>
      </c>
    </row>
    <row r="53" spans="1:3" x14ac:dyDescent="0.3">
      <c r="A53" t="b">
        <v>0</v>
      </c>
      <c r="B53">
        <v>182.15764999999999</v>
      </c>
      <c r="C53" s="2">
        <v>0.25299674</v>
      </c>
    </row>
    <row r="54" spans="1:3" x14ac:dyDescent="0.3">
      <c r="A54" t="b">
        <v>0</v>
      </c>
      <c r="B54">
        <v>190.98571999999999</v>
      </c>
      <c r="C54" s="2">
        <v>0.26525795000000002</v>
      </c>
    </row>
    <row r="55" spans="1:3" x14ac:dyDescent="0.3">
      <c r="A55" t="b">
        <v>1</v>
      </c>
      <c r="B55">
        <v>131.43158</v>
      </c>
      <c r="C55" s="2">
        <v>0.18254386</v>
      </c>
    </row>
    <row r="56" spans="1:3" x14ac:dyDescent="0.3">
      <c r="A56" t="b">
        <v>1</v>
      </c>
      <c r="B56">
        <v>174.78601</v>
      </c>
      <c r="C56" s="2">
        <v>0.24275835000000001</v>
      </c>
    </row>
    <row r="57" spans="1:3" x14ac:dyDescent="0.3">
      <c r="A57" t="b">
        <v>1</v>
      </c>
      <c r="B57">
        <v>131.43158</v>
      </c>
      <c r="C57" s="2">
        <v>0.18254386</v>
      </c>
    </row>
    <row r="58" spans="1:3" x14ac:dyDescent="0.3">
      <c r="A58" t="b">
        <v>1</v>
      </c>
      <c r="B58">
        <v>157.79759999999999</v>
      </c>
      <c r="C58" s="2">
        <v>0.21916334000000001</v>
      </c>
    </row>
    <row r="59" spans="1:3" x14ac:dyDescent="0.3">
      <c r="A59" t="b">
        <v>1</v>
      </c>
      <c r="B59">
        <v>131.43158</v>
      </c>
      <c r="C59" s="2">
        <v>0.18254386</v>
      </c>
    </row>
    <row r="60" spans="1:3" x14ac:dyDescent="0.3">
      <c r="A60" t="b">
        <v>1</v>
      </c>
      <c r="B60">
        <v>177.76940999999999</v>
      </c>
      <c r="C60" s="2">
        <v>0.24690196</v>
      </c>
    </row>
    <row r="61" spans="1:3" x14ac:dyDescent="0.3">
      <c r="A61" t="b">
        <v>1</v>
      </c>
      <c r="B61">
        <v>131.43158</v>
      </c>
      <c r="C61" s="2">
        <v>0.18254386</v>
      </c>
    </row>
    <row r="62" spans="1:3" x14ac:dyDescent="0.3">
      <c r="A62" t="b">
        <v>1</v>
      </c>
      <c r="B62">
        <v>131.43158</v>
      </c>
      <c r="C62" s="2">
        <v>0.18254386</v>
      </c>
    </row>
    <row r="63" spans="1:3" x14ac:dyDescent="0.3">
      <c r="A63" t="b">
        <v>0</v>
      </c>
      <c r="B63">
        <v>182.29418999999999</v>
      </c>
      <c r="C63" s="2">
        <v>0.25318636999999999</v>
      </c>
    </row>
    <row r="64" spans="1:3" x14ac:dyDescent="0.3">
      <c r="A64" t="b">
        <v>1</v>
      </c>
      <c r="B64">
        <v>131.43158</v>
      </c>
      <c r="C64" s="2">
        <v>0.18254386</v>
      </c>
    </row>
    <row r="65" spans="1:3" x14ac:dyDescent="0.3">
      <c r="A65" t="b">
        <v>0</v>
      </c>
      <c r="B65">
        <v>180.72345000000001</v>
      </c>
      <c r="C65" s="2">
        <v>0.25100479999999997</v>
      </c>
    </row>
    <row r="66" spans="1:3" x14ac:dyDescent="0.3">
      <c r="A66" t="b">
        <v>1</v>
      </c>
      <c r="B66">
        <v>177.24791999999999</v>
      </c>
      <c r="C66" s="2">
        <v>0.24617766999999999</v>
      </c>
    </row>
    <row r="67" spans="1:3" x14ac:dyDescent="0.3">
      <c r="A67" t="b">
        <v>0</v>
      </c>
      <c r="B67">
        <v>186.83032</v>
      </c>
      <c r="C67" s="2">
        <v>0.25948655999999998</v>
      </c>
    </row>
    <row r="68" spans="1:3" x14ac:dyDescent="0.3">
      <c r="A68" t="b">
        <v>1</v>
      </c>
      <c r="B68">
        <v>131.43158</v>
      </c>
      <c r="C68" s="2">
        <v>0.18254386</v>
      </c>
    </row>
    <row r="69" spans="1:3" x14ac:dyDescent="0.3">
      <c r="A69" t="b">
        <v>1</v>
      </c>
      <c r="B69">
        <v>131.43158</v>
      </c>
      <c r="C69" s="2">
        <v>0.18254386</v>
      </c>
    </row>
    <row r="70" spans="1:3" x14ac:dyDescent="0.3">
      <c r="A70" t="b">
        <v>1</v>
      </c>
      <c r="B70">
        <v>153.04077000000001</v>
      </c>
      <c r="C70" s="2">
        <v>0.21255663</v>
      </c>
    </row>
    <row r="71" spans="1:3" x14ac:dyDescent="0.3">
      <c r="A71" t="b">
        <v>0</v>
      </c>
      <c r="B71">
        <v>181.72058000000001</v>
      </c>
      <c r="C71" s="2">
        <v>0.25238969999999999</v>
      </c>
    </row>
    <row r="72" spans="1:3" x14ac:dyDescent="0.3">
      <c r="A72" t="b">
        <v>0</v>
      </c>
      <c r="B72">
        <v>188.22357</v>
      </c>
      <c r="C72" s="2">
        <v>0.26142162000000002</v>
      </c>
    </row>
    <row r="73" spans="1:3" x14ac:dyDescent="0.3">
      <c r="A73" t="b">
        <v>1</v>
      </c>
      <c r="B73">
        <v>131.43158</v>
      </c>
      <c r="C73" s="2">
        <v>0.18254386</v>
      </c>
    </row>
    <row r="74" spans="1:3" x14ac:dyDescent="0.3">
      <c r="A74" t="b">
        <v>1</v>
      </c>
      <c r="B74">
        <v>131.43158</v>
      </c>
      <c r="C74" s="2">
        <v>0.18254386</v>
      </c>
    </row>
    <row r="75" spans="1:3" x14ac:dyDescent="0.3">
      <c r="A75" t="b">
        <v>1</v>
      </c>
      <c r="B75">
        <v>154.23767000000001</v>
      </c>
      <c r="C75" s="2">
        <v>0.21421899</v>
      </c>
    </row>
    <row r="76" spans="1:3" x14ac:dyDescent="0.3">
      <c r="A76" t="b">
        <v>0</v>
      </c>
      <c r="B76">
        <v>185.56305</v>
      </c>
      <c r="C76" s="2">
        <v>0.25772645999999999</v>
      </c>
    </row>
    <row r="77" spans="1:3" x14ac:dyDescent="0.3">
      <c r="A77" t="b">
        <v>0</v>
      </c>
      <c r="B77">
        <v>190.27911</v>
      </c>
      <c r="C77" s="2">
        <v>0.26427653000000001</v>
      </c>
    </row>
    <row r="78" spans="1:3" x14ac:dyDescent="0.3">
      <c r="A78" t="b">
        <v>1</v>
      </c>
      <c r="B78">
        <v>177.41083</v>
      </c>
      <c r="C78" s="2">
        <v>0.24640392999999999</v>
      </c>
    </row>
    <row r="79" spans="1:3" x14ac:dyDescent="0.3">
      <c r="A79" t="b">
        <v>1</v>
      </c>
      <c r="B79">
        <v>131.43158</v>
      </c>
      <c r="C79" s="2">
        <v>0.18254386</v>
      </c>
    </row>
    <row r="80" spans="1:3" x14ac:dyDescent="0.3">
      <c r="A80" t="b">
        <v>0</v>
      </c>
      <c r="B80">
        <v>181.82263</v>
      </c>
      <c r="C80" s="2">
        <v>0.25253144</v>
      </c>
    </row>
    <row r="81" spans="1:3" x14ac:dyDescent="0.3">
      <c r="A81" t="b">
        <v>1</v>
      </c>
      <c r="B81">
        <v>131.43158</v>
      </c>
      <c r="C81" s="2">
        <v>0.18254386</v>
      </c>
    </row>
    <row r="82" spans="1:3" x14ac:dyDescent="0.3">
      <c r="A82" t="b">
        <v>1</v>
      </c>
      <c r="B82">
        <v>179.89269999999999</v>
      </c>
      <c r="C82" s="2">
        <v>0.24985097000000001</v>
      </c>
    </row>
    <row r="83" spans="1:3" x14ac:dyDescent="0.3">
      <c r="A83" t="b">
        <v>0</v>
      </c>
      <c r="B83">
        <v>180.69550000000001</v>
      </c>
      <c r="C83" s="2">
        <v>0.25096594999999999</v>
      </c>
    </row>
    <row r="84" spans="1:3" x14ac:dyDescent="0.3">
      <c r="A84" t="b">
        <v>1</v>
      </c>
      <c r="B84">
        <v>178.01500999999999</v>
      </c>
      <c r="C84" s="2">
        <v>0.24724308</v>
      </c>
    </row>
    <row r="85" spans="1:3" x14ac:dyDescent="0.3">
      <c r="A85" t="b">
        <v>0</v>
      </c>
      <c r="B85">
        <v>182.82452000000001</v>
      </c>
      <c r="C85" s="2">
        <v>0.25392293999999999</v>
      </c>
    </row>
    <row r="86" spans="1:3" x14ac:dyDescent="0.3">
      <c r="A86" t="b">
        <v>1</v>
      </c>
      <c r="B86">
        <v>131.43158</v>
      </c>
      <c r="C86" s="2">
        <v>0.18254386</v>
      </c>
    </row>
    <row r="87" spans="1:3" x14ac:dyDescent="0.3">
      <c r="A87" t="b">
        <v>1</v>
      </c>
      <c r="B87">
        <v>161.76526000000001</v>
      </c>
      <c r="C87" s="2">
        <v>0.22467397</v>
      </c>
    </row>
    <row r="88" spans="1:3" x14ac:dyDescent="0.3">
      <c r="A88" t="b">
        <v>1</v>
      </c>
      <c r="B88">
        <v>152.73303000000001</v>
      </c>
      <c r="C88" s="2">
        <v>0.21212919999999999</v>
      </c>
    </row>
    <row r="89" spans="1:3" x14ac:dyDescent="0.3">
      <c r="A89" t="b">
        <v>0</v>
      </c>
      <c r="B89">
        <v>189.26275999999999</v>
      </c>
      <c r="C89" s="2">
        <v>0.26286494999999999</v>
      </c>
    </row>
    <row r="90" spans="1:3" x14ac:dyDescent="0.3">
      <c r="A90" t="b">
        <v>1</v>
      </c>
      <c r="B90">
        <v>169.82239000000001</v>
      </c>
      <c r="C90" s="2">
        <v>0.23586443000000001</v>
      </c>
    </row>
    <row r="91" spans="1:3" x14ac:dyDescent="0.3">
      <c r="A91" t="b">
        <v>1</v>
      </c>
      <c r="B91">
        <v>131.43158</v>
      </c>
      <c r="C91" s="2">
        <v>0.18254386</v>
      </c>
    </row>
    <row r="92" spans="1:3" x14ac:dyDescent="0.3">
      <c r="A92" t="b">
        <v>1</v>
      </c>
      <c r="B92">
        <v>171.90575999999999</v>
      </c>
      <c r="C92" s="2">
        <v>0.238758</v>
      </c>
    </row>
    <row r="93" spans="1:3" x14ac:dyDescent="0.3">
      <c r="A93" t="b">
        <v>1</v>
      </c>
      <c r="B93">
        <v>131.43158</v>
      </c>
      <c r="C93" s="2">
        <v>0.18254386</v>
      </c>
    </row>
    <row r="94" spans="1:3" x14ac:dyDescent="0.3">
      <c r="A94" t="b">
        <v>1</v>
      </c>
      <c r="B94">
        <v>177.24329</v>
      </c>
      <c r="C94" s="2">
        <v>0.24617124000000001</v>
      </c>
    </row>
    <row r="95" spans="1:3" x14ac:dyDescent="0.3">
      <c r="A95" t="b">
        <v>1</v>
      </c>
      <c r="B95">
        <v>131.43158</v>
      </c>
      <c r="C95" s="2">
        <v>0.18254386</v>
      </c>
    </row>
    <row r="96" spans="1:3" x14ac:dyDescent="0.3">
      <c r="A96" t="b">
        <v>1</v>
      </c>
      <c r="B96">
        <v>131.43158</v>
      </c>
      <c r="C96" s="2">
        <v>0.18254386</v>
      </c>
    </row>
    <row r="97" spans="1:3" x14ac:dyDescent="0.3">
      <c r="A97" t="b">
        <v>1</v>
      </c>
      <c r="B97">
        <v>168.40423999999999</v>
      </c>
      <c r="C97" s="2">
        <v>0.23389477</v>
      </c>
    </row>
    <row r="98" spans="1:3" x14ac:dyDescent="0.3">
      <c r="A98" t="b">
        <v>1</v>
      </c>
      <c r="B98">
        <v>161.21709999999999</v>
      </c>
      <c r="C98" s="2">
        <v>0.22391264</v>
      </c>
    </row>
    <row r="99" spans="1:3" x14ac:dyDescent="0.3">
      <c r="A99" t="b">
        <v>1</v>
      </c>
      <c r="B99">
        <v>131.43158</v>
      </c>
      <c r="C99" s="2">
        <v>0.18254386</v>
      </c>
    </row>
    <row r="100" spans="1:3" x14ac:dyDescent="0.3">
      <c r="A100" t="b">
        <v>1</v>
      </c>
      <c r="B100">
        <v>131.43158</v>
      </c>
      <c r="C100" s="2">
        <v>0.18254386</v>
      </c>
    </row>
    <row r="101" spans="1:3" x14ac:dyDescent="0.3">
      <c r="A101" t="b">
        <v>1</v>
      </c>
      <c r="B101">
        <v>164.01471000000001</v>
      </c>
      <c r="C101" s="2">
        <v>0.22779821</v>
      </c>
    </row>
    <row r="102" spans="1:3" x14ac:dyDescent="0.3">
      <c r="A102" t="b">
        <v>1</v>
      </c>
      <c r="B102">
        <v>131.43158</v>
      </c>
      <c r="C102" s="2">
        <v>0.18254386</v>
      </c>
    </row>
    <row r="103" spans="1:3" x14ac:dyDescent="0.3">
      <c r="A103" t="b">
        <v>1</v>
      </c>
      <c r="B103">
        <v>165.10839999999999</v>
      </c>
      <c r="C103" s="2">
        <v>0.22931721999999999</v>
      </c>
    </row>
    <row r="104" spans="1:3" x14ac:dyDescent="0.3">
      <c r="A104" t="b">
        <v>1</v>
      </c>
      <c r="B104">
        <v>153.64392000000001</v>
      </c>
      <c r="C104" s="2">
        <v>0.21339432999999999</v>
      </c>
    </row>
    <row r="105" spans="1:3" x14ac:dyDescent="0.3">
      <c r="A105" t="b">
        <v>1</v>
      </c>
      <c r="B105">
        <v>131.43158</v>
      </c>
      <c r="C105" s="2">
        <v>0.18254386</v>
      </c>
    </row>
    <row r="106" spans="1:3" x14ac:dyDescent="0.3">
      <c r="A106" t="b">
        <v>1</v>
      </c>
      <c r="B106">
        <v>131.43158</v>
      </c>
      <c r="C106" s="2">
        <v>0.18254386</v>
      </c>
    </row>
    <row r="107" spans="1:3" x14ac:dyDescent="0.3">
      <c r="A107" t="b">
        <v>1</v>
      </c>
      <c r="B107">
        <v>131.43158</v>
      </c>
      <c r="C107" s="2">
        <v>0.18254386</v>
      </c>
    </row>
    <row r="108" spans="1:3" x14ac:dyDescent="0.3">
      <c r="A108" t="b">
        <v>1</v>
      </c>
      <c r="B108">
        <v>131.43158</v>
      </c>
      <c r="C108" s="2">
        <v>0.18254386</v>
      </c>
    </row>
    <row r="109" spans="1:3" x14ac:dyDescent="0.3">
      <c r="A109" t="b">
        <v>0</v>
      </c>
      <c r="B109">
        <v>183.18555000000001</v>
      </c>
      <c r="C109" s="2">
        <v>0.25442436000000002</v>
      </c>
    </row>
    <row r="110" spans="1:3" x14ac:dyDescent="0.3">
      <c r="A110" t="b">
        <v>1</v>
      </c>
      <c r="B110">
        <v>131.43158</v>
      </c>
      <c r="C110" s="2">
        <v>0.18254386</v>
      </c>
    </row>
    <row r="111" spans="1:3" x14ac:dyDescent="0.3">
      <c r="A111" t="b">
        <v>1</v>
      </c>
      <c r="B111">
        <v>165.87915000000001</v>
      </c>
      <c r="C111" s="2">
        <v>0.2303877</v>
      </c>
    </row>
    <row r="112" spans="1:3" x14ac:dyDescent="0.3">
      <c r="A112" t="b">
        <v>1</v>
      </c>
      <c r="B112">
        <v>153.06084999999999</v>
      </c>
      <c r="C112" s="2">
        <v>0.21258451</v>
      </c>
    </row>
    <row r="113" spans="1:3" x14ac:dyDescent="0.3">
      <c r="A113" t="b">
        <v>0</v>
      </c>
      <c r="B113">
        <v>181.34985</v>
      </c>
      <c r="C113" s="2">
        <v>0.25187480000000001</v>
      </c>
    </row>
    <row r="114" spans="1:3" x14ac:dyDescent="0.3">
      <c r="A114" t="b">
        <v>1</v>
      </c>
      <c r="B114">
        <v>131.43158</v>
      </c>
      <c r="C114" s="2">
        <v>0.18254386</v>
      </c>
    </row>
    <row r="115" spans="1:3" x14ac:dyDescent="0.3">
      <c r="A115" t="b">
        <v>1</v>
      </c>
      <c r="B115">
        <v>131.43158</v>
      </c>
      <c r="C115" s="2">
        <v>0.18254386</v>
      </c>
    </row>
    <row r="116" spans="1:3" x14ac:dyDescent="0.3">
      <c r="A116" t="b">
        <v>1</v>
      </c>
      <c r="B116">
        <v>155.58112</v>
      </c>
      <c r="C116" s="2">
        <v>0.21608488000000001</v>
      </c>
    </row>
    <row r="117" spans="1:3" x14ac:dyDescent="0.3">
      <c r="A117" t="b">
        <v>0</v>
      </c>
      <c r="B117">
        <v>191.46313000000001</v>
      </c>
      <c r="C117" s="2">
        <v>0.26592103</v>
      </c>
    </row>
    <row r="118" spans="1:3" x14ac:dyDescent="0.3">
      <c r="A118" t="b">
        <v>1</v>
      </c>
      <c r="B118">
        <v>131.43158</v>
      </c>
      <c r="C118" s="2">
        <v>0.18254386</v>
      </c>
    </row>
    <row r="119" spans="1:3" x14ac:dyDescent="0.3">
      <c r="A119" t="b">
        <v>1</v>
      </c>
      <c r="B119">
        <v>131.43158</v>
      </c>
      <c r="C119" s="2">
        <v>0.18254386</v>
      </c>
    </row>
    <row r="120" spans="1:3" x14ac:dyDescent="0.3">
      <c r="A120" t="b">
        <v>1</v>
      </c>
      <c r="B120">
        <v>157.76232999999999</v>
      </c>
      <c r="C120" s="2">
        <v>0.21911435000000001</v>
      </c>
    </row>
    <row r="121" spans="1:3" x14ac:dyDescent="0.3">
      <c r="A121" t="b">
        <v>1</v>
      </c>
      <c r="B121">
        <v>131.43158</v>
      </c>
      <c r="C121" s="2">
        <v>0.18254386</v>
      </c>
    </row>
    <row r="122" spans="1:3" x14ac:dyDescent="0.3">
      <c r="A122" t="b">
        <v>1</v>
      </c>
      <c r="B122">
        <v>153.05584999999999</v>
      </c>
      <c r="C122" s="2">
        <v>0.21257756999999999</v>
      </c>
    </row>
    <row r="123" spans="1:3" x14ac:dyDescent="0.3">
      <c r="A123" t="b">
        <v>1</v>
      </c>
      <c r="B123">
        <v>179.95148</v>
      </c>
      <c r="C123" s="2">
        <v>0.2499326</v>
      </c>
    </row>
    <row r="124" spans="1:3" x14ac:dyDescent="0.3">
      <c r="A124" t="b">
        <v>1</v>
      </c>
      <c r="B124">
        <v>131.43158</v>
      </c>
      <c r="C124" s="2">
        <v>0.18254386</v>
      </c>
    </row>
    <row r="125" spans="1:3" x14ac:dyDescent="0.3">
      <c r="A125" t="b">
        <v>1</v>
      </c>
      <c r="B125">
        <v>157.53455</v>
      </c>
      <c r="C125" s="2">
        <v>0.21879798</v>
      </c>
    </row>
    <row r="126" spans="1:3" x14ac:dyDescent="0.3">
      <c r="A126" t="b">
        <v>1</v>
      </c>
      <c r="B126">
        <v>164.31805</v>
      </c>
      <c r="C126" s="2">
        <v>0.22821952000000001</v>
      </c>
    </row>
    <row r="127" spans="1:3" x14ac:dyDescent="0.3">
      <c r="A127" t="b">
        <v>1</v>
      </c>
      <c r="B127">
        <v>131.43158</v>
      </c>
      <c r="C127" s="2">
        <v>0.18254386</v>
      </c>
    </row>
    <row r="128" spans="1:3" x14ac:dyDescent="0.3">
      <c r="A128" t="b">
        <v>0</v>
      </c>
      <c r="B128">
        <v>187.88427999999999</v>
      </c>
      <c r="C128" s="2">
        <v>0.26095040000000003</v>
      </c>
    </row>
    <row r="129" spans="1:3" x14ac:dyDescent="0.3">
      <c r="A129" t="b">
        <v>1</v>
      </c>
      <c r="B129">
        <v>131.43158</v>
      </c>
      <c r="C129" s="2">
        <v>0.18254386</v>
      </c>
    </row>
    <row r="130" spans="1:3" x14ac:dyDescent="0.3">
      <c r="A130" t="b">
        <v>1</v>
      </c>
      <c r="B130">
        <v>131.43158</v>
      </c>
      <c r="C130" s="2">
        <v>0.18254386</v>
      </c>
    </row>
    <row r="131" spans="1:3" x14ac:dyDescent="0.3">
      <c r="A131" t="b">
        <v>1</v>
      </c>
      <c r="B131">
        <v>173.05865</v>
      </c>
      <c r="C131" s="2">
        <v>0.24035925</v>
      </c>
    </row>
    <row r="132" spans="1:3" x14ac:dyDescent="0.3">
      <c r="A132" t="b">
        <v>1</v>
      </c>
      <c r="B132">
        <v>161.48254</v>
      </c>
      <c r="C132" s="2">
        <v>0.22428131000000001</v>
      </c>
    </row>
    <row r="133" spans="1:3" x14ac:dyDescent="0.3">
      <c r="A133" t="b">
        <v>1</v>
      </c>
      <c r="B133">
        <v>131.43158</v>
      </c>
      <c r="C133" s="2">
        <v>0.18254386</v>
      </c>
    </row>
    <row r="134" spans="1:3" x14ac:dyDescent="0.3">
      <c r="A134" t="b">
        <v>1</v>
      </c>
      <c r="B134">
        <v>156.93835000000001</v>
      </c>
      <c r="C134" s="2">
        <v>0.21796994</v>
      </c>
    </row>
    <row r="135" spans="1:3" x14ac:dyDescent="0.3">
      <c r="A135" t="b">
        <v>0</v>
      </c>
      <c r="B135">
        <v>186.89349999999999</v>
      </c>
      <c r="C135" s="2">
        <v>0.25957429999999998</v>
      </c>
    </row>
    <row r="136" spans="1:3" x14ac:dyDescent="0.3">
      <c r="A136" t="b">
        <v>0</v>
      </c>
      <c r="B136">
        <v>183.39282</v>
      </c>
      <c r="C136" s="2">
        <v>0.25471224999999997</v>
      </c>
    </row>
    <row r="137" spans="1:3" x14ac:dyDescent="0.3">
      <c r="A137" t="b">
        <v>1</v>
      </c>
      <c r="B137">
        <v>168.57758000000001</v>
      </c>
      <c r="C137" s="2">
        <v>0.23413552000000001</v>
      </c>
    </row>
    <row r="138" spans="1:3" x14ac:dyDescent="0.3">
      <c r="A138" t="b">
        <v>1</v>
      </c>
      <c r="B138">
        <v>131.43158</v>
      </c>
      <c r="C138" s="2">
        <v>0.18254386</v>
      </c>
    </row>
    <row r="139" spans="1:3" x14ac:dyDescent="0.3">
      <c r="A139" t="b">
        <v>1</v>
      </c>
      <c r="B139">
        <v>131.43158</v>
      </c>
      <c r="C139" s="2">
        <v>0.18254386</v>
      </c>
    </row>
    <row r="140" spans="1:3" x14ac:dyDescent="0.3">
      <c r="A140" t="b">
        <v>1</v>
      </c>
      <c r="B140">
        <v>155.93896000000001</v>
      </c>
      <c r="C140" s="2">
        <v>0.21658189999999999</v>
      </c>
    </row>
    <row r="141" spans="1:3" x14ac:dyDescent="0.3">
      <c r="A141" t="b">
        <v>1</v>
      </c>
      <c r="B141">
        <v>131.43158</v>
      </c>
      <c r="C141" s="2">
        <v>0.18254386</v>
      </c>
    </row>
    <row r="142" spans="1:3" x14ac:dyDescent="0.3">
      <c r="A142" t="b">
        <v>1</v>
      </c>
      <c r="B142">
        <v>131.43158</v>
      </c>
      <c r="C142" s="2">
        <v>0.18254386</v>
      </c>
    </row>
    <row r="143" spans="1:3" x14ac:dyDescent="0.3">
      <c r="A143" t="b">
        <v>1</v>
      </c>
      <c r="B143">
        <v>155.43976000000001</v>
      </c>
      <c r="C143" s="2">
        <v>0.21588856000000001</v>
      </c>
    </row>
    <row r="144" spans="1:3" x14ac:dyDescent="0.3">
      <c r="A144" t="b">
        <v>1</v>
      </c>
      <c r="B144">
        <v>175.03301999999999</v>
      </c>
      <c r="C144" s="2">
        <v>0.24310142000000001</v>
      </c>
    </row>
    <row r="145" spans="1:3" x14ac:dyDescent="0.3">
      <c r="A145" t="b">
        <v>0</v>
      </c>
      <c r="B145">
        <v>183.15271000000001</v>
      </c>
      <c r="C145" s="2">
        <v>0.25437876999999998</v>
      </c>
    </row>
    <row r="146" spans="1:3" x14ac:dyDescent="0.3">
      <c r="A146" t="b">
        <v>0</v>
      </c>
      <c r="B146">
        <v>188.63732999999999</v>
      </c>
      <c r="C146" s="2">
        <v>0.26199630000000002</v>
      </c>
    </row>
    <row r="147" spans="1:3" x14ac:dyDescent="0.3">
      <c r="A147" t="b">
        <v>1</v>
      </c>
      <c r="B147">
        <v>174.86590000000001</v>
      </c>
      <c r="C147" s="2">
        <v>0.24286932</v>
      </c>
    </row>
    <row r="148" spans="1:3" x14ac:dyDescent="0.3">
      <c r="A148" t="b">
        <v>1</v>
      </c>
      <c r="B148">
        <v>158.96014</v>
      </c>
      <c r="C148" s="2">
        <v>0.22077796999999999</v>
      </c>
    </row>
    <row r="149" spans="1:3" x14ac:dyDescent="0.3">
      <c r="A149" t="b">
        <v>1</v>
      </c>
      <c r="B149">
        <v>131.43158</v>
      </c>
      <c r="C149" s="2">
        <v>0.18254386</v>
      </c>
    </row>
    <row r="150" spans="1:3" x14ac:dyDescent="0.3">
      <c r="A150" t="b">
        <v>1</v>
      </c>
      <c r="B150">
        <v>131.43158</v>
      </c>
      <c r="C150" s="2">
        <v>0.18254386</v>
      </c>
    </row>
    <row r="151" spans="1:3" x14ac:dyDescent="0.3">
      <c r="A151" t="b">
        <v>0</v>
      </c>
      <c r="B151">
        <v>180.97167999999999</v>
      </c>
      <c r="C151" s="2">
        <v>0.25134957000000002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AE7E-3565-4450-ADB0-78ACC03279D4}">
  <dimension ref="A1:F151"/>
  <sheetViews>
    <sheetView workbookViewId="0">
      <selection activeCell="G4" sqref="G4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28.5546875" customWidth="1"/>
    <col min="6" max="6" width="12.4414062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151.89832000000001</v>
      </c>
      <c r="C2" s="2">
        <v>0.21096988</v>
      </c>
      <c r="E2" s="1" t="s">
        <v>3</v>
      </c>
      <c r="F2" s="2">
        <f xml:space="preserve"> COUNTIF(TradeResults1[Column1], "VERDADEIRO") / COUNTA(TradeResults1[Column1])</f>
        <v>1</v>
      </c>
    </row>
    <row r="3" spans="1:6" ht="18" x14ac:dyDescent="0.35">
      <c r="A3" t="b">
        <v>1</v>
      </c>
      <c r="B3">
        <v>151.89832000000001</v>
      </c>
      <c r="C3" s="2">
        <v>0.21096988</v>
      </c>
      <c r="E3" s="1" t="s">
        <v>4</v>
      </c>
      <c r="F3" s="3">
        <f t="array" ref="F3" xml:space="preserve"> AVERAGE(IF(TradeResults1[Column1] = TRUE,TradeResults1[Column3]))</f>
        <v>0.2109698800000003</v>
      </c>
    </row>
    <row r="4" spans="1:6" ht="18" x14ac:dyDescent="0.35">
      <c r="A4" t="b">
        <v>1</v>
      </c>
      <c r="B4">
        <v>151.89832000000001</v>
      </c>
      <c r="C4" s="2">
        <v>0.21096988</v>
      </c>
      <c r="E4" s="1" t="s">
        <v>8</v>
      </c>
      <c r="F4" s="6">
        <f t="array" ref="F4" xml:space="preserve"> AVERAGE(IF(TradeResults1[Column1] = TRUE,TradeResults1[Column2],0))</f>
        <v>151.89832000000021</v>
      </c>
    </row>
    <row r="5" spans="1:6" ht="18" x14ac:dyDescent="0.35">
      <c r="A5" t="b">
        <v>1</v>
      </c>
      <c r="B5">
        <v>151.89832000000001</v>
      </c>
      <c r="C5" s="2">
        <v>0.21096988</v>
      </c>
      <c r="E5" s="4" t="s">
        <v>5</v>
      </c>
      <c r="F5" s="2">
        <f t="array" ref="F5">_xlfn.STDEV.P(IF(TradeResults1[Column1]=TRUE, TradeResults1[Column3]))</f>
        <v>3.0531133177191805E-16</v>
      </c>
    </row>
    <row r="6" spans="1:6" ht="18" x14ac:dyDescent="0.35">
      <c r="A6" t="b">
        <v>1</v>
      </c>
      <c r="B6">
        <v>151.89832000000001</v>
      </c>
      <c r="C6" s="2">
        <v>0.21096988</v>
      </c>
      <c r="E6" s="1" t="s">
        <v>6</v>
      </c>
      <c r="F6" s="2">
        <f t="array" ref="F6">_xlfn.STDEV.P(IF(TradeResults1[Column1]=TRUE, IF(TradeResults1[Column3]&gt;0,TradeResults1[Column3])))</f>
        <v>3.0531133177191805E-16</v>
      </c>
    </row>
    <row r="7" spans="1:6" ht="18" x14ac:dyDescent="0.35">
      <c r="A7" t="b">
        <v>1</v>
      </c>
      <c r="B7">
        <v>151.89832000000001</v>
      </c>
      <c r="C7" s="2">
        <v>0.21096988</v>
      </c>
      <c r="E7" s="1" t="s">
        <v>7</v>
      </c>
      <c r="F7" s="3" t="e">
        <f t="array" ref="F7">_xlfn.STDEV.P(IF(TradeResults1[Column1]=TRUE, IF(TradeResults1[Column3]&lt;0,TradeResults1[Column3])))</f>
        <v>#DIV/0!</v>
      </c>
    </row>
    <row r="8" spans="1:6" x14ac:dyDescent="0.3">
      <c r="A8" t="b">
        <v>1</v>
      </c>
      <c r="B8">
        <v>151.89832000000001</v>
      </c>
      <c r="C8" s="2">
        <v>0.21096988</v>
      </c>
    </row>
    <row r="9" spans="1:6" x14ac:dyDescent="0.3">
      <c r="A9" t="b">
        <v>1</v>
      </c>
      <c r="B9">
        <v>151.89832000000001</v>
      </c>
      <c r="C9" s="2">
        <v>0.21096988</v>
      </c>
    </row>
    <row r="10" spans="1:6" x14ac:dyDescent="0.3">
      <c r="A10" t="b">
        <v>1</v>
      </c>
      <c r="B10">
        <v>151.89832000000001</v>
      </c>
      <c r="C10" s="2">
        <v>0.21096988</v>
      </c>
    </row>
    <row r="11" spans="1:6" x14ac:dyDescent="0.3">
      <c r="A11" t="b">
        <v>1</v>
      </c>
      <c r="B11">
        <v>151.89832000000001</v>
      </c>
      <c r="C11" s="2">
        <v>0.21096988</v>
      </c>
    </row>
    <row r="12" spans="1:6" x14ac:dyDescent="0.3">
      <c r="A12" t="b">
        <v>1</v>
      </c>
      <c r="B12">
        <v>151.89832000000001</v>
      </c>
      <c r="C12" s="2">
        <v>0.21096988</v>
      </c>
    </row>
    <row r="13" spans="1:6" x14ac:dyDescent="0.3">
      <c r="A13" t="b">
        <v>1</v>
      </c>
      <c r="B13">
        <v>151.89832000000001</v>
      </c>
      <c r="C13" s="2">
        <v>0.21096988</v>
      </c>
    </row>
    <row r="14" spans="1:6" x14ac:dyDescent="0.3">
      <c r="A14" t="b">
        <v>1</v>
      </c>
      <c r="B14">
        <v>151.89832000000001</v>
      </c>
      <c r="C14" s="2">
        <v>0.21096988</v>
      </c>
    </row>
    <row r="15" spans="1:6" x14ac:dyDescent="0.3">
      <c r="A15" t="b">
        <v>1</v>
      </c>
      <c r="B15">
        <v>151.89832000000001</v>
      </c>
      <c r="C15" s="2">
        <v>0.21096988</v>
      </c>
    </row>
    <row r="16" spans="1:6" x14ac:dyDescent="0.3">
      <c r="A16" t="b">
        <v>1</v>
      </c>
      <c r="B16">
        <v>151.89832000000001</v>
      </c>
      <c r="C16" s="2">
        <v>0.21096988</v>
      </c>
    </row>
    <row r="17" spans="1:3" x14ac:dyDescent="0.3">
      <c r="A17" t="b">
        <v>1</v>
      </c>
      <c r="B17">
        <v>151.89832000000001</v>
      </c>
      <c r="C17" s="2">
        <v>0.21096988</v>
      </c>
    </row>
    <row r="18" spans="1:3" x14ac:dyDescent="0.3">
      <c r="A18" t="b">
        <v>1</v>
      </c>
      <c r="B18">
        <v>151.89832000000001</v>
      </c>
      <c r="C18" s="2">
        <v>0.21096988</v>
      </c>
    </row>
    <row r="19" spans="1:3" x14ac:dyDescent="0.3">
      <c r="A19" t="b">
        <v>1</v>
      </c>
      <c r="B19">
        <v>151.89832000000001</v>
      </c>
      <c r="C19" s="2">
        <v>0.21096988</v>
      </c>
    </row>
    <row r="20" spans="1:3" x14ac:dyDescent="0.3">
      <c r="A20" t="b">
        <v>1</v>
      </c>
      <c r="B20">
        <v>151.89832000000001</v>
      </c>
      <c r="C20" s="2">
        <v>0.21096988</v>
      </c>
    </row>
    <row r="21" spans="1:3" x14ac:dyDescent="0.3">
      <c r="A21" t="b">
        <v>1</v>
      </c>
      <c r="B21">
        <v>151.89832000000001</v>
      </c>
      <c r="C21" s="2">
        <v>0.21096988</v>
      </c>
    </row>
    <row r="22" spans="1:3" x14ac:dyDescent="0.3">
      <c r="A22" t="b">
        <v>1</v>
      </c>
      <c r="B22">
        <v>151.89832000000001</v>
      </c>
      <c r="C22" s="2">
        <v>0.21096988</v>
      </c>
    </row>
    <row r="23" spans="1:3" x14ac:dyDescent="0.3">
      <c r="A23" t="b">
        <v>1</v>
      </c>
      <c r="B23">
        <v>151.89832000000001</v>
      </c>
      <c r="C23" s="2">
        <v>0.21096988</v>
      </c>
    </row>
    <row r="24" spans="1:3" x14ac:dyDescent="0.3">
      <c r="A24" t="b">
        <v>1</v>
      </c>
      <c r="B24">
        <v>151.89832000000001</v>
      </c>
      <c r="C24" s="2">
        <v>0.21096988</v>
      </c>
    </row>
    <row r="25" spans="1:3" x14ac:dyDescent="0.3">
      <c r="A25" t="b">
        <v>1</v>
      </c>
      <c r="B25">
        <v>151.89832000000001</v>
      </c>
      <c r="C25" s="2">
        <v>0.21096988</v>
      </c>
    </row>
    <row r="26" spans="1:3" x14ac:dyDescent="0.3">
      <c r="A26" t="b">
        <v>1</v>
      </c>
      <c r="B26">
        <v>151.89832000000001</v>
      </c>
      <c r="C26" s="2">
        <v>0.21096988</v>
      </c>
    </row>
    <row r="27" spans="1:3" x14ac:dyDescent="0.3">
      <c r="A27" t="b">
        <v>1</v>
      </c>
      <c r="B27">
        <v>151.89832000000001</v>
      </c>
      <c r="C27" s="2">
        <v>0.21096988</v>
      </c>
    </row>
    <row r="28" spans="1:3" x14ac:dyDescent="0.3">
      <c r="A28" t="b">
        <v>1</v>
      </c>
      <c r="B28">
        <v>151.89832000000001</v>
      </c>
      <c r="C28" s="2">
        <v>0.21096988</v>
      </c>
    </row>
    <row r="29" spans="1:3" x14ac:dyDescent="0.3">
      <c r="A29" t="b">
        <v>1</v>
      </c>
      <c r="B29">
        <v>151.89832000000001</v>
      </c>
      <c r="C29" s="2">
        <v>0.21096988</v>
      </c>
    </row>
    <row r="30" spans="1:3" x14ac:dyDescent="0.3">
      <c r="A30" t="b">
        <v>1</v>
      </c>
      <c r="B30">
        <v>151.89832000000001</v>
      </c>
      <c r="C30" s="2">
        <v>0.21096988</v>
      </c>
    </row>
    <row r="31" spans="1:3" x14ac:dyDescent="0.3">
      <c r="A31" t="b">
        <v>1</v>
      </c>
      <c r="B31">
        <v>151.89832000000001</v>
      </c>
      <c r="C31" s="2">
        <v>0.21096988</v>
      </c>
    </row>
    <row r="32" spans="1:3" x14ac:dyDescent="0.3">
      <c r="A32" t="b">
        <v>1</v>
      </c>
      <c r="B32">
        <v>151.89832000000001</v>
      </c>
      <c r="C32" s="2">
        <v>0.21096988</v>
      </c>
    </row>
    <row r="33" spans="1:3" x14ac:dyDescent="0.3">
      <c r="A33" t="b">
        <v>1</v>
      </c>
      <c r="B33">
        <v>151.89832000000001</v>
      </c>
      <c r="C33" s="2">
        <v>0.21096988</v>
      </c>
    </row>
    <row r="34" spans="1:3" x14ac:dyDescent="0.3">
      <c r="A34" t="b">
        <v>1</v>
      </c>
      <c r="B34">
        <v>151.89832000000001</v>
      </c>
      <c r="C34" s="2">
        <v>0.21096988</v>
      </c>
    </row>
    <row r="35" spans="1:3" x14ac:dyDescent="0.3">
      <c r="A35" t="b">
        <v>1</v>
      </c>
      <c r="B35">
        <v>151.89832000000001</v>
      </c>
      <c r="C35" s="2">
        <v>0.21096988</v>
      </c>
    </row>
    <row r="36" spans="1:3" x14ac:dyDescent="0.3">
      <c r="A36" t="b">
        <v>1</v>
      </c>
      <c r="B36">
        <v>151.89832000000001</v>
      </c>
      <c r="C36" s="2">
        <v>0.21096988</v>
      </c>
    </row>
    <row r="37" spans="1:3" x14ac:dyDescent="0.3">
      <c r="A37" t="b">
        <v>1</v>
      </c>
      <c r="B37">
        <v>151.89832000000001</v>
      </c>
      <c r="C37" s="2">
        <v>0.21096988</v>
      </c>
    </row>
    <row r="38" spans="1:3" x14ac:dyDescent="0.3">
      <c r="A38" t="b">
        <v>1</v>
      </c>
      <c r="B38">
        <v>151.89832000000001</v>
      </c>
      <c r="C38" s="2">
        <v>0.21096988</v>
      </c>
    </row>
    <row r="39" spans="1:3" x14ac:dyDescent="0.3">
      <c r="A39" t="b">
        <v>1</v>
      </c>
      <c r="B39">
        <v>151.89832000000001</v>
      </c>
      <c r="C39" s="2">
        <v>0.21096988</v>
      </c>
    </row>
    <row r="40" spans="1:3" x14ac:dyDescent="0.3">
      <c r="A40" t="b">
        <v>1</v>
      </c>
      <c r="B40">
        <v>151.89832000000001</v>
      </c>
      <c r="C40" s="2">
        <v>0.21096988</v>
      </c>
    </row>
    <row r="41" spans="1:3" x14ac:dyDescent="0.3">
      <c r="A41" t="b">
        <v>1</v>
      </c>
      <c r="B41">
        <v>151.89832000000001</v>
      </c>
      <c r="C41" s="2">
        <v>0.21096988</v>
      </c>
    </row>
    <row r="42" spans="1:3" x14ac:dyDescent="0.3">
      <c r="A42" t="b">
        <v>1</v>
      </c>
      <c r="B42">
        <v>151.89832000000001</v>
      </c>
      <c r="C42" s="2">
        <v>0.21096988</v>
      </c>
    </row>
    <row r="43" spans="1:3" x14ac:dyDescent="0.3">
      <c r="A43" t="b">
        <v>1</v>
      </c>
      <c r="B43">
        <v>151.89832000000001</v>
      </c>
      <c r="C43" s="2">
        <v>0.21096988</v>
      </c>
    </row>
    <row r="44" spans="1:3" x14ac:dyDescent="0.3">
      <c r="A44" t="b">
        <v>1</v>
      </c>
      <c r="B44">
        <v>151.89832000000001</v>
      </c>
      <c r="C44" s="2">
        <v>0.21096988</v>
      </c>
    </row>
    <row r="45" spans="1:3" x14ac:dyDescent="0.3">
      <c r="A45" t="b">
        <v>1</v>
      </c>
      <c r="B45">
        <v>151.89832000000001</v>
      </c>
      <c r="C45" s="2">
        <v>0.21096988</v>
      </c>
    </row>
    <row r="46" spans="1:3" x14ac:dyDescent="0.3">
      <c r="A46" t="b">
        <v>1</v>
      </c>
      <c r="B46">
        <v>151.89832000000001</v>
      </c>
      <c r="C46" s="2">
        <v>0.21096988</v>
      </c>
    </row>
    <row r="47" spans="1:3" x14ac:dyDescent="0.3">
      <c r="A47" t="b">
        <v>1</v>
      </c>
      <c r="B47">
        <v>151.89832000000001</v>
      </c>
      <c r="C47" s="2">
        <v>0.21096988</v>
      </c>
    </row>
    <row r="48" spans="1:3" x14ac:dyDescent="0.3">
      <c r="A48" t="b">
        <v>1</v>
      </c>
      <c r="B48">
        <v>151.89832000000001</v>
      </c>
      <c r="C48" s="2">
        <v>0.21096988</v>
      </c>
    </row>
    <row r="49" spans="1:3" x14ac:dyDescent="0.3">
      <c r="A49" t="b">
        <v>1</v>
      </c>
      <c r="B49">
        <v>151.89832000000001</v>
      </c>
      <c r="C49" s="2">
        <v>0.21096988</v>
      </c>
    </row>
    <row r="50" spans="1:3" x14ac:dyDescent="0.3">
      <c r="A50" t="b">
        <v>1</v>
      </c>
      <c r="B50">
        <v>151.89832000000001</v>
      </c>
      <c r="C50" s="2">
        <v>0.21096988</v>
      </c>
    </row>
    <row r="51" spans="1:3" x14ac:dyDescent="0.3">
      <c r="A51" t="b">
        <v>1</v>
      </c>
      <c r="B51">
        <v>151.89832000000001</v>
      </c>
      <c r="C51" s="2">
        <v>0.21096988</v>
      </c>
    </row>
    <row r="52" spans="1:3" x14ac:dyDescent="0.3">
      <c r="A52" t="b">
        <v>1</v>
      </c>
      <c r="B52">
        <v>151.89832000000001</v>
      </c>
      <c r="C52" s="2">
        <v>0.21096988</v>
      </c>
    </row>
    <row r="53" spans="1:3" x14ac:dyDescent="0.3">
      <c r="A53" t="b">
        <v>1</v>
      </c>
      <c r="B53">
        <v>151.89832000000001</v>
      </c>
      <c r="C53" s="2">
        <v>0.21096988</v>
      </c>
    </row>
    <row r="54" spans="1:3" x14ac:dyDescent="0.3">
      <c r="A54" t="b">
        <v>1</v>
      </c>
      <c r="B54">
        <v>151.89832000000001</v>
      </c>
      <c r="C54" s="2">
        <v>0.21096988</v>
      </c>
    </row>
    <row r="55" spans="1:3" x14ac:dyDescent="0.3">
      <c r="A55" t="b">
        <v>1</v>
      </c>
      <c r="B55">
        <v>151.89832000000001</v>
      </c>
      <c r="C55" s="2">
        <v>0.21096988</v>
      </c>
    </row>
    <row r="56" spans="1:3" x14ac:dyDescent="0.3">
      <c r="A56" t="b">
        <v>1</v>
      </c>
      <c r="B56">
        <v>151.89832000000001</v>
      </c>
      <c r="C56" s="2">
        <v>0.21096988</v>
      </c>
    </row>
    <row r="57" spans="1:3" x14ac:dyDescent="0.3">
      <c r="A57" t="b">
        <v>1</v>
      </c>
      <c r="B57">
        <v>151.89832000000001</v>
      </c>
      <c r="C57" s="2">
        <v>0.21096988</v>
      </c>
    </row>
    <row r="58" spans="1:3" x14ac:dyDescent="0.3">
      <c r="A58" t="b">
        <v>1</v>
      </c>
      <c r="B58">
        <v>151.89832000000001</v>
      </c>
      <c r="C58" s="2">
        <v>0.21096988</v>
      </c>
    </row>
    <row r="59" spans="1:3" x14ac:dyDescent="0.3">
      <c r="A59" t="b">
        <v>1</v>
      </c>
      <c r="B59">
        <v>151.89832000000001</v>
      </c>
      <c r="C59" s="2">
        <v>0.21096988</v>
      </c>
    </row>
    <row r="60" spans="1:3" x14ac:dyDescent="0.3">
      <c r="A60" t="b">
        <v>1</v>
      </c>
      <c r="B60">
        <v>151.89832000000001</v>
      </c>
      <c r="C60" s="2">
        <v>0.21096988</v>
      </c>
    </row>
    <row r="61" spans="1:3" x14ac:dyDescent="0.3">
      <c r="A61" t="b">
        <v>1</v>
      </c>
      <c r="B61">
        <v>151.89832000000001</v>
      </c>
      <c r="C61" s="2">
        <v>0.21096988</v>
      </c>
    </row>
    <row r="62" spans="1:3" x14ac:dyDescent="0.3">
      <c r="A62" t="b">
        <v>1</v>
      </c>
      <c r="B62">
        <v>151.89832000000001</v>
      </c>
      <c r="C62" s="2">
        <v>0.21096988</v>
      </c>
    </row>
    <row r="63" spans="1:3" x14ac:dyDescent="0.3">
      <c r="A63" t="b">
        <v>1</v>
      </c>
      <c r="B63">
        <v>151.89832000000001</v>
      </c>
      <c r="C63" s="2">
        <v>0.21096988</v>
      </c>
    </row>
    <row r="64" spans="1:3" x14ac:dyDescent="0.3">
      <c r="A64" t="b">
        <v>1</v>
      </c>
      <c r="B64">
        <v>151.89832000000001</v>
      </c>
      <c r="C64" s="2">
        <v>0.21096988</v>
      </c>
    </row>
    <row r="65" spans="1:3" x14ac:dyDescent="0.3">
      <c r="A65" t="b">
        <v>1</v>
      </c>
      <c r="B65">
        <v>151.89832000000001</v>
      </c>
      <c r="C65" s="2">
        <v>0.21096988</v>
      </c>
    </row>
    <row r="66" spans="1:3" x14ac:dyDescent="0.3">
      <c r="A66" t="b">
        <v>1</v>
      </c>
      <c r="B66">
        <v>151.89832000000001</v>
      </c>
      <c r="C66" s="2">
        <v>0.21096988</v>
      </c>
    </row>
    <row r="67" spans="1:3" x14ac:dyDescent="0.3">
      <c r="A67" t="b">
        <v>1</v>
      </c>
      <c r="B67">
        <v>151.89832000000001</v>
      </c>
      <c r="C67" s="2">
        <v>0.21096988</v>
      </c>
    </row>
    <row r="68" spans="1:3" x14ac:dyDescent="0.3">
      <c r="A68" t="b">
        <v>1</v>
      </c>
      <c r="B68">
        <v>151.89832000000001</v>
      </c>
      <c r="C68" s="2">
        <v>0.21096988</v>
      </c>
    </row>
    <row r="69" spans="1:3" x14ac:dyDescent="0.3">
      <c r="A69" t="b">
        <v>1</v>
      </c>
      <c r="B69">
        <v>151.89832000000001</v>
      </c>
      <c r="C69" s="2">
        <v>0.21096988</v>
      </c>
    </row>
    <row r="70" spans="1:3" x14ac:dyDescent="0.3">
      <c r="A70" t="b">
        <v>1</v>
      </c>
      <c r="B70">
        <v>151.89832000000001</v>
      </c>
      <c r="C70" s="2">
        <v>0.21096988</v>
      </c>
    </row>
    <row r="71" spans="1:3" x14ac:dyDescent="0.3">
      <c r="A71" t="b">
        <v>1</v>
      </c>
      <c r="B71">
        <v>151.89832000000001</v>
      </c>
      <c r="C71" s="2">
        <v>0.21096988</v>
      </c>
    </row>
    <row r="72" spans="1:3" x14ac:dyDescent="0.3">
      <c r="A72" t="b">
        <v>1</v>
      </c>
      <c r="B72">
        <v>151.89832000000001</v>
      </c>
      <c r="C72" s="2">
        <v>0.21096988</v>
      </c>
    </row>
    <row r="73" spans="1:3" x14ac:dyDescent="0.3">
      <c r="A73" t="b">
        <v>1</v>
      </c>
      <c r="B73">
        <v>151.89832000000001</v>
      </c>
      <c r="C73" s="2">
        <v>0.21096988</v>
      </c>
    </row>
    <row r="74" spans="1:3" x14ac:dyDescent="0.3">
      <c r="A74" t="b">
        <v>1</v>
      </c>
      <c r="B74">
        <v>151.89832000000001</v>
      </c>
      <c r="C74" s="2">
        <v>0.21096988</v>
      </c>
    </row>
    <row r="75" spans="1:3" x14ac:dyDescent="0.3">
      <c r="A75" t="b">
        <v>1</v>
      </c>
      <c r="B75">
        <v>151.89832000000001</v>
      </c>
      <c r="C75" s="2">
        <v>0.21096988</v>
      </c>
    </row>
    <row r="76" spans="1:3" x14ac:dyDescent="0.3">
      <c r="A76" t="b">
        <v>1</v>
      </c>
      <c r="B76">
        <v>151.89832000000001</v>
      </c>
      <c r="C76" s="2">
        <v>0.21096988</v>
      </c>
    </row>
    <row r="77" spans="1:3" x14ac:dyDescent="0.3">
      <c r="A77" t="b">
        <v>1</v>
      </c>
      <c r="B77">
        <v>151.89832000000001</v>
      </c>
      <c r="C77" s="2">
        <v>0.21096988</v>
      </c>
    </row>
    <row r="78" spans="1:3" x14ac:dyDescent="0.3">
      <c r="A78" t="b">
        <v>1</v>
      </c>
      <c r="B78">
        <v>151.89832000000001</v>
      </c>
      <c r="C78" s="2">
        <v>0.21096988</v>
      </c>
    </row>
    <row r="79" spans="1:3" x14ac:dyDescent="0.3">
      <c r="A79" t="b">
        <v>1</v>
      </c>
      <c r="B79">
        <v>151.89832000000001</v>
      </c>
      <c r="C79" s="2">
        <v>0.21096988</v>
      </c>
    </row>
    <row r="80" spans="1:3" x14ac:dyDescent="0.3">
      <c r="A80" t="b">
        <v>1</v>
      </c>
      <c r="B80">
        <v>151.89832000000001</v>
      </c>
      <c r="C80" s="2">
        <v>0.21096988</v>
      </c>
    </row>
    <row r="81" spans="1:3" x14ac:dyDescent="0.3">
      <c r="A81" t="b">
        <v>1</v>
      </c>
      <c r="B81">
        <v>151.89832000000001</v>
      </c>
      <c r="C81" s="2">
        <v>0.21096988</v>
      </c>
    </row>
    <row r="82" spans="1:3" x14ac:dyDescent="0.3">
      <c r="A82" t="b">
        <v>1</v>
      </c>
      <c r="B82">
        <v>151.89832000000001</v>
      </c>
      <c r="C82" s="2">
        <v>0.21096988</v>
      </c>
    </row>
    <row r="83" spans="1:3" x14ac:dyDescent="0.3">
      <c r="A83" t="b">
        <v>1</v>
      </c>
      <c r="B83">
        <v>151.89832000000001</v>
      </c>
      <c r="C83" s="2">
        <v>0.21096988</v>
      </c>
    </row>
    <row r="84" spans="1:3" x14ac:dyDescent="0.3">
      <c r="A84" t="b">
        <v>1</v>
      </c>
      <c r="B84">
        <v>151.89832000000001</v>
      </c>
      <c r="C84" s="2">
        <v>0.21096988</v>
      </c>
    </row>
    <row r="85" spans="1:3" x14ac:dyDescent="0.3">
      <c r="A85" t="b">
        <v>1</v>
      </c>
      <c r="B85">
        <v>151.89832000000001</v>
      </c>
      <c r="C85" s="2">
        <v>0.21096988</v>
      </c>
    </row>
    <row r="86" spans="1:3" x14ac:dyDescent="0.3">
      <c r="A86" t="b">
        <v>1</v>
      </c>
      <c r="B86">
        <v>151.89832000000001</v>
      </c>
      <c r="C86" s="2">
        <v>0.21096988</v>
      </c>
    </row>
    <row r="87" spans="1:3" x14ac:dyDescent="0.3">
      <c r="A87" t="b">
        <v>1</v>
      </c>
      <c r="B87">
        <v>151.89832000000001</v>
      </c>
      <c r="C87" s="2">
        <v>0.21096988</v>
      </c>
    </row>
    <row r="88" spans="1:3" x14ac:dyDescent="0.3">
      <c r="A88" t="b">
        <v>1</v>
      </c>
      <c r="B88">
        <v>151.89832000000001</v>
      </c>
      <c r="C88" s="2">
        <v>0.21096988</v>
      </c>
    </row>
    <row r="89" spans="1:3" x14ac:dyDescent="0.3">
      <c r="A89" t="b">
        <v>1</v>
      </c>
      <c r="B89">
        <v>151.89832000000001</v>
      </c>
      <c r="C89" s="2">
        <v>0.21096988</v>
      </c>
    </row>
    <row r="90" spans="1:3" x14ac:dyDescent="0.3">
      <c r="A90" t="b">
        <v>1</v>
      </c>
      <c r="B90">
        <v>151.89832000000001</v>
      </c>
      <c r="C90" s="2">
        <v>0.21096988</v>
      </c>
    </row>
    <row r="91" spans="1:3" x14ac:dyDescent="0.3">
      <c r="A91" t="b">
        <v>1</v>
      </c>
      <c r="B91">
        <v>151.89832000000001</v>
      </c>
      <c r="C91" s="2">
        <v>0.21096988</v>
      </c>
    </row>
    <row r="92" spans="1:3" x14ac:dyDescent="0.3">
      <c r="A92" t="b">
        <v>1</v>
      </c>
      <c r="B92">
        <v>151.89832000000001</v>
      </c>
      <c r="C92" s="2">
        <v>0.21096988</v>
      </c>
    </row>
    <row r="93" spans="1:3" x14ac:dyDescent="0.3">
      <c r="A93" t="b">
        <v>1</v>
      </c>
      <c r="B93">
        <v>151.89832000000001</v>
      </c>
      <c r="C93" s="2">
        <v>0.21096988</v>
      </c>
    </row>
    <row r="94" spans="1:3" x14ac:dyDescent="0.3">
      <c r="A94" t="b">
        <v>1</v>
      </c>
      <c r="B94">
        <v>151.89832000000001</v>
      </c>
      <c r="C94" s="2">
        <v>0.21096988</v>
      </c>
    </row>
    <row r="95" spans="1:3" x14ac:dyDescent="0.3">
      <c r="A95" t="b">
        <v>1</v>
      </c>
      <c r="B95">
        <v>151.89832000000001</v>
      </c>
      <c r="C95" s="2">
        <v>0.21096988</v>
      </c>
    </row>
    <row r="96" spans="1:3" x14ac:dyDescent="0.3">
      <c r="A96" t="b">
        <v>1</v>
      </c>
      <c r="B96">
        <v>151.89832000000001</v>
      </c>
      <c r="C96" s="2">
        <v>0.21096988</v>
      </c>
    </row>
    <row r="97" spans="1:3" x14ac:dyDescent="0.3">
      <c r="A97" t="b">
        <v>1</v>
      </c>
      <c r="B97">
        <v>151.89832000000001</v>
      </c>
      <c r="C97" s="2">
        <v>0.21096988</v>
      </c>
    </row>
    <row r="98" spans="1:3" x14ac:dyDescent="0.3">
      <c r="A98" t="b">
        <v>1</v>
      </c>
      <c r="B98">
        <v>151.89832000000001</v>
      </c>
      <c r="C98" s="2">
        <v>0.21096988</v>
      </c>
    </row>
    <row r="99" spans="1:3" x14ac:dyDescent="0.3">
      <c r="A99" t="b">
        <v>1</v>
      </c>
      <c r="B99">
        <v>151.89832000000001</v>
      </c>
      <c r="C99" s="2">
        <v>0.21096988</v>
      </c>
    </row>
    <row r="100" spans="1:3" x14ac:dyDescent="0.3">
      <c r="A100" t="b">
        <v>1</v>
      </c>
      <c r="B100">
        <v>151.89832000000001</v>
      </c>
      <c r="C100" s="2">
        <v>0.21096988</v>
      </c>
    </row>
    <row r="101" spans="1:3" x14ac:dyDescent="0.3">
      <c r="A101" t="b">
        <v>1</v>
      </c>
      <c r="B101">
        <v>151.89832000000001</v>
      </c>
      <c r="C101" s="2">
        <v>0.21096988</v>
      </c>
    </row>
    <row r="102" spans="1:3" x14ac:dyDescent="0.3">
      <c r="A102" t="b">
        <v>1</v>
      </c>
      <c r="B102">
        <v>151.89832000000001</v>
      </c>
      <c r="C102" s="2">
        <v>0.21096988</v>
      </c>
    </row>
    <row r="103" spans="1:3" x14ac:dyDescent="0.3">
      <c r="A103" t="b">
        <v>1</v>
      </c>
      <c r="B103">
        <v>151.89832000000001</v>
      </c>
      <c r="C103" s="2">
        <v>0.21096988</v>
      </c>
    </row>
    <row r="104" spans="1:3" x14ac:dyDescent="0.3">
      <c r="A104" t="b">
        <v>1</v>
      </c>
      <c r="B104">
        <v>151.89832000000001</v>
      </c>
      <c r="C104" s="2">
        <v>0.21096988</v>
      </c>
    </row>
    <row r="105" spans="1:3" x14ac:dyDescent="0.3">
      <c r="A105" t="b">
        <v>1</v>
      </c>
      <c r="B105">
        <v>151.89832000000001</v>
      </c>
      <c r="C105" s="2">
        <v>0.21096988</v>
      </c>
    </row>
    <row r="106" spans="1:3" x14ac:dyDescent="0.3">
      <c r="A106" t="b">
        <v>1</v>
      </c>
      <c r="B106">
        <v>151.89832000000001</v>
      </c>
      <c r="C106" s="2">
        <v>0.21096988</v>
      </c>
    </row>
    <row r="107" spans="1:3" x14ac:dyDescent="0.3">
      <c r="A107" t="b">
        <v>1</v>
      </c>
      <c r="B107">
        <v>151.89832000000001</v>
      </c>
      <c r="C107" s="2">
        <v>0.21096988</v>
      </c>
    </row>
    <row r="108" spans="1:3" x14ac:dyDescent="0.3">
      <c r="A108" t="b">
        <v>1</v>
      </c>
      <c r="B108">
        <v>151.89832000000001</v>
      </c>
      <c r="C108" s="2">
        <v>0.21096988</v>
      </c>
    </row>
    <row r="109" spans="1:3" x14ac:dyDescent="0.3">
      <c r="A109" t="b">
        <v>1</v>
      </c>
      <c r="B109">
        <v>151.89832000000001</v>
      </c>
      <c r="C109" s="2">
        <v>0.21096988</v>
      </c>
    </row>
    <row r="110" spans="1:3" x14ac:dyDescent="0.3">
      <c r="A110" t="b">
        <v>1</v>
      </c>
      <c r="B110">
        <v>151.89832000000001</v>
      </c>
      <c r="C110" s="2">
        <v>0.21096988</v>
      </c>
    </row>
    <row r="111" spans="1:3" x14ac:dyDescent="0.3">
      <c r="A111" t="b">
        <v>1</v>
      </c>
      <c r="B111">
        <v>151.89832000000001</v>
      </c>
      <c r="C111" s="2">
        <v>0.21096988</v>
      </c>
    </row>
    <row r="112" spans="1:3" x14ac:dyDescent="0.3">
      <c r="A112" t="b">
        <v>1</v>
      </c>
      <c r="B112">
        <v>151.89832000000001</v>
      </c>
      <c r="C112" s="2">
        <v>0.21096988</v>
      </c>
    </row>
    <row r="113" spans="1:3" x14ac:dyDescent="0.3">
      <c r="A113" t="b">
        <v>1</v>
      </c>
      <c r="B113">
        <v>151.89832000000001</v>
      </c>
      <c r="C113" s="2">
        <v>0.21096988</v>
      </c>
    </row>
    <row r="114" spans="1:3" x14ac:dyDescent="0.3">
      <c r="A114" t="b">
        <v>1</v>
      </c>
      <c r="B114">
        <v>151.89832000000001</v>
      </c>
      <c r="C114" s="2">
        <v>0.21096988</v>
      </c>
    </row>
    <row r="115" spans="1:3" x14ac:dyDescent="0.3">
      <c r="A115" t="b">
        <v>1</v>
      </c>
      <c r="B115">
        <v>151.89832000000001</v>
      </c>
      <c r="C115" s="2">
        <v>0.21096988</v>
      </c>
    </row>
    <row r="116" spans="1:3" x14ac:dyDescent="0.3">
      <c r="A116" t="b">
        <v>1</v>
      </c>
      <c r="B116">
        <v>151.89832000000001</v>
      </c>
      <c r="C116" s="2">
        <v>0.21096988</v>
      </c>
    </row>
    <row r="117" spans="1:3" x14ac:dyDescent="0.3">
      <c r="A117" t="b">
        <v>1</v>
      </c>
      <c r="B117">
        <v>151.89832000000001</v>
      </c>
      <c r="C117" s="2">
        <v>0.21096988</v>
      </c>
    </row>
    <row r="118" spans="1:3" x14ac:dyDescent="0.3">
      <c r="A118" t="b">
        <v>1</v>
      </c>
      <c r="B118">
        <v>151.89832000000001</v>
      </c>
      <c r="C118" s="2">
        <v>0.21096988</v>
      </c>
    </row>
    <row r="119" spans="1:3" x14ac:dyDescent="0.3">
      <c r="A119" t="b">
        <v>1</v>
      </c>
      <c r="B119">
        <v>151.89832000000001</v>
      </c>
      <c r="C119" s="2">
        <v>0.21096988</v>
      </c>
    </row>
    <row r="120" spans="1:3" x14ac:dyDescent="0.3">
      <c r="A120" t="b">
        <v>1</v>
      </c>
      <c r="B120">
        <v>151.89832000000001</v>
      </c>
      <c r="C120" s="2">
        <v>0.21096988</v>
      </c>
    </row>
    <row r="121" spans="1:3" x14ac:dyDescent="0.3">
      <c r="A121" t="b">
        <v>1</v>
      </c>
      <c r="B121">
        <v>151.89832000000001</v>
      </c>
      <c r="C121" s="2">
        <v>0.21096988</v>
      </c>
    </row>
    <row r="122" spans="1:3" x14ac:dyDescent="0.3">
      <c r="A122" t="b">
        <v>1</v>
      </c>
      <c r="B122">
        <v>151.89832000000001</v>
      </c>
      <c r="C122" s="2">
        <v>0.21096988</v>
      </c>
    </row>
    <row r="123" spans="1:3" x14ac:dyDescent="0.3">
      <c r="A123" t="b">
        <v>1</v>
      </c>
      <c r="B123">
        <v>151.89832000000001</v>
      </c>
      <c r="C123" s="2">
        <v>0.21096988</v>
      </c>
    </row>
    <row r="124" spans="1:3" x14ac:dyDescent="0.3">
      <c r="A124" t="b">
        <v>1</v>
      </c>
      <c r="B124">
        <v>151.89832000000001</v>
      </c>
      <c r="C124" s="2">
        <v>0.21096988</v>
      </c>
    </row>
    <row r="125" spans="1:3" x14ac:dyDescent="0.3">
      <c r="A125" t="b">
        <v>1</v>
      </c>
      <c r="B125">
        <v>151.89832000000001</v>
      </c>
      <c r="C125" s="2">
        <v>0.21096988</v>
      </c>
    </row>
    <row r="126" spans="1:3" x14ac:dyDescent="0.3">
      <c r="A126" t="b">
        <v>1</v>
      </c>
      <c r="B126">
        <v>151.89832000000001</v>
      </c>
      <c r="C126" s="2">
        <v>0.21096988</v>
      </c>
    </row>
    <row r="127" spans="1:3" x14ac:dyDescent="0.3">
      <c r="A127" t="b">
        <v>1</v>
      </c>
      <c r="B127">
        <v>151.89832000000001</v>
      </c>
      <c r="C127" s="2">
        <v>0.21096988</v>
      </c>
    </row>
    <row r="128" spans="1:3" x14ac:dyDescent="0.3">
      <c r="A128" t="b">
        <v>1</v>
      </c>
      <c r="B128">
        <v>151.89832000000001</v>
      </c>
      <c r="C128" s="2">
        <v>0.21096988</v>
      </c>
    </row>
    <row r="129" spans="1:3" x14ac:dyDescent="0.3">
      <c r="A129" t="b">
        <v>1</v>
      </c>
      <c r="B129">
        <v>151.89832000000001</v>
      </c>
      <c r="C129" s="2">
        <v>0.21096988</v>
      </c>
    </row>
    <row r="130" spans="1:3" x14ac:dyDescent="0.3">
      <c r="A130" t="b">
        <v>1</v>
      </c>
      <c r="B130">
        <v>151.89832000000001</v>
      </c>
      <c r="C130" s="2">
        <v>0.21096988</v>
      </c>
    </row>
    <row r="131" spans="1:3" x14ac:dyDescent="0.3">
      <c r="A131" t="b">
        <v>1</v>
      </c>
      <c r="B131">
        <v>151.89832000000001</v>
      </c>
      <c r="C131" s="2">
        <v>0.21096988</v>
      </c>
    </row>
    <row r="132" spans="1:3" x14ac:dyDescent="0.3">
      <c r="A132" t="b">
        <v>1</v>
      </c>
      <c r="B132">
        <v>151.89832000000001</v>
      </c>
      <c r="C132" s="2">
        <v>0.21096988</v>
      </c>
    </row>
    <row r="133" spans="1:3" x14ac:dyDescent="0.3">
      <c r="A133" t="b">
        <v>1</v>
      </c>
      <c r="B133">
        <v>151.89832000000001</v>
      </c>
      <c r="C133" s="2">
        <v>0.21096988</v>
      </c>
    </row>
    <row r="134" spans="1:3" x14ac:dyDescent="0.3">
      <c r="A134" t="b">
        <v>1</v>
      </c>
      <c r="B134">
        <v>151.89832000000001</v>
      </c>
      <c r="C134" s="2">
        <v>0.21096988</v>
      </c>
    </row>
    <row r="135" spans="1:3" x14ac:dyDescent="0.3">
      <c r="A135" t="b">
        <v>1</v>
      </c>
      <c r="B135">
        <v>151.89832000000001</v>
      </c>
      <c r="C135" s="2">
        <v>0.21096988</v>
      </c>
    </row>
    <row r="136" spans="1:3" x14ac:dyDescent="0.3">
      <c r="A136" t="b">
        <v>1</v>
      </c>
      <c r="B136">
        <v>151.89832000000001</v>
      </c>
      <c r="C136" s="2">
        <v>0.21096988</v>
      </c>
    </row>
    <row r="137" spans="1:3" x14ac:dyDescent="0.3">
      <c r="A137" t="b">
        <v>1</v>
      </c>
      <c r="B137">
        <v>151.89832000000001</v>
      </c>
      <c r="C137" s="2">
        <v>0.21096988</v>
      </c>
    </row>
    <row r="138" spans="1:3" x14ac:dyDescent="0.3">
      <c r="A138" t="b">
        <v>1</v>
      </c>
      <c r="B138">
        <v>151.89832000000001</v>
      </c>
      <c r="C138" s="2">
        <v>0.21096988</v>
      </c>
    </row>
    <row r="139" spans="1:3" x14ac:dyDescent="0.3">
      <c r="A139" t="b">
        <v>1</v>
      </c>
      <c r="B139">
        <v>151.89832000000001</v>
      </c>
      <c r="C139" s="2">
        <v>0.21096988</v>
      </c>
    </row>
    <row r="140" spans="1:3" x14ac:dyDescent="0.3">
      <c r="A140" t="b">
        <v>1</v>
      </c>
      <c r="B140">
        <v>151.89832000000001</v>
      </c>
      <c r="C140" s="2">
        <v>0.21096988</v>
      </c>
    </row>
    <row r="141" spans="1:3" x14ac:dyDescent="0.3">
      <c r="A141" t="b">
        <v>1</v>
      </c>
      <c r="B141">
        <v>151.89832000000001</v>
      </c>
      <c r="C141" s="2">
        <v>0.21096988</v>
      </c>
    </row>
    <row r="142" spans="1:3" x14ac:dyDescent="0.3">
      <c r="A142" t="b">
        <v>1</v>
      </c>
      <c r="B142">
        <v>151.89832000000001</v>
      </c>
      <c r="C142" s="2">
        <v>0.21096988</v>
      </c>
    </row>
    <row r="143" spans="1:3" x14ac:dyDescent="0.3">
      <c r="A143" t="b">
        <v>1</v>
      </c>
      <c r="B143">
        <v>151.89832000000001</v>
      </c>
      <c r="C143" s="2">
        <v>0.21096988</v>
      </c>
    </row>
    <row r="144" spans="1:3" x14ac:dyDescent="0.3">
      <c r="A144" t="b">
        <v>1</v>
      </c>
      <c r="B144">
        <v>151.89832000000001</v>
      </c>
      <c r="C144" s="2">
        <v>0.21096988</v>
      </c>
    </row>
    <row r="145" spans="1:3" x14ac:dyDescent="0.3">
      <c r="A145" t="b">
        <v>1</v>
      </c>
      <c r="B145">
        <v>151.89832000000001</v>
      </c>
      <c r="C145" s="2">
        <v>0.21096988</v>
      </c>
    </row>
    <row r="146" spans="1:3" x14ac:dyDescent="0.3">
      <c r="A146" t="b">
        <v>1</v>
      </c>
      <c r="B146">
        <v>151.89832000000001</v>
      </c>
      <c r="C146" s="2">
        <v>0.21096988</v>
      </c>
    </row>
    <row r="147" spans="1:3" x14ac:dyDescent="0.3">
      <c r="A147" t="b">
        <v>1</v>
      </c>
      <c r="B147">
        <v>151.89832000000001</v>
      </c>
      <c r="C147" s="2">
        <v>0.21096988</v>
      </c>
    </row>
    <row r="148" spans="1:3" x14ac:dyDescent="0.3">
      <c r="A148" t="b">
        <v>1</v>
      </c>
      <c r="B148">
        <v>151.89832000000001</v>
      </c>
      <c r="C148" s="2">
        <v>0.21096988</v>
      </c>
    </row>
    <row r="149" spans="1:3" x14ac:dyDescent="0.3">
      <c r="A149" t="b">
        <v>1</v>
      </c>
      <c r="B149">
        <v>151.89832000000001</v>
      </c>
      <c r="C149" s="2">
        <v>0.21096988</v>
      </c>
    </row>
    <row r="150" spans="1:3" x14ac:dyDescent="0.3">
      <c r="A150" t="b">
        <v>1</v>
      </c>
      <c r="B150">
        <v>151.89832000000001</v>
      </c>
      <c r="C150" s="2">
        <v>0.21096988</v>
      </c>
    </row>
    <row r="151" spans="1:3" x14ac:dyDescent="0.3">
      <c r="A151" t="b">
        <v>1</v>
      </c>
      <c r="B151">
        <v>151.89832000000001</v>
      </c>
      <c r="C151" s="2">
        <v>0.21096988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6BAAE8-4194-466B-BDCD-F3029091BA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20</vt:i4>
      </vt:variant>
    </vt:vector>
  </HeadingPairs>
  <TitlesOfParts>
    <vt:vector size="20" baseType="lpstr">
      <vt:lpstr>Folha20</vt:lpstr>
      <vt:lpstr>Folha19</vt:lpstr>
      <vt:lpstr>Folha18</vt:lpstr>
      <vt:lpstr>Folha17</vt:lpstr>
      <vt:lpstr>Folha16</vt:lpstr>
      <vt:lpstr>Folha15</vt:lpstr>
      <vt:lpstr>Folha14</vt:lpstr>
      <vt:lpstr>Folha13</vt:lpstr>
      <vt:lpstr>Folha12</vt:lpstr>
      <vt:lpstr>Folha11</vt:lpstr>
      <vt:lpstr>Folha10</vt:lpstr>
      <vt:lpstr>Folha9</vt:lpstr>
      <vt:lpstr>Folha8</vt:lpstr>
      <vt:lpstr>Folha7</vt:lpstr>
      <vt:lpstr>Folha6</vt:lpstr>
      <vt:lpstr>Folha5</vt:lpstr>
      <vt:lpstr>Folha4</vt:lpstr>
      <vt:lpstr>Folha3</vt:lpstr>
      <vt:lpstr>Folha2</vt:lpstr>
      <vt:lpstr>Folha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gonca</dc:creator>
  <cp:lastModifiedBy>gonca</cp:lastModifiedBy>
  <dcterms:created xsi:type="dcterms:W3CDTF">2019-05-20T18:33:25Z</dcterms:created>
  <dcterms:modified xsi:type="dcterms:W3CDTF">2019-05-21T14:11:43Z</dcterms:modified>
</cp:coreProperties>
</file>