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ASMA_Trade\"/>
    </mc:Choice>
  </mc:AlternateContent>
  <xr:revisionPtr revIDLastSave="0" documentId="13_ncr:1_{FE6A5A10-7F7D-4816-9645-644C15C25DA4}" xr6:coauthVersionLast="43" xr6:coauthVersionMax="43" xr10:uidLastSave="{00000000-0000-0000-0000-000000000000}"/>
  <bookViews>
    <workbookView xWindow="-108" yWindow="-108" windowWidth="23256" windowHeight="12576" tabRatio="815" firstSheet="8" activeTab="12" xr2:uid="{828DDF07-CED7-42D5-9BB2-34513490F6FB}"/>
  </bookViews>
  <sheets>
    <sheet name="Folha20" sheetId="21" r:id="rId1"/>
    <sheet name="Folha19" sheetId="20" r:id="rId2"/>
    <sheet name="Folha18" sheetId="19" r:id="rId3"/>
    <sheet name="Folha17" sheetId="18" r:id="rId4"/>
    <sheet name="Folha16" sheetId="17" r:id="rId5"/>
    <sheet name="Folha15" sheetId="16" r:id="rId6"/>
    <sheet name="Folha14" sheetId="15" r:id="rId7"/>
    <sheet name="Folha13" sheetId="14" r:id="rId8"/>
    <sheet name="Folha12" sheetId="13" r:id="rId9"/>
    <sheet name="Folha11" sheetId="12" r:id="rId10"/>
    <sheet name="Folha10" sheetId="11" r:id="rId11"/>
    <sheet name="Folha9" sheetId="10" r:id="rId12"/>
    <sheet name="Folha8" sheetId="9" r:id="rId13"/>
    <sheet name="Folha7" sheetId="8" r:id="rId14"/>
    <sheet name="Folha6" sheetId="7" r:id="rId15"/>
    <sheet name="Folha5" sheetId="6" r:id="rId16"/>
    <sheet name="Folha4" sheetId="5" r:id="rId17"/>
    <sheet name="Folha3" sheetId="4" r:id="rId18"/>
    <sheet name="Folha2" sheetId="3" r:id="rId19"/>
    <sheet name="Folha 1" sheetId="1" r:id="rId20"/>
  </sheets>
  <definedNames>
    <definedName name="DadosExternos_1" localSheetId="19" hidden="1">'Folha 1'!$A$1:$C$151</definedName>
    <definedName name="DadosExternos_10" localSheetId="10" hidden="1">Folha10!$A$1:$C$151</definedName>
    <definedName name="DadosExternos_11" localSheetId="9" hidden="1">Folha11!$A$1:$C$151</definedName>
    <definedName name="DadosExternos_12" localSheetId="8" hidden="1">Folha12!$A$1:$C$151</definedName>
    <definedName name="DadosExternos_13" localSheetId="7" hidden="1">Folha13!$A$1:$C$151</definedName>
    <definedName name="DadosExternos_14" localSheetId="6" hidden="1">Folha14!$A$1:$C$151</definedName>
    <definedName name="DadosExternos_15" localSheetId="5" hidden="1">Folha15!$A$1:$C$151</definedName>
    <definedName name="DadosExternos_16" localSheetId="4" hidden="1">Folha16!$A$1:$C$151</definedName>
    <definedName name="DadosExternos_17" localSheetId="3" hidden="1">Folha17!$A$1:$C$151</definedName>
    <definedName name="DadosExternos_18" localSheetId="2" hidden="1">Folha18!$A$1:$C$151</definedName>
    <definedName name="DadosExternos_19" localSheetId="1" hidden="1">Folha19!$A$1:$C$151</definedName>
    <definedName name="DadosExternos_2" localSheetId="18" hidden="1">Folha2!$A$1:$C$151</definedName>
    <definedName name="DadosExternos_20" localSheetId="0" hidden="1">Folha20!$A$1:$C$151</definedName>
    <definedName name="DadosExternos_3" localSheetId="17" hidden="1">Folha3!$A$1:$C$151</definedName>
    <definedName name="DadosExternos_4" localSheetId="16" hidden="1">Folha4!$A$1:$C$151</definedName>
    <definedName name="DadosExternos_5" localSheetId="15" hidden="1">Folha5!$A$1:$C$151</definedName>
    <definedName name="DadosExternos_6" localSheetId="14" hidden="1">Folha6!$A$1:$C$151</definedName>
    <definedName name="DadosExternos_7" localSheetId="13" hidden="1">Folha7!$A$1:$C$151</definedName>
    <definedName name="DadosExternos_8" localSheetId="12" hidden="1">Folha8!$A$1:$C$151</definedName>
    <definedName name="DadosExternos_9" localSheetId="11" hidden="1">Folha9!$A$1:$C$151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1" l="1" a="1"/>
  <c r="F6" i="21" s="1"/>
  <c r="F7" i="21" a="1"/>
  <c r="F7" i="21" s="1"/>
  <c r="F7" i="20" a="1"/>
  <c r="F7" i="20" s="1"/>
  <c r="F6" i="20" a="1"/>
  <c r="F6" i="20" s="1"/>
  <c r="F7" i="19" a="1"/>
  <c r="F7" i="19" s="1"/>
  <c r="F6" i="19" a="1"/>
  <c r="F6" i="19" s="1"/>
  <c r="F7" i="18" a="1"/>
  <c r="F7" i="18" s="1"/>
  <c r="F6" i="18" a="1"/>
  <c r="F6" i="18" s="1"/>
  <c r="F7" i="17" a="1"/>
  <c r="F7" i="17" s="1"/>
  <c r="F6" i="17" a="1"/>
  <c r="F6" i="17" s="1"/>
  <c r="F7" i="16" a="1"/>
  <c r="F7" i="16" s="1"/>
  <c r="F6" i="16" a="1"/>
  <c r="F6" i="16" s="1"/>
  <c r="F7" i="15" a="1"/>
  <c r="F7" i="15" s="1"/>
  <c r="F6" i="15" a="1"/>
  <c r="F6" i="15" s="1"/>
  <c r="F7" i="14" a="1"/>
  <c r="F7" i="14" s="1"/>
  <c r="F6" i="14" a="1"/>
  <c r="F6" i="14" s="1"/>
  <c r="F7" i="13" a="1"/>
  <c r="F7" i="13" s="1"/>
  <c r="F6" i="13" a="1"/>
  <c r="F6" i="13" s="1"/>
  <c r="F7" i="12" a="1"/>
  <c r="F7" i="12" s="1"/>
  <c r="F6" i="12" a="1"/>
  <c r="F6" i="12" s="1"/>
  <c r="F7" i="11" a="1"/>
  <c r="F7" i="11" s="1"/>
  <c r="F6" i="11" a="1"/>
  <c r="F6" i="11" s="1"/>
  <c r="F7" i="10" a="1"/>
  <c r="F7" i="10" s="1"/>
  <c r="F6" i="10" a="1"/>
  <c r="F6" i="10" s="1"/>
  <c r="F7" i="9" a="1"/>
  <c r="F7" i="9" s="1"/>
  <c r="F6" i="9" a="1"/>
  <c r="F6" i="9" s="1"/>
  <c r="F7" i="8" a="1"/>
  <c r="F7" i="8" s="1"/>
  <c r="F6" i="8" a="1"/>
  <c r="F6" i="8" s="1"/>
  <c r="F7" i="7" a="1"/>
  <c r="F7" i="7" s="1"/>
  <c r="F6" i="7" a="1"/>
  <c r="F6" i="7" s="1"/>
  <c r="F7" i="6" a="1"/>
  <c r="F7" i="6" s="1"/>
  <c r="F6" i="6" a="1"/>
  <c r="F6" i="6" s="1"/>
  <c r="F7" i="5" a="1"/>
  <c r="F7" i="5" s="1"/>
  <c r="F6" i="5" a="1"/>
  <c r="F6" i="5" s="1"/>
  <c r="F7" i="4" a="1"/>
  <c r="F7" i="4" s="1"/>
  <c r="F6" i="4" a="1"/>
  <c r="F6" i="4" s="1"/>
  <c r="F7" i="3" a="1"/>
  <c r="F7" i="3" s="1"/>
  <c r="F6" i="3" a="1"/>
  <c r="F6" i="3" s="1"/>
  <c r="F7" i="1" a="1"/>
  <c r="F7" i="1" s="1"/>
  <c r="F6" i="1" a="1"/>
  <c r="F6" i="1" s="1"/>
  <c r="F5" i="1" a="1"/>
  <c r="F5" i="1" s="1"/>
  <c r="F2" i="7"/>
  <c r="F5" i="7"/>
  <c r="F5" i="9" a="1"/>
  <c r="F5" i="9" s="1"/>
  <c r="F5" i="21" a="1"/>
  <c r="F5" i="21" s="1"/>
  <c r="F5" i="20" a="1"/>
  <c r="F5" i="20" s="1"/>
  <c r="F5" i="19" a="1"/>
  <c r="F5" i="19" s="1"/>
  <c r="F5" i="18" a="1"/>
  <c r="F5" i="18" s="1"/>
  <c r="F5" i="17" a="1"/>
  <c r="F5" i="17" s="1"/>
  <c r="F5" i="16" a="1"/>
  <c r="F5" i="16" s="1"/>
  <c r="F5" i="15" a="1"/>
  <c r="F5" i="15" s="1"/>
  <c r="F5" i="14" a="1"/>
  <c r="F5" i="14" s="1"/>
  <c r="F5" i="13" a="1"/>
  <c r="F5" i="13" s="1"/>
  <c r="F5" i="12" a="1"/>
  <c r="F5" i="12" s="1"/>
  <c r="F5" i="11" a="1"/>
  <c r="F5" i="11" s="1"/>
  <c r="F5" i="10" a="1"/>
  <c r="F5" i="10" s="1"/>
  <c r="F5" i="8" a="1"/>
  <c r="F5" i="8" s="1"/>
  <c r="F5" i="6" a="1"/>
  <c r="F5" i="6" s="1"/>
  <c r="F5" i="5" a="1"/>
  <c r="F5" i="5" s="1"/>
  <c r="F5" i="4" a="1"/>
  <c r="F5" i="4" s="1"/>
  <c r="F5" i="3" a="1"/>
  <c r="F5" i="3" s="1"/>
  <c r="F4" i="21" a="1"/>
  <c r="F4" i="21" s="1"/>
  <c r="F4" i="20" a="1"/>
  <c r="F4" i="20" s="1"/>
  <c r="F4" i="19" a="1"/>
  <c r="F4" i="19" s="1"/>
  <c r="F4" i="18" a="1"/>
  <c r="F4" i="18" s="1"/>
  <c r="F4" i="17" a="1"/>
  <c r="F4" i="17" s="1"/>
  <c r="F4" i="16" a="1"/>
  <c r="F4" i="16" s="1"/>
  <c r="F4" i="15" a="1"/>
  <c r="F4" i="15" s="1"/>
  <c r="F4" i="14" a="1"/>
  <c r="F4" i="14" s="1"/>
  <c r="F4" i="13" a="1"/>
  <c r="F4" i="13" s="1"/>
  <c r="F4" i="12" a="1"/>
  <c r="F4" i="12" s="1"/>
  <c r="F4" i="11" a="1"/>
  <c r="F4" i="11" s="1"/>
  <c r="F4" i="10" a="1"/>
  <c r="F4" i="10" s="1"/>
  <c r="F4" i="9" a="1"/>
  <c r="F4" i="9" s="1"/>
  <c r="F4" i="8" a="1"/>
  <c r="F4" i="8" s="1"/>
  <c r="F4" i="7" a="1"/>
  <c r="F4" i="7" s="1"/>
  <c r="F4" i="6" a="1"/>
  <c r="F4" i="6" s="1"/>
  <c r="F4" i="5" a="1"/>
  <c r="F4" i="5" s="1"/>
  <c r="F4" i="4" a="1"/>
  <c r="F4" i="4" s="1"/>
  <c r="F4" i="3" a="1"/>
  <c r="F4" i="3" s="1"/>
  <c r="F4" i="1" a="1"/>
  <c r="F4" i="1" s="1"/>
  <c r="F3" i="3" a="1"/>
  <c r="F3" i="3" s="1"/>
  <c r="F3" i="21" a="1"/>
  <c r="F3" i="21" s="1"/>
  <c r="F3" i="20" a="1"/>
  <c r="F3" i="20" s="1"/>
  <c r="F3" i="19" a="1"/>
  <c r="F3" i="19" s="1"/>
  <c r="F3" i="18" a="1"/>
  <c r="F3" i="18" s="1"/>
  <c r="F3" i="17" a="1"/>
  <c r="F3" i="17" s="1"/>
  <c r="F3" i="16" a="1"/>
  <c r="F3" i="16" s="1"/>
  <c r="F3" i="15" a="1"/>
  <c r="F3" i="15" s="1"/>
  <c r="F3" i="14" a="1"/>
  <c r="F3" i="14" s="1"/>
  <c r="F3" i="13" a="1"/>
  <c r="F3" i="13" s="1"/>
  <c r="F3" i="12" a="1"/>
  <c r="F3" i="12" s="1"/>
  <c r="F3" i="10" a="1"/>
  <c r="F3" i="10" s="1"/>
  <c r="F3" i="9" a="1"/>
  <c r="F3" i="9" s="1"/>
  <c r="F3" i="8" a="1"/>
  <c r="F3" i="8" s="1"/>
  <c r="F3" i="7" a="1"/>
  <c r="F3" i="7" s="1"/>
  <c r="F3" i="6" a="1"/>
  <c r="F3" i="6" s="1"/>
  <c r="F3" i="5" a="1"/>
  <c r="F3" i="5" s="1"/>
  <c r="F3" i="4" a="1"/>
  <c r="F3" i="4" s="1"/>
  <c r="F3" i="1" a="1"/>
  <c r="F3" i="1" s="1"/>
  <c r="F3" i="11" a="1"/>
  <c r="F3" i="11" s="1"/>
  <c r="F2" i="21" l="1"/>
  <c r="F2" i="20"/>
  <c r="F2" i="19"/>
  <c r="F2" i="18"/>
  <c r="F2" i="17"/>
  <c r="F2" i="16"/>
  <c r="F2" i="15"/>
  <c r="F2" i="14"/>
  <c r="F2" i="13"/>
  <c r="F2" i="12"/>
  <c r="F2" i="11"/>
  <c r="F2" i="10"/>
  <c r="F2" i="9"/>
  <c r="F2" i="8"/>
  <c r="F2" i="6"/>
  <c r="F2" i="5"/>
  <c r="F2" i="4"/>
  <c r="F2" i="3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35D59-FC4B-4DFB-89F8-8DA0F97226F6}" keepAlive="1" name="Consulta - TradeResults1" description="Ligação à consulta 'TradeResults1' no livro." type="5" refreshedVersion="6" background="1" saveData="1">
    <dbPr connection="Provider=Microsoft.Mashup.OleDb.1;Data Source=$Workbook$;Location=TradeResults1;Extended Properties=&quot;&quot;" command="SELECT * FROM [TradeResults1]"/>
  </connection>
  <connection id="2" xr16:uid="{3CED6FA9-10A1-48B2-9AFE-D04D41808EE1}" keepAlive="1" name="Consulta - TradeResults10" description="Ligação à consulta 'TradeResults10' no livro." type="5" refreshedVersion="6" background="1" saveData="1">
    <dbPr connection="Provider=Microsoft.Mashup.OleDb.1;Data Source=$Workbook$;Location=TradeResults10;Extended Properties=&quot;&quot;" command="SELECT * FROM [TradeResults10]"/>
  </connection>
  <connection id="3" xr16:uid="{CCF320DD-BC36-43DE-B804-C06F7D39C57B}" keepAlive="1" name="Consulta - TradeResults11" description="Ligação à consulta 'TradeResults11' no livro." type="5" refreshedVersion="6" background="1" saveData="1">
    <dbPr connection="Provider=Microsoft.Mashup.OleDb.1;Data Source=$Workbook$;Location=TradeResults11;Extended Properties=&quot;&quot;" command="SELECT * FROM [TradeResults11]"/>
  </connection>
  <connection id="4" xr16:uid="{F6933A25-16FC-4640-BBC7-E028D5CAAE2A}" keepAlive="1" name="Consulta - TradeResults12" description="Ligação à consulta 'TradeResults12' no livro." type="5" refreshedVersion="6" background="1" saveData="1">
    <dbPr connection="Provider=Microsoft.Mashup.OleDb.1;Data Source=$Workbook$;Location=TradeResults12;Extended Properties=&quot;&quot;" command="SELECT * FROM [TradeResults12]"/>
  </connection>
  <connection id="5" xr16:uid="{E319D702-F126-4D50-8B0B-2F7555239D7C}" keepAlive="1" name="Consulta - TradeResults13" description="Ligação à consulta 'TradeResults13' no livro." type="5" refreshedVersion="6" background="1" saveData="1">
    <dbPr connection="Provider=Microsoft.Mashup.OleDb.1;Data Source=$Workbook$;Location=TradeResults13;Extended Properties=&quot;&quot;" command="SELECT * FROM [TradeResults13]"/>
  </connection>
  <connection id="6" xr16:uid="{BDE44225-1725-48B7-A82A-A1E42144B4F7}" keepAlive="1" name="Consulta - TradeResults14" description="Ligação à consulta 'TradeResults14' no livro." type="5" refreshedVersion="6" background="1" saveData="1">
    <dbPr connection="Provider=Microsoft.Mashup.OleDb.1;Data Source=$Workbook$;Location=TradeResults14;Extended Properties=&quot;&quot;" command="SELECT * FROM [TradeResults14]"/>
  </connection>
  <connection id="7" xr16:uid="{81BBC885-D482-4CB9-A75A-BDAFC02AF50F}" keepAlive="1" name="Consulta - TradeResults15" description="Ligação à consulta 'TradeResults15' no livro." type="5" refreshedVersion="6" background="1" saveData="1">
    <dbPr connection="Provider=Microsoft.Mashup.OleDb.1;Data Source=$Workbook$;Location=TradeResults15;Extended Properties=&quot;&quot;" command="SELECT * FROM [TradeResults15]"/>
  </connection>
  <connection id="8" xr16:uid="{8638ECF9-E87A-4719-AB95-A606281F0CFA}" keepAlive="1" name="Consulta - TradeResults16" description="Ligação à consulta 'TradeResults16' no livro." type="5" refreshedVersion="6" background="1" saveData="1">
    <dbPr connection="Provider=Microsoft.Mashup.OleDb.1;Data Source=$Workbook$;Location=TradeResults16;Extended Properties=&quot;&quot;" command="SELECT * FROM [TradeResults16]"/>
  </connection>
  <connection id="9" xr16:uid="{8E90F94C-A30F-4588-8AAB-A32C64CB907D}" keepAlive="1" name="Consulta - TradeResults17" description="Ligação à consulta 'TradeResults17' no livro." type="5" refreshedVersion="6" background="1" saveData="1">
    <dbPr connection="Provider=Microsoft.Mashup.OleDb.1;Data Source=$Workbook$;Location=TradeResults17;Extended Properties=&quot;&quot;" command="SELECT * FROM [TradeResults17]"/>
  </connection>
  <connection id="10" xr16:uid="{EF0B5158-EF55-417F-BA77-D1E2F41341B3}" keepAlive="1" name="Consulta - TradeResults18" description="Ligação à consulta 'TradeResults18' no livro." type="5" refreshedVersion="6" background="1" saveData="1">
    <dbPr connection="Provider=Microsoft.Mashup.OleDb.1;Data Source=$Workbook$;Location=TradeResults18;Extended Properties=&quot;&quot;" command="SELECT * FROM [TradeResults18]"/>
  </connection>
  <connection id="11" xr16:uid="{86D525F7-C435-44C4-A8A5-4DA2FC4D6F67}" keepAlive="1" name="Consulta - TradeResults19" description="Ligação à consulta 'TradeResults19' no livro." type="5" refreshedVersion="6" background="1" saveData="1">
    <dbPr connection="Provider=Microsoft.Mashup.OleDb.1;Data Source=$Workbook$;Location=TradeResults19;Extended Properties=&quot;&quot;" command="SELECT * FROM [TradeResults19]"/>
  </connection>
  <connection id="12" xr16:uid="{94185FE4-4AD1-47F1-8936-6C35F8532890}" keepAlive="1" name="Consulta - TradeResults2" description="Ligação à consulta 'TradeResults2' no livro." type="5" refreshedVersion="6" background="1" saveData="1">
    <dbPr connection="Provider=Microsoft.Mashup.OleDb.1;Data Source=$Workbook$;Location=TradeResults2;Extended Properties=&quot;&quot;" command="SELECT * FROM [TradeResults2]"/>
  </connection>
  <connection id="13" xr16:uid="{1700E37A-5C89-41FB-A73F-F4B417D5FEE8}" keepAlive="1" name="Consulta - TradeResults20" description="Ligação à consulta 'TradeResults20' no livro." type="5" refreshedVersion="6" background="1" saveData="1">
    <dbPr connection="Provider=Microsoft.Mashup.OleDb.1;Data Source=$Workbook$;Location=TradeResults20;Extended Properties=&quot;&quot;" command="SELECT * FROM [TradeResults20]"/>
  </connection>
  <connection id="14" xr16:uid="{D6C17468-A2ED-4018-A963-709E6F7BAE72}" keepAlive="1" name="Consulta - TradeResults3" description="Ligação à consulta 'TradeResults3' no livro." type="5" refreshedVersion="6" background="1" saveData="1">
    <dbPr connection="Provider=Microsoft.Mashup.OleDb.1;Data Source=$Workbook$;Location=TradeResults3;Extended Properties=&quot;&quot;" command="SELECT * FROM [TradeResults3]"/>
  </connection>
  <connection id="15" xr16:uid="{29819A86-D352-400E-85A9-E9399825D51E}" keepAlive="1" name="Consulta - TradeResults4" description="Ligação à consulta 'TradeResults4' no livro." type="5" refreshedVersion="6" background="1" saveData="1">
    <dbPr connection="Provider=Microsoft.Mashup.OleDb.1;Data Source=$Workbook$;Location=TradeResults4;Extended Properties=&quot;&quot;" command="SELECT * FROM [TradeResults4]"/>
  </connection>
  <connection id="16" xr16:uid="{3D32CF83-8447-4E7D-98E4-57B87D890DE5}" keepAlive="1" name="Consulta - TradeResults5" description="Ligação à consulta 'TradeResults5' no livro." type="5" refreshedVersion="6" background="1" saveData="1">
    <dbPr connection="Provider=Microsoft.Mashup.OleDb.1;Data Source=$Workbook$;Location=TradeResults5;Extended Properties=&quot;&quot;" command="SELECT * FROM [TradeResults5]"/>
  </connection>
  <connection id="17" xr16:uid="{8813AD73-BEEE-4939-A4E4-F5428B9B265F}" keepAlive="1" name="Consulta - TradeResults6" description="Ligação à consulta 'TradeResults6' no livro." type="5" refreshedVersion="6" background="1" saveData="1">
    <dbPr connection="Provider=Microsoft.Mashup.OleDb.1;Data Source=$Workbook$;Location=TradeResults6;Extended Properties=&quot;&quot;" command="SELECT * FROM [TradeResults6]"/>
  </connection>
  <connection id="18" xr16:uid="{33F2D45A-82A9-494B-9906-341F7EFC09B5}" keepAlive="1" name="Consulta - TradeResults7" description="Ligação à consulta 'TradeResults7' no livro." type="5" refreshedVersion="6" background="1" saveData="1">
    <dbPr connection="Provider=Microsoft.Mashup.OleDb.1;Data Source=$Workbook$;Location=TradeResults7;Extended Properties=&quot;&quot;" command="SELECT * FROM [TradeResults7]"/>
  </connection>
  <connection id="19" xr16:uid="{C0886B57-1D5B-4D39-8241-7496FE5B4752}" keepAlive="1" name="Consulta - TradeResults8" description="Ligação à consulta 'TradeResults8' no livro." type="5" refreshedVersion="6" background="1" saveData="1">
    <dbPr connection="Provider=Microsoft.Mashup.OleDb.1;Data Source=$Workbook$;Location=TradeResults8;Extended Properties=&quot;&quot;" command="SELECT * FROM [TradeResults8]"/>
  </connection>
  <connection id="20" xr16:uid="{5DA7A6C7-6546-496E-BEF7-FE137A4D6B39}" keepAlive="1" name="Consulta - TradeResults9" description="Ligação à consulta 'TradeResults9' no livro." type="5" refreshedVersion="6" background="1" saveData="1">
    <dbPr connection="Provider=Microsoft.Mashup.OleDb.1;Data Source=$Workbook$;Location=TradeResults9;Extended Properties=&quot;&quot;" command="SELECT * FROM [TradeResults9]"/>
  </connection>
</connections>
</file>

<file path=xl/sharedStrings.xml><?xml version="1.0" encoding="utf-8"?>
<sst xmlns="http://schemas.openxmlformats.org/spreadsheetml/2006/main" count="180" uniqueCount="9">
  <si>
    <t>Column1</t>
  </si>
  <si>
    <t>Column2</t>
  </si>
  <si>
    <t>Column3</t>
  </si>
  <si>
    <t>Success Rate:</t>
  </si>
  <si>
    <t>Average Profit Margin:</t>
  </si>
  <si>
    <t>Standard deviation:</t>
  </si>
  <si>
    <t>Gain Standard Deviation:</t>
  </si>
  <si>
    <t>Loss Standard Deviation:</t>
  </si>
  <si>
    <t>Average Profit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</si>
</sst>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right"/>
    </xf>
    <xf numFmtId="10" fontId="0" fillId="0" borderId="0" xfId="1" applyNumberFormat="1" applyFont="1"/>
    <xf numFmtId="10" fontId="1" fillId="0" borderId="0" xfId="1" applyNumberFormat="1" applyFont="1"/>
    <xf numFmtId="0" fontId="2" fillId="0" borderId="0" xfId="0" applyFont="1" applyAlignment="1">
      <alignment horizontal="right" wrapText="1"/>
    </xf>
    <xf numFmtId="9" fontId="0" fillId="0" borderId="0" xfId="1" applyFont="1"/>
    <xf numFmtId="2" fontId="1" fillId="0" borderId="0" xfId="1" applyNumberFormat="1" applyFont="1"/>
  </cellXfs>
  <cellStyles count="2">
    <cellStyle name="Normal" xfId="0" builtinId="0"/>
    <cellStyle name="Percentagem" xfId="1" builtinId="5"/>
  </cellStyles>
  <dxfs count="2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13" xr16:uid="{280593D8-0364-4253-A87C-4B1311D4D0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11" xr16:uid="{FA9A3555-9668-453A-B901-DFF0DF990B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0" xr16:uid="{714B8217-0445-4794-839E-D8497B8B0D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9" xr16:uid="{4ADB6FB5-E1C8-4040-A9EF-7CE1AAAFE6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8" xr16:uid="{A5E1333F-B71E-4BA2-A280-A9A756CE93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7" xr16:uid="{3D0ECF80-E676-4E57-BC81-B8EDEC0A68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6" xr16:uid="{329FBD7A-016B-426E-B57C-347646B90C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5" xr16:uid="{3E249BC8-C420-4AEB-92F1-5C48AE3F0C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4" xr16:uid="{6A02ACB2-6529-42C5-B3B0-4341051A67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3" xr16:uid="{33E7B204-B6F8-46C3-BB49-C25B0A9892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" xr16:uid="{F93E95DA-097D-436B-8B79-803068AB73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20" xr16:uid="{FB27E724-7B6D-4D5D-8FC2-ECA34854F6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9" xr16:uid="{86B80AE5-4DB8-4A26-9AD9-80CBE3E4DD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8" xr16:uid="{70C051E3-40A9-4D3D-A371-4EDE2918EF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7" xr16:uid="{B61E25E8-E7DB-4987-B901-3D55BBD77E7A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6" xr16:uid="{E3535827-0669-468A-94CE-2C21C56802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5" xr16:uid="{D8610BAC-5F46-4F1A-BA86-C36707FAF1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4" xr16:uid="{D8C4C119-DFF7-4AE8-9228-551CD98C17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2" xr16:uid="{F5F0FE88-ECD9-44F3-B9DF-0EA9BBE8E04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029023-971E-4C4C-9CF1-6CBDDEABCA0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C10476-1635-4B09-8892-CB0916A5473D}" name="TradeResults20" displayName="TradeResults20" ref="A1:C151" tableType="queryTable" totalsRowShown="0">
  <autoFilter ref="A1:C151" xr:uid="{5296785B-2DD2-45DD-B218-E3A69F7D5A1C}"/>
  <tableColumns count="3">
    <tableColumn id="1" xr3:uid="{E8A01DB1-0085-4834-92A4-8F4B80501CDD}" uniqueName="1" name="Column1" queryTableFieldId="1"/>
    <tableColumn id="2" xr3:uid="{8E83F755-CAF4-46FF-A5E2-2B9CDEE6D605}" uniqueName="2" name="Column2" queryTableFieldId="2"/>
    <tableColumn id="3" xr3:uid="{EF692A94-20D0-4587-9656-7677A8CEDC6F}" uniqueName="3" name="Column3" queryTableFieldId="3" dataDxfId="0" dataCellStyle="Percentage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8A3D61-EB54-4CC0-A946-82E5F613ACA0}" name="TradeResults19" displayName="TradeResults19" ref="A1:C151" tableType="queryTable" totalsRowShown="0">
  <autoFilter ref="A1:C151" xr:uid="{A00586A6-93EB-4A65-9B0E-5B2CC82D5837}"/>
  <tableColumns count="3">
    <tableColumn id="1" xr3:uid="{42D8B71F-2443-4E8A-901A-47EC5D3F7B56}" uniqueName="1" name="Column1" queryTableFieldId="1"/>
    <tableColumn id="2" xr3:uid="{29D44FBF-2B14-439B-9D58-1EB6FF1C612A}" uniqueName="2" name="Column2" queryTableFieldId="2"/>
    <tableColumn id="3" xr3:uid="{DD5590DF-BC18-4508-8FFA-EDD2F6B92882}" uniqueName="3" name="Column3" queryTableFieldId="3" dataDxfId="1" dataCellStyle="Percentage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CC44568-C7AA-499C-AC70-D2805F7137AE}" name="TradeResults18" displayName="TradeResults18" ref="A1:C151" tableType="queryTable" totalsRowShown="0">
  <autoFilter ref="A1:C151" xr:uid="{048B1D0E-03D0-4577-876A-5B0ACBBF97AB}"/>
  <tableColumns count="3">
    <tableColumn id="1" xr3:uid="{34A7A3D7-B95C-47DA-84DA-8FFBD6DF5CA9}" uniqueName="1" name="Column1" queryTableFieldId="1"/>
    <tableColumn id="2" xr3:uid="{66C615AE-B671-4170-858C-43AEDEA9D69E}" uniqueName="2" name="Column2" queryTableFieldId="2"/>
    <tableColumn id="3" xr3:uid="{8C059617-6F7F-47EC-87EE-92B4F2DDFCC6}" uniqueName="3" name="Column3" queryTableFieldId="3" dataDxfId="7" dataCellStyle="Percentage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8AB69-9B12-4143-99B7-5E848151BD1E}" name="TradeResults17" displayName="TradeResults17" ref="A1:C151" tableType="queryTable" totalsRowShown="0">
  <autoFilter ref="A1:C151" xr:uid="{00DCC2CE-2411-40EC-9F1F-449D17998080}"/>
  <tableColumns count="3">
    <tableColumn id="1" xr3:uid="{49BB1D36-E058-484F-A60C-26A0143F12FA}" uniqueName="1" name="Column1" queryTableFieldId="1"/>
    <tableColumn id="2" xr3:uid="{41535F4D-0CF6-40A1-887A-72A89A027F64}" uniqueName="2" name="Column2" queryTableFieldId="2"/>
    <tableColumn id="3" xr3:uid="{D9184633-DA57-4E32-837B-C2EFCB8F13B1}" uniqueName="3" name="Column3" queryTableFieldId="3" dataDxfId="8" dataCellStyle="Percentagem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74E71BC-9197-4B78-B8DB-D605E89EA022}" name="TradeResults16" displayName="TradeResults16" ref="A1:C151" tableType="queryTable" totalsRowShown="0">
  <autoFilter ref="A1:C151" xr:uid="{8FB226BB-BF84-4E1D-B1DC-2BE042875C08}"/>
  <tableColumns count="3">
    <tableColumn id="1" xr3:uid="{82A1C1E7-41B6-4462-B6D3-8C7AA4D4A704}" uniqueName="1" name="Column1" queryTableFieldId="1"/>
    <tableColumn id="2" xr3:uid="{73EE4BE6-3C0A-4E5C-AB31-78B450F70834}" uniqueName="2" name="Column2" queryTableFieldId="2"/>
    <tableColumn id="3" xr3:uid="{27EE28EA-6692-4C3F-BC1A-2D9D026B9351}" uniqueName="3" name="Column3" queryTableFieldId="3" dataDxfId="9" dataCellStyle="Percentagem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27E49B-13A2-468D-8193-0A33180A159B}" name="TradeResults15" displayName="TradeResults15" ref="A1:C151" tableType="queryTable" totalsRowShown="0">
  <autoFilter ref="A1:C151" xr:uid="{1E246A59-C68C-46B9-9106-93F3A2EA1A11}"/>
  <tableColumns count="3">
    <tableColumn id="1" xr3:uid="{ECD65537-B509-4BE6-BCC8-C102E3547066}" uniqueName="1" name="Column1" queryTableFieldId="1"/>
    <tableColumn id="2" xr3:uid="{8AE00ED2-8CED-4268-BB36-D8C4F1C3675F}" uniqueName="2" name="Column2" queryTableFieldId="2"/>
    <tableColumn id="3" xr3:uid="{FD0C66A9-E032-4CB0-B9DE-FC99C5E4C89F}" uniqueName="3" name="Column3" queryTableFieldId="3" dataDxfId="10" dataCellStyle="Percentagem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4B8BFD-A0D6-4268-B445-FCB6115A89C5}" name="TradeResults14" displayName="TradeResults14" ref="A1:C151" tableType="queryTable" totalsRowShown="0">
  <autoFilter ref="A1:C151" xr:uid="{C87402D5-BFE0-4672-94F5-8CD72986ADB7}"/>
  <tableColumns count="3">
    <tableColumn id="1" xr3:uid="{F2FBE2B3-238A-4FA3-A26A-7A1072843F6C}" uniqueName="1" name="Column1" queryTableFieldId="1"/>
    <tableColumn id="2" xr3:uid="{3AEDEFD4-9E99-40C2-A182-EB14922AE5BC}" uniqueName="2" name="Column2" queryTableFieldId="2"/>
    <tableColumn id="3" xr3:uid="{D56279FC-333C-4EA2-9591-46A4DCA75209}" uniqueName="3" name="Column3" queryTableFieldId="3" dataDxfId="11" dataCellStyle="Percentagem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10EFB7A-46F5-4F4D-AA61-BFA25C4CB983}" name="TradeResults13" displayName="TradeResults13" ref="A1:C151" tableType="queryTable" totalsRowShown="0">
  <autoFilter ref="A1:C151" xr:uid="{4861978A-2058-49B2-A5D5-893BDC35A020}"/>
  <tableColumns count="3">
    <tableColumn id="1" xr3:uid="{9957CAE8-B1B1-44DA-84F4-79AD3A07DC8B}" uniqueName="1" name="Column1" queryTableFieldId="1"/>
    <tableColumn id="2" xr3:uid="{AE86CC0D-029E-4D68-A13B-45E57E318641}" uniqueName="2" name="Column2" queryTableFieldId="2"/>
    <tableColumn id="3" xr3:uid="{B71A071F-9D60-4E7F-B9EA-E12D52EF270A}" uniqueName="3" name="Column3" queryTableFieldId="3" dataDxfId="12" dataCellStyle="Percentagem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22BED6-4C1D-449D-B361-8A80C473B0A6}" name="TradeResults12" displayName="TradeResults12" ref="A1:C151" tableType="queryTable" totalsRowShown="0">
  <autoFilter ref="A1:C151" xr:uid="{59D1D396-68FD-4588-8A7A-DAA3D2D4C6F7}"/>
  <tableColumns count="3">
    <tableColumn id="1" xr3:uid="{F9FB74B4-3232-4E51-89CE-127FAFFB299B}" uniqueName="1" name="Column1" queryTableFieldId="1"/>
    <tableColumn id="2" xr3:uid="{CD9F3CDC-33FC-4472-97BE-BB2023CC502B}" uniqueName="2" name="Column2" queryTableFieldId="2"/>
    <tableColumn id="3" xr3:uid="{0949A72C-C457-4EB6-A011-9EA54114ACA9}" uniqueName="3" name="Column3" queryTableFieldId="3" dataDxfId="13" dataCellStyle="Percentagem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361FCB-FCB4-4160-B560-322769BBFD54}" name="TradeResults11" displayName="TradeResults11" ref="A1:C151" tableType="queryTable" totalsRowShown="0">
  <autoFilter ref="A1:C151" xr:uid="{E90615ED-3BD1-423C-B915-5558A15F530A}"/>
  <tableColumns count="3">
    <tableColumn id="1" xr3:uid="{36801D59-7636-4FCC-87D1-B54532BF5940}" uniqueName="1" name="Column1" queryTableFieldId="1"/>
    <tableColumn id="2" xr3:uid="{646F07C9-3BB4-41B2-8F52-D2BBC0CD37A4}" uniqueName="2" name="Column2" queryTableFieldId="2"/>
    <tableColumn id="3" xr3:uid="{1607B47C-7BF9-4669-B925-3F4EE4F59473}" uniqueName="3" name="Column3" queryTableFieldId="3" dataDxfId="14" dataCellStyle="Percentagem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AE09E5-2930-4F04-9717-C8CD5C43C7AB}" name="TradeResults10" displayName="TradeResults10" ref="A1:C151" tableType="queryTable" totalsRowShown="0">
  <autoFilter ref="A1:C151" xr:uid="{491B5035-D946-40C9-AA00-961ADCF2A866}"/>
  <tableColumns count="3">
    <tableColumn id="1" xr3:uid="{1F98247A-18F2-4926-B73F-47B195FD44A8}" uniqueName="1" name="Column1" queryTableFieldId="1"/>
    <tableColumn id="2" xr3:uid="{07CDA080-DE92-4C7F-AA42-3010DFF6EC3B}" uniqueName="2" name="Column2" queryTableFieldId="2"/>
    <tableColumn id="3" xr3:uid="{E35C6CA6-C647-4306-B321-E4B0B966706E}" uniqueName="3" name="Column3" queryTableFieldId="3" dataDxfId="15" dataCellStyle="Percentagem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95B652-08DC-4AAF-A08A-8F6D0D6681B0}" name="TradeResults9" displayName="TradeResults9" ref="A1:C151" tableType="queryTable" totalsRowShown="0">
  <autoFilter ref="A1:C151" xr:uid="{7A900613-FE5B-46FC-930C-157F120D8526}"/>
  <tableColumns count="3">
    <tableColumn id="1" xr3:uid="{8F5C87CF-23BF-4A05-BA66-5042FBA3BB7E}" uniqueName="1" name="Column1" queryTableFieldId="1"/>
    <tableColumn id="2" xr3:uid="{D0B4FF0C-E180-4DC4-AEA0-DFF7223E5FF2}" uniqueName="2" name="Column2" queryTableFieldId="2"/>
    <tableColumn id="3" xr3:uid="{B7172490-2D9D-4DF1-9A95-1A83E7A09E85}" uniqueName="3" name="Column3" queryTableFieldId="3" dataDxfId="16" dataCellStyle="Percentagem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62CFE5-181C-4365-90C8-351A4A25D22D}" name="TradeResults8" displayName="TradeResults8" ref="A1:C151" tableType="queryTable" totalsRowShown="0">
  <autoFilter ref="A1:C151" xr:uid="{0D271D30-B608-4CD9-A0A1-12595BC53AB1}"/>
  <tableColumns count="3">
    <tableColumn id="1" xr3:uid="{F6AD0A59-ADDB-47A0-B23A-E08B74E8F3B9}" uniqueName="1" name="Column1" queryTableFieldId="1"/>
    <tableColumn id="2" xr3:uid="{2C4D2B51-9E1A-4C98-BC6A-6089AA6E84BB}" uniqueName="2" name="Column2" queryTableFieldId="2"/>
    <tableColumn id="3" xr3:uid="{8D7F500F-BD2B-4E64-A4FF-8BF12BCA58D7}" uniqueName="3" name="Column3" queryTableFieldId="3" dataDxfId="17" dataCellStyle="Percentagem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17B50A-F394-4200-8A22-04B3D1966C96}" name="TradeResults7" displayName="TradeResults7" ref="A1:C151" tableType="queryTable" totalsRowShown="0">
  <autoFilter ref="A1:C151" xr:uid="{8E8E1984-182A-40F1-9C32-D45AF53C606D}"/>
  <tableColumns count="3">
    <tableColumn id="1" xr3:uid="{F7730B09-1CCD-4F21-9AE4-94D90E128619}" uniqueName="1" name="Column1" queryTableFieldId="1"/>
    <tableColumn id="2" xr3:uid="{E5EAAD6C-440F-46C4-8F6B-E2D22AE11F55}" uniqueName="2" name="Column2" queryTableFieldId="2"/>
    <tableColumn id="3" xr3:uid="{6F895F48-F6AE-4020-AA59-87686EBA438B}" uniqueName="3" name="Column3" queryTableFieldId="3" dataDxfId="18" dataCellStyle="Percentagem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A5C721-E7B9-4FA3-AC39-465589FD5BAF}" name="TradeResults6" displayName="TradeResults6" ref="A1:C151" tableType="queryTable" totalsRowShown="0">
  <autoFilter ref="A1:C151" xr:uid="{860BA4E6-0046-4544-A7A8-1320F1551937}"/>
  <tableColumns count="3">
    <tableColumn id="1" xr3:uid="{D52EACCC-F2E5-4E21-9E4F-ACADBBCC6E7E}" uniqueName="1" name="Column1" queryTableFieldId="1"/>
    <tableColumn id="2" xr3:uid="{B01172F0-568F-489C-8B78-690ADCD26A2D}" uniqueName="2" name="Column2" queryTableFieldId="2"/>
    <tableColumn id="3" xr3:uid="{85410E71-F874-47D5-B8B8-E8FE3FABAF00}" uniqueName="3" name="Column3" queryTableFieldId="3" dataDxfId="2" dataCellStyle="Percentagem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DF0C81-B2DE-47A6-9A11-16346ECE8527}" name="TradeResults5" displayName="TradeResults5" ref="A1:C151" tableType="queryTable" totalsRowShown="0">
  <autoFilter ref="A1:C151" xr:uid="{9BA27928-8084-42C7-AF14-C50280AF1212}"/>
  <tableColumns count="3">
    <tableColumn id="1" xr3:uid="{07EC0321-592F-42BE-9642-9D82EEA41150}" uniqueName="1" name="Column1" queryTableFieldId="1"/>
    <tableColumn id="2" xr3:uid="{450F66D7-2EE7-4A10-AEDE-C82EBA8110A7}" uniqueName="2" name="Column2" queryTableFieldId="2"/>
    <tableColumn id="3" xr3:uid="{1224BAB8-DAD3-4DFA-B9C8-6795EBC1FBC6}" uniqueName="3" name="Column3" queryTableFieldId="3" dataDxfId="3" dataCellStyle="Percentagem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B0BFF6-7843-4708-B2AE-9B526FEB26BF}" name="TradeResults4" displayName="TradeResults4" ref="A1:C151" tableType="queryTable" totalsRowShown="0">
  <autoFilter ref="A1:C151" xr:uid="{2DD7A22F-A5C7-424F-9FFA-57A85F3FC506}"/>
  <tableColumns count="3">
    <tableColumn id="1" xr3:uid="{0073D4E3-3713-44BE-A6DE-5928F445B8E1}" uniqueName="1" name="Column1" queryTableFieldId="1"/>
    <tableColumn id="2" xr3:uid="{A21BC425-29FF-4340-A675-3A1D2736F55A}" uniqueName="2" name="Column2" queryTableFieldId="2"/>
    <tableColumn id="3" xr3:uid="{E3E5DFE4-8B71-4673-8646-967F54A5FDBB}" uniqueName="3" name="Column3" queryTableFieldId="3" dataDxfId="4" dataCellStyle="Percentagem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487FAD-9DB6-436E-8BC5-36EC5FFBC98E}" name="TradeResults3" displayName="TradeResults3" ref="A1:C151" tableType="queryTable" totalsRowShown="0">
  <autoFilter ref="A1:C151" xr:uid="{0B6E8940-4B93-4831-B30D-FECF0635A6F7}"/>
  <tableColumns count="3">
    <tableColumn id="1" xr3:uid="{86E1F38A-1BC7-417E-9F10-CD37ED1A57FB}" uniqueName="1" name="Column1" queryTableFieldId="1"/>
    <tableColumn id="2" xr3:uid="{A5953D20-E11E-44E2-8DC2-B6518E8C4CC9}" uniqueName="2" name="Column2" queryTableFieldId="2"/>
    <tableColumn id="3" xr3:uid="{4D4F4050-ECAA-4BD0-9AD9-6767CB927438}" uniqueName="3" name="Column3" queryTableFieldId="3" dataDxfId="5" dataCellStyle="Percentagem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3AF492-B4EE-42F6-84A7-36FC3450EBFB}" name="TradeResults2" displayName="TradeResults2" ref="A1:C151" tableType="queryTable" totalsRowShown="0">
  <autoFilter ref="A1:C151" xr:uid="{2BD96ABD-0B7A-404E-B1E6-C24EE734166F}"/>
  <tableColumns count="3">
    <tableColumn id="1" xr3:uid="{95934E30-D87C-4A65-8F12-A8EAEC45FA35}" uniqueName="1" name="Column1" queryTableFieldId="1"/>
    <tableColumn id="2" xr3:uid="{19F974C3-385E-43A2-BB1D-5CFF40A67843}" uniqueName="2" name="Column2" queryTableFieldId="2"/>
    <tableColumn id="3" xr3:uid="{EA874316-929C-4A19-BD2A-81F670AE0ACD}" uniqueName="3" name="Column3" queryTableFieldId="3" dataDxfId="6" dataCellStyle="Percentagem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A41AE-EC85-4D7B-BC97-17BC9ADEC90E}" name="TradeResults1" displayName="TradeResults1" ref="A1:C151" tableType="queryTable" totalsRowShown="0">
  <autoFilter ref="A1:C151" xr:uid="{C46AC686-F11E-4A6A-8BB7-EE5CFFA62EFA}"/>
  <tableColumns count="3">
    <tableColumn id="1" xr3:uid="{10DD06FC-6987-4EFB-B1BD-E5DDDC4AE9E8}" uniqueName="1" name="Column1" queryTableFieldId="1"/>
    <tableColumn id="2" xr3:uid="{F7C664C3-A25F-4291-A347-F960B4827D47}" uniqueName="2" name="Column2" queryTableFieldId="2"/>
    <tableColumn id="3" xr3:uid="{CCF88549-18E3-46BD-BFDE-4198451F8DB2}" uniqueName="3" name="Column3" queryTableFieldId="3" dataDxfId="19" dataCellStyle="Pe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0EC8-4E8E-4962-AE39-D6573EF4BF71}">
  <dimension ref="A1:F151"/>
  <sheetViews>
    <sheetView workbookViewId="0">
      <selection sqref="A1:C151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-75.46454</v>
      </c>
      <c r="C2" s="2">
        <v>-0.10481186000000001</v>
      </c>
      <c r="E2" s="1" t="s">
        <v>3</v>
      </c>
      <c r="F2" s="2">
        <f xml:space="preserve"> COUNTIF(TradeResults20[Column1], "VERDADEIRO") / COUNTA(TradeResults20[Column1])</f>
        <v>0.8</v>
      </c>
    </row>
    <row r="3" spans="1:6" ht="18" x14ac:dyDescent="0.35">
      <c r="A3" t="b">
        <v>1</v>
      </c>
      <c r="B3">
        <v>145.32409999999999</v>
      </c>
      <c r="C3" s="2">
        <v>0.20183903</v>
      </c>
      <c r="E3" s="1" t="s">
        <v>4</v>
      </c>
      <c r="F3" s="2">
        <f t="array" ref="F3" xml:space="preserve"> AVERAGE(IF(TradeResults20[Column1] = TRUE,TradeResults20[Column3]))</f>
        <v>6.1115085146416691E-2</v>
      </c>
    </row>
    <row r="4" spans="1:6" ht="18" x14ac:dyDescent="0.35">
      <c r="A4" t="b">
        <v>0</v>
      </c>
      <c r="B4">
        <v>182.80383</v>
      </c>
      <c r="C4" s="2">
        <v>0.25389420000000001</v>
      </c>
      <c r="E4" s="1" t="s">
        <v>8</v>
      </c>
      <c r="F4" s="6">
        <f t="array" ref="F4" xml:space="preserve"> AVERAGE(IF(TradeResults20[Column1] = TRUE,TradeResults20[Column2],0))</f>
        <v>35.202288641733311</v>
      </c>
    </row>
    <row r="5" spans="1:6" ht="18" x14ac:dyDescent="0.35">
      <c r="A5" t="b">
        <v>1</v>
      </c>
      <c r="B5">
        <v>173.6524</v>
      </c>
      <c r="C5" s="2">
        <v>0.24118389000000001</v>
      </c>
      <c r="E5" s="4" t="s">
        <v>5</v>
      </c>
      <c r="F5" s="2">
        <f t="array" ref="F5">_xlfn.STDEV.P(IF(TradeResults20[Column1]=TRUE, TradeResults20[Column3]))</f>
        <v>0.14750200800177035</v>
      </c>
    </row>
    <row r="6" spans="1:6" ht="18" x14ac:dyDescent="0.35">
      <c r="A6" t="b">
        <v>1</v>
      </c>
      <c r="B6">
        <v>-59.526978</v>
      </c>
      <c r="C6" s="2">
        <v>-8.2676360000000004E-2</v>
      </c>
      <c r="E6" s="1" t="s">
        <v>6</v>
      </c>
      <c r="F6" s="2">
        <f t="array" ref="F6">_xlfn.STDEV.P(IF(TradeResults20[Column1]=TRUE, IF(TradeResults20[Column3]&gt;0,TradeResults20[Column3])))</f>
        <v>5.9312254972625919E-2</v>
      </c>
    </row>
    <row r="7" spans="1:6" ht="18" x14ac:dyDescent="0.35">
      <c r="A7" t="b">
        <v>1</v>
      </c>
      <c r="B7">
        <v>-88.472290000000001</v>
      </c>
      <c r="C7" s="2">
        <v>-0.12287818</v>
      </c>
      <c r="E7" s="1" t="s">
        <v>7</v>
      </c>
      <c r="F7" s="3">
        <f t="array" ref="F7">_xlfn.STDEV.P(IF(TradeResults20[Column1]=TRUE, IF(TradeResults20[Column3]&lt;0,TradeResults20[Column3])))</f>
        <v>3.8680131596253768E-2</v>
      </c>
    </row>
    <row r="8" spans="1:6" x14ac:dyDescent="0.3">
      <c r="A8" t="b">
        <v>1</v>
      </c>
      <c r="B8">
        <v>145.32409999999999</v>
      </c>
      <c r="C8" s="2">
        <v>0.20183903</v>
      </c>
    </row>
    <row r="9" spans="1:6" x14ac:dyDescent="0.3">
      <c r="A9" t="b">
        <v>1</v>
      </c>
      <c r="B9">
        <v>-88.472290000000001</v>
      </c>
      <c r="C9" s="2">
        <v>-0.12287818</v>
      </c>
    </row>
    <row r="10" spans="1:6" x14ac:dyDescent="0.3">
      <c r="A10" t="b">
        <v>1</v>
      </c>
      <c r="B10">
        <v>145.32409999999999</v>
      </c>
      <c r="C10" s="2">
        <v>0.20183903</v>
      </c>
    </row>
    <row r="11" spans="1:6" x14ac:dyDescent="0.3">
      <c r="A11" t="b">
        <v>0</v>
      </c>
      <c r="B11">
        <v>194.87469999999999</v>
      </c>
      <c r="C11" s="2">
        <v>0.27065929999999999</v>
      </c>
    </row>
    <row r="12" spans="1:6" x14ac:dyDescent="0.3">
      <c r="A12" t="b">
        <v>1</v>
      </c>
      <c r="B12">
        <v>-55.352783000000002</v>
      </c>
      <c r="C12" s="2">
        <v>-7.6878870000000002E-2</v>
      </c>
    </row>
    <row r="13" spans="1:6" x14ac:dyDescent="0.3">
      <c r="A13" t="b">
        <v>0</v>
      </c>
      <c r="B13">
        <v>202.51746</v>
      </c>
      <c r="C13" s="2">
        <v>0.28127426</v>
      </c>
    </row>
    <row r="14" spans="1:6" x14ac:dyDescent="0.3">
      <c r="A14" t="b">
        <v>1</v>
      </c>
      <c r="B14">
        <v>175.44311999999999</v>
      </c>
      <c r="C14" s="2">
        <v>0.243671</v>
      </c>
    </row>
    <row r="15" spans="1:6" x14ac:dyDescent="0.3">
      <c r="A15" t="b">
        <v>1</v>
      </c>
      <c r="B15">
        <v>5.4340820000000001</v>
      </c>
      <c r="C15" s="2">
        <v>7.547336E-3</v>
      </c>
    </row>
    <row r="16" spans="1:6" x14ac:dyDescent="0.3">
      <c r="A16" t="b">
        <v>1</v>
      </c>
      <c r="B16">
        <v>-60.522095</v>
      </c>
      <c r="C16" s="2">
        <v>-8.4058460000000002E-2</v>
      </c>
    </row>
    <row r="17" spans="1:3" x14ac:dyDescent="0.3">
      <c r="A17" t="b">
        <v>1</v>
      </c>
      <c r="B17">
        <v>-47.092284999999997</v>
      </c>
      <c r="C17" s="2">
        <v>-6.5405950000000004E-2</v>
      </c>
    </row>
    <row r="18" spans="1:3" x14ac:dyDescent="0.3">
      <c r="A18" t="b">
        <v>1</v>
      </c>
      <c r="B18">
        <v>-36.336120000000001</v>
      </c>
      <c r="C18" s="2">
        <v>-5.0466835000000002E-2</v>
      </c>
    </row>
    <row r="19" spans="1:3" x14ac:dyDescent="0.3">
      <c r="A19" t="b">
        <v>1</v>
      </c>
      <c r="B19">
        <v>-13.801575</v>
      </c>
      <c r="C19" s="2">
        <v>-1.9168853999999999E-2</v>
      </c>
    </row>
    <row r="20" spans="1:3" x14ac:dyDescent="0.3">
      <c r="A20" t="b">
        <v>1</v>
      </c>
      <c r="B20">
        <v>176.68933000000001</v>
      </c>
      <c r="C20" s="2">
        <v>0.24540184000000001</v>
      </c>
    </row>
    <row r="21" spans="1:3" x14ac:dyDescent="0.3">
      <c r="A21" t="b">
        <v>1</v>
      </c>
      <c r="B21">
        <v>174.14959999999999</v>
      </c>
      <c r="C21" s="2">
        <v>0.24187444</v>
      </c>
    </row>
    <row r="22" spans="1:3" x14ac:dyDescent="0.3">
      <c r="A22" t="b">
        <v>1</v>
      </c>
      <c r="B22">
        <v>172.23389</v>
      </c>
      <c r="C22" s="2">
        <v>0.23921373000000001</v>
      </c>
    </row>
    <row r="23" spans="1:3" x14ac:dyDescent="0.3">
      <c r="A23" t="b">
        <v>1</v>
      </c>
      <c r="B23">
        <v>145.32409999999999</v>
      </c>
      <c r="C23" s="2">
        <v>0.20183903</v>
      </c>
    </row>
    <row r="24" spans="1:3" x14ac:dyDescent="0.3">
      <c r="A24" t="b">
        <v>0</v>
      </c>
      <c r="B24">
        <v>189.74023</v>
      </c>
      <c r="C24" s="2">
        <v>0.26352809999999999</v>
      </c>
    </row>
    <row r="25" spans="1:3" x14ac:dyDescent="0.3">
      <c r="A25" t="b">
        <v>1</v>
      </c>
      <c r="B25">
        <v>-88.472290000000001</v>
      </c>
      <c r="C25" s="2">
        <v>-0.12287818</v>
      </c>
    </row>
    <row r="26" spans="1:3" x14ac:dyDescent="0.3">
      <c r="A26" t="b">
        <v>1</v>
      </c>
      <c r="B26">
        <v>-32.709350000000001</v>
      </c>
      <c r="C26" s="2">
        <v>-4.5429654E-2</v>
      </c>
    </row>
    <row r="27" spans="1:3" x14ac:dyDescent="0.3">
      <c r="A27" t="b">
        <v>1</v>
      </c>
      <c r="B27">
        <v>175.45134999999999</v>
      </c>
      <c r="C27" s="2">
        <v>0.24368244</v>
      </c>
    </row>
    <row r="28" spans="1:3" x14ac:dyDescent="0.3">
      <c r="A28" t="b">
        <v>0</v>
      </c>
      <c r="B28">
        <v>202.47235000000001</v>
      </c>
      <c r="C28" s="2">
        <v>0.28121158000000002</v>
      </c>
    </row>
    <row r="29" spans="1:3" x14ac:dyDescent="0.3">
      <c r="A29" t="b">
        <v>1</v>
      </c>
      <c r="B29">
        <v>177.14410000000001</v>
      </c>
      <c r="C29" s="2">
        <v>0.24603347</v>
      </c>
    </row>
    <row r="30" spans="1:3" x14ac:dyDescent="0.3">
      <c r="A30" t="b">
        <v>1</v>
      </c>
      <c r="B30">
        <v>-30.959472999999999</v>
      </c>
      <c r="C30" s="2">
        <v>-4.2999268E-2</v>
      </c>
    </row>
    <row r="31" spans="1:3" x14ac:dyDescent="0.3">
      <c r="A31" t="b">
        <v>1</v>
      </c>
      <c r="B31">
        <v>174.53369000000001</v>
      </c>
      <c r="C31" s="2">
        <v>0.24240790000000001</v>
      </c>
    </row>
    <row r="32" spans="1:3" x14ac:dyDescent="0.3">
      <c r="A32" t="b">
        <v>1</v>
      </c>
      <c r="B32">
        <v>-63.124206999999998</v>
      </c>
      <c r="C32" s="2">
        <v>-8.7672509999999995E-2</v>
      </c>
    </row>
    <row r="33" spans="1:3" x14ac:dyDescent="0.3">
      <c r="A33" t="b">
        <v>1</v>
      </c>
      <c r="B33">
        <v>-24.994994999999999</v>
      </c>
      <c r="C33" s="2">
        <v>-3.4715271999999998E-2</v>
      </c>
    </row>
    <row r="34" spans="1:3" x14ac:dyDescent="0.3">
      <c r="A34" t="b">
        <v>0</v>
      </c>
      <c r="B34">
        <v>199.87719999999999</v>
      </c>
      <c r="C34" s="2">
        <v>0.27760722999999998</v>
      </c>
    </row>
    <row r="35" spans="1:3" x14ac:dyDescent="0.3">
      <c r="A35" t="b">
        <v>1</v>
      </c>
      <c r="B35">
        <v>-36.822569999999999</v>
      </c>
      <c r="C35" s="2">
        <v>-5.1142458000000002E-2</v>
      </c>
    </row>
    <row r="36" spans="1:3" x14ac:dyDescent="0.3">
      <c r="A36" t="b">
        <v>0</v>
      </c>
      <c r="B36">
        <v>195.98785000000001</v>
      </c>
      <c r="C36" s="2">
        <v>0.27220535000000001</v>
      </c>
    </row>
    <row r="37" spans="1:3" x14ac:dyDescent="0.3">
      <c r="A37" t="b">
        <v>0</v>
      </c>
      <c r="B37">
        <v>182.71301</v>
      </c>
      <c r="C37" s="2">
        <v>0.2537681</v>
      </c>
    </row>
    <row r="38" spans="1:3" x14ac:dyDescent="0.3">
      <c r="A38" t="b">
        <v>1</v>
      </c>
      <c r="B38">
        <v>173.17339999999999</v>
      </c>
      <c r="C38" s="2">
        <v>0.24051860999999999</v>
      </c>
    </row>
    <row r="39" spans="1:3" x14ac:dyDescent="0.3">
      <c r="A39" t="b">
        <v>1</v>
      </c>
      <c r="B39">
        <v>-88.472290000000001</v>
      </c>
      <c r="C39" s="2">
        <v>-0.12287818</v>
      </c>
    </row>
    <row r="40" spans="1:3" x14ac:dyDescent="0.3">
      <c r="A40" t="b">
        <v>0</v>
      </c>
      <c r="B40">
        <v>192.52063000000001</v>
      </c>
      <c r="C40" s="2">
        <v>0.26738977000000003</v>
      </c>
    </row>
    <row r="41" spans="1:3" x14ac:dyDescent="0.3">
      <c r="A41" t="b">
        <v>1</v>
      </c>
      <c r="B41">
        <v>-88.472290000000001</v>
      </c>
      <c r="C41" s="2">
        <v>-0.12287818</v>
      </c>
    </row>
    <row r="42" spans="1:3" x14ac:dyDescent="0.3">
      <c r="A42" t="b">
        <v>1</v>
      </c>
      <c r="B42">
        <v>-50.437195000000003</v>
      </c>
      <c r="C42" s="2">
        <v>-7.0051660000000002E-2</v>
      </c>
    </row>
    <row r="43" spans="1:3" x14ac:dyDescent="0.3">
      <c r="A43" t="b">
        <v>1</v>
      </c>
      <c r="B43">
        <v>173.68866</v>
      </c>
      <c r="C43" s="2">
        <v>0.24123423999999999</v>
      </c>
    </row>
    <row r="44" spans="1:3" x14ac:dyDescent="0.3">
      <c r="A44" t="b">
        <v>1</v>
      </c>
      <c r="B44">
        <v>145.32409999999999</v>
      </c>
      <c r="C44" s="2">
        <v>0.20183903</v>
      </c>
    </row>
    <row r="45" spans="1:3" x14ac:dyDescent="0.3">
      <c r="A45" t="b">
        <v>1</v>
      </c>
      <c r="B45">
        <v>179.00348</v>
      </c>
      <c r="C45" s="2">
        <v>0.24861595</v>
      </c>
    </row>
    <row r="46" spans="1:3" x14ac:dyDescent="0.3">
      <c r="A46" t="b">
        <v>1</v>
      </c>
      <c r="B46">
        <v>-88.472290000000001</v>
      </c>
      <c r="C46" s="2">
        <v>-0.12287818</v>
      </c>
    </row>
    <row r="47" spans="1:3" x14ac:dyDescent="0.3">
      <c r="A47" t="b">
        <v>1</v>
      </c>
      <c r="B47">
        <v>-56.577576000000001</v>
      </c>
      <c r="C47" s="2">
        <v>-7.8579969999999999E-2</v>
      </c>
    </row>
    <row r="48" spans="1:3" x14ac:dyDescent="0.3">
      <c r="A48" t="b">
        <v>1</v>
      </c>
      <c r="B48">
        <v>145.32409999999999</v>
      </c>
      <c r="C48" s="2">
        <v>0.20183903</v>
      </c>
    </row>
    <row r="49" spans="1:3" x14ac:dyDescent="0.3">
      <c r="A49" t="b">
        <v>1</v>
      </c>
      <c r="B49">
        <v>-88.472290000000001</v>
      </c>
      <c r="C49" s="2">
        <v>-0.12287818</v>
      </c>
    </row>
    <row r="50" spans="1:3" x14ac:dyDescent="0.3">
      <c r="A50" t="b">
        <v>1</v>
      </c>
      <c r="B50">
        <v>145.32409999999999</v>
      </c>
      <c r="C50" s="2">
        <v>0.20183903</v>
      </c>
    </row>
    <row r="51" spans="1:3" x14ac:dyDescent="0.3">
      <c r="A51" t="b">
        <v>0</v>
      </c>
      <c r="B51">
        <v>181.58875</v>
      </c>
      <c r="C51" s="2">
        <v>0.2522066</v>
      </c>
    </row>
    <row r="52" spans="1:3" x14ac:dyDescent="0.3">
      <c r="A52" t="b">
        <v>1</v>
      </c>
      <c r="B52">
        <v>-77.847046000000006</v>
      </c>
      <c r="C52" s="2">
        <v>-0.10812089599999999</v>
      </c>
    </row>
    <row r="53" spans="1:3" x14ac:dyDescent="0.3">
      <c r="A53" t="b">
        <v>1</v>
      </c>
      <c r="B53">
        <v>-31.395508</v>
      </c>
      <c r="C53" s="2">
        <v>-4.3604873000000002E-2</v>
      </c>
    </row>
    <row r="54" spans="1:3" x14ac:dyDescent="0.3">
      <c r="A54" t="b">
        <v>1</v>
      </c>
      <c r="B54">
        <v>-20.945129999999999</v>
      </c>
      <c r="C54" s="2">
        <v>-2.9090457E-2</v>
      </c>
    </row>
    <row r="55" spans="1:3" x14ac:dyDescent="0.3">
      <c r="A55" t="b">
        <v>0</v>
      </c>
      <c r="B55">
        <v>193.66345000000001</v>
      </c>
      <c r="C55" s="2">
        <v>0.26897702000000001</v>
      </c>
    </row>
    <row r="56" spans="1:3" x14ac:dyDescent="0.3">
      <c r="A56" t="b">
        <v>0</v>
      </c>
      <c r="B56">
        <v>196.34496999999999</v>
      </c>
      <c r="C56" s="2">
        <v>0.27270135000000001</v>
      </c>
    </row>
    <row r="57" spans="1:3" x14ac:dyDescent="0.3">
      <c r="A57" t="b">
        <v>1</v>
      </c>
      <c r="B57">
        <v>-88.472290000000001</v>
      </c>
      <c r="C57" s="2">
        <v>-0.12287818</v>
      </c>
    </row>
    <row r="58" spans="1:3" x14ac:dyDescent="0.3">
      <c r="A58" t="b">
        <v>1</v>
      </c>
      <c r="B58">
        <v>-88.472290000000001</v>
      </c>
      <c r="C58" s="2">
        <v>-0.12287818</v>
      </c>
    </row>
    <row r="59" spans="1:3" x14ac:dyDescent="0.3">
      <c r="A59" t="b">
        <v>1</v>
      </c>
      <c r="B59">
        <v>175.93494000000001</v>
      </c>
      <c r="C59" s="2">
        <v>0.24435408</v>
      </c>
    </row>
    <row r="60" spans="1:3" x14ac:dyDescent="0.3">
      <c r="A60" t="b">
        <v>1</v>
      </c>
      <c r="B60">
        <v>145.32409999999999</v>
      </c>
      <c r="C60" s="2">
        <v>0.20183903</v>
      </c>
    </row>
    <row r="61" spans="1:3" x14ac:dyDescent="0.3">
      <c r="A61" t="b">
        <v>0</v>
      </c>
      <c r="B61">
        <v>195.05121</v>
      </c>
      <c r="C61" s="2">
        <v>0.27090445000000002</v>
      </c>
    </row>
    <row r="62" spans="1:3" x14ac:dyDescent="0.3">
      <c r="A62" t="b">
        <v>1</v>
      </c>
      <c r="B62">
        <v>12.264220999999999</v>
      </c>
      <c r="C62" s="2">
        <v>1.7033639999999999E-2</v>
      </c>
    </row>
    <row r="63" spans="1:3" x14ac:dyDescent="0.3">
      <c r="A63" t="b">
        <v>0</v>
      </c>
      <c r="B63">
        <v>193.66077000000001</v>
      </c>
      <c r="C63" s="2">
        <v>0.26897330000000003</v>
      </c>
    </row>
    <row r="64" spans="1:3" x14ac:dyDescent="0.3">
      <c r="A64" t="b">
        <v>1</v>
      </c>
      <c r="B64">
        <v>169.44586000000001</v>
      </c>
      <c r="C64" s="2">
        <v>0.23534147</v>
      </c>
    </row>
    <row r="65" spans="1:3" x14ac:dyDescent="0.3">
      <c r="A65" t="b">
        <v>0</v>
      </c>
      <c r="B65">
        <v>188.40753000000001</v>
      </c>
      <c r="C65" s="2">
        <v>0.26167711999999999</v>
      </c>
    </row>
    <row r="66" spans="1:3" x14ac:dyDescent="0.3">
      <c r="A66" t="b">
        <v>0</v>
      </c>
      <c r="B66">
        <v>181.6095</v>
      </c>
      <c r="C66" s="2">
        <v>0.2522354</v>
      </c>
    </row>
    <row r="67" spans="1:3" x14ac:dyDescent="0.3">
      <c r="A67" t="b">
        <v>1</v>
      </c>
      <c r="B67">
        <v>-5.7803345000000004</v>
      </c>
      <c r="C67" s="2">
        <v>-8.0282429999999991E-3</v>
      </c>
    </row>
    <row r="68" spans="1:3" x14ac:dyDescent="0.3">
      <c r="A68" t="b">
        <v>1</v>
      </c>
      <c r="B68">
        <v>15.772949000000001</v>
      </c>
      <c r="C68" s="2">
        <v>2.1906873E-2</v>
      </c>
    </row>
    <row r="69" spans="1:3" x14ac:dyDescent="0.3">
      <c r="A69" t="b">
        <v>0</v>
      </c>
      <c r="B69">
        <v>192.14929000000001</v>
      </c>
      <c r="C69" s="2">
        <v>0.26687401999999999</v>
      </c>
    </row>
    <row r="70" spans="1:3" x14ac:dyDescent="0.3">
      <c r="A70" t="b">
        <v>1</v>
      </c>
      <c r="B70">
        <v>-59.864258</v>
      </c>
      <c r="C70" s="2">
        <v>-8.3144800000000005E-2</v>
      </c>
    </row>
    <row r="71" spans="1:3" x14ac:dyDescent="0.3">
      <c r="A71" t="b">
        <v>1</v>
      </c>
      <c r="B71">
        <v>-39.242310000000003</v>
      </c>
      <c r="C71" s="2">
        <v>-5.4503205999999998E-2</v>
      </c>
    </row>
    <row r="72" spans="1:3" x14ac:dyDescent="0.3">
      <c r="A72" t="b">
        <v>1</v>
      </c>
      <c r="B72">
        <v>-88.472290000000001</v>
      </c>
      <c r="C72" s="2">
        <v>-0.12287818</v>
      </c>
    </row>
    <row r="73" spans="1:3" x14ac:dyDescent="0.3">
      <c r="A73" t="b">
        <v>1</v>
      </c>
      <c r="B73">
        <v>145.32409999999999</v>
      </c>
      <c r="C73" s="2">
        <v>0.20183903</v>
      </c>
    </row>
    <row r="74" spans="1:3" x14ac:dyDescent="0.3">
      <c r="A74" t="b">
        <v>1</v>
      </c>
      <c r="B74">
        <v>-88.472290000000001</v>
      </c>
      <c r="C74" s="2">
        <v>-0.12287818</v>
      </c>
    </row>
    <row r="75" spans="1:3" x14ac:dyDescent="0.3">
      <c r="A75" t="b">
        <v>1</v>
      </c>
      <c r="B75">
        <v>145.32409999999999</v>
      </c>
      <c r="C75" s="2">
        <v>0.20183903</v>
      </c>
    </row>
    <row r="76" spans="1:3" x14ac:dyDescent="0.3">
      <c r="A76" t="b">
        <v>1</v>
      </c>
      <c r="B76">
        <v>-45.527769999999997</v>
      </c>
      <c r="C76" s="2">
        <v>-6.3233020000000001E-2</v>
      </c>
    </row>
    <row r="77" spans="1:3" x14ac:dyDescent="0.3">
      <c r="A77" t="b">
        <v>0</v>
      </c>
      <c r="B77">
        <v>182.02472</v>
      </c>
      <c r="C77" s="2">
        <v>0.25281211999999997</v>
      </c>
    </row>
    <row r="78" spans="1:3" x14ac:dyDescent="0.3">
      <c r="A78" t="b">
        <v>1</v>
      </c>
      <c r="B78">
        <v>-2.5472412000000002</v>
      </c>
      <c r="C78" s="2">
        <v>-3.537835E-3</v>
      </c>
    </row>
    <row r="79" spans="1:3" x14ac:dyDescent="0.3">
      <c r="A79" t="b">
        <v>0</v>
      </c>
      <c r="B79">
        <v>193.32732999999999</v>
      </c>
      <c r="C79" s="2">
        <v>0.26851019999999998</v>
      </c>
    </row>
    <row r="80" spans="1:3" x14ac:dyDescent="0.3">
      <c r="A80" t="b">
        <v>1</v>
      </c>
      <c r="B80">
        <v>-65.695369999999997</v>
      </c>
      <c r="C80" s="2">
        <v>-9.1243569999999996E-2</v>
      </c>
    </row>
    <row r="81" spans="1:3" x14ac:dyDescent="0.3">
      <c r="A81" t="b">
        <v>0</v>
      </c>
      <c r="B81">
        <v>190.29938000000001</v>
      </c>
      <c r="C81" s="2">
        <v>0.2643047</v>
      </c>
    </row>
    <row r="82" spans="1:3" x14ac:dyDescent="0.3">
      <c r="A82" t="b">
        <v>1</v>
      </c>
      <c r="B82">
        <v>145.32409999999999</v>
      </c>
      <c r="C82" s="2">
        <v>0.20183903</v>
      </c>
    </row>
    <row r="83" spans="1:3" x14ac:dyDescent="0.3">
      <c r="A83" t="b">
        <v>1</v>
      </c>
      <c r="B83">
        <v>179.95966000000001</v>
      </c>
      <c r="C83" s="2">
        <v>0.24994396999999999</v>
      </c>
    </row>
    <row r="84" spans="1:3" x14ac:dyDescent="0.3">
      <c r="A84" t="b">
        <v>0</v>
      </c>
      <c r="B84">
        <v>181.95189999999999</v>
      </c>
      <c r="C84" s="2">
        <v>0.25271096999999998</v>
      </c>
    </row>
    <row r="85" spans="1:3" x14ac:dyDescent="0.3">
      <c r="A85" t="b">
        <v>0</v>
      </c>
      <c r="B85">
        <v>194.09289999999999</v>
      </c>
      <c r="C85" s="2">
        <v>0.26957347999999998</v>
      </c>
    </row>
    <row r="86" spans="1:3" x14ac:dyDescent="0.3">
      <c r="A86" t="b">
        <v>1</v>
      </c>
      <c r="B86">
        <v>145.32409999999999</v>
      </c>
      <c r="C86" s="2">
        <v>0.20183903</v>
      </c>
    </row>
    <row r="87" spans="1:3" x14ac:dyDescent="0.3">
      <c r="A87" t="b">
        <v>1</v>
      </c>
      <c r="B87">
        <v>145.32409999999999</v>
      </c>
      <c r="C87" s="2">
        <v>0.20183903</v>
      </c>
    </row>
    <row r="88" spans="1:3" x14ac:dyDescent="0.3">
      <c r="A88" t="b">
        <v>0</v>
      </c>
      <c r="B88">
        <v>185.64972</v>
      </c>
      <c r="C88" s="2">
        <v>0.25784683000000003</v>
      </c>
    </row>
    <row r="89" spans="1:3" x14ac:dyDescent="0.3">
      <c r="A89" t="b">
        <v>1</v>
      </c>
      <c r="B89">
        <v>-19.112121999999999</v>
      </c>
      <c r="C89" s="2">
        <v>-2.6544614000000001E-2</v>
      </c>
    </row>
    <row r="90" spans="1:3" x14ac:dyDescent="0.3">
      <c r="A90" t="b">
        <v>0</v>
      </c>
      <c r="B90">
        <v>189.87598</v>
      </c>
      <c r="C90" s="2">
        <v>0.26371664</v>
      </c>
    </row>
    <row r="91" spans="1:3" x14ac:dyDescent="0.3">
      <c r="A91" t="b">
        <v>1</v>
      </c>
      <c r="B91">
        <v>-29.082031000000001</v>
      </c>
      <c r="C91" s="2">
        <v>-4.0391709999999997E-2</v>
      </c>
    </row>
    <row r="92" spans="1:3" x14ac:dyDescent="0.3">
      <c r="A92" t="b">
        <v>1</v>
      </c>
      <c r="B92">
        <v>-69.195800000000006</v>
      </c>
      <c r="C92" s="2">
        <v>-9.6105280000000001E-2</v>
      </c>
    </row>
    <row r="93" spans="1:3" x14ac:dyDescent="0.3">
      <c r="A93" t="b">
        <v>1</v>
      </c>
      <c r="B93">
        <v>-12.837524</v>
      </c>
      <c r="C93" s="2">
        <v>-1.7829894999999998E-2</v>
      </c>
    </row>
    <row r="94" spans="1:3" x14ac:dyDescent="0.3">
      <c r="A94" t="b">
        <v>1</v>
      </c>
      <c r="B94">
        <v>-88.472290000000001</v>
      </c>
      <c r="C94" s="2">
        <v>-0.12287818</v>
      </c>
    </row>
    <row r="95" spans="1:3" x14ac:dyDescent="0.3">
      <c r="A95" t="b">
        <v>1</v>
      </c>
      <c r="B95">
        <v>145.32409999999999</v>
      </c>
      <c r="C95" s="2">
        <v>0.20183903</v>
      </c>
    </row>
    <row r="96" spans="1:3" x14ac:dyDescent="0.3">
      <c r="A96" t="b">
        <v>1</v>
      </c>
      <c r="B96">
        <v>-88.472290000000001</v>
      </c>
      <c r="C96" s="2">
        <v>-0.12287818</v>
      </c>
    </row>
    <row r="97" spans="1:3" x14ac:dyDescent="0.3">
      <c r="A97" t="b">
        <v>1</v>
      </c>
      <c r="B97">
        <v>-26.360474</v>
      </c>
      <c r="C97" s="2">
        <v>-3.6611770000000002E-2</v>
      </c>
    </row>
    <row r="98" spans="1:3" x14ac:dyDescent="0.3">
      <c r="A98" t="b">
        <v>1</v>
      </c>
      <c r="B98">
        <v>-11.668945000000001</v>
      </c>
      <c r="C98" s="2">
        <v>-1.6206867999999999E-2</v>
      </c>
    </row>
    <row r="99" spans="1:3" x14ac:dyDescent="0.3">
      <c r="A99" t="b">
        <v>1</v>
      </c>
      <c r="B99">
        <v>-65.984009999999998</v>
      </c>
      <c r="C99" s="2">
        <v>-9.1644459999999997E-2</v>
      </c>
    </row>
    <row r="100" spans="1:3" x14ac:dyDescent="0.3">
      <c r="A100" t="b">
        <v>1</v>
      </c>
      <c r="B100">
        <v>169.14105000000001</v>
      </c>
      <c r="C100" s="2">
        <v>0.23491813</v>
      </c>
    </row>
    <row r="101" spans="1:3" x14ac:dyDescent="0.3">
      <c r="A101" t="b">
        <v>1</v>
      </c>
      <c r="B101">
        <v>-71.185180000000003</v>
      </c>
      <c r="C101" s="2">
        <v>-9.8868300000000006E-2</v>
      </c>
    </row>
    <row r="102" spans="1:3" x14ac:dyDescent="0.3">
      <c r="A102" t="b">
        <v>1</v>
      </c>
      <c r="B102">
        <v>145.32409999999999</v>
      </c>
      <c r="C102" s="2">
        <v>0.20183903</v>
      </c>
    </row>
    <row r="103" spans="1:3" x14ac:dyDescent="0.3">
      <c r="A103" t="b">
        <v>0</v>
      </c>
      <c r="B103">
        <v>198.07794000000001</v>
      </c>
      <c r="C103" s="2">
        <v>0.27510825</v>
      </c>
    </row>
    <row r="104" spans="1:3" x14ac:dyDescent="0.3">
      <c r="A104" t="b">
        <v>1</v>
      </c>
      <c r="B104">
        <v>168.84814</v>
      </c>
      <c r="C104" s="2">
        <v>0.23451132</v>
      </c>
    </row>
    <row r="105" spans="1:3" x14ac:dyDescent="0.3">
      <c r="A105" t="b">
        <v>1</v>
      </c>
      <c r="B105">
        <v>14.190429999999999</v>
      </c>
      <c r="C105" s="2">
        <v>1.970893E-2</v>
      </c>
    </row>
    <row r="106" spans="1:3" x14ac:dyDescent="0.3">
      <c r="A106" t="b">
        <v>1</v>
      </c>
      <c r="B106">
        <v>-55.125121999999998</v>
      </c>
      <c r="C106" s="2">
        <v>-7.6562669999999999E-2</v>
      </c>
    </row>
    <row r="107" spans="1:3" x14ac:dyDescent="0.3">
      <c r="A107" t="b">
        <v>1</v>
      </c>
      <c r="B107">
        <v>173.56610000000001</v>
      </c>
      <c r="C107" s="2">
        <v>0.24106403000000001</v>
      </c>
    </row>
    <row r="108" spans="1:3" x14ac:dyDescent="0.3">
      <c r="A108" t="b">
        <v>1</v>
      </c>
      <c r="B108">
        <v>-8.9920650000000002</v>
      </c>
      <c r="C108" s="2">
        <v>-1.248898E-2</v>
      </c>
    </row>
    <row r="109" spans="1:3" x14ac:dyDescent="0.3">
      <c r="A109" t="b">
        <v>1</v>
      </c>
      <c r="B109">
        <v>-64.308589999999995</v>
      </c>
      <c r="C109" s="2">
        <v>-8.9317489999999999E-2</v>
      </c>
    </row>
    <row r="110" spans="1:3" x14ac:dyDescent="0.3">
      <c r="A110" t="b">
        <v>1</v>
      </c>
      <c r="B110">
        <v>145.32409999999999</v>
      </c>
      <c r="C110" s="2">
        <v>0.20183903</v>
      </c>
    </row>
    <row r="111" spans="1:3" x14ac:dyDescent="0.3">
      <c r="A111" t="b">
        <v>1</v>
      </c>
      <c r="B111">
        <v>145.32409999999999</v>
      </c>
      <c r="C111" s="2">
        <v>0.20183903</v>
      </c>
    </row>
    <row r="112" spans="1:3" x14ac:dyDescent="0.3">
      <c r="A112" t="b">
        <v>1</v>
      </c>
      <c r="B112">
        <v>-40.500244000000002</v>
      </c>
      <c r="C112" s="2">
        <v>-5.6250337999999997E-2</v>
      </c>
    </row>
    <row r="113" spans="1:3" x14ac:dyDescent="0.3">
      <c r="A113" t="b">
        <v>1</v>
      </c>
      <c r="B113">
        <v>-74.185550000000006</v>
      </c>
      <c r="C113" s="2">
        <v>-0.10303548</v>
      </c>
    </row>
    <row r="114" spans="1:3" x14ac:dyDescent="0.3">
      <c r="A114" t="b">
        <v>1</v>
      </c>
      <c r="B114">
        <v>145.32409999999999</v>
      </c>
      <c r="C114" s="2">
        <v>0.20183903</v>
      </c>
    </row>
    <row r="115" spans="1:3" x14ac:dyDescent="0.3">
      <c r="A115" t="b">
        <v>1</v>
      </c>
      <c r="B115">
        <v>145.32409999999999</v>
      </c>
      <c r="C115" s="2">
        <v>0.20183903</v>
      </c>
    </row>
    <row r="116" spans="1:3" x14ac:dyDescent="0.3">
      <c r="A116" t="b">
        <v>1</v>
      </c>
      <c r="B116">
        <v>169.27985000000001</v>
      </c>
      <c r="C116" s="2">
        <v>0.23511090000000001</v>
      </c>
    </row>
    <row r="117" spans="1:3" x14ac:dyDescent="0.3">
      <c r="A117" t="b">
        <v>1</v>
      </c>
      <c r="B117">
        <v>-66.368039999999993</v>
      </c>
      <c r="C117" s="2">
        <v>-9.2177839999999997E-2</v>
      </c>
    </row>
    <row r="118" spans="1:3" x14ac:dyDescent="0.3">
      <c r="A118" t="b">
        <v>1</v>
      </c>
      <c r="B118">
        <v>-88.472290000000001</v>
      </c>
      <c r="C118" s="2">
        <v>-0.12287818</v>
      </c>
    </row>
    <row r="119" spans="1:3" x14ac:dyDescent="0.3">
      <c r="A119" t="b">
        <v>1</v>
      </c>
      <c r="B119">
        <v>-40.108826000000001</v>
      </c>
      <c r="C119" s="2">
        <v>-5.5706701999999997E-2</v>
      </c>
    </row>
    <row r="120" spans="1:3" x14ac:dyDescent="0.3">
      <c r="A120" t="b">
        <v>1</v>
      </c>
      <c r="B120">
        <v>145.32409999999999</v>
      </c>
      <c r="C120" s="2">
        <v>0.20183903</v>
      </c>
    </row>
    <row r="121" spans="1:3" x14ac:dyDescent="0.3">
      <c r="A121" t="b">
        <v>1</v>
      </c>
      <c r="B121">
        <v>-12.534912</v>
      </c>
      <c r="C121" s="2">
        <v>-1.7409600000000001E-2</v>
      </c>
    </row>
    <row r="122" spans="1:3" x14ac:dyDescent="0.3">
      <c r="A122" t="b">
        <v>1</v>
      </c>
      <c r="B122">
        <v>178.43170000000001</v>
      </c>
      <c r="C122" s="2">
        <v>0.24782181</v>
      </c>
    </row>
    <row r="123" spans="1:3" x14ac:dyDescent="0.3">
      <c r="A123" t="b">
        <v>1</v>
      </c>
      <c r="B123">
        <v>171.29796999999999</v>
      </c>
      <c r="C123" s="2">
        <v>0.23791385000000001</v>
      </c>
    </row>
    <row r="124" spans="1:3" x14ac:dyDescent="0.3">
      <c r="A124" t="b">
        <v>1</v>
      </c>
      <c r="B124">
        <v>145.32409999999999</v>
      </c>
      <c r="C124" s="2">
        <v>0.20183903</v>
      </c>
    </row>
    <row r="125" spans="1:3" x14ac:dyDescent="0.3">
      <c r="A125" t="b">
        <v>1</v>
      </c>
      <c r="B125">
        <v>145.32409999999999</v>
      </c>
      <c r="C125" s="2">
        <v>0.20183903</v>
      </c>
    </row>
    <row r="126" spans="1:3" x14ac:dyDescent="0.3">
      <c r="A126" t="b">
        <v>1</v>
      </c>
      <c r="B126">
        <v>145.32409999999999</v>
      </c>
      <c r="C126" s="2">
        <v>0.20183903</v>
      </c>
    </row>
    <row r="127" spans="1:3" x14ac:dyDescent="0.3">
      <c r="A127" t="b">
        <v>1</v>
      </c>
      <c r="B127">
        <v>-67.565796000000006</v>
      </c>
      <c r="C127" s="2">
        <v>-9.3841380000000002E-2</v>
      </c>
    </row>
    <row r="128" spans="1:3" x14ac:dyDescent="0.3">
      <c r="A128" t="b">
        <v>1</v>
      </c>
      <c r="B128">
        <v>-88.472290000000001</v>
      </c>
      <c r="C128" s="2">
        <v>-0.12287818</v>
      </c>
    </row>
    <row r="129" spans="1:3" x14ac:dyDescent="0.3">
      <c r="A129" t="b">
        <v>1</v>
      </c>
      <c r="B129">
        <v>15.88269</v>
      </c>
      <c r="C129" s="2">
        <v>2.2059292000000001E-2</v>
      </c>
    </row>
    <row r="130" spans="1:3" x14ac:dyDescent="0.3">
      <c r="A130" t="b">
        <v>1</v>
      </c>
      <c r="B130">
        <v>-35.708129999999997</v>
      </c>
      <c r="C130" s="2">
        <v>-4.9594626000000003E-2</v>
      </c>
    </row>
    <row r="131" spans="1:3" x14ac:dyDescent="0.3">
      <c r="A131" t="b">
        <v>1</v>
      </c>
      <c r="B131">
        <v>-88.472290000000001</v>
      </c>
      <c r="C131" s="2">
        <v>-0.12287818</v>
      </c>
    </row>
    <row r="132" spans="1:3" x14ac:dyDescent="0.3">
      <c r="A132" t="b">
        <v>1</v>
      </c>
      <c r="B132">
        <v>145.32409999999999</v>
      </c>
      <c r="C132" s="2">
        <v>0.20183903</v>
      </c>
    </row>
    <row r="133" spans="1:3" x14ac:dyDescent="0.3">
      <c r="A133" t="b">
        <v>1</v>
      </c>
      <c r="B133">
        <v>145.32409999999999</v>
      </c>
      <c r="C133" s="2">
        <v>0.20183903</v>
      </c>
    </row>
    <row r="134" spans="1:3" x14ac:dyDescent="0.3">
      <c r="A134" t="b">
        <v>1</v>
      </c>
      <c r="B134">
        <v>145.32409999999999</v>
      </c>
      <c r="C134" s="2">
        <v>0.20183903</v>
      </c>
    </row>
    <row r="135" spans="1:3" x14ac:dyDescent="0.3">
      <c r="A135" t="b">
        <v>0</v>
      </c>
      <c r="B135">
        <v>181.81384</v>
      </c>
      <c r="C135" s="2">
        <v>0.25251921999999999</v>
      </c>
    </row>
    <row r="136" spans="1:3" x14ac:dyDescent="0.3">
      <c r="A136" t="b">
        <v>1</v>
      </c>
      <c r="B136">
        <v>166.65546000000001</v>
      </c>
      <c r="C136" s="2">
        <v>0.2314659</v>
      </c>
    </row>
    <row r="137" spans="1:3" x14ac:dyDescent="0.3">
      <c r="A137" t="b">
        <v>1</v>
      </c>
      <c r="B137">
        <v>145.32409999999999</v>
      </c>
      <c r="C137" s="2">
        <v>0.20183903</v>
      </c>
    </row>
    <row r="138" spans="1:3" x14ac:dyDescent="0.3">
      <c r="A138" t="b">
        <v>1</v>
      </c>
      <c r="B138">
        <v>-42.033752</v>
      </c>
      <c r="C138" s="2">
        <v>-5.8380213E-2</v>
      </c>
    </row>
    <row r="139" spans="1:3" x14ac:dyDescent="0.3">
      <c r="A139" t="b">
        <v>0</v>
      </c>
      <c r="B139">
        <v>186.71880999999999</v>
      </c>
      <c r="C139" s="2">
        <v>0.25933167000000001</v>
      </c>
    </row>
    <row r="140" spans="1:3" x14ac:dyDescent="0.3">
      <c r="A140" t="b">
        <v>1</v>
      </c>
      <c r="B140">
        <v>177.97449</v>
      </c>
      <c r="C140" s="2">
        <v>0.24718680000000001</v>
      </c>
    </row>
    <row r="141" spans="1:3" x14ac:dyDescent="0.3">
      <c r="A141" t="b">
        <v>1</v>
      </c>
      <c r="B141">
        <v>-26.020385999999998</v>
      </c>
      <c r="C141" s="2">
        <v>-3.6139425000000003E-2</v>
      </c>
    </row>
    <row r="142" spans="1:3" x14ac:dyDescent="0.3">
      <c r="A142" t="b">
        <v>1</v>
      </c>
      <c r="B142">
        <v>145.32409999999999</v>
      </c>
      <c r="C142" s="2">
        <v>0.20183903</v>
      </c>
    </row>
    <row r="143" spans="1:3" x14ac:dyDescent="0.3">
      <c r="A143" t="b">
        <v>1</v>
      </c>
      <c r="B143">
        <v>145.32409999999999</v>
      </c>
      <c r="C143" s="2">
        <v>0.20183903</v>
      </c>
    </row>
    <row r="144" spans="1:3" x14ac:dyDescent="0.3">
      <c r="A144" t="b">
        <v>1</v>
      </c>
      <c r="B144">
        <v>-63.944701999999999</v>
      </c>
      <c r="C144" s="2">
        <v>-8.8812080000000002E-2</v>
      </c>
    </row>
    <row r="145" spans="1:3" x14ac:dyDescent="0.3">
      <c r="A145" t="b">
        <v>0</v>
      </c>
      <c r="B145">
        <v>180.07671999999999</v>
      </c>
      <c r="C145" s="2">
        <v>0.25010653999999999</v>
      </c>
    </row>
    <row r="146" spans="1:3" x14ac:dyDescent="0.3">
      <c r="A146" t="b">
        <v>0</v>
      </c>
      <c r="B146">
        <v>197.13324</v>
      </c>
      <c r="C146" s="2">
        <v>0.27379617000000001</v>
      </c>
    </row>
    <row r="147" spans="1:3" x14ac:dyDescent="0.3">
      <c r="A147" t="b">
        <v>1</v>
      </c>
      <c r="B147">
        <v>171.88531</v>
      </c>
      <c r="C147" s="2">
        <v>0.23872961000000001</v>
      </c>
    </row>
    <row r="148" spans="1:3" x14ac:dyDescent="0.3">
      <c r="A148" t="b">
        <v>1</v>
      </c>
      <c r="B148">
        <v>170.83208999999999</v>
      </c>
      <c r="C148" s="2">
        <v>0.2372668</v>
      </c>
    </row>
    <row r="149" spans="1:3" x14ac:dyDescent="0.3">
      <c r="A149" t="b">
        <v>0</v>
      </c>
      <c r="B149">
        <v>189.80108999999999</v>
      </c>
      <c r="C149" s="2">
        <v>0.26361263000000001</v>
      </c>
    </row>
    <row r="150" spans="1:3" x14ac:dyDescent="0.3">
      <c r="A150" t="b">
        <v>1</v>
      </c>
      <c r="B150">
        <v>-0.39416504000000002</v>
      </c>
      <c r="C150" s="2">
        <v>-5.4745143000000003E-4</v>
      </c>
    </row>
    <row r="151" spans="1:3" x14ac:dyDescent="0.3">
      <c r="A151" t="b">
        <v>1</v>
      </c>
      <c r="B151">
        <v>145.32409999999999</v>
      </c>
      <c r="C151" s="2">
        <v>0.20183903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68B3-096F-4611-882B-C78E0999CB01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166.60803000000001</v>
      </c>
      <c r="C2" s="2">
        <v>0.23140004</v>
      </c>
      <c r="E2" s="1" t="s">
        <v>3</v>
      </c>
      <c r="F2" s="2">
        <f xml:space="preserve"> COUNTIF(TradeResults19[Column1], "VERDADEIRO") / COUNTA(TradeResults19[Column1])</f>
        <v>0.56000000000000005</v>
      </c>
    </row>
    <row r="3" spans="1:6" ht="18" x14ac:dyDescent="0.35">
      <c r="A3" t="b">
        <v>1</v>
      </c>
      <c r="B3">
        <v>166.60803000000001</v>
      </c>
      <c r="C3" s="2">
        <v>0.23140004</v>
      </c>
      <c r="E3" s="1" t="s">
        <v>4</v>
      </c>
      <c r="F3" s="2">
        <f t="array" ref="F3" xml:space="preserve"> AVERAGE(IF(TradeResults19[Column1] = TRUE,TradeResults19[Column3]))</f>
        <v>0.23140004000000017</v>
      </c>
    </row>
    <row r="4" spans="1:6" ht="18" x14ac:dyDescent="0.35">
      <c r="A4" t="b">
        <v>1</v>
      </c>
      <c r="B4">
        <v>166.60803000000001</v>
      </c>
      <c r="C4" s="2">
        <v>0.23140004</v>
      </c>
      <c r="E4" s="1" t="s">
        <v>8</v>
      </c>
      <c r="F4" s="6">
        <f t="array" ref="F4" xml:space="preserve"> AVERAGE(IF(TradeResults19[Column1] = TRUE,TradeResults19[Column2],0))</f>
        <v>93.30049679999992</v>
      </c>
    </row>
    <row r="5" spans="1:6" ht="18" x14ac:dyDescent="0.35">
      <c r="A5" t="b">
        <v>1</v>
      </c>
      <c r="B5">
        <v>166.60803000000001</v>
      </c>
      <c r="C5" s="2">
        <v>0.23140004</v>
      </c>
      <c r="E5" s="4" t="s">
        <v>5</v>
      </c>
      <c r="F5" s="2">
        <f t="array" ref="F5">_xlfn.STDEV.P(IF(TradeResults19[Column1]=TRUE, TradeResults19[Column3]))</f>
        <v>1.6653345369377348E-16</v>
      </c>
    </row>
    <row r="6" spans="1:6" ht="18" x14ac:dyDescent="0.35">
      <c r="A6" t="b">
        <v>0</v>
      </c>
      <c r="B6">
        <v>-164.16827000000001</v>
      </c>
      <c r="C6" s="2">
        <v>-0.22801149000000001</v>
      </c>
      <c r="E6" s="1" t="s">
        <v>6</v>
      </c>
      <c r="F6" s="2">
        <f t="array" ref="F6">_xlfn.STDEV.P(IF(TradeResults19[Column1]=TRUE, IF(TradeResults19[Column3]&gt;0,TradeResults19[Column3])))</f>
        <v>1.6653345369377348E-16</v>
      </c>
    </row>
    <row r="7" spans="1:6" ht="18" x14ac:dyDescent="0.35">
      <c r="A7" t="b">
        <v>1</v>
      </c>
      <c r="B7">
        <v>166.60803000000001</v>
      </c>
      <c r="C7" s="2">
        <v>0.23140004</v>
      </c>
      <c r="E7" s="1" t="s">
        <v>7</v>
      </c>
      <c r="F7" s="3" t="e">
        <f t="array" ref="F7">_xlfn.STDEV.P(IF(TradeResults19[Column1]=TRUE, IF(TradeResults19[Column3]&lt;0,TradeResults19[Column3])))</f>
        <v>#DIV/0!</v>
      </c>
    </row>
    <row r="8" spans="1:6" x14ac:dyDescent="0.3">
      <c r="A8" t="b">
        <v>0</v>
      </c>
      <c r="B8">
        <v>-164.16827000000001</v>
      </c>
      <c r="C8" s="2">
        <v>-0.22801149000000001</v>
      </c>
    </row>
    <row r="9" spans="1:6" x14ac:dyDescent="0.3">
      <c r="A9" t="b">
        <v>1</v>
      </c>
      <c r="B9">
        <v>166.60803000000001</v>
      </c>
      <c r="C9" s="2">
        <v>0.23140004</v>
      </c>
    </row>
    <row r="10" spans="1:6" x14ac:dyDescent="0.3">
      <c r="A10" t="b">
        <v>0</v>
      </c>
      <c r="B10">
        <v>-164.16827000000001</v>
      </c>
      <c r="C10" s="2">
        <v>-0.22801149000000001</v>
      </c>
    </row>
    <row r="11" spans="1:6" x14ac:dyDescent="0.3">
      <c r="A11" t="b">
        <v>0</v>
      </c>
      <c r="B11">
        <v>-164.16827000000001</v>
      </c>
      <c r="C11" s="2">
        <v>-0.22801149000000001</v>
      </c>
    </row>
    <row r="12" spans="1:6" x14ac:dyDescent="0.3">
      <c r="A12" t="b">
        <v>1</v>
      </c>
      <c r="B12">
        <v>166.60803000000001</v>
      </c>
      <c r="C12" s="2">
        <v>0.23140004</v>
      </c>
    </row>
    <row r="13" spans="1:6" x14ac:dyDescent="0.3">
      <c r="A13" t="b">
        <v>1</v>
      </c>
      <c r="B13">
        <v>166.60803000000001</v>
      </c>
      <c r="C13" s="2">
        <v>0.23140004</v>
      </c>
    </row>
    <row r="14" spans="1:6" x14ac:dyDescent="0.3">
      <c r="A14" t="b">
        <v>0</v>
      </c>
      <c r="B14">
        <v>-164.16827000000001</v>
      </c>
      <c r="C14" s="2">
        <v>-0.22801149000000001</v>
      </c>
    </row>
    <row r="15" spans="1:6" x14ac:dyDescent="0.3">
      <c r="A15" t="b">
        <v>1</v>
      </c>
      <c r="B15">
        <v>166.60803000000001</v>
      </c>
      <c r="C15" s="2">
        <v>0.23140004</v>
      </c>
    </row>
    <row r="16" spans="1:6" x14ac:dyDescent="0.3">
      <c r="A16" t="b">
        <v>0</v>
      </c>
      <c r="B16">
        <v>-164.16827000000001</v>
      </c>
      <c r="C16" s="2">
        <v>-0.22801149000000001</v>
      </c>
    </row>
    <row r="17" spans="1:3" x14ac:dyDescent="0.3">
      <c r="A17" t="b">
        <v>0</v>
      </c>
      <c r="B17">
        <v>-164.16827000000001</v>
      </c>
      <c r="C17" s="2">
        <v>-0.22801149000000001</v>
      </c>
    </row>
    <row r="18" spans="1:3" x14ac:dyDescent="0.3">
      <c r="A18" t="b">
        <v>0</v>
      </c>
      <c r="B18">
        <v>-164.16827000000001</v>
      </c>
      <c r="C18" s="2">
        <v>-0.22801149000000001</v>
      </c>
    </row>
    <row r="19" spans="1:3" x14ac:dyDescent="0.3">
      <c r="A19" t="b">
        <v>1</v>
      </c>
      <c r="B19">
        <v>166.60803000000001</v>
      </c>
      <c r="C19" s="2">
        <v>0.23140004</v>
      </c>
    </row>
    <row r="20" spans="1:3" x14ac:dyDescent="0.3">
      <c r="A20" t="b">
        <v>1</v>
      </c>
      <c r="B20">
        <v>166.60803000000001</v>
      </c>
      <c r="C20" s="2">
        <v>0.23140004</v>
      </c>
    </row>
    <row r="21" spans="1:3" x14ac:dyDescent="0.3">
      <c r="A21" t="b">
        <v>0</v>
      </c>
      <c r="B21">
        <v>-164.16827000000001</v>
      </c>
      <c r="C21" s="2">
        <v>-0.22801149000000001</v>
      </c>
    </row>
    <row r="22" spans="1:3" x14ac:dyDescent="0.3">
      <c r="A22" t="b">
        <v>1</v>
      </c>
      <c r="B22">
        <v>166.60803000000001</v>
      </c>
      <c r="C22" s="2">
        <v>0.23140004</v>
      </c>
    </row>
    <row r="23" spans="1:3" x14ac:dyDescent="0.3">
      <c r="A23" t="b">
        <v>1</v>
      </c>
      <c r="B23">
        <v>166.60803000000001</v>
      </c>
      <c r="C23" s="2">
        <v>0.23140004</v>
      </c>
    </row>
    <row r="24" spans="1:3" x14ac:dyDescent="0.3">
      <c r="A24" t="b">
        <v>0</v>
      </c>
      <c r="B24">
        <v>-164.16827000000001</v>
      </c>
      <c r="C24" s="2">
        <v>-0.22801149000000001</v>
      </c>
    </row>
    <row r="25" spans="1:3" x14ac:dyDescent="0.3">
      <c r="A25" t="b">
        <v>1</v>
      </c>
      <c r="B25">
        <v>166.60803000000001</v>
      </c>
      <c r="C25" s="2">
        <v>0.23140004</v>
      </c>
    </row>
    <row r="26" spans="1:3" x14ac:dyDescent="0.3">
      <c r="A26" t="b">
        <v>1</v>
      </c>
      <c r="B26">
        <v>166.60803000000001</v>
      </c>
      <c r="C26" s="2">
        <v>0.23140004</v>
      </c>
    </row>
    <row r="27" spans="1:3" x14ac:dyDescent="0.3">
      <c r="A27" t="b">
        <v>0</v>
      </c>
      <c r="B27">
        <v>-164.16827000000001</v>
      </c>
      <c r="C27" s="2">
        <v>-0.22801149000000001</v>
      </c>
    </row>
    <row r="28" spans="1:3" x14ac:dyDescent="0.3">
      <c r="A28" t="b">
        <v>1</v>
      </c>
      <c r="B28">
        <v>166.60803000000001</v>
      </c>
      <c r="C28" s="2">
        <v>0.23140004</v>
      </c>
    </row>
    <row r="29" spans="1:3" x14ac:dyDescent="0.3">
      <c r="A29" t="b">
        <v>0</v>
      </c>
      <c r="B29">
        <v>-164.16827000000001</v>
      </c>
      <c r="C29" s="2">
        <v>-0.22801149000000001</v>
      </c>
    </row>
    <row r="30" spans="1:3" x14ac:dyDescent="0.3">
      <c r="A30" t="b">
        <v>0</v>
      </c>
      <c r="B30">
        <v>-164.16827000000001</v>
      </c>
      <c r="C30" s="2">
        <v>-0.22801149000000001</v>
      </c>
    </row>
    <row r="31" spans="1:3" x14ac:dyDescent="0.3">
      <c r="A31" t="b">
        <v>1</v>
      </c>
      <c r="B31">
        <v>166.60803000000001</v>
      </c>
      <c r="C31" s="2">
        <v>0.23140004</v>
      </c>
    </row>
    <row r="32" spans="1:3" x14ac:dyDescent="0.3">
      <c r="A32" t="b">
        <v>1</v>
      </c>
      <c r="B32">
        <v>166.60803000000001</v>
      </c>
      <c r="C32" s="2">
        <v>0.23140004</v>
      </c>
    </row>
    <row r="33" spans="1:3" x14ac:dyDescent="0.3">
      <c r="A33" t="b">
        <v>0</v>
      </c>
      <c r="B33">
        <v>-164.16827000000001</v>
      </c>
      <c r="C33" s="2">
        <v>-0.22801149000000001</v>
      </c>
    </row>
    <row r="34" spans="1:3" x14ac:dyDescent="0.3">
      <c r="A34" t="b">
        <v>0</v>
      </c>
      <c r="B34">
        <v>-164.16827000000001</v>
      </c>
      <c r="C34" s="2">
        <v>-0.22801149000000001</v>
      </c>
    </row>
    <row r="35" spans="1:3" x14ac:dyDescent="0.3">
      <c r="A35" t="b">
        <v>1</v>
      </c>
      <c r="B35">
        <v>166.60803000000001</v>
      </c>
      <c r="C35" s="2">
        <v>0.23140004</v>
      </c>
    </row>
    <row r="36" spans="1:3" x14ac:dyDescent="0.3">
      <c r="A36" t="b">
        <v>1</v>
      </c>
      <c r="B36">
        <v>166.60803000000001</v>
      </c>
      <c r="C36" s="2">
        <v>0.23140004</v>
      </c>
    </row>
    <row r="37" spans="1:3" x14ac:dyDescent="0.3">
      <c r="A37" t="b">
        <v>0</v>
      </c>
      <c r="B37">
        <v>-164.16827000000001</v>
      </c>
      <c r="C37" s="2">
        <v>-0.22801149000000001</v>
      </c>
    </row>
    <row r="38" spans="1:3" x14ac:dyDescent="0.3">
      <c r="A38" t="b">
        <v>0</v>
      </c>
      <c r="B38">
        <v>-164.16827000000001</v>
      </c>
      <c r="C38" s="2">
        <v>-0.22801149000000001</v>
      </c>
    </row>
    <row r="39" spans="1:3" x14ac:dyDescent="0.3">
      <c r="A39" t="b">
        <v>1</v>
      </c>
      <c r="B39">
        <v>166.60803000000001</v>
      </c>
      <c r="C39" s="2">
        <v>0.23140004</v>
      </c>
    </row>
    <row r="40" spans="1:3" x14ac:dyDescent="0.3">
      <c r="A40" t="b">
        <v>1</v>
      </c>
      <c r="B40">
        <v>166.60803000000001</v>
      </c>
      <c r="C40" s="2">
        <v>0.23140004</v>
      </c>
    </row>
    <row r="41" spans="1:3" x14ac:dyDescent="0.3">
      <c r="A41" t="b">
        <v>1</v>
      </c>
      <c r="B41">
        <v>166.60803000000001</v>
      </c>
      <c r="C41" s="2">
        <v>0.23140004</v>
      </c>
    </row>
    <row r="42" spans="1:3" x14ac:dyDescent="0.3">
      <c r="A42" t="b">
        <v>0</v>
      </c>
      <c r="B42">
        <v>-164.16827000000001</v>
      </c>
      <c r="C42" s="2">
        <v>-0.22801149000000001</v>
      </c>
    </row>
    <row r="43" spans="1:3" x14ac:dyDescent="0.3">
      <c r="A43" t="b">
        <v>0</v>
      </c>
      <c r="B43">
        <v>-164.16827000000001</v>
      </c>
      <c r="C43" s="2">
        <v>-0.22801149000000001</v>
      </c>
    </row>
    <row r="44" spans="1:3" x14ac:dyDescent="0.3">
      <c r="A44" t="b">
        <v>1</v>
      </c>
      <c r="B44">
        <v>166.60803000000001</v>
      </c>
      <c r="C44" s="2">
        <v>0.23140004</v>
      </c>
    </row>
    <row r="45" spans="1:3" x14ac:dyDescent="0.3">
      <c r="A45" t="b">
        <v>0</v>
      </c>
      <c r="B45">
        <v>-164.16827000000001</v>
      </c>
      <c r="C45" s="2">
        <v>-0.22801149000000001</v>
      </c>
    </row>
    <row r="46" spans="1:3" x14ac:dyDescent="0.3">
      <c r="A46" t="b">
        <v>0</v>
      </c>
      <c r="B46">
        <v>-164.16827000000001</v>
      </c>
      <c r="C46" s="2">
        <v>-0.22801149000000001</v>
      </c>
    </row>
    <row r="47" spans="1:3" x14ac:dyDescent="0.3">
      <c r="A47" t="b">
        <v>1</v>
      </c>
      <c r="B47">
        <v>166.60803000000001</v>
      </c>
      <c r="C47" s="2">
        <v>0.23140004</v>
      </c>
    </row>
    <row r="48" spans="1:3" x14ac:dyDescent="0.3">
      <c r="A48" t="b">
        <v>1</v>
      </c>
      <c r="B48">
        <v>166.60803000000001</v>
      </c>
      <c r="C48" s="2">
        <v>0.23140004</v>
      </c>
    </row>
    <row r="49" spans="1:3" x14ac:dyDescent="0.3">
      <c r="A49" t="b">
        <v>1</v>
      </c>
      <c r="B49">
        <v>166.60803000000001</v>
      </c>
      <c r="C49" s="2">
        <v>0.23140004</v>
      </c>
    </row>
    <row r="50" spans="1:3" x14ac:dyDescent="0.3">
      <c r="A50" t="b">
        <v>1</v>
      </c>
      <c r="B50">
        <v>166.60803000000001</v>
      </c>
      <c r="C50" s="2">
        <v>0.23140004</v>
      </c>
    </row>
    <row r="51" spans="1:3" x14ac:dyDescent="0.3">
      <c r="A51" t="b">
        <v>0</v>
      </c>
      <c r="B51">
        <v>-164.16827000000001</v>
      </c>
      <c r="C51" s="2">
        <v>-0.22801149000000001</v>
      </c>
    </row>
    <row r="52" spans="1:3" x14ac:dyDescent="0.3">
      <c r="A52" t="b">
        <v>0</v>
      </c>
      <c r="B52">
        <v>-164.16827000000001</v>
      </c>
      <c r="C52" s="2">
        <v>-0.22801149000000001</v>
      </c>
    </row>
    <row r="53" spans="1:3" x14ac:dyDescent="0.3">
      <c r="A53" t="b">
        <v>1</v>
      </c>
      <c r="B53">
        <v>166.60803000000001</v>
      </c>
      <c r="C53" s="2">
        <v>0.23140004</v>
      </c>
    </row>
    <row r="54" spans="1:3" x14ac:dyDescent="0.3">
      <c r="A54" t="b">
        <v>1</v>
      </c>
      <c r="B54">
        <v>166.60803000000001</v>
      </c>
      <c r="C54" s="2">
        <v>0.23140004</v>
      </c>
    </row>
    <row r="55" spans="1:3" x14ac:dyDescent="0.3">
      <c r="A55" t="b">
        <v>1</v>
      </c>
      <c r="B55">
        <v>166.60803000000001</v>
      </c>
      <c r="C55" s="2">
        <v>0.23140004</v>
      </c>
    </row>
    <row r="56" spans="1:3" x14ac:dyDescent="0.3">
      <c r="A56" t="b">
        <v>1</v>
      </c>
      <c r="B56">
        <v>166.60803000000001</v>
      </c>
      <c r="C56" s="2">
        <v>0.23140004</v>
      </c>
    </row>
    <row r="57" spans="1:3" x14ac:dyDescent="0.3">
      <c r="A57" t="b">
        <v>0</v>
      </c>
      <c r="B57">
        <v>-164.16827000000001</v>
      </c>
      <c r="C57" s="2">
        <v>-0.22801149000000001</v>
      </c>
    </row>
    <row r="58" spans="1:3" x14ac:dyDescent="0.3">
      <c r="A58" t="b">
        <v>1</v>
      </c>
      <c r="B58">
        <v>166.60803000000001</v>
      </c>
      <c r="C58" s="2">
        <v>0.23140004</v>
      </c>
    </row>
    <row r="59" spans="1:3" x14ac:dyDescent="0.3">
      <c r="A59" t="b">
        <v>1</v>
      </c>
      <c r="B59">
        <v>166.60803000000001</v>
      </c>
      <c r="C59" s="2">
        <v>0.23140004</v>
      </c>
    </row>
    <row r="60" spans="1:3" x14ac:dyDescent="0.3">
      <c r="A60" t="b">
        <v>1</v>
      </c>
      <c r="B60">
        <v>166.60803000000001</v>
      </c>
      <c r="C60" s="2">
        <v>0.23140004</v>
      </c>
    </row>
    <row r="61" spans="1:3" x14ac:dyDescent="0.3">
      <c r="A61" t="b">
        <v>1</v>
      </c>
      <c r="B61">
        <v>166.60803000000001</v>
      </c>
      <c r="C61" s="2">
        <v>0.23140004</v>
      </c>
    </row>
    <row r="62" spans="1:3" x14ac:dyDescent="0.3">
      <c r="A62" t="b">
        <v>0</v>
      </c>
      <c r="B62">
        <v>-164.16827000000001</v>
      </c>
      <c r="C62" s="2">
        <v>-0.22801149000000001</v>
      </c>
    </row>
    <row r="63" spans="1:3" x14ac:dyDescent="0.3">
      <c r="A63" t="b">
        <v>1</v>
      </c>
      <c r="B63">
        <v>166.60803000000001</v>
      </c>
      <c r="C63" s="2">
        <v>0.23140004</v>
      </c>
    </row>
    <row r="64" spans="1:3" x14ac:dyDescent="0.3">
      <c r="A64" t="b">
        <v>1</v>
      </c>
      <c r="B64">
        <v>166.60803000000001</v>
      </c>
      <c r="C64" s="2">
        <v>0.23140004</v>
      </c>
    </row>
    <row r="65" spans="1:3" x14ac:dyDescent="0.3">
      <c r="A65" t="b">
        <v>1</v>
      </c>
      <c r="B65">
        <v>166.60803000000001</v>
      </c>
      <c r="C65" s="2">
        <v>0.23140004</v>
      </c>
    </row>
    <row r="66" spans="1:3" x14ac:dyDescent="0.3">
      <c r="A66" t="b">
        <v>1</v>
      </c>
      <c r="B66">
        <v>166.60803000000001</v>
      </c>
      <c r="C66" s="2">
        <v>0.23140004</v>
      </c>
    </row>
    <row r="67" spans="1:3" x14ac:dyDescent="0.3">
      <c r="A67" t="b">
        <v>1</v>
      </c>
      <c r="B67">
        <v>166.60803000000001</v>
      </c>
      <c r="C67" s="2">
        <v>0.23140004</v>
      </c>
    </row>
    <row r="68" spans="1:3" x14ac:dyDescent="0.3">
      <c r="A68" t="b">
        <v>1</v>
      </c>
      <c r="B68">
        <v>166.60803000000001</v>
      </c>
      <c r="C68" s="2">
        <v>0.23140004</v>
      </c>
    </row>
    <row r="69" spans="1:3" x14ac:dyDescent="0.3">
      <c r="A69" t="b">
        <v>1</v>
      </c>
      <c r="B69">
        <v>166.60803000000001</v>
      </c>
      <c r="C69" s="2">
        <v>0.23140004</v>
      </c>
    </row>
    <row r="70" spans="1:3" x14ac:dyDescent="0.3">
      <c r="A70" t="b">
        <v>0</v>
      </c>
      <c r="B70">
        <v>-164.16827000000001</v>
      </c>
      <c r="C70" s="2">
        <v>-0.22801149000000001</v>
      </c>
    </row>
    <row r="71" spans="1:3" x14ac:dyDescent="0.3">
      <c r="A71" t="b">
        <v>0</v>
      </c>
      <c r="B71">
        <v>-164.16827000000001</v>
      </c>
      <c r="C71" s="2">
        <v>-0.22801149000000001</v>
      </c>
    </row>
    <row r="72" spans="1:3" x14ac:dyDescent="0.3">
      <c r="A72" t="b">
        <v>1</v>
      </c>
      <c r="B72">
        <v>166.60803000000001</v>
      </c>
      <c r="C72" s="2">
        <v>0.23140004</v>
      </c>
    </row>
    <row r="73" spans="1:3" x14ac:dyDescent="0.3">
      <c r="A73" t="b">
        <v>1</v>
      </c>
      <c r="B73">
        <v>166.60803000000001</v>
      </c>
      <c r="C73" s="2">
        <v>0.23140004</v>
      </c>
    </row>
    <row r="74" spans="1:3" x14ac:dyDescent="0.3">
      <c r="A74" t="b">
        <v>1</v>
      </c>
      <c r="B74">
        <v>166.60803000000001</v>
      </c>
      <c r="C74" s="2">
        <v>0.23140004</v>
      </c>
    </row>
    <row r="75" spans="1:3" x14ac:dyDescent="0.3">
      <c r="A75" t="b">
        <v>1</v>
      </c>
      <c r="B75">
        <v>166.60803000000001</v>
      </c>
      <c r="C75" s="2">
        <v>0.23140004</v>
      </c>
    </row>
    <row r="76" spans="1:3" x14ac:dyDescent="0.3">
      <c r="A76" t="b">
        <v>0</v>
      </c>
      <c r="B76">
        <v>-164.16827000000001</v>
      </c>
      <c r="C76" s="2">
        <v>-0.22801149000000001</v>
      </c>
    </row>
    <row r="77" spans="1:3" x14ac:dyDescent="0.3">
      <c r="A77" t="b">
        <v>0</v>
      </c>
      <c r="B77">
        <v>-164.16827000000001</v>
      </c>
      <c r="C77" s="2">
        <v>-0.22801149000000001</v>
      </c>
    </row>
    <row r="78" spans="1:3" x14ac:dyDescent="0.3">
      <c r="A78" t="b">
        <v>0</v>
      </c>
      <c r="B78">
        <v>-164.16827000000001</v>
      </c>
      <c r="C78" s="2">
        <v>-0.22801149000000001</v>
      </c>
    </row>
    <row r="79" spans="1:3" x14ac:dyDescent="0.3">
      <c r="A79" t="b">
        <v>1</v>
      </c>
      <c r="B79">
        <v>166.60803000000001</v>
      </c>
      <c r="C79" s="2">
        <v>0.23140004</v>
      </c>
    </row>
    <row r="80" spans="1:3" x14ac:dyDescent="0.3">
      <c r="A80" t="b">
        <v>1</v>
      </c>
      <c r="B80">
        <v>166.60803000000001</v>
      </c>
      <c r="C80" s="2">
        <v>0.23140004</v>
      </c>
    </row>
    <row r="81" spans="1:3" x14ac:dyDescent="0.3">
      <c r="A81" t="b">
        <v>1</v>
      </c>
      <c r="B81">
        <v>166.60803000000001</v>
      </c>
      <c r="C81" s="2">
        <v>0.23140004</v>
      </c>
    </row>
    <row r="82" spans="1:3" x14ac:dyDescent="0.3">
      <c r="A82" t="b">
        <v>0</v>
      </c>
      <c r="B82">
        <v>-164.16827000000001</v>
      </c>
      <c r="C82" s="2">
        <v>-0.22801149000000001</v>
      </c>
    </row>
    <row r="83" spans="1:3" x14ac:dyDescent="0.3">
      <c r="A83" t="b">
        <v>0</v>
      </c>
      <c r="B83">
        <v>-164.16827000000001</v>
      </c>
      <c r="C83" s="2">
        <v>-0.22801149000000001</v>
      </c>
    </row>
    <row r="84" spans="1:3" x14ac:dyDescent="0.3">
      <c r="A84" t="b">
        <v>1</v>
      </c>
      <c r="B84">
        <v>166.60803000000001</v>
      </c>
      <c r="C84" s="2">
        <v>0.23140004</v>
      </c>
    </row>
    <row r="85" spans="1:3" x14ac:dyDescent="0.3">
      <c r="A85" t="b">
        <v>0</v>
      </c>
      <c r="B85">
        <v>-164.16827000000001</v>
      </c>
      <c r="C85" s="2">
        <v>-0.22801149000000001</v>
      </c>
    </row>
    <row r="86" spans="1:3" x14ac:dyDescent="0.3">
      <c r="A86" t="b">
        <v>1</v>
      </c>
      <c r="B86">
        <v>166.60803000000001</v>
      </c>
      <c r="C86" s="2">
        <v>0.23140004</v>
      </c>
    </row>
    <row r="87" spans="1:3" x14ac:dyDescent="0.3">
      <c r="A87" t="b">
        <v>0</v>
      </c>
      <c r="B87">
        <v>-164.16827000000001</v>
      </c>
      <c r="C87" s="2">
        <v>-0.22801149000000001</v>
      </c>
    </row>
    <row r="88" spans="1:3" x14ac:dyDescent="0.3">
      <c r="A88" t="b">
        <v>0</v>
      </c>
      <c r="B88">
        <v>-164.16827000000001</v>
      </c>
      <c r="C88" s="2">
        <v>-0.22801149000000001</v>
      </c>
    </row>
    <row r="89" spans="1:3" x14ac:dyDescent="0.3">
      <c r="A89" t="b">
        <v>0</v>
      </c>
      <c r="B89">
        <v>-164.16827000000001</v>
      </c>
      <c r="C89" s="2">
        <v>-0.22801149000000001</v>
      </c>
    </row>
    <row r="90" spans="1:3" x14ac:dyDescent="0.3">
      <c r="A90" t="b">
        <v>1</v>
      </c>
      <c r="B90">
        <v>166.60803000000001</v>
      </c>
      <c r="C90" s="2">
        <v>0.23140004</v>
      </c>
    </row>
    <row r="91" spans="1:3" x14ac:dyDescent="0.3">
      <c r="A91" t="b">
        <v>1</v>
      </c>
      <c r="B91">
        <v>166.60803000000001</v>
      </c>
      <c r="C91" s="2">
        <v>0.23140004</v>
      </c>
    </row>
    <row r="92" spans="1:3" x14ac:dyDescent="0.3">
      <c r="A92" t="b">
        <v>1</v>
      </c>
      <c r="B92">
        <v>166.60803000000001</v>
      </c>
      <c r="C92" s="2">
        <v>0.23140004</v>
      </c>
    </row>
    <row r="93" spans="1:3" x14ac:dyDescent="0.3">
      <c r="A93" t="b">
        <v>0</v>
      </c>
      <c r="B93">
        <v>-164.16827000000001</v>
      </c>
      <c r="C93" s="2">
        <v>-0.22801149000000001</v>
      </c>
    </row>
    <row r="94" spans="1:3" x14ac:dyDescent="0.3">
      <c r="A94" t="b">
        <v>0</v>
      </c>
      <c r="B94">
        <v>-164.16827000000001</v>
      </c>
      <c r="C94" s="2">
        <v>-0.22801149000000001</v>
      </c>
    </row>
    <row r="95" spans="1:3" x14ac:dyDescent="0.3">
      <c r="A95" t="b">
        <v>1</v>
      </c>
      <c r="B95">
        <v>166.60803000000001</v>
      </c>
      <c r="C95" s="2">
        <v>0.23140004</v>
      </c>
    </row>
    <row r="96" spans="1:3" x14ac:dyDescent="0.3">
      <c r="A96" t="b">
        <v>1</v>
      </c>
      <c r="B96">
        <v>166.60803000000001</v>
      </c>
      <c r="C96" s="2">
        <v>0.23140004</v>
      </c>
    </row>
    <row r="97" spans="1:3" x14ac:dyDescent="0.3">
      <c r="A97" t="b">
        <v>0</v>
      </c>
      <c r="B97">
        <v>-164.16827000000001</v>
      </c>
      <c r="C97" s="2">
        <v>-0.22801149000000001</v>
      </c>
    </row>
    <row r="98" spans="1:3" x14ac:dyDescent="0.3">
      <c r="A98" t="b">
        <v>1</v>
      </c>
      <c r="B98">
        <v>166.60803000000001</v>
      </c>
      <c r="C98" s="2">
        <v>0.23140004</v>
      </c>
    </row>
    <row r="99" spans="1:3" x14ac:dyDescent="0.3">
      <c r="A99" t="b">
        <v>0</v>
      </c>
      <c r="B99">
        <v>-164.16827000000001</v>
      </c>
      <c r="C99" s="2">
        <v>-0.22801149000000001</v>
      </c>
    </row>
    <row r="100" spans="1:3" x14ac:dyDescent="0.3">
      <c r="A100" t="b">
        <v>0</v>
      </c>
      <c r="B100">
        <v>-164.16827000000001</v>
      </c>
      <c r="C100" s="2">
        <v>-0.22801149000000001</v>
      </c>
    </row>
    <row r="101" spans="1:3" x14ac:dyDescent="0.3">
      <c r="A101" t="b">
        <v>0</v>
      </c>
      <c r="B101">
        <v>-164.16827000000001</v>
      </c>
      <c r="C101" s="2">
        <v>-0.22801149000000001</v>
      </c>
    </row>
    <row r="102" spans="1:3" x14ac:dyDescent="0.3">
      <c r="A102" t="b">
        <v>1</v>
      </c>
      <c r="B102">
        <v>166.60803000000001</v>
      </c>
      <c r="C102" s="2">
        <v>0.23140004</v>
      </c>
    </row>
    <row r="103" spans="1:3" x14ac:dyDescent="0.3">
      <c r="A103" t="b">
        <v>0</v>
      </c>
      <c r="B103">
        <v>-164.16827000000001</v>
      </c>
      <c r="C103" s="2">
        <v>-0.22801149000000001</v>
      </c>
    </row>
    <row r="104" spans="1:3" x14ac:dyDescent="0.3">
      <c r="A104" t="b">
        <v>0</v>
      </c>
      <c r="B104">
        <v>-164.16827000000001</v>
      </c>
      <c r="C104" s="2">
        <v>-0.22801149000000001</v>
      </c>
    </row>
    <row r="105" spans="1:3" x14ac:dyDescent="0.3">
      <c r="A105" t="b">
        <v>0</v>
      </c>
      <c r="B105">
        <v>-164.16827000000001</v>
      </c>
      <c r="C105" s="2">
        <v>-0.22801149000000001</v>
      </c>
    </row>
    <row r="106" spans="1:3" x14ac:dyDescent="0.3">
      <c r="A106" t="b">
        <v>1</v>
      </c>
      <c r="B106">
        <v>166.60803000000001</v>
      </c>
      <c r="C106" s="2">
        <v>0.23140004</v>
      </c>
    </row>
    <row r="107" spans="1:3" x14ac:dyDescent="0.3">
      <c r="A107" t="b">
        <v>0</v>
      </c>
      <c r="B107">
        <v>-164.16827000000001</v>
      </c>
      <c r="C107" s="2">
        <v>-0.22801149000000001</v>
      </c>
    </row>
    <row r="108" spans="1:3" x14ac:dyDescent="0.3">
      <c r="A108" t="b">
        <v>1</v>
      </c>
      <c r="B108">
        <v>166.60803000000001</v>
      </c>
      <c r="C108" s="2">
        <v>0.23140004</v>
      </c>
    </row>
    <row r="109" spans="1:3" x14ac:dyDescent="0.3">
      <c r="A109" t="b">
        <v>1</v>
      </c>
      <c r="B109">
        <v>166.60803000000001</v>
      </c>
      <c r="C109" s="2">
        <v>0.23140004</v>
      </c>
    </row>
    <row r="110" spans="1:3" x14ac:dyDescent="0.3">
      <c r="A110" t="b">
        <v>0</v>
      </c>
      <c r="B110">
        <v>-164.16827000000001</v>
      </c>
      <c r="C110" s="2">
        <v>-0.22801149000000001</v>
      </c>
    </row>
    <row r="111" spans="1:3" x14ac:dyDescent="0.3">
      <c r="A111" t="b">
        <v>1</v>
      </c>
      <c r="B111">
        <v>166.60803000000001</v>
      </c>
      <c r="C111" s="2">
        <v>0.23140004</v>
      </c>
    </row>
    <row r="112" spans="1:3" x14ac:dyDescent="0.3">
      <c r="A112" t="b">
        <v>0</v>
      </c>
      <c r="B112">
        <v>-164.16827000000001</v>
      </c>
      <c r="C112" s="2">
        <v>-0.22801149000000001</v>
      </c>
    </row>
    <row r="113" spans="1:3" x14ac:dyDescent="0.3">
      <c r="A113" t="b">
        <v>1</v>
      </c>
      <c r="B113">
        <v>166.60803000000001</v>
      </c>
      <c r="C113" s="2">
        <v>0.23140004</v>
      </c>
    </row>
    <row r="114" spans="1:3" x14ac:dyDescent="0.3">
      <c r="A114" t="b">
        <v>0</v>
      </c>
      <c r="B114">
        <v>-164.16827000000001</v>
      </c>
      <c r="C114" s="2">
        <v>-0.22801149000000001</v>
      </c>
    </row>
    <row r="115" spans="1:3" x14ac:dyDescent="0.3">
      <c r="A115" t="b">
        <v>1</v>
      </c>
      <c r="B115">
        <v>166.60803000000001</v>
      </c>
      <c r="C115" s="2">
        <v>0.23140004</v>
      </c>
    </row>
    <row r="116" spans="1:3" x14ac:dyDescent="0.3">
      <c r="A116" t="b">
        <v>1</v>
      </c>
      <c r="B116">
        <v>166.60803000000001</v>
      </c>
      <c r="C116" s="2">
        <v>0.23140004</v>
      </c>
    </row>
    <row r="117" spans="1:3" x14ac:dyDescent="0.3">
      <c r="A117" t="b">
        <v>0</v>
      </c>
      <c r="B117">
        <v>-164.16827000000001</v>
      </c>
      <c r="C117" s="2">
        <v>-0.22801149000000001</v>
      </c>
    </row>
    <row r="118" spans="1:3" x14ac:dyDescent="0.3">
      <c r="A118" t="b">
        <v>1</v>
      </c>
      <c r="B118">
        <v>166.60803000000001</v>
      </c>
      <c r="C118" s="2">
        <v>0.23140004</v>
      </c>
    </row>
    <row r="119" spans="1:3" x14ac:dyDescent="0.3">
      <c r="A119" t="b">
        <v>1</v>
      </c>
      <c r="B119">
        <v>166.60803000000001</v>
      </c>
      <c r="C119" s="2">
        <v>0.23140004</v>
      </c>
    </row>
    <row r="120" spans="1:3" x14ac:dyDescent="0.3">
      <c r="A120" t="b">
        <v>1</v>
      </c>
      <c r="B120">
        <v>166.60803000000001</v>
      </c>
      <c r="C120" s="2">
        <v>0.23140004</v>
      </c>
    </row>
    <row r="121" spans="1:3" x14ac:dyDescent="0.3">
      <c r="A121" t="b">
        <v>1</v>
      </c>
      <c r="B121">
        <v>166.60803000000001</v>
      </c>
      <c r="C121" s="2">
        <v>0.23140004</v>
      </c>
    </row>
    <row r="122" spans="1:3" x14ac:dyDescent="0.3">
      <c r="A122" t="b">
        <v>1</v>
      </c>
      <c r="B122">
        <v>166.60803000000001</v>
      </c>
      <c r="C122" s="2">
        <v>0.23140004</v>
      </c>
    </row>
    <row r="123" spans="1:3" x14ac:dyDescent="0.3">
      <c r="A123" t="b">
        <v>0</v>
      </c>
      <c r="B123">
        <v>-164.16827000000001</v>
      </c>
      <c r="C123" s="2">
        <v>-0.22801149000000001</v>
      </c>
    </row>
    <row r="124" spans="1:3" x14ac:dyDescent="0.3">
      <c r="A124" t="b">
        <v>0</v>
      </c>
      <c r="B124">
        <v>-164.16827000000001</v>
      </c>
      <c r="C124" s="2">
        <v>-0.22801149000000001</v>
      </c>
    </row>
    <row r="125" spans="1:3" x14ac:dyDescent="0.3">
      <c r="A125" t="b">
        <v>1</v>
      </c>
      <c r="B125">
        <v>166.60803000000001</v>
      </c>
      <c r="C125" s="2">
        <v>0.23140004</v>
      </c>
    </row>
    <row r="126" spans="1:3" x14ac:dyDescent="0.3">
      <c r="A126" t="b">
        <v>1</v>
      </c>
      <c r="B126">
        <v>166.60803000000001</v>
      </c>
      <c r="C126" s="2">
        <v>0.23140004</v>
      </c>
    </row>
    <row r="127" spans="1:3" x14ac:dyDescent="0.3">
      <c r="A127" t="b">
        <v>1</v>
      </c>
      <c r="B127">
        <v>166.60803000000001</v>
      </c>
      <c r="C127" s="2">
        <v>0.23140004</v>
      </c>
    </row>
    <row r="128" spans="1:3" x14ac:dyDescent="0.3">
      <c r="A128" t="b">
        <v>1</v>
      </c>
      <c r="B128">
        <v>166.60803000000001</v>
      </c>
      <c r="C128" s="2">
        <v>0.23140004</v>
      </c>
    </row>
    <row r="129" spans="1:3" x14ac:dyDescent="0.3">
      <c r="A129" t="b">
        <v>0</v>
      </c>
      <c r="B129">
        <v>-164.16827000000001</v>
      </c>
      <c r="C129" s="2">
        <v>-0.22801149000000001</v>
      </c>
    </row>
    <row r="130" spans="1:3" x14ac:dyDescent="0.3">
      <c r="A130" t="b">
        <v>1</v>
      </c>
      <c r="B130">
        <v>166.60803000000001</v>
      </c>
      <c r="C130" s="2">
        <v>0.23140004</v>
      </c>
    </row>
    <row r="131" spans="1:3" x14ac:dyDescent="0.3">
      <c r="A131" t="b">
        <v>0</v>
      </c>
      <c r="B131">
        <v>-164.16827000000001</v>
      </c>
      <c r="C131" s="2">
        <v>-0.22801149000000001</v>
      </c>
    </row>
    <row r="132" spans="1:3" x14ac:dyDescent="0.3">
      <c r="A132" t="b">
        <v>1</v>
      </c>
      <c r="B132">
        <v>166.60803000000001</v>
      </c>
      <c r="C132" s="2">
        <v>0.23140004</v>
      </c>
    </row>
    <row r="133" spans="1:3" x14ac:dyDescent="0.3">
      <c r="A133" t="b">
        <v>1</v>
      </c>
      <c r="B133">
        <v>166.60803000000001</v>
      </c>
      <c r="C133" s="2">
        <v>0.23140004</v>
      </c>
    </row>
    <row r="134" spans="1:3" x14ac:dyDescent="0.3">
      <c r="A134" t="b">
        <v>0</v>
      </c>
      <c r="B134">
        <v>-164.16827000000001</v>
      </c>
      <c r="C134" s="2">
        <v>-0.22801149000000001</v>
      </c>
    </row>
    <row r="135" spans="1:3" x14ac:dyDescent="0.3">
      <c r="A135" t="b">
        <v>0</v>
      </c>
      <c r="B135">
        <v>-164.16827000000001</v>
      </c>
      <c r="C135" s="2">
        <v>-0.22801149000000001</v>
      </c>
    </row>
    <row r="136" spans="1:3" x14ac:dyDescent="0.3">
      <c r="A136" t="b">
        <v>0</v>
      </c>
      <c r="B136">
        <v>-164.16827000000001</v>
      </c>
      <c r="C136" s="2">
        <v>-0.22801149000000001</v>
      </c>
    </row>
    <row r="137" spans="1:3" x14ac:dyDescent="0.3">
      <c r="A137" t="b">
        <v>0</v>
      </c>
      <c r="B137">
        <v>-164.16827000000001</v>
      </c>
      <c r="C137" s="2">
        <v>-0.22801149000000001</v>
      </c>
    </row>
    <row r="138" spans="1:3" x14ac:dyDescent="0.3">
      <c r="A138" t="b">
        <v>1</v>
      </c>
      <c r="B138">
        <v>166.60803000000001</v>
      </c>
      <c r="C138" s="2">
        <v>0.23140004</v>
      </c>
    </row>
    <row r="139" spans="1:3" x14ac:dyDescent="0.3">
      <c r="A139" t="b">
        <v>0</v>
      </c>
      <c r="B139">
        <v>-164.16827000000001</v>
      </c>
      <c r="C139" s="2">
        <v>-0.22801149000000001</v>
      </c>
    </row>
    <row r="140" spans="1:3" x14ac:dyDescent="0.3">
      <c r="A140" t="b">
        <v>1</v>
      </c>
      <c r="B140">
        <v>166.60803000000001</v>
      </c>
      <c r="C140" s="2">
        <v>0.23140004</v>
      </c>
    </row>
    <row r="141" spans="1:3" x14ac:dyDescent="0.3">
      <c r="A141" t="b">
        <v>0</v>
      </c>
      <c r="B141">
        <v>-164.16827000000001</v>
      </c>
      <c r="C141" s="2">
        <v>-0.22801149000000001</v>
      </c>
    </row>
    <row r="142" spans="1:3" x14ac:dyDescent="0.3">
      <c r="A142" t="b">
        <v>1</v>
      </c>
      <c r="B142">
        <v>166.60803000000001</v>
      </c>
      <c r="C142" s="2">
        <v>0.23140004</v>
      </c>
    </row>
    <row r="143" spans="1:3" x14ac:dyDescent="0.3">
      <c r="A143" t="b">
        <v>0</v>
      </c>
      <c r="B143">
        <v>-164.16827000000001</v>
      </c>
      <c r="C143" s="2">
        <v>-0.22801149000000001</v>
      </c>
    </row>
    <row r="144" spans="1:3" x14ac:dyDescent="0.3">
      <c r="A144" t="b">
        <v>0</v>
      </c>
      <c r="B144">
        <v>-164.16827000000001</v>
      </c>
      <c r="C144" s="2">
        <v>-0.22801149000000001</v>
      </c>
    </row>
    <row r="145" spans="1:3" x14ac:dyDescent="0.3">
      <c r="A145" t="b">
        <v>1</v>
      </c>
      <c r="B145">
        <v>166.60803000000001</v>
      </c>
      <c r="C145" s="2">
        <v>0.23140004</v>
      </c>
    </row>
    <row r="146" spans="1:3" x14ac:dyDescent="0.3">
      <c r="A146" t="b">
        <v>1</v>
      </c>
      <c r="B146">
        <v>166.60803000000001</v>
      </c>
      <c r="C146" s="2">
        <v>0.23140004</v>
      </c>
    </row>
    <row r="147" spans="1:3" x14ac:dyDescent="0.3">
      <c r="A147" t="b">
        <v>0</v>
      </c>
      <c r="B147">
        <v>-164.16827000000001</v>
      </c>
      <c r="C147" s="2">
        <v>-0.22801149000000001</v>
      </c>
    </row>
    <row r="148" spans="1:3" x14ac:dyDescent="0.3">
      <c r="A148" t="b">
        <v>0</v>
      </c>
      <c r="B148">
        <v>-164.16827000000001</v>
      </c>
      <c r="C148" s="2">
        <v>-0.22801149000000001</v>
      </c>
    </row>
    <row r="149" spans="1:3" x14ac:dyDescent="0.3">
      <c r="A149" t="b">
        <v>0</v>
      </c>
      <c r="B149">
        <v>-164.16827000000001</v>
      </c>
      <c r="C149" s="2">
        <v>-0.22801149000000001</v>
      </c>
    </row>
    <row r="150" spans="1:3" x14ac:dyDescent="0.3">
      <c r="A150" t="b">
        <v>1</v>
      </c>
      <c r="B150">
        <v>166.60803000000001</v>
      </c>
      <c r="C150" s="2">
        <v>0.23140004</v>
      </c>
    </row>
    <row r="151" spans="1:3" x14ac:dyDescent="0.3">
      <c r="A151" t="b">
        <v>0</v>
      </c>
      <c r="B151">
        <v>-164.16827000000001</v>
      </c>
      <c r="C151" s="2">
        <v>-0.22801149000000001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8333-081A-448B-B689-DBCD967D17FB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-65.131590000000003</v>
      </c>
      <c r="C2" s="2">
        <v>-9.0460550000000001E-2</v>
      </c>
      <c r="E2" s="1" t="s">
        <v>3</v>
      </c>
      <c r="F2" s="2">
        <f xml:space="preserve"> COUNTIF(TradeResults18[Column1], "VERDADEIRO") / COUNTA(TradeResults18[Column1])</f>
        <v>1</v>
      </c>
    </row>
    <row r="3" spans="1:6" ht="18" x14ac:dyDescent="0.35">
      <c r="A3" t="b">
        <v>1</v>
      </c>
      <c r="B3">
        <v>-88.472290000000001</v>
      </c>
      <c r="C3" s="2">
        <v>-0.12287818</v>
      </c>
      <c r="E3" s="1" t="s">
        <v>4</v>
      </c>
      <c r="F3" s="2">
        <f t="array" ref="F3" xml:space="preserve"> AVERAGE(IF(TradeResults18[Column1] = TRUE,TradeResults18[Column3]))</f>
        <v>-7.4748871570466738E-2</v>
      </c>
    </row>
    <row r="4" spans="1:6" ht="18" x14ac:dyDescent="0.35">
      <c r="A4" t="b">
        <v>1</v>
      </c>
      <c r="B4">
        <v>-37.50421</v>
      </c>
      <c r="C4" s="2">
        <v>-5.2089179999999999E-2</v>
      </c>
      <c r="E4" s="1" t="s">
        <v>8</v>
      </c>
      <c r="F4" s="6">
        <f t="array" ref="F4" xml:space="preserve"> AVERAGE(IF(TradeResults18[Column1] = TRUE,TradeResults18[Column2],0))</f>
        <v>-53.819187937133286</v>
      </c>
    </row>
    <row r="5" spans="1:6" ht="18" x14ac:dyDescent="0.35">
      <c r="A5" t="b">
        <v>1</v>
      </c>
      <c r="B5">
        <v>-88.472290000000001</v>
      </c>
      <c r="C5" s="2">
        <v>-0.12287818</v>
      </c>
      <c r="E5" s="4" t="s">
        <v>5</v>
      </c>
      <c r="F5" s="2">
        <f t="array" ref="F5">_xlfn.STDEV.P(IF(TradeResults18[Column1]=TRUE, TradeResults18[Column3]))</f>
        <v>4.7840210793476959E-2</v>
      </c>
    </row>
    <row r="6" spans="1:6" ht="18" x14ac:dyDescent="0.35">
      <c r="A6" t="b">
        <v>1</v>
      </c>
      <c r="B6">
        <v>-31.599304</v>
      </c>
      <c r="C6" s="2">
        <v>-4.3887919999999997E-2</v>
      </c>
      <c r="E6" s="1" t="s">
        <v>6</v>
      </c>
      <c r="F6" s="2">
        <f t="array" ref="F6">_xlfn.STDEV.P(IF(TradeResults18[Column1]=TRUE, IF(TradeResults18[Column3]&gt;0,TradeResults18[Column3])))</f>
        <v>7.3927797993784969E-3</v>
      </c>
    </row>
    <row r="7" spans="1:6" ht="18" x14ac:dyDescent="0.35">
      <c r="A7" t="b">
        <v>1</v>
      </c>
      <c r="B7">
        <v>-59.749023000000001</v>
      </c>
      <c r="C7" s="2">
        <v>-8.2984749999999996E-2</v>
      </c>
      <c r="E7" s="1" t="s">
        <v>7</v>
      </c>
      <c r="F7" s="3">
        <f t="array" ref="F7">_xlfn.STDEV.P(IF(TradeResults18[Column1]=TRUE, IF(TradeResults18[Column3]&lt;0,TradeResults18[Column3])))</f>
        <v>3.9917147672476047E-2</v>
      </c>
    </row>
    <row r="8" spans="1:6" x14ac:dyDescent="0.3">
      <c r="A8" t="b">
        <v>1</v>
      </c>
      <c r="B8">
        <v>-41.382570000000001</v>
      </c>
      <c r="C8" s="2">
        <v>-5.7475789999999999E-2</v>
      </c>
    </row>
    <row r="9" spans="1:6" x14ac:dyDescent="0.3">
      <c r="A9" t="b">
        <v>1</v>
      </c>
      <c r="B9">
        <v>-65.418520000000001</v>
      </c>
      <c r="C9" s="2">
        <v>-9.0859055999999994E-2</v>
      </c>
    </row>
    <row r="10" spans="1:6" x14ac:dyDescent="0.3">
      <c r="A10" t="b">
        <v>1</v>
      </c>
      <c r="B10">
        <v>-88.472290000000001</v>
      </c>
      <c r="C10" s="2">
        <v>-0.12287818</v>
      </c>
    </row>
    <row r="11" spans="1:6" x14ac:dyDescent="0.3">
      <c r="A11" t="b">
        <v>1</v>
      </c>
      <c r="B11">
        <v>-88.472290000000001</v>
      </c>
      <c r="C11" s="2">
        <v>-0.12287818</v>
      </c>
    </row>
    <row r="12" spans="1:6" x14ac:dyDescent="0.3">
      <c r="A12" t="b">
        <v>1</v>
      </c>
      <c r="B12">
        <v>-88.472290000000001</v>
      </c>
      <c r="C12" s="2">
        <v>-0.12287818</v>
      </c>
    </row>
    <row r="13" spans="1:6" x14ac:dyDescent="0.3">
      <c r="A13" t="b">
        <v>1</v>
      </c>
      <c r="B13">
        <v>-88.472290000000001</v>
      </c>
      <c r="C13" s="2">
        <v>-0.12287818</v>
      </c>
    </row>
    <row r="14" spans="1:6" x14ac:dyDescent="0.3">
      <c r="A14" t="b">
        <v>1</v>
      </c>
      <c r="B14">
        <v>-88.472290000000001</v>
      </c>
      <c r="C14" s="2">
        <v>-0.12287818</v>
      </c>
    </row>
    <row r="15" spans="1:6" x14ac:dyDescent="0.3">
      <c r="A15" t="b">
        <v>1</v>
      </c>
      <c r="B15">
        <v>-80.049620000000004</v>
      </c>
      <c r="C15" s="2">
        <v>-0.11118003</v>
      </c>
    </row>
    <row r="16" spans="1:6" x14ac:dyDescent="0.3">
      <c r="A16" t="b">
        <v>1</v>
      </c>
      <c r="B16">
        <v>-36.201599999999999</v>
      </c>
      <c r="C16" s="2">
        <v>-5.0279997E-2</v>
      </c>
    </row>
    <row r="17" spans="1:3" x14ac:dyDescent="0.3">
      <c r="A17" t="b">
        <v>1</v>
      </c>
      <c r="B17">
        <v>-72.722046000000006</v>
      </c>
      <c r="C17" s="2">
        <v>-0.10100284</v>
      </c>
    </row>
    <row r="18" spans="1:3" x14ac:dyDescent="0.3">
      <c r="A18" t="b">
        <v>1</v>
      </c>
      <c r="B18">
        <v>-23.523682000000001</v>
      </c>
      <c r="C18" s="2">
        <v>-3.2671779999999997E-2</v>
      </c>
    </row>
    <row r="19" spans="1:3" x14ac:dyDescent="0.3">
      <c r="A19" t="b">
        <v>1</v>
      </c>
      <c r="B19">
        <v>-78.036990000000003</v>
      </c>
      <c r="C19" s="2">
        <v>-0.108384706</v>
      </c>
    </row>
    <row r="20" spans="1:3" x14ac:dyDescent="0.3">
      <c r="A20" t="b">
        <v>1</v>
      </c>
      <c r="B20">
        <v>-88.472290000000001</v>
      </c>
      <c r="C20" s="2">
        <v>-0.12287818</v>
      </c>
    </row>
    <row r="21" spans="1:3" x14ac:dyDescent="0.3">
      <c r="A21" t="b">
        <v>1</v>
      </c>
      <c r="B21">
        <v>-88.472290000000001</v>
      </c>
      <c r="C21" s="2">
        <v>-0.12287818</v>
      </c>
    </row>
    <row r="22" spans="1:3" x14ac:dyDescent="0.3">
      <c r="A22" t="b">
        <v>1</v>
      </c>
      <c r="B22">
        <v>-2.8919066999999998</v>
      </c>
      <c r="C22" s="2">
        <v>-4.0165369999999997E-3</v>
      </c>
    </row>
    <row r="23" spans="1:3" x14ac:dyDescent="0.3">
      <c r="A23" t="b">
        <v>1</v>
      </c>
      <c r="B23">
        <v>4.6426999999999996</v>
      </c>
      <c r="C23" s="2">
        <v>6.4481950000000003E-3</v>
      </c>
    </row>
    <row r="24" spans="1:3" x14ac:dyDescent="0.3">
      <c r="A24" t="b">
        <v>1</v>
      </c>
      <c r="B24">
        <v>-67.746825999999999</v>
      </c>
      <c r="C24" s="2">
        <v>-9.4092815999999996E-2</v>
      </c>
    </row>
    <row r="25" spans="1:3" x14ac:dyDescent="0.3">
      <c r="A25" t="b">
        <v>1</v>
      </c>
      <c r="B25">
        <v>-59.009644000000002</v>
      </c>
      <c r="C25" s="2">
        <v>-8.1957840000000004E-2</v>
      </c>
    </row>
    <row r="26" spans="1:3" x14ac:dyDescent="0.3">
      <c r="A26" t="b">
        <v>1</v>
      </c>
      <c r="B26">
        <v>-41.995666999999997</v>
      </c>
      <c r="C26" s="2">
        <v>-5.8327313999999998E-2</v>
      </c>
    </row>
    <row r="27" spans="1:3" x14ac:dyDescent="0.3">
      <c r="A27" t="b">
        <v>1</v>
      </c>
      <c r="B27">
        <v>-59.275818000000001</v>
      </c>
      <c r="C27" s="2">
        <v>-8.2327520000000001E-2</v>
      </c>
    </row>
    <row r="28" spans="1:3" x14ac:dyDescent="0.3">
      <c r="A28" t="b">
        <v>1</v>
      </c>
      <c r="B28">
        <v>-53.658203</v>
      </c>
      <c r="C28" s="2">
        <v>-7.4525279999999999E-2</v>
      </c>
    </row>
    <row r="29" spans="1:3" x14ac:dyDescent="0.3">
      <c r="A29" t="b">
        <v>1</v>
      </c>
      <c r="B29">
        <v>-26.009094000000001</v>
      </c>
      <c r="C29" s="2">
        <v>-3.6123740000000001E-2</v>
      </c>
    </row>
    <row r="30" spans="1:3" x14ac:dyDescent="0.3">
      <c r="A30" t="b">
        <v>1</v>
      </c>
      <c r="B30">
        <v>-37.468933</v>
      </c>
      <c r="C30" s="2">
        <v>-5.2040186000000002E-2</v>
      </c>
    </row>
    <row r="31" spans="1:3" x14ac:dyDescent="0.3">
      <c r="A31" t="b">
        <v>1</v>
      </c>
      <c r="B31">
        <v>-88.472290000000001</v>
      </c>
      <c r="C31" s="2">
        <v>-0.12287818</v>
      </c>
    </row>
    <row r="32" spans="1:3" x14ac:dyDescent="0.3">
      <c r="A32" t="b">
        <v>1</v>
      </c>
      <c r="B32">
        <v>-28.278687000000001</v>
      </c>
      <c r="C32" s="2">
        <v>-3.9275949999999997E-2</v>
      </c>
    </row>
    <row r="33" spans="1:3" x14ac:dyDescent="0.3">
      <c r="A33" t="b">
        <v>1</v>
      </c>
      <c r="B33">
        <v>-18.632141000000001</v>
      </c>
      <c r="C33" s="2">
        <v>-2.5877972999999999E-2</v>
      </c>
    </row>
    <row r="34" spans="1:3" x14ac:dyDescent="0.3">
      <c r="A34" t="b">
        <v>1</v>
      </c>
      <c r="B34">
        <v>-43.810670000000002</v>
      </c>
      <c r="C34" s="2">
        <v>-6.0848149999999997E-2</v>
      </c>
    </row>
    <row r="35" spans="1:3" x14ac:dyDescent="0.3">
      <c r="A35" t="b">
        <v>1</v>
      </c>
      <c r="B35">
        <v>-53.384827000000001</v>
      </c>
      <c r="C35" s="2">
        <v>-7.4145589999999997E-2</v>
      </c>
    </row>
    <row r="36" spans="1:3" x14ac:dyDescent="0.3">
      <c r="A36" t="b">
        <v>1</v>
      </c>
      <c r="B36">
        <v>-55.230834999999999</v>
      </c>
      <c r="C36" s="2">
        <v>-7.6709494000000003E-2</v>
      </c>
    </row>
    <row r="37" spans="1:3" x14ac:dyDescent="0.3">
      <c r="A37" t="b">
        <v>1</v>
      </c>
      <c r="B37">
        <v>-62.302549999999997</v>
      </c>
      <c r="C37" s="2">
        <v>-8.6531319999999995E-2</v>
      </c>
    </row>
    <row r="38" spans="1:3" x14ac:dyDescent="0.3">
      <c r="A38" t="b">
        <v>1</v>
      </c>
      <c r="B38">
        <v>-37.252563000000002</v>
      </c>
      <c r="C38" s="2">
        <v>-5.1739670000000001E-2</v>
      </c>
    </row>
    <row r="39" spans="1:3" x14ac:dyDescent="0.3">
      <c r="A39" t="b">
        <v>1</v>
      </c>
      <c r="B39">
        <v>-16.83606</v>
      </c>
      <c r="C39" s="2">
        <v>-2.3383416000000001E-2</v>
      </c>
    </row>
    <row r="40" spans="1:3" x14ac:dyDescent="0.3">
      <c r="A40" t="b">
        <v>1</v>
      </c>
      <c r="B40">
        <v>-67.476320000000001</v>
      </c>
      <c r="C40" s="2">
        <v>-9.3717105999999994E-2</v>
      </c>
    </row>
    <row r="41" spans="1:3" x14ac:dyDescent="0.3">
      <c r="A41" t="b">
        <v>1</v>
      </c>
      <c r="B41">
        <v>15.912964000000001</v>
      </c>
      <c r="C41" s="2">
        <v>2.2101339000000001E-2</v>
      </c>
    </row>
    <row r="42" spans="1:3" x14ac:dyDescent="0.3">
      <c r="A42" t="b">
        <v>1</v>
      </c>
      <c r="B42">
        <v>-70.994140000000002</v>
      </c>
      <c r="C42" s="2">
        <v>-9.8602969999999998E-2</v>
      </c>
    </row>
    <row r="43" spans="1:3" x14ac:dyDescent="0.3">
      <c r="A43" t="b">
        <v>1</v>
      </c>
      <c r="B43">
        <v>-0.32391356999999998</v>
      </c>
      <c r="C43" s="2">
        <v>-4.4987997000000001E-4</v>
      </c>
    </row>
    <row r="44" spans="1:3" x14ac:dyDescent="0.3">
      <c r="A44" t="b">
        <v>1</v>
      </c>
      <c r="B44">
        <v>9.2192989999999995</v>
      </c>
      <c r="C44" s="2">
        <v>1.2804583E-2</v>
      </c>
    </row>
    <row r="45" spans="1:3" x14ac:dyDescent="0.3">
      <c r="A45" t="b">
        <v>1</v>
      </c>
      <c r="B45">
        <v>-16.492432000000001</v>
      </c>
      <c r="C45" s="2">
        <v>-2.2906154000000001E-2</v>
      </c>
    </row>
    <row r="46" spans="1:3" x14ac:dyDescent="0.3">
      <c r="A46" t="b">
        <v>1</v>
      </c>
      <c r="B46">
        <v>-30.650939999999999</v>
      </c>
      <c r="C46" s="2">
        <v>-4.2570749999999997E-2</v>
      </c>
    </row>
    <row r="47" spans="1:3" x14ac:dyDescent="0.3">
      <c r="A47" t="b">
        <v>1</v>
      </c>
      <c r="B47">
        <v>-31.956910000000001</v>
      </c>
      <c r="C47" s="2">
        <v>-4.4384594999999999E-2</v>
      </c>
    </row>
    <row r="48" spans="1:3" x14ac:dyDescent="0.3">
      <c r="A48" t="b">
        <v>1</v>
      </c>
      <c r="B48">
        <v>-32.771729999999998</v>
      </c>
      <c r="C48" s="2">
        <v>-4.5516290000000001E-2</v>
      </c>
    </row>
    <row r="49" spans="1:3" x14ac:dyDescent="0.3">
      <c r="A49" t="b">
        <v>1</v>
      </c>
      <c r="B49">
        <v>-88.472290000000001</v>
      </c>
      <c r="C49" s="2">
        <v>-0.12287818</v>
      </c>
    </row>
    <row r="50" spans="1:3" x14ac:dyDescent="0.3">
      <c r="A50" t="b">
        <v>1</v>
      </c>
      <c r="B50">
        <v>-88.472290000000001</v>
      </c>
      <c r="C50" s="2">
        <v>-0.12287818</v>
      </c>
    </row>
    <row r="51" spans="1:3" x14ac:dyDescent="0.3">
      <c r="A51" t="b">
        <v>1</v>
      </c>
      <c r="B51">
        <v>-88.472290000000001</v>
      </c>
      <c r="C51" s="2">
        <v>-0.12287818</v>
      </c>
    </row>
    <row r="52" spans="1:3" x14ac:dyDescent="0.3">
      <c r="A52" t="b">
        <v>1</v>
      </c>
      <c r="B52">
        <v>-79.29016</v>
      </c>
      <c r="C52" s="2">
        <v>-0.11012522</v>
      </c>
    </row>
    <row r="53" spans="1:3" x14ac:dyDescent="0.3">
      <c r="A53" t="b">
        <v>1</v>
      </c>
      <c r="B53">
        <v>-88.472290000000001</v>
      </c>
      <c r="C53" s="2">
        <v>-0.12287818</v>
      </c>
    </row>
    <row r="54" spans="1:3" x14ac:dyDescent="0.3">
      <c r="A54" t="b">
        <v>1</v>
      </c>
      <c r="B54">
        <v>-88.472290000000001</v>
      </c>
      <c r="C54" s="2">
        <v>-0.12287818</v>
      </c>
    </row>
    <row r="55" spans="1:3" x14ac:dyDescent="0.3">
      <c r="A55" t="b">
        <v>1</v>
      </c>
      <c r="B55">
        <v>-88.472290000000001</v>
      </c>
      <c r="C55" s="2">
        <v>-0.12287818</v>
      </c>
    </row>
    <row r="56" spans="1:3" x14ac:dyDescent="0.3">
      <c r="A56" t="b">
        <v>1</v>
      </c>
      <c r="B56">
        <v>-88.472290000000001</v>
      </c>
      <c r="C56" s="2">
        <v>-0.12287818</v>
      </c>
    </row>
    <row r="57" spans="1:3" x14ac:dyDescent="0.3">
      <c r="A57" t="b">
        <v>1</v>
      </c>
      <c r="B57">
        <v>-88.472290000000001</v>
      </c>
      <c r="C57" s="2">
        <v>-0.12287818</v>
      </c>
    </row>
    <row r="58" spans="1:3" x14ac:dyDescent="0.3">
      <c r="A58" t="b">
        <v>1</v>
      </c>
      <c r="B58">
        <v>-61.826842999999997</v>
      </c>
      <c r="C58" s="2">
        <v>-8.5870615999999997E-2</v>
      </c>
    </row>
    <row r="59" spans="1:3" x14ac:dyDescent="0.3">
      <c r="A59" t="b">
        <v>1</v>
      </c>
      <c r="B59">
        <v>0.48193360000000002</v>
      </c>
      <c r="C59" s="2">
        <v>6.6935219999999997E-4</v>
      </c>
    </row>
    <row r="60" spans="1:3" x14ac:dyDescent="0.3">
      <c r="A60" t="b">
        <v>1</v>
      </c>
      <c r="B60">
        <v>-88.472290000000001</v>
      </c>
      <c r="C60" s="2">
        <v>-0.12287818</v>
      </c>
    </row>
    <row r="61" spans="1:3" x14ac:dyDescent="0.3">
      <c r="A61" t="b">
        <v>1</v>
      </c>
      <c r="B61">
        <v>15.055664</v>
      </c>
      <c r="C61" s="2">
        <v>2.0910644999999999E-2</v>
      </c>
    </row>
    <row r="62" spans="1:3" x14ac:dyDescent="0.3">
      <c r="A62" t="b">
        <v>1</v>
      </c>
      <c r="B62">
        <v>-44.450316999999998</v>
      </c>
      <c r="C62" s="2">
        <v>-6.1736550000000001E-2</v>
      </c>
    </row>
    <row r="63" spans="1:3" x14ac:dyDescent="0.3">
      <c r="A63" t="b">
        <v>1</v>
      </c>
      <c r="B63">
        <v>-65.480350000000001</v>
      </c>
      <c r="C63" s="2">
        <v>-9.0944919999999999E-2</v>
      </c>
    </row>
    <row r="64" spans="1:3" x14ac:dyDescent="0.3">
      <c r="A64" t="b">
        <v>1</v>
      </c>
      <c r="B64">
        <v>-67.259519999999995</v>
      </c>
      <c r="C64" s="2">
        <v>-9.3416004999999996E-2</v>
      </c>
    </row>
    <row r="65" spans="1:3" x14ac:dyDescent="0.3">
      <c r="A65" t="b">
        <v>1</v>
      </c>
      <c r="B65">
        <v>-16.738341999999999</v>
      </c>
      <c r="C65" s="2">
        <v>-2.3247698000000001E-2</v>
      </c>
    </row>
    <row r="66" spans="1:3" x14ac:dyDescent="0.3">
      <c r="A66" t="b">
        <v>1</v>
      </c>
      <c r="B66">
        <v>-88.472290000000001</v>
      </c>
      <c r="C66" s="2">
        <v>-0.12287818</v>
      </c>
    </row>
    <row r="67" spans="1:3" x14ac:dyDescent="0.3">
      <c r="A67" t="b">
        <v>1</v>
      </c>
      <c r="B67">
        <v>-66.962035999999998</v>
      </c>
      <c r="C67" s="2">
        <v>-9.3002825999999997E-2</v>
      </c>
    </row>
    <row r="68" spans="1:3" x14ac:dyDescent="0.3">
      <c r="A68" t="b">
        <v>1</v>
      </c>
      <c r="B68">
        <v>-88.472290000000001</v>
      </c>
      <c r="C68" s="2">
        <v>-0.12287818</v>
      </c>
    </row>
    <row r="69" spans="1:3" x14ac:dyDescent="0.3">
      <c r="A69" t="b">
        <v>1</v>
      </c>
      <c r="B69">
        <v>6.8198853000000002</v>
      </c>
      <c r="C69" s="2">
        <v>9.4720629999999993E-3</v>
      </c>
    </row>
    <row r="70" spans="1:3" x14ac:dyDescent="0.3">
      <c r="A70" t="b">
        <v>1</v>
      </c>
      <c r="B70">
        <v>-7.4489745999999997</v>
      </c>
      <c r="C70" s="2">
        <v>-1.0345798E-2</v>
      </c>
    </row>
    <row r="71" spans="1:3" x14ac:dyDescent="0.3">
      <c r="A71" t="b">
        <v>1</v>
      </c>
      <c r="B71">
        <v>-8.7825930000000003</v>
      </c>
      <c r="C71" s="2">
        <v>-1.2198046000000001E-2</v>
      </c>
    </row>
    <row r="72" spans="1:3" x14ac:dyDescent="0.3">
      <c r="A72" t="b">
        <v>1</v>
      </c>
      <c r="B72">
        <v>-88.472290000000001</v>
      </c>
      <c r="C72" s="2">
        <v>-0.12287818</v>
      </c>
    </row>
    <row r="73" spans="1:3" x14ac:dyDescent="0.3">
      <c r="A73" t="b">
        <v>1</v>
      </c>
      <c r="B73">
        <v>-45.789856</v>
      </c>
      <c r="C73" s="2">
        <v>-6.3597020000000004E-2</v>
      </c>
    </row>
    <row r="74" spans="1:3" x14ac:dyDescent="0.3">
      <c r="A74" t="b">
        <v>1</v>
      </c>
      <c r="B74">
        <v>-18.550476</v>
      </c>
      <c r="C74" s="2">
        <v>-2.5764551E-2</v>
      </c>
    </row>
    <row r="75" spans="1:3" x14ac:dyDescent="0.3">
      <c r="A75" t="b">
        <v>1</v>
      </c>
      <c r="B75">
        <v>-78.445070000000001</v>
      </c>
      <c r="C75" s="2">
        <v>-0.10895149</v>
      </c>
    </row>
    <row r="76" spans="1:3" x14ac:dyDescent="0.3">
      <c r="A76" t="b">
        <v>1</v>
      </c>
      <c r="B76">
        <v>-74.234499999999997</v>
      </c>
      <c r="C76" s="2">
        <v>-0.10310347</v>
      </c>
    </row>
    <row r="77" spans="1:3" x14ac:dyDescent="0.3">
      <c r="A77" t="b">
        <v>1</v>
      </c>
      <c r="B77">
        <v>-15.630798</v>
      </c>
      <c r="C77" s="2">
        <v>-2.1709441999999999E-2</v>
      </c>
    </row>
    <row r="78" spans="1:3" x14ac:dyDescent="0.3">
      <c r="A78" t="b">
        <v>1</v>
      </c>
      <c r="B78">
        <v>-78.441469999999995</v>
      </c>
      <c r="C78" s="2">
        <v>-0.10894648</v>
      </c>
    </row>
    <row r="79" spans="1:3" x14ac:dyDescent="0.3">
      <c r="A79" t="b">
        <v>1</v>
      </c>
      <c r="B79">
        <v>-30.79834</v>
      </c>
      <c r="C79" s="2">
        <v>-4.2775470000000003E-2</v>
      </c>
    </row>
    <row r="80" spans="1:3" x14ac:dyDescent="0.3">
      <c r="A80" t="b">
        <v>1</v>
      </c>
      <c r="B80">
        <v>-88.472290000000001</v>
      </c>
      <c r="C80" s="2">
        <v>-0.12287818</v>
      </c>
    </row>
    <row r="81" spans="1:3" x14ac:dyDescent="0.3">
      <c r="A81" t="b">
        <v>1</v>
      </c>
      <c r="B81">
        <v>-35.761719999999997</v>
      </c>
      <c r="C81" s="2">
        <v>-4.9669052999999998E-2</v>
      </c>
    </row>
    <row r="82" spans="1:3" x14ac:dyDescent="0.3">
      <c r="A82" t="b">
        <v>1</v>
      </c>
      <c r="B82">
        <v>-88.472290000000001</v>
      </c>
      <c r="C82" s="2">
        <v>-0.12287818</v>
      </c>
    </row>
    <row r="83" spans="1:3" x14ac:dyDescent="0.3">
      <c r="A83" t="b">
        <v>1</v>
      </c>
      <c r="B83">
        <v>-88.472290000000001</v>
      </c>
      <c r="C83" s="2">
        <v>-0.12287818</v>
      </c>
    </row>
    <row r="84" spans="1:3" x14ac:dyDescent="0.3">
      <c r="A84" t="b">
        <v>1</v>
      </c>
      <c r="B84">
        <v>-88.472290000000001</v>
      </c>
      <c r="C84" s="2">
        <v>-0.12287818</v>
      </c>
    </row>
    <row r="85" spans="1:3" x14ac:dyDescent="0.3">
      <c r="A85" t="b">
        <v>1</v>
      </c>
      <c r="B85">
        <v>-88.472290000000001</v>
      </c>
      <c r="C85" s="2">
        <v>-0.12287818</v>
      </c>
    </row>
    <row r="86" spans="1:3" x14ac:dyDescent="0.3">
      <c r="A86" t="b">
        <v>1</v>
      </c>
      <c r="B86">
        <v>-65.510009999999994</v>
      </c>
      <c r="C86" s="2">
        <v>-9.0986125000000001E-2</v>
      </c>
    </row>
    <row r="87" spans="1:3" x14ac:dyDescent="0.3">
      <c r="A87" t="b">
        <v>1</v>
      </c>
      <c r="B87">
        <v>7.0747679999999997</v>
      </c>
      <c r="C87" s="2">
        <v>9.8260670000000008E-3</v>
      </c>
    </row>
    <row r="88" spans="1:3" x14ac:dyDescent="0.3">
      <c r="A88" t="b">
        <v>1</v>
      </c>
      <c r="B88">
        <v>14.732787999999999</v>
      </c>
      <c r="C88" s="2">
        <v>2.0462206E-2</v>
      </c>
    </row>
    <row r="89" spans="1:3" x14ac:dyDescent="0.3">
      <c r="A89" t="b">
        <v>1</v>
      </c>
      <c r="B89">
        <v>-6.3757324000000004</v>
      </c>
      <c r="C89" s="2">
        <v>-8.8551840000000003E-3</v>
      </c>
    </row>
    <row r="90" spans="1:3" x14ac:dyDescent="0.3">
      <c r="A90" t="b">
        <v>1</v>
      </c>
      <c r="B90">
        <v>13.331238000000001</v>
      </c>
      <c r="C90" s="2">
        <v>1.8515607E-2</v>
      </c>
    </row>
    <row r="91" spans="1:3" x14ac:dyDescent="0.3">
      <c r="A91" t="b">
        <v>1</v>
      </c>
      <c r="B91">
        <v>-88.472290000000001</v>
      </c>
      <c r="C91" s="2">
        <v>-0.12287818</v>
      </c>
    </row>
    <row r="92" spans="1:3" x14ac:dyDescent="0.3">
      <c r="A92" t="b">
        <v>1</v>
      </c>
      <c r="B92">
        <v>-72.216859999999997</v>
      </c>
      <c r="C92" s="2">
        <v>-0.10030119</v>
      </c>
    </row>
    <row r="93" spans="1:3" x14ac:dyDescent="0.3">
      <c r="A93" t="b">
        <v>1</v>
      </c>
      <c r="B93">
        <v>-49.466369999999998</v>
      </c>
      <c r="C93" s="2">
        <v>-6.8703293999999998E-2</v>
      </c>
    </row>
    <row r="94" spans="1:3" x14ac:dyDescent="0.3">
      <c r="A94" t="b">
        <v>1</v>
      </c>
      <c r="B94">
        <v>-1.4422607000000001</v>
      </c>
      <c r="C94" s="2">
        <v>-2.0031398E-3</v>
      </c>
    </row>
    <row r="95" spans="1:3" x14ac:dyDescent="0.3">
      <c r="A95" t="b">
        <v>1</v>
      </c>
      <c r="B95">
        <v>-79.651060000000001</v>
      </c>
      <c r="C95" s="2">
        <v>-0.110626474</v>
      </c>
    </row>
    <row r="96" spans="1:3" x14ac:dyDescent="0.3">
      <c r="A96" t="b">
        <v>1</v>
      </c>
      <c r="B96">
        <v>-49.250366</v>
      </c>
      <c r="C96" s="2">
        <v>-6.8403290000000005E-2</v>
      </c>
    </row>
    <row r="97" spans="1:3" x14ac:dyDescent="0.3">
      <c r="A97" t="b">
        <v>1</v>
      </c>
      <c r="B97">
        <v>-88.472290000000001</v>
      </c>
      <c r="C97" s="2">
        <v>-0.12287818</v>
      </c>
    </row>
    <row r="98" spans="1:3" x14ac:dyDescent="0.3">
      <c r="A98" t="b">
        <v>1</v>
      </c>
      <c r="B98">
        <v>-88.472290000000001</v>
      </c>
      <c r="C98" s="2">
        <v>-0.12287818</v>
      </c>
    </row>
    <row r="99" spans="1:3" x14ac:dyDescent="0.3">
      <c r="A99" t="b">
        <v>1</v>
      </c>
      <c r="B99">
        <v>-10.368225000000001</v>
      </c>
      <c r="C99" s="2">
        <v>-1.4400313E-2</v>
      </c>
    </row>
    <row r="100" spans="1:3" x14ac:dyDescent="0.3">
      <c r="A100" t="b">
        <v>1</v>
      </c>
      <c r="B100">
        <v>-88.472290000000001</v>
      </c>
      <c r="C100" s="2">
        <v>-0.12287818</v>
      </c>
    </row>
    <row r="101" spans="1:3" x14ac:dyDescent="0.3">
      <c r="A101" t="b">
        <v>1</v>
      </c>
      <c r="B101">
        <v>-88.472290000000001</v>
      </c>
      <c r="C101" s="2">
        <v>-0.12287818</v>
      </c>
    </row>
    <row r="102" spans="1:3" x14ac:dyDescent="0.3">
      <c r="A102" t="b">
        <v>1</v>
      </c>
      <c r="B102">
        <v>-88.472290000000001</v>
      </c>
      <c r="C102" s="2">
        <v>-0.12287818</v>
      </c>
    </row>
    <row r="103" spans="1:3" x14ac:dyDescent="0.3">
      <c r="A103" t="b">
        <v>1</v>
      </c>
      <c r="B103">
        <v>-88.472290000000001</v>
      </c>
      <c r="C103" s="2">
        <v>-0.12287818</v>
      </c>
    </row>
    <row r="104" spans="1:3" x14ac:dyDescent="0.3">
      <c r="A104" t="b">
        <v>1</v>
      </c>
      <c r="B104">
        <v>10.201416</v>
      </c>
      <c r="C104" s="2">
        <v>1.4168633E-2</v>
      </c>
    </row>
    <row r="105" spans="1:3" x14ac:dyDescent="0.3">
      <c r="A105" t="b">
        <v>1</v>
      </c>
      <c r="B105">
        <v>-67.90137</v>
      </c>
      <c r="C105" s="2">
        <v>-9.4307450000000001E-2</v>
      </c>
    </row>
    <row r="106" spans="1:3" x14ac:dyDescent="0.3">
      <c r="A106" t="b">
        <v>1</v>
      </c>
      <c r="B106">
        <v>-64.910033999999996</v>
      </c>
      <c r="C106" s="2">
        <v>-9.0152819999999995E-2</v>
      </c>
    </row>
    <row r="107" spans="1:3" x14ac:dyDescent="0.3">
      <c r="A107" t="b">
        <v>1</v>
      </c>
      <c r="B107">
        <v>-78.585509999999999</v>
      </c>
      <c r="C107" s="2">
        <v>-0.10914654</v>
      </c>
    </row>
    <row r="108" spans="1:3" x14ac:dyDescent="0.3">
      <c r="A108" t="b">
        <v>1</v>
      </c>
      <c r="B108">
        <v>-2.0742797999999998</v>
      </c>
      <c r="C108" s="2">
        <v>-2.8809441999999999E-3</v>
      </c>
    </row>
    <row r="109" spans="1:3" x14ac:dyDescent="0.3">
      <c r="A109" t="b">
        <v>1</v>
      </c>
      <c r="B109">
        <v>-88.472290000000001</v>
      </c>
      <c r="C109" s="2">
        <v>-0.12287818</v>
      </c>
    </row>
    <row r="110" spans="1:3" x14ac:dyDescent="0.3">
      <c r="A110" t="b">
        <v>1</v>
      </c>
      <c r="B110">
        <v>9.8904420000000002</v>
      </c>
      <c r="C110" s="2">
        <v>1.3736725E-2</v>
      </c>
    </row>
    <row r="111" spans="1:3" x14ac:dyDescent="0.3">
      <c r="A111" t="b">
        <v>1</v>
      </c>
      <c r="B111">
        <v>-39.209105999999998</v>
      </c>
      <c r="C111" s="2">
        <v>-5.445709E-2</v>
      </c>
    </row>
    <row r="112" spans="1:3" x14ac:dyDescent="0.3">
      <c r="A112" t="b">
        <v>1</v>
      </c>
      <c r="B112">
        <v>-88.472290000000001</v>
      </c>
      <c r="C112" s="2">
        <v>-0.12287818</v>
      </c>
    </row>
    <row r="113" spans="1:3" x14ac:dyDescent="0.3">
      <c r="A113" t="b">
        <v>1</v>
      </c>
      <c r="B113">
        <v>-88.472290000000001</v>
      </c>
      <c r="C113" s="2">
        <v>-0.12287818</v>
      </c>
    </row>
    <row r="114" spans="1:3" x14ac:dyDescent="0.3">
      <c r="A114" t="b">
        <v>1</v>
      </c>
      <c r="B114">
        <v>-26.127013999999999</v>
      </c>
      <c r="C114" s="2">
        <v>-3.6287519999999997E-2</v>
      </c>
    </row>
    <row r="115" spans="1:3" x14ac:dyDescent="0.3">
      <c r="A115" t="b">
        <v>1</v>
      </c>
      <c r="B115">
        <v>-88.472290000000001</v>
      </c>
      <c r="C115" s="2">
        <v>-0.12287818</v>
      </c>
    </row>
    <row r="116" spans="1:3" x14ac:dyDescent="0.3">
      <c r="A116" t="b">
        <v>1</v>
      </c>
      <c r="B116">
        <v>-34.126404000000001</v>
      </c>
      <c r="C116" s="2">
        <v>-4.7397784999999998E-2</v>
      </c>
    </row>
    <row r="117" spans="1:3" x14ac:dyDescent="0.3">
      <c r="A117" t="b">
        <v>1</v>
      </c>
      <c r="B117">
        <v>-88.472290000000001</v>
      </c>
      <c r="C117" s="2">
        <v>-0.12287818</v>
      </c>
    </row>
    <row r="118" spans="1:3" x14ac:dyDescent="0.3">
      <c r="A118" t="b">
        <v>1</v>
      </c>
      <c r="B118">
        <v>-28.874206999999998</v>
      </c>
      <c r="C118" s="2">
        <v>-4.0103063000000001E-2</v>
      </c>
    </row>
    <row r="119" spans="1:3" x14ac:dyDescent="0.3">
      <c r="A119" t="b">
        <v>1</v>
      </c>
      <c r="B119">
        <v>-88.472290000000001</v>
      </c>
      <c r="C119" s="2">
        <v>-0.12287818</v>
      </c>
    </row>
    <row r="120" spans="1:3" x14ac:dyDescent="0.3">
      <c r="A120" t="b">
        <v>1</v>
      </c>
      <c r="B120">
        <v>-88.472290000000001</v>
      </c>
      <c r="C120" s="2">
        <v>-0.12287818</v>
      </c>
    </row>
    <row r="121" spans="1:3" x14ac:dyDescent="0.3">
      <c r="A121" t="b">
        <v>1</v>
      </c>
      <c r="B121">
        <v>-88.472290000000001</v>
      </c>
      <c r="C121" s="2">
        <v>-0.12287818</v>
      </c>
    </row>
    <row r="122" spans="1:3" x14ac:dyDescent="0.3">
      <c r="A122" t="b">
        <v>1</v>
      </c>
      <c r="B122">
        <v>-52.807679999999998</v>
      </c>
      <c r="C122" s="2">
        <v>-7.3344000000000006E-2</v>
      </c>
    </row>
    <row r="123" spans="1:3" x14ac:dyDescent="0.3">
      <c r="A123" t="b">
        <v>1</v>
      </c>
      <c r="B123">
        <v>-88.472290000000001</v>
      </c>
      <c r="C123" s="2">
        <v>-0.12287818</v>
      </c>
    </row>
    <row r="124" spans="1:3" x14ac:dyDescent="0.3">
      <c r="A124" t="b">
        <v>1</v>
      </c>
      <c r="B124">
        <v>-52.160828000000002</v>
      </c>
      <c r="C124" s="2">
        <v>-7.2445594000000002E-2</v>
      </c>
    </row>
    <row r="125" spans="1:3" x14ac:dyDescent="0.3">
      <c r="A125" t="b">
        <v>1</v>
      </c>
      <c r="B125">
        <v>-2.9840697999999999</v>
      </c>
      <c r="C125" s="2">
        <v>-4.1445414999999996E-3</v>
      </c>
    </row>
    <row r="126" spans="1:3" x14ac:dyDescent="0.3">
      <c r="A126" t="b">
        <v>1</v>
      </c>
      <c r="B126">
        <v>-88.472290000000001</v>
      </c>
      <c r="C126" s="2">
        <v>-0.12287818</v>
      </c>
    </row>
    <row r="127" spans="1:3" x14ac:dyDescent="0.3">
      <c r="A127" t="b">
        <v>1</v>
      </c>
      <c r="B127">
        <v>-88.472290000000001</v>
      </c>
      <c r="C127" s="2">
        <v>-0.12287818</v>
      </c>
    </row>
    <row r="128" spans="1:3" x14ac:dyDescent="0.3">
      <c r="A128" t="b">
        <v>1</v>
      </c>
      <c r="B128">
        <v>-41.772705000000002</v>
      </c>
      <c r="C128" s="2">
        <v>-5.8017645E-2</v>
      </c>
    </row>
    <row r="129" spans="1:3" x14ac:dyDescent="0.3">
      <c r="A129" t="b">
        <v>1</v>
      </c>
      <c r="B129">
        <v>-46.333435000000001</v>
      </c>
      <c r="C129" s="2">
        <v>-6.4351989999999998E-2</v>
      </c>
    </row>
    <row r="130" spans="1:3" x14ac:dyDescent="0.3">
      <c r="A130" t="b">
        <v>1</v>
      </c>
      <c r="B130">
        <v>-80.49194</v>
      </c>
      <c r="C130" s="2">
        <v>-0.11179437</v>
      </c>
    </row>
    <row r="131" spans="1:3" x14ac:dyDescent="0.3">
      <c r="A131" t="b">
        <v>1</v>
      </c>
      <c r="B131">
        <v>-17.421264999999998</v>
      </c>
      <c r="C131" s="2">
        <v>-2.4196200000000001E-2</v>
      </c>
    </row>
    <row r="132" spans="1:3" x14ac:dyDescent="0.3">
      <c r="A132" t="b">
        <v>1</v>
      </c>
      <c r="B132">
        <v>-88.472290000000001</v>
      </c>
      <c r="C132" s="2">
        <v>-0.12287818</v>
      </c>
    </row>
    <row r="133" spans="1:3" x14ac:dyDescent="0.3">
      <c r="A133" t="b">
        <v>1</v>
      </c>
      <c r="B133">
        <v>-49.63794</v>
      </c>
      <c r="C133" s="2">
        <v>-6.8941585999999999E-2</v>
      </c>
    </row>
    <row r="134" spans="1:3" x14ac:dyDescent="0.3">
      <c r="A134" t="b">
        <v>1</v>
      </c>
      <c r="B134">
        <v>-19.328002999999999</v>
      </c>
      <c r="C134" s="2">
        <v>-2.6844449999999999E-2</v>
      </c>
    </row>
    <row r="135" spans="1:3" x14ac:dyDescent="0.3">
      <c r="A135" t="b">
        <v>1</v>
      </c>
      <c r="B135">
        <v>-88.472290000000001</v>
      </c>
      <c r="C135" s="2">
        <v>-0.12287818</v>
      </c>
    </row>
    <row r="136" spans="1:3" x14ac:dyDescent="0.3">
      <c r="A136" t="b">
        <v>1</v>
      </c>
      <c r="B136">
        <v>-88.472290000000001</v>
      </c>
      <c r="C136" s="2">
        <v>-0.12287818</v>
      </c>
    </row>
    <row r="137" spans="1:3" x14ac:dyDescent="0.3">
      <c r="A137" t="b">
        <v>1</v>
      </c>
      <c r="B137">
        <v>-12.531006</v>
      </c>
      <c r="C137" s="2">
        <v>-1.7404174000000001E-2</v>
      </c>
    </row>
    <row r="138" spans="1:3" x14ac:dyDescent="0.3">
      <c r="A138" t="b">
        <v>1</v>
      </c>
      <c r="B138">
        <v>-88.472290000000001</v>
      </c>
      <c r="C138" s="2">
        <v>-0.12287818</v>
      </c>
    </row>
    <row r="139" spans="1:3" x14ac:dyDescent="0.3">
      <c r="A139" t="b">
        <v>1</v>
      </c>
      <c r="B139">
        <v>-2.7601928999999998</v>
      </c>
      <c r="C139" s="2">
        <v>-3.8336013E-3</v>
      </c>
    </row>
    <row r="140" spans="1:3" x14ac:dyDescent="0.3">
      <c r="A140" t="b">
        <v>1</v>
      </c>
      <c r="B140">
        <v>18.846191000000001</v>
      </c>
      <c r="C140" s="2">
        <v>2.6175265999999999E-2</v>
      </c>
    </row>
    <row r="141" spans="1:3" x14ac:dyDescent="0.3">
      <c r="A141" t="b">
        <v>1</v>
      </c>
      <c r="B141">
        <v>-14.254944</v>
      </c>
      <c r="C141" s="2">
        <v>-1.9798534E-2</v>
      </c>
    </row>
    <row r="142" spans="1:3" x14ac:dyDescent="0.3">
      <c r="A142" t="b">
        <v>1</v>
      </c>
      <c r="B142">
        <v>-33.736815999999997</v>
      </c>
      <c r="C142" s="2">
        <v>-4.6856689999999999E-2</v>
      </c>
    </row>
    <row r="143" spans="1:3" x14ac:dyDescent="0.3">
      <c r="A143" t="b">
        <v>1</v>
      </c>
      <c r="B143">
        <v>-76.373535000000004</v>
      </c>
      <c r="C143" s="2">
        <v>-0.10607435599999999</v>
      </c>
    </row>
    <row r="144" spans="1:3" x14ac:dyDescent="0.3">
      <c r="A144" t="b">
        <v>1</v>
      </c>
      <c r="B144">
        <v>20.256530000000001</v>
      </c>
      <c r="C144" s="2">
        <v>2.8134070000000001E-2</v>
      </c>
    </row>
    <row r="145" spans="1:3" x14ac:dyDescent="0.3">
      <c r="A145" t="b">
        <v>1</v>
      </c>
      <c r="B145">
        <v>-88.472290000000001</v>
      </c>
      <c r="C145" s="2">
        <v>-0.12287818</v>
      </c>
    </row>
    <row r="146" spans="1:3" x14ac:dyDescent="0.3">
      <c r="A146" t="b">
        <v>1</v>
      </c>
      <c r="B146">
        <v>10.034606999999999</v>
      </c>
      <c r="C146" s="2">
        <v>1.3936954E-2</v>
      </c>
    </row>
    <row r="147" spans="1:3" x14ac:dyDescent="0.3">
      <c r="A147" t="b">
        <v>1</v>
      </c>
      <c r="B147">
        <v>-55.795775999999996</v>
      </c>
      <c r="C147" s="2">
        <v>-7.7494140000000003E-2</v>
      </c>
    </row>
    <row r="148" spans="1:3" x14ac:dyDescent="0.3">
      <c r="A148" t="b">
        <v>1</v>
      </c>
      <c r="B148">
        <v>-77.299805000000006</v>
      </c>
      <c r="C148" s="2">
        <v>-0.10736084</v>
      </c>
    </row>
    <row r="149" spans="1:3" x14ac:dyDescent="0.3">
      <c r="A149" t="b">
        <v>1</v>
      </c>
      <c r="B149">
        <v>-75.255369999999999</v>
      </c>
      <c r="C149" s="2">
        <v>-0.10452135</v>
      </c>
    </row>
    <row r="150" spans="1:3" x14ac:dyDescent="0.3">
      <c r="A150" t="b">
        <v>1</v>
      </c>
      <c r="B150">
        <v>-39.275880000000001</v>
      </c>
      <c r="C150" s="2">
        <v>-5.4549831999999999E-2</v>
      </c>
    </row>
    <row r="151" spans="1:3" x14ac:dyDescent="0.3">
      <c r="A151" t="b">
        <v>1</v>
      </c>
      <c r="B151">
        <v>-77.792786000000007</v>
      </c>
      <c r="C151" s="2">
        <v>-0.10804553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31A-2D11-4640-9288-82D31885F49B}">
  <dimension ref="A1:F151"/>
  <sheetViews>
    <sheetView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-164.16827000000001</v>
      </c>
      <c r="C2" s="2">
        <v>-0.22801149000000001</v>
      </c>
      <c r="E2" s="1" t="s">
        <v>3</v>
      </c>
      <c r="F2" s="2">
        <f xml:space="preserve"> COUNTIF(TradeResults17[Column1], "VERDADEIRO") / COUNTA(TradeResults17[Column1])</f>
        <v>0</v>
      </c>
    </row>
    <row r="3" spans="1:6" ht="18" x14ac:dyDescent="0.35">
      <c r="A3" t="b">
        <v>0</v>
      </c>
      <c r="B3">
        <v>-164.16827000000001</v>
      </c>
      <c r="C3" s="2">
        <v>-0.22801149000000001</v>
      </c>
      <c r="E3" s="1" t="s">
        <v>4</v>
      </c>
      <c r="F3" s="2" t="e">
        <f t="array" ref="F3" xml:space="preserve"> AVERAGE(IF(TradeResults17[Column1] = TRUE,TradeResults17[Column3]))</f>
        <v>#DIV/0!</v>
      </c>
    </row>
    <row r="4" spans="1:6" ht="18" x14ac:dyDescent="0.35">
      <c r="A4" t="b">
        <v>0</v>
      </c>
      <c r="B4">
        <v>-164.16827000000001</v>
      </c>
      <c r="C4" s="2">
        <v>-0.22801149000000001</v>
      </c>
      <c r="E4" s="1" t="s">
        <v>8</v>
      </c>
      <c r="F4" s="6">
        <f t="array" ref="F4" xml:space="preserve"> AVERAGE(IF(TradeResults17[Column1] = TRUE,TradeResults17[Column2],0))</f>
        <v>0</v>
      </c>
    </row>
    <row r="5" spans="1:6" ht="18" x14ac:dyDescent="0.35">
      <c r="A5" t="b">
        <v>0</v>
      </c>
      <c r="B5">
        <v>-164.16827000000001</v>
      </c>
      <c r="C5" s="2">
        <v>-0.22801149000000001</v>
      </c>
      <c r="E5" s="4" t="s">
        <v>5</v>
      </c>
      <c r="F5" s="2" t="e">
        <f t="array" ref="F5">_xlfn.STDEV.P(IF(TradeResults17[Column1]=TRUE, TradeResults17[Column3]))</f>
        <v>#DIV/0!</v>
      </c>
    </row>
    <row r="6" spans="1:6" ht="18" x14ac:dyDescent="0.35">
      <c r="A6" t="b">
        <v>0</v>
      </c>
      <c r="B6">
        <v>-164.16827000000001</v>
      </c>
      <c r="C6" s="2">
        <v>-0.22801149000000001</v>
      </c>
      <c r="E6" s="1" t="s">
        <v>6</v>
      </c>
      <c r="F6" s="2" t="e">
        <f t="array" ref="F6">_xlfn.STDEV.P(IF(TradeResults17[Column1]=TRUE, IF(TradeResults17[Column3]&gt;0,TradeResults17[Column3])))</f>
        <v>#DIV/0!</v>
      </c>
    </row>
    <row r="7" spans="1:6" ht="18" x14ac:dyDescent="0.35">
      <c r="A7" t="b">
        <v>0</v>
      </c>
      <c r="B7">
        <v>-164.16827000000001</v>
      </c>
      <c r="C7" s="2">
        <v>-0.22801149000000001</v>
      </c>
      <c r="E7" s="1" t="s">
        <v>7</v>
      </c>
      <c r="F7" s="3" t="e">
        <f t="array" ref="F7">_xlfn.STDEV.P(IF(TradeResults17[Column1]=TRUE, IF(TradeResults17[Column3]&lt;0,TradeResults17[Column3])))</f>
        <v>#DIV/0!</v>
      </c>
    </row>
    <row r="8" spans="1:6" x14ac:dyDescent="0.3">
      <c r="A8" t="b">
        <v>0</v>
      </c>
      <c r="B8">
        <v>-164.16827000000001</v>
      </c>
      <c r="C8" s="2">
        <v>-0.22801149000000001</v>
      </c>
    </row>
    <row r="9" spans="1:6" x14ac:dyDescent="0.3">
      <c r="A9" t="b">
        <v>0</v>
      </c>
      <c r="B9">
        <v>-164.16827000000001</v>
      </c>
      <c r="C9" s="2">
        <v>-0.22801149000000001</v>
      </c>
    </row>
    <row r="10" spans="1:6" x14ac:dyDescent="0.3">
      <c r="A10" t="b">
        <v>0</v>
      </c>
      <c r="B10">
        <v>-164.16827000000001</v>
      </c>
      <c r="C10" s="2">
        <v>-0.22801149000000001</v>
      </c>
    </row>
    <row r="11" spans="1:6" x14ac:dyDescent="0.3">
      <c r="A11" t="b">
        <v>0</v>
      </c>
      <c r="B11">
        <v>-164.16827000000001</v>
      </c>
      <c r="C11" s="2">
        <v>-0.22801149000000001</v>
      </c>
    </row>
    <row r="12" spans="1:6" x14ac:dyDescent="0.3">
      <c r="A12" t="b">
        <v>0</v>
      </c>
      <c r="B12">
        <v>-164.16827000000001</v>
      </c>
      <c r="C12" s="2">
        <v>-0.22801149000000001</v>
      </c>
    </row>
    <row r="13" spans="1:6" x14ac:dyDescent="0.3">
      <c r="A13" t="b">
        <v>0</v>
      </c>
      <c r="B13">
        <v>-164.16827000000001</v>
      </c>
      <c r="C13" s="2">
        <v>-0.22801149000000001</v>
      </c>
    </row>
    <row r="14" spans="1:6" x14ac:dyDescent="0.3">
      <c r="A14" t="b">
        <v>0</v>
      </c>
      <c r="B14">
        <v>-164.16827000000001</v>
      </c>
      <c r="C14" s="2">
        <v>-0.22801149000000001</v>
      </c>
    </row>
    <row r="15" spans="1:6" x14ac:dyDescent="0.3">
      <c r="A15" t="b">
        <v>0</v>
      </c>
      <c r="B15">
        <v>-164.16827000000001</v>
      </c>
      <c r="C15" s="2">
        <v>-0.22801149000000001</v>
      </c>
    </row>
    <row r="16" spans="1:6" x14ac:dyDescent="0.3">
      <c r="A16" t="b">
        <v>0</v>
      </c>
      <c r="B16">
        <v>-164.16827000000001</v>
      </c>
      <c r="C16" s="2">
        <v>-0.22801149000000001</v>
      </c>
    </row>
    <row r="17" spans="1:3" x14ac:dyDescent="0.3">
      <c r="A17" t="b">
        <v>0</v>
      </c>
      <c r="B17">
        <v>-164.16827000000001</v>
      </c>
      <c r="C17" s="2">
        <v>-0.22801149000000001</v>
      </c>
    </row>
    <row r="18" spans="1:3" x14ac:dyDescent="0.3">
      <c r="A18" t="b">
        <v>0</v>
      </c>
      <c r="B18">
        <v>-164.16827000000001</v>
      </c>
      <c r="C18" s="2">
        <v>-0.22801149000000001</v>
      </c>
    </row>
    <row r="19" spans="1:3" x14ac:dyDescent="0.3">
      <c r="A19" t="b">
        <v>0</v>
      </c>
      <c r="B19">
        <v>-164.16827000000001</v>
      </c>
      <c r="C19" s="2">
        <v>-0.22801149000000001</v>
      </c>
    </row>
    <row r="20" spans="1:3" x14ac:dyDescent="0.3">
      <c r="A20" t="b">
        <v>0</v>
      </c>
      <c r="B20">
        <v>-164.16827000000001</v>
      </c>
      <c r="C20" s="2">
        <v>-0.22801149000000001</v>
      </c>
    </row>
    <row r="21" spans="1:3" x14ac:dyDescent="0.3">
      <c r="A21" t="b">
        <v>0</v>
      </c>
      <c r="B21">
        <v>-164.16827000000001</v>
      </c>
      <c r="C21" s="2">
        <v>-0.22801149000000001</v>
      </c>
    </row>
    <row r="22" spans="1:3" x14ac:dyDescent="0.3">
      <c r="A22" t="b">
        <v>0</v>
      </c>
      <c r="B22">
        <v>-164.16827000000001</v>
      </c>
      <c r="C22" s="2">
        <v>-0.22801149000000001</v>
      </c>
    </row>
    <row r="23" spans="1:3" x14ac:dyDescent="0.3">
      <c r="A23" t="b">
        <v>0</v>
      </c>
      <c r="B23">
        <v>-164.16827000000001</v>
      </c>
      <c r="C23" s="2">
        <v>-0.22801149000000001</v>
      </c>
    </row>
    <row r="24" spans="1:3" x14ac:dyDescent="0.3">
      <c r="A24" t="b">
        <v>0</v>
      </c>
      <c r="B24">
        <v>-164.16827000000001</v>
      </c>
      <c r="C24" s="2">
        <v>-0.22801149000000001</v>
      </c>
    </row>
    <row r="25" spans="1:3" x14ac:dyDescent="0.3">
      <c r="A25" t="b">
        <v>0</v>
      </c>
      <c r="B25">
        <v>-164.16827000000001</v>
      </c>
      <c r="C25" s="2">
        <v>-0.22801149000000001</v>
      </c>
    </row>
    <row r="26" spans="1:3" x14ac:dyDescent="0.3">
      <c r="A26" t="b">
        <v>0</v>
      </c>
      <c r="B26">
        <v>-164.16827000000001</v>
      </c>
      <c r="C26" s="2">
        <v>-0.22801149000000001</v>
      </c>
    </row>
    <row r="27" spans="1:3" x14ac:dyDescent="0.3">
      <c r="A27" t="b">
        <v>0</v>
      </c>
      <c r="B27">
        <v>-164.16827000000001</v>
      </c>
      <c r="C27" s="2">
        <v>-0.22801149000000001</v>
      </c>
    </row>
    <row r="28" spans="1:3" x14ac:dyDescent="0.3">
      <c r="A28" t="b">
        <v>0</v>
      </c>
      <c r="B28">
        <v>-164.16827000000001</v>
      </c>
      <c r="C28" s="2">
        <v>-0.22801149000000001</v>
      </c>
    </row>
    <row r="29" spans="1:3" x14ac:dyDescent="0.3">
      <c r="A29" t="b">
        <v>0</v>
      </c>
      <c r="B29">
        <v>-164.16827000000001</v>
      </c>
      <c r="C29" s="2">
        <v>-0.22801149000000001</v>
      </c>
    </row>
    <row r="30" spans="1:3" x14ac:dyDescent="0.3">
      <c r="A30" t="b">
        <v>0</v>
      </c>
      <c r="B30">
        <v>-164.16827000000001</v>
      </c>
      <c r="C30" s="2">
        <v>-0.22801149000000001</v>
      </c>
    </row>
    <row r="31" spans="1:3" x14ac:dyDescent="0.3">
      <c r="A31" t="b">
        <v>0</v>
      </c>
      <c r="B31">
        <v>-164.16827000000001</v>
      </c>
      <c r="C31" s="2">
        <v>-0.22801149000000001</v>
      </c>
    </row>
    <row r="32" spans="1:3" x14ac:dyDescent="0.3">
      <c r="A32" t="b">
        <v>0</v>
      </c>
      <c r="B32">
        <v>-164.16827000000001</v>
      </c>
      <c r="C32" s="2">
        <v>-0.22801149000000001</v>
      </c>
    </row>
    <row r="33" spans="1:3" x14ac:dyDescent="0.3">
      <c r="A33" t="b">
        <v>0</v>
      </c>
      <c r="B33">
        <v>-164.16827000000001</v>
      </c>
      <c r="C33" s="2">
        <v>-0.22801149000000001</v>
      </c>
    </row>
    <row r="34" spans="1:3" x14ac:dyDescent="0.3">
      <c r="A34" t="b">
        <v>0</v>
      </c>
      <c r="B34">
        <v>-164.16827000000001</v>
      </c>
      <c r="C34" s="2">
        <v>-0.22801149000000001</v>
      </c>
    </row>
    <row r="35" spans="1:3" x14ac:dyDescent="0.3">
      <c r="A35" t="b">
        <v>0</v>
      </c>
      <c r="B35">
        <v>-164.16827000000001</v>
      </c>
      <c r="C35" s="2">
        <v>-0.22801149000000001</v>
      </c>
    </row>
    <row r="36" spans="1:3" x14ac:dyDescent="0.3">
      <c r="A36" t="b">
        <v>0</v>
      </c>
      <c r="B36">
        <v>-164.16827000000001</v>
      </c>
      <c r="C36" s="2">
        <v>-0.22801149000000001</v>
      </c>
    </row>
    <row r="37" spans="1:3" x14ac:dyDescent="0.3">
      <c r="A37" t="b">
        <v>0</v>
      </c>
      <c r="B37">
        <v>-164.16827000000001</v>
      </c>
      <c r="C37" s="2">
        <v>-0.22801149000000001</v>
      </c>
    </row>
    <row r="38" spans="1:3" x14ac:dyDescent="0.3">
      <c r="A38" t="b">
        <v>0</v>
      </c>
      <c r="B38">
        <v>-164.16827000000001</v>
      </c>
      <c r="C38" s="2">
        <v>-0.22801149000000001</v>
      </c>
    </row>
    <row r="39" spans="1:3" x14ac:dyDescent="0.3">
      <c r="A39" t="b">
        <v>0</v>
      </c>
      <c r="B39">
        <v>-164.16827000000001</v>
      </c>
      <c r="C39" s="2">
        <v>-0.22801149000000001</v>
      </c>
    </row>
    <row r="40" spans="1:3" x14ac:dyDescent="0.3">
      <c r="A40" t="b">
        <v>0</v>
      </c>
      <c r="B40">
        <v>-164.16827000000001</v>
      </c>
      <c r="C40" s="2">
        <v>-0.22801149000000001</v>
      </c>
    </row>
    <row r="41" spans="1:3" x14ac:dyDescent="0.3">
      <c r="A41" t="b">
        <v>0</v>
      </c>
      <c r="B41">
        <v>-164.16827000000001</v>
      </c>
      <c r="C41" s="2">
        <v>-0.22801149000000001</v>
      </c>
    </row>
    <row r="42" spans="1:3" x14ac:dyDescent="0.3">
      <c r="A42" t="b">
        <v>0</v>
      </c>
      <c r="B42">
        <v>-164.16827000000001</v>
      </c>
      <c r="C42" s="2">
        <v>-0.22801149000000001</v>
      </c>
    </row>
    <row r="43" spans="1:3" x14ac:dyDescent="0.3">
      <c r="A43" t="b">
        <v>0</v>
      </c>
      <c r="B43">
        <v>-164.16827000000001</v>
      </c>
      <c r="C43" s="2">
        <v>-0.22801149000000001</v>
      </c>
    </row>
    <row r="44" spans="1:3" x14ac:dyDescent="0.3">
      <c r="A44" t="b">
        <v>0</v>
      </c>
      <c r="B44">
        <v>-164.16827000000001</v>
      </c>
      <c r="C44" s="2">
        <v>-0.22801149000000001</v>
      </c>
    </row>
    <row r="45" spans="1:3" x14ac:dyDescent="0.3">
      <c r="A45" t="b">
        <v>0</v>
      </c>
      <c r="B45">
        <v>-164.16827000000001</v>
      </c>
      <c r="C45" s="2">
        <v>-0.22801149000000001</v>
      </c>
    </row>
    <row r="46" spans="1:3" x14ac:dyDescent="0.3">
      <c r="A46" t="b">
        <v>0</v>
      </c>
      <c r="B46">
        <v>-164.16827000000001</v>
      </c>
      <c r="C46" s="2">
        <v>-0.22801149000000001</v>
      </c>
    </row>
    <row r="47" spans="1:3" x14ac:dyDescent="0.3">
      <c r="A47" t="b">
        <v>0</v>
      </c>
      <c r="B47">
        <v>-164.16827000000001</v>
      </c>
      <c r="C47" s="2">
        <v>-0.22801149000000001</v>
      </c>
    </row>
    <row r="48" spans="1:3" x14ac:dyDescent="0.3">
      <c r="A48" t="b">
        <v>0</v>
      </c>
      <c r="B48">
        <v>-164.16827000000001</v>
      </c>
      <c r="C48" s="2">
        <v>-0.22801149000000001</v>
      </c>
    </row>
    <row r="49" spans="1:3" x14ac:dyDescent="0.3">
      <c r="A49" t="b">
        <v>0</v>
      </c>
      <c r="B49">
        <v>-164.16827000000001</v>
      </c>
      <c r="C49" s="2">
        <v>-0.22801149000000001</v>
      </c>
    </row>
    <row r="50" spans="1:3" x14ac:dyDescent="0.3">
      <c r="A50" t="b">
        <v>0</v>
      </c>
      <c r="B50">
        <v>-164.16827000000001</v>
      </c>
      <c r="C50" s="2">
        <v>-0.22801149000000001</v>
      </c>
    </row>
    <row r="51" spans="1:3" x14ac:dyDescent="0.3">
      <c r="A51" t="b">
        <v>0</v>
      </c>
      <c r="B51">
        <v>-164.16827000000001</v>
      </c>
      <c r="C51" s="2">
        <v>-0.22801149000000001</v>
      </c>
    </row>
    <row r="52" spans="1:3" x14ac:dyDescent="0.3">
      <c r="A52" t="b">
        <v>0</v>
      </c>
      <c r="B52">
        <v>-164.16827000000001</v>
      </c>
      <c r="C52" s="2">
        <v>-0.22801149000000001</v>
      </c>
    </row>
    <row r="53" spans="1:3" x14ac:dyDescent="0.3">
      <c r="A53" t="b">
        <v>0</v>
      </c>
      <c r="B53">
        <v>-164.16827000000001</v>
      </c>
      <c r="C53" s="2">
        <v>-0.22801149000000001</v>
      </c>
    </row>
    <row r="54" spans="1:3" x14ac:dyDescent="0.3">
      <c r="A54" t="b">
        <v>0</v>
      </c>
      <c r="B54">
        <v>-164.16827000000001</v>
      </c>
      <c r="C54" s="2">
        <v>-0.22801149000000001</v>
      </c>
    </row>
    <row r="55" spans="1:3" x14ac:dyDescent="0.3">
      <c r="A55" t="b">
        <v>0</v>
      </c>
      <c r="B55">
        <v>-164.16827000000001</v>
      </c>
      <c r="C55" s="2">
        <v>-0.22801149000000001</v>
      </c>
    </row>
    <row r="56" spans="1:3" x14ac:dyDescent="0.3">
      <c r="A56" t="b">
        <v>0</v>
      </c>
      <c r="B56">
        <v>-164.16827000000001</v>
      </c>
      <c r="C56" s="2">
        <v>-0.22801149000000001</v>
      </c>
    </row>
    <row r="57" spans="1:3" x14ac:dyDescent="0.3">
      <c r="A57" t="b">
        <v>0</v>
      </c>
      <c r="B57">
        <v>-164.16827000000001</v>
      </c>
      <c r="C57" s="2">
        <v>-0.22801149000000001</v>
      </c>
    </row>
    <row r="58" spans="1:3" x14ac:dyDescent="0.3">
      <c r="A58" t="b">
        <v>0</v>
      </c>
      <c r="B58">
        <v>-164.16827000000001</v>
      </c>
      <c r="C58" s="2">
        <v>-0.22801149000000001</v>
      </c>
    </row>
    <row r="59" spans="1:3" x14ac:dyDescent="0.3">
      <c r="A59" t="b">
        <v>0</v>
      </c>
      <c r="B59">
        <v>-164.16827000000001</v>
      </c>
      <c r="C59" s="2">
        <v>-0.22801149000000001</v>
      </c>
    </row>
    <row r="60" spans="1:3" x14ac:dyDescent="0.3">
      <c r="A60" t="b">
        <v>0</v>
      </c>
      <c r="B60">
        <v>-164.16827000000001</v>
      </c>
      <c r="C60" s="2">
        <v>-0.22801149000000001</v>
      </c>
    </row>
    <row r="61" spans="1:3" x14ac:dyDescent="0.3">
      <c r="A61" t="b">
        <v>0</v>
      </c>
      <c r="B61">
        <v>-164.16827000000001</v>
      </c>
      <c r="C61" s="2">
        <v>-0.22801149000000001</v>
      </c>
    </row>
    <row r="62" spans="1:3" x14ac:dyDescent="0.3">
      <c r="A62" t="b">
        <v>0</v>
      </c>
      <c r="B62">
        <v>-164.16827000000001</v>
      </c>
      <c r="C62" s="2">
        <v>-0.22801149000000001</v>
      </c>
    </row>
    <row r="63" spans="1:3" x14ac:dyDescent="0.3">
      <c r="A63" t="b">
        <v>0</v>
      </c>
      <c r="B63">
        <v>-164.16827000000001</v>
      </c>
      <c r="C63" s="2">
        <v>-0.22801149000000001</v>
      </c>
    </row>
    <row r="64" spans="1:3" x14ac:dyDescent="0.3">
      <c r="A64" t="b">
        <v>0</v>
      </c>
      <c r="B64">
        <v>-164.16827000000001</v>
      </c>
      <c r="C64" s="2">
        <v>-0.22801149000000001</v>
      </c>
    </row>
    <row r="65" spans="1:3" x14ac:dyDescent="0.3">
      <c r="A65" t="b">
        <v>0</v>
      </c>
      <c r="B65">
        <v>-164.16827000000001</v>
      </c>
      <c r="C65" s="2">
        <v>-0.22801149000000001</v>
      </c>
    </row>
    <row r="66" spans="1:3" x14ac:dyDescent="0.3">
      <c r="A66" t="b">
        <v>0</v>
      </c>
      <c r="B66">
        <v>-164.16827000000001</v>
      </c>
      <c r="C66" s="2">
        <v>-0.22801149000000001</v>
      </c>
    </row>
    <row r="67" spans="1:3" x14ac:dyDescent="0.3">
      <c r="A67" t="b">
        <v>0</v>
      </c>
      <c r="B67">
        <v>-164.16827000000001</v>
      </c>
      <c r="C67" s="2">
        <v>-0.22801149000000001</v>
      </c>
    </row>
    <row r="68" spans="1:3" x14ac:dyDescent="0.3">
      <c r="A68" t="b">
        <v>0</v>
      </c>
      <c r="B68">
        <v>-164.16827000000001</v>
      </c>
      <c r="C68" s="2">
        <v>-0.22801149000000001</v>
      </c>
    </row>
    <row r="69" spans="1:3" x14ac:dyDescent="0.3">
      <c r="A69" t="b">
        <v>0</v>
      </c>
      <c r="B69">
        <v>-164.16827000000001</v>
      </c>
      <c r="C69" s="2">
        <v>-0.22801149000000001</v>
      </c>
    </row>
    <row r="70" spans="1:3" x14ac:dyDescent="0.3">
      <c r="A70" t="b">
        <v>0</v>
      </c>
      <c r="B70">
        <v>-164.16827000000001</v>
      </c>
      <c r="C70" s="2">
        <v>-0.22801149000000001</v>
      </c>
    </row>
    <row r="71" spans="1:3" x14ac:dyDescent="0.3">
      <c r="A71" t="b">
        <v>0</v>
      </c>
      <c r="B71">
        <v>-164.16827000000001</v>
      </c>
      <c r="C71" s="2">
        <v>-0.22801149000000001</v>
      </c>
    </row>
    <row r="72" spans="1:3" x14ac:dyDescent="0.3">
      <c r="A72" t="b">
        <v>0</v>
      </c>
      <c r="B72">
        <v>-164.16827000000001</v>
      </c>
      <c r="C72" s="2">
        <v>-0.22801149000000001</v>
      </c>
    </row>
    <row r="73" spans="1:3" x14ac:dyDescent="0.3">
      <c r="A73" t="b">
        <v>0</v>
      </c>
      <c r="B73">
        <v>-164.16827000000001</v>
      </c>
      <c r="C73" s="2">
        <v>-0.22801149000000001</v>
      </c>
    </row>
    <row r="74" spans="1:3" x14ac:dyDescent="0.3">
      <c r="A74" t="b">
        <v>0</v>
      </c>
      <c r="B74">
        <v>-164.16827000000001</v>
      </c>
      <c r="C74" s="2">
        <v>-0.22801149000000001</v>
      </c>
    </row>
    <row r="75" spans="1:3" x14ac:dyDescent="0.3">
      <c r="A75" t="b">
        <v>0</v>
      </c>
      <c r="B75">
        <v>-164.16827000000001</v>
      </c>
      <c r="C75" s="2">
        <v>-0.22801149000000001</v>
      </c>
    </row>
    <row r="76" spans="1:3" x14ac:dyDescent="0.3">
      <c r="A76" t="b">
        <v>0</v>
      </c>
      <c r="B76">
        <v>-164.16827000000001</v>
      </c>
      <c r="C76" s="2">
        <v>-0.22801149000000001</v>
      </c>
    </row>
    <row r="77" spans="1:3" x14ac:dyDescent="0.3">
      <c r="A77" t="b">
        <v>0</v>
      </c>
      <c r="B77">
        <v>-164.16827000000001</v>
      </c>
      <c r="C77" s="2">
        <v>-0.22801149000000001</v>
      </c>
    </row>
    <row r="78" spans="1:3" x14ac:dyDescent="0.3">
      <c r="A78" t="b">
        <v>0</v>
      </c>
      <c r="B78">
        <v>-164.16827000000001</v>
      </c>
      <c r="C78" s="2">
        <v>-0.22801149000000001</v>
      </c>
    </row>
    <row r="79" spans="1:3" x14ac:dyDescent="0.3">
      <c r="A79" t="b">
        <v>0</v>
      </c>
      <c r="B79">
        <v>-164.16827000000001</v>
      </c>
      <c r="C79" s="2">
        <v>-0.22801149000000001</v>
      </c>
    </row>
    <row r="80" spans="1:3" x14ac:dyDescent="0.3">
      <c r="A80" t="b">
        <v>0</v>
      </c>
      <c r="B80">
        <v>-164.16827000000001</v>
      </c>
      <c r="C80" s="2">
        <v>-0.22801149000000001</v>
      </c>
    </row>
    <row r="81" spans="1:3" x14ac:dyDescent="0.3">
      <c r="A81" t="b">
        <v>0</v>
      </c>
      <c r="B81">
        <v>-164.16827000000001</v>
      </c>
      <c r="C81" s="2">
        <v>-0.22801149000000001</v>
      </c>
    </row>
    <row r="82" spans="1:3" x14ac:dyDescent="0.3">
      <c r="A82" t="b">
        <v>0</v>
      </c>
      <c r="B82">
        <v>-164.16827000000001</v>
      </c>
      <c r="C82" s="2">
        <v>-0.22801149000000001</v>
      </c>
    </row>
    <row r="83" spans="1:3" x14ac:dyDescent="0.3">
      <c r="A83" t="b">
        <v>0</v>
      </c>
      <c r="B83">
        <v>-164.16827000000001</v>
      </c>
      <c r="C83" s="2">
        <v>-0.22801149000000001</v>
      </c>
    </row>
    <row r="84" spans="1:3" x14ac:dyDescent="0.3">
      <c r="A84" t="b">
        <v>0</v>
      </c>
      <c r="B84">
        <v>-164.16827000000001</v>
      </c>
      <c r="C84" s="2">
        <v>-0.22801149000000001</v>
      </c>
    </row>
    <row r="85" spans="1:3" x14ac:dyDescent="0.3">
      <c r="A85" t="b">
        <v>0</v>
      </c>
      <c r="B85">
        <v>-164.16827000000001</v>
      </c>
      <c r="C85" s="2">
        <v>-0.22801149000000001</v>
      </c>
    </row>
    <row r="86" spans="1:3" x14ac:dyDescent="0.3">
      <c r="A86" t="b">
        <v>0</v>
      </c>
      <c r="B86">
        <v>-164.16827000000001</v>
      </c>
      <c r="C86" s="2">
        <v>-0.22801149000000001</v>
      </c>
    </row>
    <row r="87" spans="1:3" x14ac:dyDescent="0.3">
      <c r="A87" t="b">
        <v>0</v>
      </c>
      <c r="B87">
        <v>-164.16827000000001</v>
      </c>
      <c r="C87" s="2">
        <v>-0.22801149000000001</v>
      </c>
    </row>
    <row r="88" spans="1:3" x14ac:dyDescent="0.3">
      <c r="A88" t="b">
        <v>0</v>
      </c>
      <c r="B88">
        <v>-164.16827000000001</v>
      </c>
      <c r="C88" s="2">
        <v>-0.22801149000000001</v>
      </c>
    </row>
    <row r="89" spans="1:3" x14ac:dyDescent="0.3">
      <c r="A89" t="b">
        <v>0</v>
      </c>
      <c r="B89">
        <v>-164.16827000000001</v>
      </c>
      <c r="C89" s="2">
        <v>-0.22801149000000001</v>
      </c>
    </row>
    <row r="90" spans="1:3" x14ac:dyDescent="0.3">
      <c r="A90" t="b">
        <v>0</v>
      </c>
      <c r="B90">
        <v>-164.16827000000001</v>
      </c>
      <c r="C90" s="2">
        <v>-0.22801149000000001</v>
      </c>
    </row>
    <row r="91" spans="1:3" x14ac:dyDescent="0.3">
      <c r="A91" t="b">
        <v>0</v>
      </c>
      <c r="B91">
        <v>-164.16827000000001</v>
      </c>
      <c r="C91" s="2">
        <v>-0.22801149000000001</v>
      </c>
    </row>
    <row r="92" spans="1:3" x14ac:dyDescent="0.3">
      <c r="A92" t="b">
        <v>0</v>
      </c>
      <c r="B92">
        <v>-164.16827000000001</v>
      </c>
      <c r="C92" s="2">
        <v>-0.22801149000000001</v>
      </c>
    </row>
    <row r="93" spans="1:3" x14ac:dyDescent="0.3">
      <c r="A93" t="b">
        <v>0</v>
      </c>
      <c r="B93">
        <v>-164.16827000000001</v>
      </c>
      <c r="C93" s="2">
        <v>-0.22801149000000001</v>
      </c>
    </row>
    <row r="94" spans="1:3" x14ac:dyDescent="0.3">
      <c r="A94" t="b">
        <v>0</v>
      </c>
      <c r="B94">
        <v>-164.16827000000001</v>
      </c>
      <c r="C94" s="2">
        <v>-0.22801149000000001</v>
      </c>
    </row>
    <row r="95" spans="1:3" x14ac:dyDescent="0.3">
      <c r="A95" t="b">
        <v>0</v>
      </c>
      <c r="B95">
        <v>-164.16827000000001</v>
      </c>
      <c r="C95" s="2">
        <v>-0.22801149000000001</v>
      </c>
    </row>
    <row r="96" spans="1:3" x14ac:dyDescent="0.3">
      <c r="A96" t="b">
        <v>0</v>
      </c>
      <c r="B96">
        <v>-164.16827000000001</v>
      </c>
      <c r="C96" s="2">
        <v>-0.22801149000000001</v>
      </c>
    </row>
    <row r="97" spans="1:3" x14ac:dyDescent="0.3">
      <c r="A97" t="b">
        <v>0</v>
      </c>
      <c r="B97">
        <v>-164.16827000000001</v>
      </c>
      <c r="C97" s="2">
        <v>-0.22801149000000001</v>
      </c>
    </row>
    <row r="98" spans="1:3" x14ac:dyDescent="0.3">
      <c r="A98" t="b">
        <v>0</v>
      </c>
      <c r="B98">
        <v>-164.16827000000001</v>
      </c>
      <c r="C98" s="2">
        <v>-0.22801149000000001</v>
      </c>
    </row>
    <row r="99" spans="1:3" x14ac:dyDescent="0.3">
      <c r="A99" t="b">
        <v>0</v>
      </c>
      <c r="B99">
        <v>-164.16827000000001</v>
      </c>
      <c r="C99" s="2">
        <v>-0.22801149000000001</v>
      </c>
    </row>
    <row r="100" spans="1:3" x14ac:dyDescent="0.3">
      <c r="A100" t="b">
        <v>0</v>
      </c>
      <c r="B100">
        <v>-164.16827000000001</v>
      </c>
      <c r="C100" s="2">
        <v>-0.22801149000000001</v>
      </c>
    </row>
    <row r="101" spans="1:3" x14ac:dyDescent="0.3">
      <c r="A101" t="b">
        <v>0</v>
      </c>
      <c r="B101">
        <v>-164.16827000000001</v>
      </c>
      <c r="C101" s="2">
        <v>-0.22801149000000001</v>
      </c>
    </row>
    <row r="102" spans="1:3" x14ac:dyDescent="0.3">
      <c r="A102" t="b">
        <v>0</v>
      </c>
      <c r="B102">
        <v>-164.16827000000001</v>
      </c>
      <c r="C102" s="2">
        <v>-0.22801149000000001</v>
      </c>
    </row>
    <row r="103" spans="1:3" x14ac:dyDescent="0.3">
      <c r="A103" t="b">
        <v>0</v>
      </c>
      <c r="B103">
        <v>-164.16827000000001</v>
      </c>
      <c r="C103" s="2">
        <v>-0.22801149000000001</v>
      </c>
    </row>
    <row r="104" spans="1:3" x14ac:dyDescent="0.3">
      <c r="A104" t="b">
        <v>0</v>
      </c>
      <c r="B104">
        <v>-164.16827000000001</v>
      </c>
      <c r="C104" s="2">
        <v>-0.22801149000000001</v>
      </c>
    </row>
    <row r="105" spans="1:3" x14ac:dyDescent="0.3">
      <c r="A105" t="b">
        <v>0</v>
      </c>
      <c r="B105">
        <v>-164.16827000000001</v>
      </c>
      <c r="C105" s="2">
        <v>-0.22801149000000001</v>
      </c>
    </row>
    <row r="106" spans="1:3" x14ac:dyDescent="0.3">
      <c r="A106" t="b">
        <v>0</v>
      </c>
      <c r="B106">
        <v>-164.16827000000001</v>
      </c>
      <c r="C106" s="2">
        <v>-0.22801149000000001</v>
      </c>
    </row>
    <row r="107" spans="1:3" x14ac:dyDescent="0.3">
      <c r="A107" t="b">
        <v>0</v>
      </c>
      <c r="B107">
        <v>-164.16827000000001</v>
      </c>
      <c r="C107" s="2">
        <v>-0.22801149000000001</v>
      </c>
    </row>
    <row r="108" spans="1:3" x14ac:dyDescent="0.3">
      <c r="A108" t="b">
        <v>0</v>
      </c>
      <c r="B108">
        <v>-164.16827000000001</v>
      </c>
      <c r="C108" s="2">
        <v>-0.22801149000000001</v>
      </c>
    </row>
    <row r="109" spans="1:3" x14ac:dyDescent="0.3">
      <c r="A109" t="b">
        <v>0</v>
      </c>
      <c r="B109">
        <v>-164.16827000000001</v>
      </c>
      <c r="C109" s="2">
        <v>-0.22801149000000001</v>
      </c>
    </row>
    <row r="110" spans="1:3" x14ac:dyDescent="0.3">
      <c r="A110" t="b">
        <v>0</v>
      </c>
      <c r="B110">
        <v>-164.16827000000001</v>
      </c>
      <c r="C110" s="2">
        <v>-0.22801149000000001</v>
      </c>
    </row>
    <row r="111" spans="1:3" x14ac:dyDescent="0.3">
      <c r="A111" t="b">
        <v>0</v>
      </c>
      <c r="B111">
        <v>-164.16827000000001</v>
      </c>
      <c r="C111" s="2">
        <v>-0.22801149000000001</v>
      </c>
    </row>
    <row r="112" spans="1:3" x14ac:dyDescent="0.3">
      <c r="A112" t="b">
        <v>0</v>
      </c>
      <c r="B112">
        <v>-164.16827000000001</v>
      </c>
      <c r="C112" s="2">
        <v>-0.22801149000000001</v>
      </c>
    </row>
    <row r="113" spans="1:3" x14ac:dyDescent="0.3">
      <c r="A113" t="b">
        <v>0</v>
      </c>
      <c r="B113">
        <v>-164.16827000000001</v>
      </c>
      <c r="C113" s="2">
        <v>-0.22801149000000001</v>
      </c>
    </row>
    <row r="114" spans="1:3" x14ac:dyDescent="0.3">
      <c r="A114" t="b">
        <v>0</v>
      </c>
      <c r="B114">
        <v>-164.16827000000001</v>
      </c>
      <c r="C114" s="2">
        <v>-0.22801149000000001</v>
      </c>
    </row>
    <row r="115" spans="1:3" x14ac:dyDescent="0.3">
      <c r="A115" t="b">
        <v>0</v>
      </c>
      <c r="B115">
        <v>-164.16827000000001</v>
      </c>
      <c r="C115" s="2">
        <v>-0.22801149000000001</v>
      </c>
    </row>
    <row r="116" spans="1:3" x14ac:dyDescent="0.3">
      <c r="A116" t="b">
        <v>0</v>
      </c>
      <c r="B116">
        <v>-164.16827000000001</v>
      </c>
      <c r="C116" s="2">
        <v>-0.22801149000000001</v>
      </c>
    </row>
    <row r="117" spans="1:3" x14ac:dyDescent="0.3">
      <c r="A117" t="b">
        <v>0</v>
      </c>
      <c r="B117">
        <v>-164.16827000000001</v>
      </c>
      <c r="C117" s="2">
        <v>-0.22801149000000001</v>
      </c>
    </row>
    <row r="118" spans="1:3" x14ac:dyDescent="0.3">
      <c r="A118" t="b">
        <v>0</v>
      </c>
      <c r="B118">
        <v>-164.16827000000001</v>
      </c>
      <c r="C118" s="2">
        <v>-0.22801149000000001</v>
      </c>
    </row>
    <row r="119" spans="1:3" x14ac:dyDescent="0.3">
      <c r="A119" t="b">
        <v>0</v>
      </c>
      <c r="B119">
        <v>-164.16827000000001</v>
      </c>
      <c r="C119" s="2">
        <v>-0.22801149000000001</v>
      </c>
    </row>
    <row r="120" spans="1:3" x14ac:dyDescent="0.3">
      <c r="A120" t="b">
        <v>0</v>
      </c>
      <c r="B120">
        <v>-164.16827000000001</v>
      </c>
      <c r="C120" s="2">
        <v>-0.22801149000000001</v>
      </c>
    </row>
    <row r="121" spans="1:3" x14ac:dyDescent="0.3">
      <c r="A121" t="b">
        <v>0</v>
      </c>
      <c r="B121">
        <v>-164.16827000000001</v>
      </c>
      <c r="C121" s="2">
        <v>-0.22801149000000001</v>
      </c>
    </row>
    <row r="122" spans="1:3" x14ac:dyDescent="0.3">
      <c r="A122" t="b">
        <v>0</v>
      </c>
      <c r="B122">
        <v>-164.16827000000001</v>
      </c>
      <c r="C122" s="2">
        <v>-0.22801149000000001</v>
      </c>
    </row>
    <row r="123" spans="1:3" x14ac:dyDescent="0.3">
      <c r="A123" t="b">
        <v>0</v>
      </c>
      <c r="B123">
        <v>-164.16827000000001</v>
      </c>
      <c r="C123" s="2">
        <v>-0.22801149000000001</v>
      </c>
    </row>
    <row r="124" spans="1:3" x14ac:dyDescent="0.3">
      <c r="A124" t="b">
        <v>0</v>
      </c>
      <c r="B124">
        <v>-164.16827000000001</v>
      </c>
      <c r="C124" s="2">
        <v>-0.22801149000000001</v>
      </c>
    </row>
    <row r="125" spans="1:3" x14ac:dyDescent="0.3">
      <c r="A125" t="b">
        <v>0</v>
      </c>
      <c r="B125">
        <v>-164.16827000000001</v>
      </c>
      <c r="C125" s="2">
        <v>-0.22801149000000001</v>
      </c>
    </row>
    <row r="126" spans="1:3" x14ac:dyDescent="0.3">
      <c r="A126" t="b">
        <v>0</v>
      </c>
      <c r="B126">
        <v>-164.16827000000001</v>
      </c>
      <c r="C126" s="2">
        <v>-0.22801149000000001</v>
      </c>
    </row>
    <row r="127" spans="1:3" x14ac:dyDescent="0.3">
      <c r="A127" t="b">
        <v>0</v>
      </c>
      <c r="B127">
        <v>-164.16827000000001</v>
      </c>
      <c r="C127" s="2">
        <v>-0.22801149000000001</v>
      </c>
    </row>
    <row r="128" spans="1:3" x14ac:dyDescent="0.3">
      <c r="A128" t="b">
        <v>0</v>
      </c>
      <c r="B128">
        <v>-164.16827000000001</v>
      </c>
      <c r="C128" s="2">
        <v>-0.22801149000000001</v>
      </c>
    </row>
    <row r="129" spans="1:3" x14ac:dyDescent="0.3">
      <c r="A129" t="b">
        <v>0</v>
      </c>
      <c r="B129">
        <v>-164.16827000000001</v>
      </c>
      <c r="C129" s="2">
        <v>-0.22801149000000001</v>
      </c>
    </row>
    <row r="130" spans="1:3" x14ac:dyDescent="0.3">
      <c r="A130" t="b">
        <v>0</v>
      </c>
      <c r="B130">
        <v>-164.16827000000001</v>
      </c>
      <c r="C130" s="2">
        <v>-0.22801149000000001</v>
      </c>
    </row>
    <row r="131" spans="1:3" x14ac:dyDescent="0.3">
      <c r="A131" t="b">
        <v>0</v>
      </c>
      <c r="B131">
        <v>-164.16827000000001</v>
      </c>
      <c r="C131" s="2">
        <v>-0.22801149000000001</v>
      </c>
    </row>
    <row r="132" spans="1:3" x14ac:dyDescent="0.3">
      <c r="A132" t="b">
        <v>0</v>
      </c>
      <c r="B132">
        <v>-164.16827000000001</v>
      </c>
      <c r="C132" s="2">
        <v>-0.22801149000000001</v>
      </c>
    </row>
    <row r="133" spans="1:3" x14ac:dyDescent="0.3">
      <c r="A133" t="b">
        <v>0</v>
      </c>
      <c r="B133">
        <v>-164.16827000000001</v>
      </c>
      <c r="C133" s="2">
        <v>-0.22801149000000001</v>
      </c>
    </row>
    <row r="134" spans="1:3" x14ac:dyDescent="0.3">
      <c r="A134" t="b">
        <v>0</v>
      </c>
      <c r="B134">
        <v>-164.16827000000001</v>
      </c>
      <c r="C134" s="2">
        <v>-0.22801149000000001</v>
      </c>
    </row>
    <row r="135" spans="1:3" x14ac:dyDescent="0.3">
      <c r="A135" t="b">
        <v>0</v>
      </c>
      <c r="B135">
        <v>-164.16827000000001</v>
      </c>
      <c r="C135" s="2">
        <v>-0.22801149000000001</v>
      </c>
    </row>
    <row r="136" spans="1:3" x14ac:dyDescent="0.3">
      <c r="A136" t="b">
        <v>0</v>
      </c>
      <c r="B136">
        <v>-164.16827000000001</v>
      </c>
      <c r="C136" s="2">
        <v>-0.22801149000000001</v>
      </c>
    </row>
    <row r="137" spans="1:3" x14ac:dyDescent="0.3">
      <c r="A137" t="b">
        <v>0</v>
      </c>
      <c r="B137">
        <v>-164.16827000000001</v>
      </c>
      <c r="C137" s="2">
        <v>-0.22801149000000001</v>
      </c>
    </row>
    <row r="138" spans="1:3" x14ac:dyDescent="0.3">
      <c r="A138" t="b">
        <v>0</v>
      </c>
      <c r="B138">
        <v>-164.16827000000001</v>
      </c>
      <c r="C138" s="2">
        <v>-0.22801149000000001</v>
      </c>
    </row>
    <row r="139" spans="1:3" x14ac:dyDescent="0.3">
      <c r="A139" t="b">
        <v>0</v>
      </c>
      <c r="B139">
        <v>-164.16827000000001</v>
      </c>
      <c r="C139" s="2">
        <v>-0.22801149000000001</v>
      </c>
    </row>
    <row r="140" spans="1:3" x14ac:dyDescent="0.3">
      <c r="A140" t="b">
        <v>0</v>
      </c>
      <c r="B140">
        <v>-164.16827000000001</v>
      </c>
      <c r="C140" s="2">
        <v>-0.22801149000000001</v>
      </c>
    </row>
    <row r="141" spans="1:3" x14ac:dyDescent="0.3">
      <c r="A141" t="b">
        <v>0</v>
      </c>
      <c r="B141">
        <v>-164.16827000000001</v>
      </c>
      <c r="C141" s="2">
        <v>-0.22801149000000001</v>
      </c>
    </row>
    <row r="142" spans="1:3" x14ac:dyDescent="0.3">
      <c r="A142" t="b">
        <v>0</v>
      </c>
      <c r="B142">
        <v>-164.16827000000001</v>
      </c>
      <c r="C142" s="2">
        <v>-0.22801149000000001</v>
      </c>
    </row>
    <row r="143" spans="1:3" x14ac:dyDescent="0.3">
      <c r="A143" t="b">
        <v>0</v>
      </c>
      <c r="B143">
        <v>-164.16827000000001</v>
      </c>
      <c r="C143" s="2">
        <v>-0.22801149000000001</v>
      </c>
    </row>
    <row r="144" spans="1:3" x14ac:dyDescent="0.3">
      <c r="A144" t="b">
        <v>0</v>
      </c>
      <c r="B144">
        <v>-164.16827000000001</v>
      </c>
      <c r="C144" s="2">
        <v>-0.22801149000000001</v>
      </c>
    </row>
    <row r="145" spans="1:3" x14ac:dyDescent="0.3">
      <c r="A145" t="b">
        <v>0</v>
      </c>
      <c r="B145">
        <v>-164.16827000000001</v>
      </c>
      <c r="C145" s="2">
        <v>-0.22801149000000001</v>
      </c>
    </row>
    <row r="146" spans="1:3" x14ac:dyDescent="0.3">
      <c r="A146" t="b">
        <v>0</v>
      </c>
      <c r="B146">
        <v>-164.16827000000001</v>
      </c>
      <c r="C146" s="2">
        <v>-0.22801149000000001</v>
      </c>
    </row>
    <row r="147" spans="1:3" x14ac:dyDescent="0.3">
      <c r="A147" t="b">
        <v>0</v>
      </c>
      <c r="B147">
        <v>-164.16827000000001</v>
      </c>
      <c r="C147" s="2">
        <v>-0.22801149000000001</v>
      </c>
    </row>
    <row r="148" spans="1:3" x14ac:dyDescent="0.3">
      <c r="A148" t="b">
        <v>0</v>
      </c>
      <c r="B148">
        <v>-164.16827000000001</v>
      </c>
      <c r="C148" s="2">
        <v>-0.22801149000000001</v>
      </c>
    </row>
    <row r="149" spans="1:3" x14ac:dyDescent="0.3">
      <c r="A149" t="b">
        <v>0</v>
      </c>
      <c r="B149">
        <v>-164.16827000000001</v>
      </c>
      <c r="C149" s="2">
        <v>-0.22801149000000001</v>
      </c>
    </row>
    <row r="150" spans="1:3" x14ac:dyDescent="0.3">
      <c r="A150" t="b">
        <v>0</v>
      </c>
      <c r="B150">
        <v>-164.16827000000001</v>
      </c>
      <c r="C150" s="2">
        <v>-0.22801149000000001</v>
      </c>
    </row>
    <row r="151" spans="1:3" x14ac:dyDescent="0.3">
      <c r="A151" t="b">
        <v>0</v>
      </c>
      <c r="B151">
        <v>-164.16827000000001</v>
      </c>
      <c r="C151" s="2">
        <v>-0.22801149000000001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2C3F-7CFA-49CE-B5D5-2B810599BAF1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8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-29.510925</v>
      </c>
      <c r="C2" s="2">
        <v>-4.0987395000000003E-2</v>
      </c>
      <c r="E2" s="1" t="s">
        <v>3</v>
      </c>
      <c r="F2" s="2">
        <f xml:space="preserve"> COUNTIF(TradeResults16[Column1], "VERDADEIRO") / COUNTA(TradeResults16[Column1])</f>
        <v>1</v>
      </c>
    </row>
    <row r="3" spans="1:6" ht="18" x14ac:dyDescent="0.35">
      <c r="A3" t="b">
        <v>1</v>
      </c>
      <c r="B3">
        <v>40.241394</v>
      </c>
      <c r="C3" s="2">
        <v>5.5890824999999998E-2</v>
      </c>
      <c r="E3" s="1" t="s">
        <v>4</v>
      </c>
      <c r="F3" s="2">
        <f t="array" ref="F3" xml:space="preserve"> AVERAGE(IF(TradeResults16[Column1] = TRUE,TradeResults16[Column3]))</f>
        <v>-1.3067113864000022E-3</v>
      </c>
    </row>
    <row r="4" spans="1:6" ht="18" x14ac:dyDescent="0.35">
      <c r="A4" t="b">
        <v>1</v>
      </c>
      <c r="B4">
        <v>-29.510925</v>
      </c>
      <c r="C4" s="2">
        <v>-4.0987395000000003E-2</v>
      </c>
      <c r="E4" s="1" t="s">
        <v>8</v>
      </c>
      <c r="F4" s="6">
        <f t="array" ref="F4" xml:space="preserve"> AVERAGE(IF(TradeResults16[Column1] = TRUE,TradeResults16[Column2],0))</f>
        <v>-0.9408323904</v>
      </c>
    </row>
    <row r="5" spans="1:6" ht="18" x14ac:dyDescent="0.35">
      <c r="A5" t="b">
        <v>1</v>
      </c>
      <c r="B5">
        <v>-29.510925</v>
      </c>
      <c r="C5" s="2">
        <v>-4.0987395000000003E-2</v>
      </c>
      <c r="E5" s="4" t="s">
        <v>5</v>
      </c>
      <c r="F5" s="2">
        <f t="array" ref="F5">_xlfn.STDEV.P(IF(TradeResults16[Column1]=TRUE, TradeResults16[Column3]))</f>
        <v>3.5098909678044646E-2</v>
      </c>
    </row>
    <row r="6" spans="1:6" ht="18" x14ac:dyDescent="0.35">
      <c r="A6" t="b">
        <v>1</v>
      </c>
      <c r="B6">
        <v>-29.510925</v>
      </c>
      <c r="C6" s="2">
        <v>-4.0987395000000003E-2</v>
      </c>
      <c r="E6" s="1" t="s">
        <v>6</v>
      </c>
      <c r="F6" s="2">
        <f t="array" ref="F6">_xlfn.STDEV.P(IF(TradeResults16[Column1]=TRUE, IF(TradeResults16[Column3]&gt;0,TradeResults16[Column3])))</f>
        <v>1.4712452374590653E-2</v>
      </c>
    </row>
    <row r="7" spans="1:6" ht="18" x14ac:dyDescent="0.35">
      <c r="A7" t="b">
        <v>1</v>
      </c>
      <c r="B7">
        <v>-10.99469</v>
      </c>
      <c r="C7" s="2">
        <v>-1.5270403E-2</v>
      </c>
      <c r="E7" s="1" t="s">
        <v>7</v>
      </c>
      <c r="F7" s="3">
        <f t="array" ref="F7">_xlfn.STDEV.P(IF(TradeResults16[Column1]=TRUE, IF(TradeResults16[Column3]&lt;0,TradeResults16[Column3])))</f>
        <v>1.4087998522076985E-2</v>
      </c>
    </row>
    <row r="8" spans="1:6" x14ac:dyDescent="0.3">
      <c r="A8" t="b">
        <v>1</v>
      </c>
      <c r="B8">
        <v>-29.510925</v>
      </c>
      <c r="C8" s="2">
        <v>-4.0987395000000003E-2</v>
      </c>
    </row>
    <row r="9" spans="1:6" x14ac:dyDescent="0.3">
      <c r="A9" t="b">
        <v>1</v>
      </c>
      <c r="B9">
        <v>-29.510925</v>
      </c>
      <c r="C9" s="2">
        <v>-4.0987395000000003E-2</v>
      </c>
    </row>
    <row r="10" spans="1:6" x14ac:dyDescent="0.3">
      <c r="A10" t="b">
        <v>1</v>
      </c>
      <c r="B10">
        <v>38.44464</v>
      </c>
      <c r="C10" s="2">
        <v>5.3395335000000002E-2</v>
      </c>
    </row>
    <row r="11" spans="1:6" x14ac:dyDescent="0.3">
      <c r="A11" t="b">
        <v>1</v>
      </c>
      <c r="B11">
        <v>22.002379999999999</v>
      </c>
      <c r="C11" s="2">
        <v>3.0558861999999999E-2</v>
      </c>
    </row>
    <row r="12" spans="1:6" x14ac:dyDescent="0.3">
      <c r="A12" t="b">
        <v>1</v>
      </c>
      <c r="B12">
        <v>-29.510925</v>
      </c>
      <c r="C12" s="2">
        <v>-4.0987395000000003E-2</v>
      </c>
    </row>
    <row r="13" spans="1:6" x14ac:dyDescent="0.3">
      <c r="A13" t="b">
        <v>1</v>
      </c>
      <c r="B13">
        <v>26.152832</v>
      </c>
      <c r="C13" s="2">
        <v>3.6323375999999997E-2</v>
      </c>
    </row>
    <row r="14" spans="1:6" x14ac:dyDescent="0.3">
      <c r="A14" t="b">
        <v>1</v>
      </c>
      <c r="B14">
        <v>7.1597900000000001</v>
      </c>
      <c r="C14" s="2">
        <v>9.9441530000000007E-3</v>
      </c>
    </row>
    <row r="15" spans="1:6" x14ac:dyDescent="0.3">
      <c r="A15" t="b">
        <v>1</v>
      </c>
      <c r="B15">
        <v>16.51831</v>
      </c>
      <c r="C15" s="2">
        <v>2.2942098000000001E-2</v>
      </c>
    </row>
    <row r="16" spans="1:6" x14ac:dyDescent="0.3">
      <c r="A16" t="b">
        <v>1</v>
      </c>
      <c r="B16">
        <v>18.419433999999999</v>
      </c>
      <c r="C16" s="2">
        <v>2.5582546000000001E-2</v>
      </c>
    </row>
    <row r="17" spans="1:3" x14ac:dyDescent="0.3">
      <c r="A17" t="b">
        <v>1</v>
      </c>
      <c r="B17">
        <v>-29.510925</v>
      </c>
      <c r="C17" s="2">
        <v>-4.0987395000000003E-2</v>
      </c>
    </row>
    <row r="18" spans="1:3" x14ac:dyDescent="0.3">
      <c r="A18" t="b">
        <v>1</v>
      </c>
      <c r="B18">
        <v>28.749084</v>
      </c>
      <c r="C18" s="2">
        <v>3.9929286000000001E-2</v>
      </c>
    </row>
    <row r="19" spans="1:3" x14ac:dyDescent="0.3">
      <c r="A19" t="b">
        <v>1</v>
      </c>
      <c r="B19">
        <v>-7.5191039999999996</v>
      </c>
      <c r="C19" s="2">
        <v>-1.04432E-2</v>
      </c>
    </row>
    <row r="20" spans="1:3" x14ac:dyDescent="0.3">
      <c r="A20" t="b">
        <v>1</v>
      </c>
      <c r="B20">
        <v>-29.510925</v>
      </c>
      <c r="C20" s="2">
        <v>-4.0987395000000003E-2</v>
      </c>
    </row>
    <row r="21" spans="1:3" x14ac:dyDescent="0.3">
      <c r="A21" t="b">
        <v>1</v>
      </c>
      <c r="B21">
        <v>-29.510925</v>
      </c>
      <c r="C21" s="2">
        <v>-4.0987395000000003E-2</v>
      </c>
    </row>
    <row r="22" spans="1:3" x14ac:dyDescent="0.3">
      <c r="A22" t="b">
        <v>1</v>
      </c>
      <c r="B22">
        <v>-29.510925</v>
      </c>
      <c r="C22" s="2">
        <v>-4.0987395000000003E-2</v>
      </c>
    </row>
    <row r="23" spans="1:3" x14ac:dyDescent="0.3">
      <c r="A23" t="b">
        <v>1</v>
      </c>
      <c r="B23">
        <v>29.588927999999999</v>
      </c>
      <c r="C23" s="2">
        <v>4.1095734000000002E-2</v>
      </c>
    </row>
    <row r="24" spans="1:3" x14ac:dyDescent="0.3">
      <c r="A24" t="b">
        <v>1</v>
      </c>
      <c r="B24">
        <v>12.985168</v>
      </c>
      <c r="C24" s="2">
        <v>1.8034954999999998E-2</v>
      </c>
    </row>
    <row r="25" spans="1:3" x14ac:dyDescent="0.3">
      <c r="A25" t="b">
        <v>1</v>
      </c>
      <c r="B25">
        <v>25.527588000000002</v>
      </c>
      <c r="C25" s="2">
        <v>3.5454985000000001E-2</v>
      </c>
    </row>
    <row r="26" spans="1:3" x14ac:dyDescent="0.3">
      <c r="A26" t="b">
        <v>1</v>
      </c>
      <c r="B26">
        <v>-29.510925</v>
      </c>
      <c r="C26" s="2">
        <v>-4.0987395000000003E-2</v>
      </c>
    </row>
    <row r="27" spans="1:3" x14ac:dyDescent="0.3">
      <c r="A27" t="b">
        <v>1</v>
      </c>
      <c r="B27">
        <v>28.066649999999999</v>
      </c>
      <c r="C27" s="2">
        <v>3.8981460000000002E-2</v>
      </c>
    </row>
    <row r="28" spans="1:3" x14ac:dyDescent="0.3">
      <c r="A28" t="b">
        <v>1</v>
      </c>
      <c r="B28">
        <v>-1.6834716999999999</v>
      </c>
      <c r="C28" s="2">
        <v>-2.3381551999999998E-3</v>
      </c>
    </row>
    <row r="29" spans="1:3" x14ac:dyDescent="0.3">
      <c r="A29" t="b">
        <v>1</v>
      </c>
      <c r="B29">
        <v>-29.510925</v>
      </c>
      <c r="C29" s="2">
        <v>-4.0987395000000003E-2</v>
      </c>
    </row>
    <row r="30" spans="1:3" x14ac:dyDescent="0.3">
      <c r="A30" t="b">
        <v>1</v>
      </c>
      <c r="B30">
        <v>15.981873</v>
      </c>
      <c r="C30" s="2">
        <v>2.2197044999999999E-2</v>
      </c>
    </row>
    <row r="31" spans="1:3" x14ac:dyDescent="0.3">
      <c r="A31" t="b">
        <v>1</v>
      </c>
      <c r="B31">
        <v>-29.510925</v>
      </c>
      <c r="C31" s="2">
        <v>-4.0987395000000003E-2</v>
      </c>
    </row>
    <row r="32" spans="1:3" x14ac:dyDescent="0.3">
      <c r="A32" t="b">
        <v>1</v>
      </c>
      <c r="B32">
        <v>-29.510925</v>
      </c>
      <c r="C32" s="2">
        <v>-4.0987395000000003E-2</v>
      </c>
    </row>
    <row r="33" spans="1:3" x14ac:dyDescent="0.3">
      <c r="A33" t="b">
        <v>1</v>
      </c>
      <c r="B33">
        <v>22.402832</v>
      </c>
      <c r="C33" s="2">
        <v>3.1115044000000001E-2</v>
      </c>
    </row>
    <row r="34" spans="1:3" x14ac:dyDescent="0.3">
      <c r="A34" t="b">
        <v>1</v>
      </c>
      <c r="B34">
        <v>17.184753000000001</v>
      </c>
      <c r="C34" s="2">
        <v>2.3867712999999999E-2</v>
      </c>
    </row>
    <row r="35" spans="1:3" x14ac:dyDescent="0.3">
      <c r="A35" t="b">
        <v>1</v>
      </c>
      <c r="B35">
        <v>-29.510925</v>
      </c>
      <c r="C35" s="2">
        <v>-4.0987395000000003E-2</v>
      </c>
    </row>
    <row r="36" spans="1:3" x14ac:dyDescent="0.3">
      <c r="A36" t="b">
        <v>1</v>
      </c>
      <c r="B36">
        <v>18.923584000000002</v>
      </c>
      <c r="C36" s="2">
        <v>2.6282756000000001E-2</v>
      </c>
    </row>
    <row r="37" spans="1:3" x14ac:dyDescent="0.3">
      <c r="A37" t="b">
        <v>1</v>
      </c>
      <c r="B37">
        <v>-29.510925</v>
      </c>
      <c r="C37" s="2">
        <v>-4.0987395000000003E-2</v>
      </c>
    </row>
    <row r="38" spans="1:3" x14ac:dyDescent="0.3">
      <c r="A38" t="b">
        <v>1</v>
      </c>
      <c r="B38">
        <v>15.154662999999999</v>
      </c>
      <c r="C38" s="2">
        <v>2.1048144000000001E-2</v>
      </c>
    </row>
    <row r="39" spans="1:3" x14ac:dyDescent="0.3">
      <c r="A39" t="b">
        <v>1</v>
      </c>
      <c r="B39">
        <v>13.829285</v>
      </c>
      <c r="C39" s="2">
        <v>1.920734E-2</v>
      </c>
    </row>
    <row r="40" spans="1:3" x14ac:dyDescent="0.3">
      <c r="A40" t="b">
        <v>1</v>
      </c>
      <c r="B40">
        <v>22.503661999999998</v>
      </c>
      <c r="C40" s="2">
        <v>3.1255085000000002E-2</v>
      </c>
    </row>
    <row r="41" spans="1:3" x14ac:dyDescent="0.3">
      <c r="A41" t="b">
        <v>1</v>
      </c>
      <c r="B41">
        <v>30.537537</v>
      </c>
      <c r="C41" s="2">
        <v>4.2413246000000002E-2</v>
      </c>
    </row>
    <row r="42" spans="1:3" x14ac:dyDescent="0.3">
      <c r="A42" t="b">
        <v>1</v>
      </c>
      <c r="B42">
        <v>-9.6168209999999998</v>
      </c>
      <c r="C42" s="2">
        <v>-1.3356695999999999E-2</v>
      </c>
    </row>
    <row r="43" spans="1:3" x14ac:dyDescent="0.3">
      <c r="A43" t="b">
        <v>1</v>
      </c>
      <c r="B43">
        <v>-29.510925</v>
      </c>
      <c r="C43" s="2">
        <v>-4.0987395000000003E-2</v>
      </c>
    </row>
    <row r="44" spans="1:3" x14ac:dyDescent="0.3">
      <c r="A44" t="b">
        <v>1</v>
      </c>
      <c r="B44">
        <v>-10.795227000000001</v>
      </c>
      <c r="C44" s="2">
        <v>-1.49933705E-2</v>
      </c>
    </row>
    <row r="45" spans="1:3" x14ac:dyDescent="0.3">
      <c r="A45" t="b">
        <v>1</v>
      </c>
      <c r="B45">
        <v>44.333069999999999</v>
      </c>
      <c r="C45" s="2">
        <v>6.1573706999999998E-2</v>
      </c>
    </row>
    <row r="46" spans="1:3" x14ac:dyDescent="0.3">
      <c r="A46" t="b">
        <v>1</v>
      </c>
      <c r="B46">
        <v>42.811157000000001</v>
      </c>
      <c r="C46" s="2">
        <v>5.9459940000000003E-2</v>
      </c>
    </row>
    <row r="47" spans="1:3" x14ac:dyDescent="0.3">
      <c r="A47" t="b">
        <v>1</v>
      </c>
      <c r="B47">
        <v>-0.9421387</v>
      </c>
      <c r="C47" s="2">
        <v>-1.3085258999999999E-3</v>
      </c>
    </row>
    <row r="48" spans="1:3" x14ac:dyDescent="0.3">
      <c r="A48" t="b">
        <v>1</v>
      </c>
      <c r="B48">
        <v>-29.510925</v>
      </c>
      <c r="C48" s="2">
        <v>-4.0987395000000003E-2</v>
      </c>
    </row>
    <row r="49" spans="1:3" x14ac:dyDescent="0.3">
      <c r="A49" t="b">
        <v>1</v>
      </c>
      <c r="B49">
        <v>-29.510925</v>
      </c>
      <c r="C49" s="2">
        <v>-4.0987395000000003E-2</v>
      </c>
    </row>
    <row r="50" spans="1:3" x14ac:dyDescent="0.3">
      <c r="A50" t="b">
        <v>1</v>
      </c>
      <c r="B50">
        <v>24.401672000000001</v>
      </c>
      <c r="C50" s="2">
        <v>3.3891211999999997E-2</v>
      </c>
    </row>
    <row r="51" spans="1:3" x14ac:dyDescent="0.3">
      <c r="A51" t="b">
        <v>1</v>
      </c>
      <c r="B51">
        <v>35.927612000000003</v>
      </c>
      <c r="C51" s="2">
        <v>4.9899462999999998E-2</v>
      </c>
    </row>
    <row r="52" spans="1:3" x14ac:dyDescent="0.3">
      <c r="A52" t="b">
        <v>1</v>
      </c>
      <c r="B52">
        <v>24.273132</v>
      </c>
      <c r="C52" s="2">
        <v>3.3712684999999999E-2</v>
      </c>
    </row>
    <row r="53" spans="1:3" x14ac:dyDescent="0.3">
      <c r="A53" t="b">
        <v>1</v>
      </c>
      <c r="B53">
        <v>30.230834999999999</v>
      </c>
      <c r="C53" s="2">
        <v>4.198727E-2</v>
      </c>
    </row>
    <row r="54" spans="1:3" x14ac:dyDescent="0.3">
      <c r="A54" t="b">
        <v>1</v>
      </c>
      <c r="B54">
        <v>-16.789733999999999</v>
      </c>
      <c r="C54" s="2">
        <v>-2.3319075000000002E-2</v>
      </c>
    </row>
    <row r="55" spans="1:3" x14ac:dyDescent="0.3">
      <c r="A55" t="b">
        <v>1</v>
      </c>
      <c r="B55">
        <v>23.037047999999999</v>
      </c>
      <c r="C55" s="2">
        <v>3.1995900000000001E-2</v>
      </c>
    </row>
    <row r="56" spans="1:3" x14ac:dyDescent="0.3">
      <c r="A56" t="b">
        <v>1</v>
      </c>
      <c r="B56">
        <v>25.092956999999998</v>
      </c>
      <c r="C56" s="2">
        <v>3.4851328000000001E-2</v>
      </c>
    </row>
    <row r="57" spans="1:3" x14ac:dyDescent="0.3">
      <c r="A57" t="b">
        <v>1</v>
      </c>
      <c r="B57">
        <v>-29.510925</v>
      </c>
      <c r="C57" s="2">
        <v>-4.0987395000000003E-2</v>
      </c>
    </row>
    <row r="58" spans="1:3" x14ac:dyDescent="0.3">
      <c r="A58" t="b">
        <v>1</v>
      </c>
      <c r="B58">
        <v>-1.8349609</v>
      </c>
      <c r="C58" s="2">
        <v>-2.5485567999999998E-3</v>
      </c>
    </row>
    <row r="59" spans="1:3" x14ac:dyDescent="0.3">
      <c r="A59" t="b">
        <v>1</v>
      </c>
      <c r="B59">
        <v>-29.510925</v>
      </c>
      <c r="C59" s="2">
        <v>-4.0987395000000003E-2</v>
      </c>
    </row>
    <row r="60" spans="1:3" x14ac:dyDescent="0.3">
      <c r="A60" t="b">
        <v>1</v>
      </c>
      <c r="B60">
        <v>-3.1754150000000001</v>
      </c>
      <c r="C60" s="2">
        <v>-4.4102984999999997E-3</v>
      </c>
    </row>
    <row r="61" spans="1:3" x14ac:dyDescent="0.3">
      <c r="A61" t="b">
        <v>1</v>
      </c>
      <c r="B61">
        <v>24.971436000000001</v>
      </c>
      <c r="C61" s="2">
        <v>3.4682549999999999E-2</v>
      </c>
    </row>
    <row r="62" spans="1:3" x14ac:dyDescent="0.3">
      <c r="A62" t="b">
        <v>1</v>
      </c>
      <c r="B62">
        <v>8.0586549999999999</v>
      </c>
      <c r="C62" s="2">
        <v>1.1192575999999999E-2</v>
      </c>
    </row>
    <row r="63" spans="1:3" x14ac:dyDescent="0.3">
      <c r="A63" t="b">
        <v>1</v>
      </c>
      <c r="B63">
        <v>-29.510925</v>
      </c>
      <c r="C63" s="2">
        <v>-4.0987395000000003E-2</v>
      </c>
    </row>
    <row r="64" spans="1:3" x14ac:dyDescent="0.3">
      <c r="A64" t="b">
        <v>1</v>
      </c>
      <c r="B64">
        <v>20.147400000000001</v>
      </c>
      <c r="C64" s="2">
        <v>2.79825E-2</v>
      </c>
    </row>
    <row r="65" spans="1:3" x14ac:dyDescent="0.3">
      <c r="A65" t="b">
        <v>1</v>
      </c>
      <c r="B65">
        <v>23.952819999999999</v>
      </c>
      <c r="C65" s="2">
        <v>3.3267802999999999E-2</v>
      </c>
    </row>
    <row r="66" spans="1:3" x14ac:dyDescent="0.3">
      <c r="A66" t="b">
        <v>1</v>
      </c>
      <c r="B66">
        <v>33.862243999999997</v>
      </c>
      <c r="C66" s="2">
        <v>4.7030891999999998E-2</v>
      </c>
    </row>
    <row r="67" spans="1:3" x14ac:dyDescent="0.3">
      <c r="A67" t="b">
        <v>1</v>
      </c>
      <c r="B67">
        <v>19.594849</v>
      </c>
      <c r="C67" s="2">
        <v>2.7215066999999999E-2</v>
      </c>
    </row>
    <row r="68" spans="1:3" x14ac:dyDescent="0.3">
      <c r="A68" t="b">
        <v>1</v>
      </c>
      <c r="B68">
        <v>-29.510925</v>
      </c>
      <c r="C68" s="2">
        <v>-4.0987395000000003E-2</v>
      </c>
    </row>
    <row r="69" spans="1:3" x14ac:dyDescent="0.3">
      <c r="A69" t="b">
        <v>1</v>
      </c>
      <c r="B69">
        <v>5.2835083000000003</v>
      </c>
      <c r="C69" s="2">
        <v>7.3382059999999999E-3</v>
      </c>
    </row>
    <row r="70" spans="1:3" x14ac:dyDescent="0.3">
      <c r="A70" t="b">
        <v>1</v>
      </c>
      <c r="B70">
        <v>-29.510925</v>
      </c>
      <c r="C70" s="2">
        <v>-4.0987395000000003E-2</v>
      </c>
    </row>
    <row r="71" spans="1:3" x14ac:dyDescent="0.3">
      <c r="A71" t="b">
        <v>1</v>
      </c>
      <c r="B71">
        <v>-29.510925</v>
      </c>
      <c r="C71" s="2">
        <v>-4.0987395000000003E-2</v>
      </c>
    </row>
    <row r="72" spans="1:3" x14ac:dyDescent="0.3">
      <c r="A72" t="b">
        <v>1</v>
      </c>
      <c r="B72">
        <v>-10.619873</v>
      </c>
      <c r="C72" s="2">
        <v>-1.4749824E-2</v>
      </c>
    </row>
    <row r="73" spans="1:3" x14ac:dyDescent="0.3">
      <c r="A73" t="b">
        <v>1</v>
      </c>
      <c r="B73">
        <v>-29.510925</v>
      </c>
      <c r="C73" s="2">
        <v>-4.0987395000000003E-2</v>
      </c>
    </row>
    <row r="74" spans="1:3" x14ac:dyDescent="0.3">
      <c r="A74" t="b">
        <v>1</v>
      </c>
      <c r="B74">
        <v>-29.510925</v>
      </c>
      <c r="C74" s="2">
        <v>-4.0987395000000003E-2</v>
      </c>
    </row>
    <row r="75" spans="1:3" x14ac:dyDescent="0.3">
      <c r="A75" t="b">
        <v>1</v>
      </c>
      <c r="B75">
        <v>35.929139999999997</v>
      </c>
      <c r="C75" s="2">
        <v>4.9901582E-2</v>
      </c>
    </row>
    <row r="76" spans="1:3" x14ac:dyDescent="0.3">
      <c r="A76" t="b">
        <v>1</v>
      </c>
      <c r="B76">
        <v>26.689575000000001</v>
      </c>
      <c r="C76" s="2">
        <v>3.7068854999999998E-2</v>
      </c>
    </row>
    <row r="77" spans="1:3" x14ac:dyDescent="0.3">
      <c r="A77" t="b">
        <v>1</v>
      </c>
      <c r="B77">
        <v>24.040832999999999</v>
      </c>
      <c r="C77" s="2">
        <v>3.3390045E-2</v>
      </c>
    </row>
    <row r="78" spans="1:3" x14ac:dyDescent="0.3">
      <c r="A78" t="b">
        <v>1</v>
      </c>
      <c r="B78">
        <v>0.11187743999999999</v>
      </c>
      <c r="C78" s="2">
        <v>1.5538533999999999E-4</v>
      </c>
    </row>
    <row r="79" spans="1:3" x14ac:dyDescent="0.3">
      <c r="A79" t="b">
        <v>1</v>
      </c>
      <c r="B79">
        <v>-29.510925</v>
      </c>
      <c r="C79" s="2">
        <v>-4.0987395000000003E-2</v>
      </c>
    </row>
    <row r="80" spans="1:3" x14ac:dyDescent="0.3">
      <c r="A80" t="b">
        <v>1</v>
      </c>
      <c r="B80">
        <v>-29.510925</v>
      </c>
      <c r="C80" s="2">
        <v>-4.0987395000000003E-2</v>
      </c>
    </row>
    <row r="81" spans="1:3" x14ac:dyDescent="0.3">
      <c r="A81" t="b">
        <v>1</v>
      </c>
      <c r="B81">
        <v>12.13147</v>
      </c>
      <c r="C81" s="2">
        <v>1.6849263E-2</v>
      </c>
    </row>
    <row r="82" spans="1:3" x14ac:dyDescent="0.3">
      <c r="A82" t="b">
        <v>1</v>
      </c>
      <c r="B82">
        <v>8.1255489999999995</v>
      </c>
      <c r="C82" s="2">
        <v>1.1285485E-2</v>
      </c>
    </row>
    <row r="83" spans="1:3" x14ac:dyDescent="0.3">
      <c r="A83" t="b">
        <v>1</v>
      </c>
      <c r="B83">
        <v>-29.510925</v>
      </c>
      <c r="C83" s="2">
        <v>-4.0987395000000003E-2</v>
      </c>
    </row>
    <row r="84" spans="1:3" x14ac:dyDescent="0.3">
      <c r="A84" t="b">
        <v>1</v>
      </c>
      <c r="B84">
        <v>43.832214</v>
      </c>
      <c r="C84" s="2">
        <v>6.0878076000000003E-2</v>
      </c>
    </row>
    <row r="85" spans="1:3" x14ac:dyDescent="0.3">
      <c r="A85" t="b">
        <v>1</v>
      </c>
      <c r="B85">
        <v>-29.510925</v>
      </c>
      <c r="C85" s="2">
        <v>-4.0987395000000003E-2</v>
      </c>
    </row>
    <row r="86" spans="1:3" x14ac:dyDescent="0.3">
      <c r="A86" t="b">
        <v>1</v>
      </c>
      <c r="B86">
        <v>-7.3528440000000002</v>
      </c>
      <c r="C86" s="2">
        <v>-1.0212284E-2</v>
      </c>
    </row>
    <row r="87" spans="1:3" x14ac:dyDescent="0.3">
      <c r="A87" t="b">
        <v>1</v>
      </c>
      <c r="B87">
        <v>-2.8137816999999998</v>
      </c>
      <c r="C87" s="2">
        <v>-3.9080299999999998E-3</v>
      </c>
    </row>
    <row r="88" spans="1:3" x14ac:dyDescent="0.3">
      <c r="A88" t="b">
        <v>1</v>
      </c>
      <c r="B88">
        <v>-29.510925</v>
      </c>
      <c r="C88" s="2">
        <v>-4.0987395000000003E-2</v>
      </c>
    </row>
    <row r="89" spans="1:3" x14ac:dyDescent="0.3">
      <c r="A89" t="b">
        <v>1</v>
      </c>
      <c r="B89">
        <v>13.042786</v>
      </c>
      <c r="C89" s="2">
        <v>1.8114979999999999E-2</v>
      </c>
    </row>
    <row r="90" spans="1:3" x14ac:dyDescent="0.3">
      <c r="A90" t="b">
        <v>1</v>
      </c>
      <c r="B90">
        <v>-11.633606</v>
      </c>
      <c r="C90" s="2">
        <v>-1.6157785000000001E-2</v>
      </c>
    </row>
    <row r="91" spans="1:3" x14ac:dyDescent="0.3">
      <c r="A91" t="b">
        <v>1</v>
      </c>
      <c r="B91">
        <v>-18.325866999999999</v>
      </c>
      <c r="C91" s="2">
        <v>-2.5452592999999999E-2</v>
      </c>
    </row>
    <row r="92" spans="1:3" x14ac:dyDescent="0.3">
      <c r="A92" t="b">
        <v>1</v>
      </c>
      <c r="B92">
        <v>28.487244</v>
      </c>
      <c r="C92" s="2">
        <v>3.9565614999999998E-2</v>
      </c>
    </row>
    <row r="93" spans="1:3" x14ac:dyDescent="0.3">
      <c r="A93" t="b">
        <v>1</v>
      </c>
      <c r="B93">
        <v>-29.510925</v>
      </c>
      <c r="C93" s="2">
        <v>-4.0987395000000003E-2</v>
      </c>
    </row>
    <row r="94" spans="1:3" x14ac:dyDescent="0.3">
      <c r="A94" t="b">
        <v>1</v>
      </c>
      <c r="B94">
        <v>41.614075</v>
      </c>
      <c r="C94" s="2">
        <v>5.7797328000000002E-2</v>
      </c>
    </row>
    <row r="95" spans="1:3" x14ac:dyDescent="0.3">
      <c r="A95" t="b">
        <v>1</v>
      </c>
      <c r="B95">
        <v>-0.93469239999999998</v>
      </c>
      <c r="C95" s="2">
        <v>-1.2981837999999999E-3</v>
      </c>
    </row>
    <row r="96" spans="1:3" x14ac:dyDescent="0.3">
      <c r="A96" t="b">
        <v>1</v>
      </c>
      <c r="B96">
        <v>-29.510925</v>
      </c>
      <c r="C96" s="2">
        <v>-4.0987395000000003E-2</v>
      </c>
    </row>
    <row r="97" spans="1:3" x14ac:dyDescent="0.3">
      <c r="A97" t="b">
        <v>1</v>
      </c>
      <c r="B97">
        <v>-3.875</v>
      </c>
      <c r="C97" s="2">
        <v>-5.3819445999999998E-3</v>
      </c>
    </row>
    <row r="98" spans="1:3" x14ac:dyDescent="0.3">
      <c r="A98" t="b">
        <v>1</v>
      </c>
      <c r="B98">
        <v>26.143249999999998</v>
      </c>
      <c r="C98" s="2">
        <v>3.631007E-2</v>
      </c>
    </row>
    <row r="99" spans="1:3" x14ac:dyDescent="0.3">
      <c r="A99" t="b">
        <v>1</v>
      </c>
      <c r="B99">
        <v>5.8275756999999997</v>
      </c>
      <c r="C99" s="2">
        <v>8.0938550000000005E-3</v>
      </c>
    </row>
    <row r="100" spans="1:3" x14ac:dyDescent="0.3">
      <c r="A100" t="b">
        <v>1</v>
      </c>
      <c r="B100">
        <v>-29.510925</v>
      </c>
      <c r="C100" s="2">
        <v>-4.0987395000000003E-2</v>
      </c>
    </row>
    <row r="101" spans="1:3" x14ac:dyDescent="0.3">
      <c r="A101" t="b">
        <v>1</v>
      </c>
      <c r="B101">
        <v>-29.510925</v>
      </c>
      <c r="C101" s="2">
        <v>-4.0987395000000003E-2</v>
      </c>
    </row>
    <row r="102" spans="1:3" x14ac:dyDescent="0.3">
      <c r="A102" t="b">
        <v>1</v>
      </c>
      <c r="B102">
        <v>27.046569999999999</v>
      </c>
      <c r="C102" s="2">
        <v>3.7564680000000003E-2</v>
      </c>
    </row>
    <row r="103" spans="1:3" x14ac:dyDescent="0.3">
      <c r="A103" t="b">
        <v>1</v>
      </c>
      <c r="B103">
        <v>-29.510925</v>
      </c>
      <c r="C103" s="2">
        <v>-4.0987395000000003E-2</v>
      </c>
    </row>
    <row r="104" spans="1:3" x14ac:dyDescent="0.3">
      <c r="A104" t="b">
        <v>1</v>
      </c>
      <c r="B104">
        <v>21.469481999999999</v>
      </c>
      <c r="C104" s="2">
        <v>2.9818725000000001E-2</v>
      </c>
    </row>
    <row r="105" spans="1:3" x14ac:dyDescent="0.3">
      <c r="A105" t="b">
        <v>1</v>
      </c>
      <c r="B105">
        <v>33.366149999999998</v>
      </c>
      <c r="C105" s="2">
        <v>4.6341873999999998E-2</v>
      </c>
    </row>
    <row r="106" spans="1:3" x14ac:dyDescent="0.3">
      <c r="A106" t="b">
        <v>1</v>
      </c>
      <c r="B106">
        <v>-29.510925</v>
      </c>
      <c r="C106" s="2">
        <v>-4.0987395000000003E-2</v>
      </c>
    </row>
    <row r="107" spans="1:3" x14ac:dyDescent="0.3">
      <c r="A107" t="b">
        <v>1</v>
      </c>
      <c r="B107">
        <v>-1.3024292</v>
      </c>
      <c r="C107" s="2">
        <v>-1.8089295000000001E-3</v>
      </c>
    </row>
    <row r="108" spans="1:3" x14ac:dyDescent="0.3">
      <c r="A108" t="b">
        <v>1</v>
      </c>
      <c r="B108">
        <v>12.336243</v>
      </c>
      <c r="C108" s="2">
        <v>1.713367E-2</v>
      </c>
    </row>
    <row r="109" spans="1:3" x14ac:dyDescent="0.3">
      <c r="A109" t="b">
        <v>1</v>
      </c>
      <c r="B109">
        <v>7.1000366000000001</v>
      </c>
      <c r="C109" s="2">
        <v>9.8611619999999997E-3</v>
      </c>
    </row>
    <row r="110" spans="1:3" x14ac:dyDescent="0.3">
      <c r="A110" t="b">
        <v>1</v>
      </c>
      <c r="B110">
        <v>-29.510925</v>
      </c>
      <c r="C110" s="2">
        <v>-4.0987395000000003E-2</v>
      </c>
    </row>
    <row r="111" spans="1:3" x14ac:dyDescent="0.3">
      <c r="A111" t="b">
        <v>1</v>
      </c>
      <c r="B111">
        <v>5.6814574999999996</v>
      </c>
      <c r="C111" s="2">
        <v>7.8909140000000006E-3</v>
      </c>
    </row>
    <row r="112" spans="1:3" x14ac:dyDescent="0.3">
      <c r="A112" t="b">
        <v>1</v>
      </c>
      <c r="B112">
        <v>-18.23169</v>
      </c>
      <c r="C112" s="2">
        <v>-2.5321791E-2</v>
      </c>
    </row>
    <row r="113" spans="1:3" x14ac:dyDescent="0.3">
      <c r="A113" t="b">
        <v>1</v>
      </c>
      <c r="B113">
        <v>24.792663999999998</v>
      </c>
      <c r="C113" s="2">
        <v>3.4434254999999997E-2</v>
      </c>
    </row>
    <row r="114" spans="1:3" x14ac:dyDescent="0.3">
      <c r="A114" t="b">
        <v>1</v>
      </c>
      <c r="B114">
        <v>-12.310547</v>
      </c>
      <c r="C114" s="2">
        <v>-1.7097982000000001E-2</v>
      </c>
    </row>
    <row r="115" spans="1:3" x14ac:dyDescent="0.3">
      <c r="A115" t="b">
        <v>1</v>
      </c>
      <c r="B115">
        <v>7.4750977000000001</v>
      </c>
      <c r="C115" s="2">
        <v>1.038208E-2</v>
      </c>
    </row>
    <row r="116" spans="1:3" x14ac:dyDescent="0.3">
      <c r="A116" t="b">
        <v>1</v>
      </c>
      <c r="B116">
        <v>22.408936000000001</v>
      </c>
      <c r="C116" s="2">
        <v>3.1123519999999998E-2</v>
      </c>
    </row>
    <row r="117" spans="1:3" x14ac:dyDescent="0.3">
      <c r="A117" t="b">
        <v>1</v>
      </c>
      <c r="B117">
        <v>33.52948</v>
      </c>
      <c r="C117" s="2">
        <v>4.6568720000000001E-2</v>
      </c>
    </row>
    <row r="118" spans="1:3" x14ac:dyDescent="0.3">
      <c r="A118" t="b">
        <v>1</v>
      </c>
      <c r="B118">
        <v>36.607726999999997</v>
      </c>
      <c r="C118" s="2">
        <v>5.0844066E-2</v>
      </c>
    </row>
    <row r="119" spans="1:3" x14ac:dyDescent="0.3">
      <c r="A119" t="b">
        <v>1</v>
      </c>
      <c r="B119">
        <v>-29.510925</v>
      </c>
      <c r="C119" s="2">
        <v>-4.0987395000000003E-2</v>
      </c>
    </row>
    <row r="120" spans="1:3" x14ac:dyDescent="0.3">
      <c r="A120" t="b">
        <v>1</v>
      </c>
      <c r="B120">
        <v>37.092162999999999</v>
      </c>
      <c r="C120" s="2">
        <v>5.1516894000000001E-2</v>
      </c>
    </row>
    <row r="121" spans="1:3" x14ac:dyDescent="0.3">
      <c r="A121" t="b">
        <v>1</v>
      </c>
      <c r="B121">
        <v>17.272644</v>
      </c>
      <c r="C121" s="2">
        <v>2.3989784E-2</v>
      </c>
    </row>
    <row r="122" spans="1:3" x14ac:dyDescent="0.3">
      <c r="A122" t="b">
        <v>1</v>
      </c>
      <c r="B122">
        <v>-15.545166</v>
      </c>
      <c r="C122" s="2">
        <v>-2.1590509000000001E-2</v>
      </c>
    </row>
    <row r="123" spans="1:3" x14ac:dyDescent="0.3">
      <c r="A123" t="b">
        <v>1</v>
      </c>
      <c r="B123">
        <v>10.406616</v>
      </c>
      <c r="C123" s="2">
        <v>1.4453634E-2</v>
      </c>
    </row>
    <row r="124" spans="1:3" x14ac:dyDescent="0.3">
      <c r="A124" t="b">
        <v>1</v>
      </c>
      <c r="B124">
        <v>-16.252502</v>
      </c>
      <c r="C124" s="2">
        <v>-2.257292E-2</v>
      </c>
    </row>
    <row r="125" spans="1:3" x14ac:dyDescent="0.3">
      <c r="A125" t="b">
        <v>1</v>
      </c>
      <c r="B125">
        <v>-29.510925</v>
      </c>
      <c r="C125" s="2">
        <v>-4.0987395000000003E-2</v>
      </c>
    </row>
    <row r="126" spans="1:3" x14ac:dyDescent="0.3">
      <c r="A126" t="b">
        <v>1</v>
      </c>
      <c r="B126">
        <v>24.422730000000001</v>
      </c>
      <c r="C126" s="2">
        <v>3.392046E-2</v>
      </c>
    </row>
    <row r="127" spans="1:3" x14ac:dyDescent="0.3">
      <c r="A127" t="b">
        <v>1</v>
      </c>
      <c r="B127">
        <v>-29.510925</v>
      </c>
      <c r="C127" s="2">
        <v>-4.0987395000000003E-2</v>
      </c>
    </row>
    <row r="128" spans="1:3" x14ac:dyDescent="0.3">
      <c r="A128" t="b">
        <v>1</v>
      </c>
      <c r="B128">
        <v>-29.510925</v>
      </c>
      <c r="C128" s="2">
        <v>-4.0987395000000003E-2</v>
      </c>
    </row>
    <row r="129" spans="1:3" x14ac:dyDescent="0.3">
      <c r="A129" t="b">
        <v>1</v>
      </c>
      <c r="B129">
        <v>-6.4574585000000004</v>
      </c>
      <c r="C129" s="2">
        <v>-8.9686920000000003E-3</v>
      </c>
    </row>
    <row r="130" spans="1:3" x14ac:dyDescent="0.3">
      <c r="A130" t="b">
        <v>1</v>
      </c>
      <c r="B130">
        <v>-7.6018676999999997</v>
      </c>
      <c r="C130" s="2">
        <v>-1.0558150000000001E-2</v>
      </c>
    </row>
    <row r="131" spans="1:3" x14ac:dyDescent="0.3">
      <c r="A131" t="b">
        <v>1</v>
      </c>
      <c r="B131">
        <v>-29.510925</v>
      </c>
      <c r="C131" s="2">
        <v>-4.0987395000000003E-2</v>
      </c>
    </row>
    <row r="132" spans="1:3" x14ac:dyDescent="0.3">
      <c r="A132" t="b">
        <v>1</v>
      </c>
      <c r="B132">
        <v>-29.510925</v>
      </c>
      <c r="C132" s="2">
        <v>-4.0987395000000003E-2</v>
      </c>
    </row>
    <row r="133" spans="1:3" x14ac:dyDescent="0.3">
      <c r="A133" t="b">
        <v>1</v>
      </c>
      <c r="B133">
        <v>22.746642999999999</v>
      </c>
      <c r="C133" s="2">
        <v>3.1592559999999999E-2</v>
      </c>
    </row>
    <row r="134" spans="1:3" x14ac:dyDescent="0.3">
      <c r="A134" t="b">
        <v>1</v>
      </c>
      <c r="B134">
        <v>34.794373</v>
      </c>
      <c r="C134" s="2">
        <v>4.8325515999999999E-2</v>
      </c>
    </row>
    <row r="135" spans="1:3" x14ac:dyDescent="0.3">
      <c r="A135" t="b">
        <v>1</v>
      </c>
      <c r="B135">
        <v>-29.510925</v>
      </c>
      <c r="C135" s="2">
        <v>-4.0987395000000003E-2</v>
      </c>
    </row>
    <row r="136" spans="1:3" x14ac:dyDescent="0.3">
      <c r="A136" t="b">
        <v>1</v>
      </c>
      <c r="B136">
        <v>-15.557556</v>
      </c>
      <c r="C136" s="2">
        <v>-2.1607716999999999E-2</v>
      </c>
    </row>
    <row r="137" spans="1:3" x14ac:dyDescent="0.3">
      <c r="A137" t="b">
        <v>1</v>
      </c>
      <c r="B137">
        <v>-29.510925</v>
      </c>
      <c r="C137" s="2">
        <v>-4.0987395000000003E-2</v>
      </c>
    </row>
    <row r="138" spans="1:3" x14ac:dyDescent="0.3">
      <c r="A138" t="b">
        <v>1</v>
      </c>
      <c r="B138">
        <v>10.936157</v>
      </c>
      <c r="C138" s="2">
        <v>1.51891075E-2</v>
      </c>
    </row>
    <row r="139" spans="1:3" x14ac:dyDescent="0.3">
      <c r="A139" t="b">
        <v>1</v>
      </c>
      <c r="B139">
        <v>-29.510925</v>
      </c>
      <c r="C139" s="2">
        <v>-4.0987395000000003E-2</v>
      </c>
    </row>
    <row r="140" spans="1:3" x14ac:dyDescent="0.3">
      <c r="A140" t="b">
        <v>1</v>
      </c>
      <c r="B140">
        <v>32.814453</v>
      </c>
      <c r="C140" s="2">
        <v>4.5575629999999999E-2</v>
      </c>
    </row>
    <row r="141" spans="1:3" x14ac:dyDescent="0.3">
      <c r="A141" t="b">
        <v>1</v>
      </c>
      <c r="B141">
        <v>-8.0124510000000004</v>
      </c>
      <c r="C141" s="2">
        <v>-1.1128404E-2</v>
      </c>
    </row>
    <row r="142" spans="1:3" x14ac:dyDescent="0.3">
      <c r="A142" t="b">
        <v>1</v>
      </c>
      <c r="B142">
        <v>20.976134999999999</v>
      </c>
      <c r="C142" s="2">
        <v>2.9133520999999999E-2</v>
      </c>
    </row>
    <row r="143" spans="1:3" x14ac:dyDescent="0.3">
      <c r="A143" t="b">
        <v>1</v>
      </c>
      <c r="B143">
        <v>43.078125</v>
      </c>
      <c r="C143" s="2">
        <v>5.9830729999999999E-2</v>
      </c>
    </row>
    <row r="144" spans="1:3" x14ac:dyDescent="0.3">
      <c r="A144" t="b">
        <v>1</v>
      </c>
      <c r="B144">
        <v>-29.510925</v>
      </c>
      <c r="C144" s="2">
        <v>-4.0987395000000003E-2</v>
      </c>
    </row>
    <row r="145" spans="1:3" x14ac:dyDescent="0.3">
      <c r="A145" t="b">
        <v>1</v>
      </c>
      <c r="B145">
        <v>30.728760000000001</v>
      </c>
      <c r="C145" s="2">
        <v>4.2678832999999999E-2</v>
      </c>
    </row>
    <row r="146" spans="1:3" x14ac:dyDescent="0.3">
      <c r="A146" t="b">
        <v>1</v>
      </c>
      <c r="B146">
        <v>-29.510925</v>
      </c>
      <c r="C146" s="2">
        <v>-4.0987395000000003E-2</v>
      </c>
    </row>
    <row r="147" spans="1:3" x14ac:dyDescent="0.3">
      <c r="A147" t="b">
        <v>1</v>
      </c>
      <c r="B147">
        <v>20.019531000000001</v>
      </c>
      <c r="C147" s="2">
        <v>2.7804903999999998E-2</v>
      </c>
    </row>
    <row r="148" spans="1:3" x14ac:dyDescent="0.3">
      <c r="A148" t="b">
        <v>1</v>
      </c>
      <c r="B148">
        <v>-29.510925</v>
      </c>
      <c r="C148" s="2">
        <v>-4.0987395000000003E-2</v>
      </c>
    </row>
    <row r="149" spans="1:3" x14ac:dyDescent="0.3">
      <c r="A149" t="b">
        <v>1</v>
      </c>
      <c r="B149">
        <v>-29.510925</v>
      </c>
      <c r="C149" s="2">
        <v>-4.0987395000000003E-2</v>
      </c>
    </row>
    <row r="150" spans="1:3" x14ac:dyDescent="0.3">
      <c r="A150" t="b">
        <v>1</v>
      </c>
      <c r="B150">
        <v>20.110474</v>
      </c>
      <c r="C150" s="2">
        <v>2.7931213E-2</v>
      </c>
    </row>
    <row r="151" spans="1:3" x14ac:dyDescent="0.3">
      <c r="A151" t="b">
        <v>1</v>
      </c>
      <c r="B151">
        <v>-16.407959000000002</v>
      </c>
      <c r="C151" s="2">
        <v>-2.2788831999999998E-2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5F32-DF27-4BFD-9268-452E46F39465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-48.276062000000003</v>
      </c>
      <c r="C2" s="2">
        <v>-6.7050083999999996E-2</v>
      </c>
      <c r="E2" s="1" t="s">
        <v>3</v>
      </c>
      <c r="F2" s="2">
        <f xml:space="preserve"> COUNTIF(TradeResults15[Column1], "VERDADEIRO") / COUNTA(TradeResults15[Column1])</f>
        <v>1</v>
      </c>
    </row>
    <row r="3" spans="1:6" ht="18" x14ac:dyDescent="0.35">
      <c r="A3" t="b">
        <v>1</v>
      </c>
      <c r="B3">
        <v>-48.276062000000003</v>
      </c>
      <c r="C3" s="2">
        <v>-6.7050083999999996E-2</v>
      </c>
      <c r="E3" s="1" t="s">
        <v>4</v>
      </c>
      <c r="F3" s="2">
        <f t="array" ref="F3" xml:space="preserve"> AVERAGE(IF(TradeResults15[Column1] = TRUE,TradeResults15[Column3]))</f>
        <v>-6.7050083999999913E-2</v>
      </c>
    </row>
    <row r="4" spans="1:6" ht="18" x14ac:dyDescent="0.35">
      <c r="A4" t="b">
        <v>1</v>
      </c>
      <c r="B4">
        <v>-48.276062000000003</v>
      </c>
      <c r="C4" s="2">
        <v>-6.7050083999999996E-2</v>
      </c>
      <c r="E4" s="1" t="s">
        <v>8</v>
      </c>
      <c r="F4" s="6">
        <f t="array" ref="F4" xml:space="preserve"> AVERAGE(IF(TradeResults15[Column1] = TRUE,TradeResults15[Column2],0))</f>
        <v>-48.276061999999932</v>
      </c>
    </row>
    <row r="5" spans="1:6" ht="18" x14ac:dyDescent="0.35">
      <c r="A5" t="b">
        <v>1</v>
      </c>
      <c r="B5">
        <v>-48.276062000000003</v>
      </c>
      <c r="C5" s="2">
        <v>-6.7050083999999996E-2</v>
      </c>
      <c r="E5" s="4" t="s">
        <v>5</v>
      </c>
      <c r="F5" s="2">
        <f t="array" ref="F5">_xlfn.STDEV.P(IF(TradeResults15[Column1]=TRUE, TradeResults15[Column3]))</f>
        <v>8.3266726846886741E-17</v>
      </c>
    </row>
    <row r="6" spans="1:6" ht="18" x14ac:dyDescent="0.35">
      <c r="A6" t="b">
        <v>1</v>
      </c>
      <c r="B6">
        <v>-48.276062000000003</v>
      </c>
      <c r="C6" s="2">
        <v>-6.7050083999999996E-2</v>
      </c>
      <c r="E6" s="1" t="s">
        <v>6</v>
      </c>
      <c r="F6" s="2" t="e">
        <f t="array" ref="F6">_xlfn.STDEV.P(IF(TradeResults15[Column1]=TRUE, IF(TradeResults15[Column3]&gt;0,TradeResults15[Column3])))</f>
        <v>#DIV/0!</v>
      </c>
    </row>
    <row r="7" spans="1:6" ht="18" x14ac:dyDescent="0.35">
      <c r="A7" t="b">
        <v>1</v>
      </c>
      <c r="B7">
        <v>-48.276062000000003</v>
      </c>
      <c r="C7" s="2">
        <v>-6.7050083999999996E-2</v>
      </c>
      <c r="E7" s="1" t="s">
        <v>7</v>
      </c>
      <c r="F7" s="3">
        <f t="array" ref="F7">_xlfn.STDEV.P(IF(TradeResults15[Column1]=TRUE, IF(TradeResults15[Column3]&lt;0,TradeResults15[Column3])))</f>
        <v>8.3266726846886741E-17</v>
      </c>
    </row>
    <row r="8" spans="1:6" x14ac:dyDescent="0.3">
      <c r="A8" t="b">
        <v>1</v>
      </c>
      <c r="B8">
        <v>-48.276062000000003</v>
      </c>
      <c r="C8" s="2">
        <v>-6.7050083999999996E-2</v>
      </c>
    </row>
    <row r="9" spans="1:6" x14ac:dyDescent="0.3">
      <c r="A9" t="b">
        <v>1</v>
      </c>
      <c r="B9">
        <v>-48.276062000000003</v>
      </c>
      <c r="C9" s="2">
        <v>-6.7050083999999996E-2</v>
      </c>
    </row>
    <row r="10" spans="1:6" x14ac:dyDescent="0.3">
      <c r="A10" t="b">
        <v>1</v>
      </c>
      <c r="B10">
        <v>-48.276062000000003</v>
      </c>
      <c r="C10" s="2">
        <v>-6.7050083999999996E-2</v>
      </c>
    </row>
    <row r="11" spans="1:6" x14ac:dyDescent="0.3">
      <c r="A11" t="b">
        <v>1</v>
      </c>
      <c r="B11">
        <v>-48.276062000000003</v>
      </c>
      <c r="C11" s="2">
        <v>-6.7050083999999996E-2</v>
      </c>
    </row>
    <row r="12" spans="1:6" x14ac:dyDescent="0.3">
      <c r="A12" t="b">
        <v>1</v>
      </c>
      <c r="B12">
        <v>-48.276062000000003</v>
      </c>
      <c r="C12" s="2">
        <v>-6.7050083999999996E-2</v>
      </c>
    </row>
    <row r="13" spans="1:6" x14ac:dyDescent="0.3">
      <c r="A13" t="b">
        <v>1</v>
      </c>
      <c r="B13">
        <v>-48.276062000000003</v>
      </c>
      <c r="C13" s="2">
        <v>-6.7050083999999996E-2</v>
      </c>
    </row>
    <row r="14" spans="1:6" x14ac:dyDescent="0.3">
      <c r="A14" t="b">
        <v>1</v>
      </c>
      <c r="B14">
        <v>-48.276062000000003</v>
      </c>
      <c r="C14" s="2">
        <v>-6.7050083999999996E-2</v>
      </c>
    </row>
    <row r="15" spans="1:6" x14ac:dyDescent="0.3">
      <c r="A15" t="b">
        <v>1</v>
      </c>
      <c r="B15">
        <v>-48.276062000000003</v>
      </c>
      <c r="C15" s="2">
        <v>-6.7050083999999996E-2</v>
      </c>
    </row>
    <row r="16" spans="1:6" x14ac:dyDescent="0.3">
      <c r="A16" t="b">
        <v>1</v>
      </c>
      <c r="B16">
        <v>-48.276062000000003</v>
      </c>
      <c r="C16" s="2">
        <v>-6.7050083999999996E-2</v>
      </c>
    </row>
    <row r="17" spans="1:3" x14ac:dyDescent="0.3">
      <c r="A17" t="b">
        <v>1</v>
      </c>
      <c r="B17">
        <v>-48.276062000000003</v>
      </c>
      <c r="C17" s="2">
        <v>-6.7050083999999996E-2</v>
      </c>
    </row>
    <row r="18" spans="1:3" x14ac:dyDescent="0.3">
      <c r="A18" t="b">
        <v>1</v>
      </c>
      <c r="B18">
        <v>-48.276062000000003</v>
      </c>
      <c r="C18" s="2">
        <v>-6.7050083999999996E-2</v>
      </c>
    </row>
    <row r="19" spans="1:3" x14ac:dyDescent="0.3">
      <c r="A19" t="b">
        <v>1</v>
      </c>
      <c r="B19">
        <v>-48.276062000000003</v>
      </c>
      <c r="C19" s="2">
        <v>-6.7050083999999996E-2</v>
      </c>
    </row>
    <row r="20" spans="1:3" x14ac:dyDescent="0.3">
      <c r="A20" t="b">
        <v>1</v>
      </c>
      <c r="B20">
        <v>-48.276062000000003</v>
      </c>
      <c r="C20" s="2">
        <v>-6.7050083999999996E-2</v>
      </c>
    </row>
    <row r="21" spans="1:3" x14ac:dyDescent="0.3">
      <c r="A21" t="b">
        <v>1</v>
      </c>
      <c r="B21">
        <v>-48.276062000000003</v>
      </c>
      <c r="C21" s="2">
        <v>-6.7050083999999996E-2</v>
      </c>
    </row>
    <row r="22" spans="1:3" x14ac:dyDescent="0.3">
      <c r="A22" t="b">
        <v>1</v>
      </c>
      <c r="B22">
        <v>-48.276062000000003</v>
      </c>
      <c r="C22" s="2">
        <v>-6.7050083999999996E-2</v>
      </c>
    </row>
    <row r="23" spans="1:3" x14ac:dyDescent="0.3">
      <c r="A23" t="b">
        <v>1</v>
      </c>
      <c r="B23">
        <v>-48.276062000000003</v>
      </c>
      <c r="C23" s="2">
        <v>-6.7050083999999996E-2</v>
      </c>
    </row>
    <row r="24" spans="1:3" x14ac:dyDescent="0.3">
      <c r="A24" t="b">
        <v>1</v>
      </c>
      <c r="B24">
        <v>-48.276062000000003</v>
      </c>
      <c r="C24" s="2">
        <v>-6.7050083999999996E-2</v>
      </c>
    </row>
    <row r="25" spans="1:3" x14ac:dyDescent="0.3">
      <c r="A25" t="b">
        <v>1</v>
      </c>
      <c r="B25">
        <v>-48.276062000000003</v>
      </c>
      <c r="C25" s="2">
        <v>-6.7050083999999996E-2</v>
      </c>
    </row>
    <row r="26" spans="1:3" x14ac:dyDescent="0.3">
      <c r="A26" t="b">
        <v>1</v>
      </c>
      <c r="B26">
        <v>-48.276062000000003</v>
      </c>
      <c r="C26" s="2">
        <v>-6.7050083999999996E-2</v>
      </c>
    </row>
    <row r="27" spans="1:3" x14ac:dyDescent="0.3">
      <c r="A27" t="b">
        <v>1</v>
      </c>
      <c r="B27">
        <v>-48.276062000000003</v>
      </c>
      <c r="C27" s="2">
        <v>-6.7050083999999996E-2</v>
      </c>
    </row>
    <row r="28" spans="1:3" x14ac:dyDescent="0.3">
      <c r="A28" t="b">
        <v>1</v>
      </c>
      <c r="B28">
        <v>-48.276062000000003</v>
      </c>
      <c r="C28" s="2">
        <v>-6.7050083999999996E-2</v>
      </c>
    </row>
    <row r="29" spans="1:3" x14ac:dyDescent="0.3">
      <c r="A29" t="b">
        <v>1</v>
      </c>
      <c r="B29">
        <v>-48.276062000000003</v>
      </c>
      <c r="C29" s="2">
        <v>-6.7050083999999996E-2</v>
      </c>
    </row>
    <row r="30" spans="1:3" x14ac:dyDescent="0.3">
      <c r="A30" t="b">
        <v>1</v>
      </c>
      <c r="B30">
        <v>-48.276062000000003</v>
      </c>
      <c r="C30" s="2">
        <v>-6.7050083999999996E-2</v>
      </c>
    </row>
    <row r="31" spans="1:3" x14ac:dyDescent="0.3">
      <c r="A31" t="b">
        <v>1</v>
      </c>
      <c r="B31">
        <v>-48.276062000000003</v>
      </c>
      <c r="C31" s="2">
        <v>-6.7050083999999996E-2</v>
      </c>
    </row>
    <row r="32" spans="1:3" x14ac:dyDescent="0.3">
      <c r="A32" t="b">
        <v>1</v>
      </c>
      <c r="B32">
        <v>-48.276062000000003</v>
      </c>
      <c r="C32" s="2">
        <v>-6.7050083999999996E-2</v>
      </c>
    </row>
    <row r="33" spans="1:3" x14ac:dyDescent="0.3">
      <c r="A33" t="b">
        <v>1</v>
      </c>
      <c r="B33">
        <v>-48.276062000000003</v>
      </c>
      <c r="C33" s="2">
        <v>-6.7050083999999996E-2</v>
      </c>
    </row>
    <row r="34" spans="1:3" x14ac:dyDescent="0.3">
      <c r="A34" t="b">
        <v>1</v>
      </c>
      <c r="B34">
        <v>-48.276062000000003</v>
      </c>
      <c r="C34" s="2">
        <v>-6.7050083999999996E-2</v>
      </c>
    </row>
    <row r="35" spans="1:3" x14ac:dyDescent="0.3">
      <c r="A35" t="b">
        <v>1</v>
      </c>
      <c r="B35">
        <v>-48.276062000000003</v>
      </c>
      <c r="C35" s="2">
        <v>-6.7050083999999996E-2</v>
      </c>
    </row>
    <row r="36" spans="1:3" x14ac:dyDescent="0.3">
      <c r="A36" t="b">
        <v>1</v>
      </c>
      <c r="B36">
        <v>-48.276062000000003</v>
      </c>
      <c r="C36" s="2">
        <v>-6.7050083999999996E-2</v>
      </c>
    </row>
    <row r="37" spans="1:3" x14ac:dyDescent="0.3">
      <c r="A37" t="b">
        <v>1</v>
      </c>
      <c r="B37">
        <v>-48.276062000000003</v>
      </c>
      <c r="C37" s="2">
        <v>-6.7050083999999996E-2</v>
      </c>
    </row>
    <row r="38" spans="1:3" x14ac:dyDescent="0.3">
      <c r="A38" t="b">
        <v>1</v>
      </c>
      <c r="B38">
        <v>-48.276062000000003</v>
      </c>
      <c r="C38" s="2">
        <v>-6.7050083999999996E-2</v>
      </c>
    </row>
    <row r="39" spans="1:3" x14ac:dyDescent="0.3">
      <c r="A39" t="b">
        <v>1</v>
      </c>
      <c r="B39">
        <v>-48.276062000000003</v>
      </c>
      <c r="C39" s="2">
        <v>-6.7050083999999996E-2</v>
      </c>
    </row>
    <row r="40" spans="1:3" x14ac:dyDescent="0.3">
      <c r="A40" t="b">
        <v>1</v>
      </c>
      <c r="B40">
        <v>-48.276062000000003</v>
      </c>
      <c r="C40" s="2">
        <v>-6.7050083999999996E-2</v>
      </c>
    </row>
    <row r="41" spans="1:3" x14ac:dyDescent="0.3">
      <c r="A41" t="b">
        <v>1</v>
      </c>
      <c r="B41">
        <v>-48.276062000000003</v>
      </c>
      <c r="C41" s="2">
        <v>-6.7050083999999996E-2</v>
      </c>
    </row>
    <row r="42" spans="1:3" x14ac:dyDescent="0.3">
      <c r="A42" t="b">
        <v>1</v>
      </c>
      <c r="B42">
        <v>-48.276062000000003</v>
      </c>
      <c r="C42" s="2">
        <v>-6.7050083999999996E-2</v>
      </c>
    </row>
    <row r="43" spans="1:3" x14ac:dyDescent="0.3">
      <c r="A43" t="b">
        <v>1</v>
      </c>
      <c r="B43">
        <v>-48.276062000000003</v>
      </c>
      <c r="C43" s="2">
        <v>-6.7050083999999996E-2</v>
      </c>
    </row>
    <row r="44" spans="1:3" x14ac:dyDescent="0.3">
      <c r="A44" t="b">
        <v>1</v>
      </c>
      <c r="B44">
        <v>-48.276062000000003</v>
      </c>
      <c r="C44" s="2">
        <v>-6.7050083999999996E-2</v>
      </c>
    </row>
    <row r="45" spans="1:3" x14ac:dyDescent="0.3">
      <c r="A45" t="b">
        <v>1</v>
      </c>
      <c r="B45">
        <v>-48.276062000000003</v>
      </c>
      <c r="C45" s="2">
        <v>-6.7050083999999996E-2</v>
      </c>
    </row>
    <row r="46" spans="1:3" x14ac:dyDescent="0.3">
      <c r="A46" t="b">
        <v>1</v>
      </c>
      <c r="B46">
        <v>-48.276062000000003</v>
      </c>
      <c r="C46" s="2">
        <v>-6.7050083999999996E-2</v>
      </c>
    </row>
    <row r="47" spans="1:3" x14ac:dyDescent="0.3">
      <c r="A47" t="b">
        <v>1</v>
      </c>
      <c r="B47">
        <v>-48.276062000000003</v>
      </c>
      <c r="C47" s="2">
        <v>-6.7050083999999996E-2</v>
      </c>
    </row>
    <row r="48" spans="1:3" x14ac:dyDescent="0.3">
      <c r="A48" t="b">
        <v>1</v>
      </c>
      <c r="B48">
        <v>-48.276062000000003</v>
      </c>
      <c r="C48" s="2">
        <v>-6.7050083999999996E-2</v>
      </c>
    </row>
    <row r="49" spans="1:3" x14ac:dyDescent="0.3">
      <c r="A49" t="b">
        <v>1</v>
      </c>
      <c r="B49">
        <v>-48.276062000000003</v>
      </c>
      <c r="C49" s="2">
        <v>-6.7050083999999996E-2</v>
      </c>
    </row>
    <row r="50" spans="1:3" x14ac:dyDescent="0.3">
      <c r="A50" t="b">
        <v>1</v>
      </c>
      <c r="B50">
        <v>-48.276062000000003</v>
      </c>
      <c r="C50" s="2">
        <v>-6.7050083999999996E-2</v>
      </c>
    </row>
    <row r="51" spans="1:3" x14ac:dyDescent="0.3">
      <c r="A51" t="b">
        <v>1</v>
      </c>
      <c r="B51">
        <v>-48.276062000000003</v>
      </c>
      <c r="C51" s="2">
        <v>-6.7050083999999996E-2</v>
      </c>
    </row>
    <row r="52" spans="1:3" x14ac:dyDescent="0.3">
      <c r="A52" t="b">
        <v>1</v>
      </c>
      <c r="B52">
        <v>-48.276062000000003</v>
      </c>
      <c r="C52" s="2">
        <v>-6.7050083999999996E-2</v>
      </c>
    </row>
    <row r="53" spans="1:3" x14ac:dyDescent="0.3">
      <c r="A53" t="b">
        <v>1</v>
      </c>
      <c r="B53">
        <v>-48.276062000000003</v>
      </c>
      <c r="C53" s="2">
        <v>-6.7050083999999996E-2</v>
      </c>
    </row>
    <row r="54" spans="1:3" x14ac:dyDescent="0.3">
      <c r="A54" t="b">
        <v>1</v>
      </c>
      <c r="B54">
        <v>-48.276062000000003</v>
      </c>
      <c r="C54" s="2">
        <v>-6.7050083999999996E-2</v>
      </c>
    </row>
    <row r="55" spans="1:3" x14ac:dyDescent="0.3">
      <c r="A55" t="b">
        <v>1</v>
      </c>
      <c r="B55">
        <v>-48.276062000000003</v>
      </c>
      <c r="C55" s="2">
        <v>-6.7050083999999996E-2</v>
      </c>
    </row>
    <row r="56" spans="1:3" x14ac:dyDescent="0.3">
      <c r="A56" t="b">
        <v>1</v>
      </c>
      <c r="B56">
        <v>-48.276062000000003</v>
      </c>
      <c r="C56" s="2">
        <v>-6.7050083999999996E-2</v>
      </c>
    </row>
    <row r="57" spans="1:3" x14ac:dyDescent="0.3">
      <c r="A57" t="b">
        <v>1</v>
      </c>
      <c r="B57">
        <v>-48.276062000000003</v>
      </c>
      <c r="C57" s="2">
        <v>-6.7050083999999996E-2</v>
      </c>
    </row>
    <row r="58" spans="1:3" x14ac:dyDescent="0.3">
      <c r="A58" t="b">
        <v>1</v>
      </c>
      <c r="B58">
        <v>-48.276062000000003</v>
      </c>
      <c r="C58" s="2">
        <v>-6.7050083999999996E-2</v>
      </c>
    </row>
    <row r="59" spans="1:3" x14ac:dyDescent="0.3">
      <c r="A59" t="b">
        <v>1</v>
      </c>
      <c r="B59">
        <v>-48.276062000000003</v>
      </c>
      <c r="C59" s="2">
        <v>-6.7050083999999996E-2</v>
      </c>
    </row>
    <row r="60" spans="1:3" x14ac:dyDescent="0.3">
      <c r="A60" t="b">
        <v>1</v>
      </c>
      <c r="B60">
        <v>-48.276062000000003</v>
      </c>
      <c r="C60" s="2">
        <v>-6.7050083999999996E-2</v>
      </c>
    </row>
    <row r="61" spans="1:3" x14ac:dyDescent="0.3">
      <c r="A61" t="b">
        <v>1</v>
      </c>
      <c r="B61">
        <v>-48.276062000000003</v>
      </c>
      <c r="C61" s="2">
        <v>-6.7050083999999996E-2</v>
      </c>
    </row>
    <row r="62" spans="1:3" x14ac:dyDescent="0.3">
      <c r="A62" t="b">
        <v>1</v>
      </c>
      <c r="B62">
        <v>-48.276062000000003</v>
      </c>
      <c r="C62" s="2">
        <v>-6.7050083999999996E-2</v>
      </c>
    </row>
    <row r="63" spans="1:3" x14ac:dyDescent="0.3">
      <c r="A63" t="b">
        <v>1</v>
      </c>
      <c r="B63">
        <v>-48.276062000000003</v>
      </c>
      <c r="C63" s="2">
        <v>-6.7050083999999996E-2</v>
      </c>
    </row>
    <row r="64" spans="1:3" x14ac:dyDescent="0.3">
      <c r="A64" t="b">
        <v>1</v>
      </c>
      <c r="B64">
        <v>-48.276062000000003</v>
      </c>
      <c r="C64" s="2">
        <v>-6.7050083999999996E-2</v>
      </c>
    </row>
    <row r="65" spans="1:3" x14ac:dyDescent="0.3">
      <c r="A65" t="b">
        <v>1</v>
      </c>
      <c r="B65">
        <v>-48.276062000000003</v>
      </c>
      <c r="C65" s="2">
        <v>-6.7050083999999996E-2</v>
      </c>
    </row>
    <row r="66" spans="1:3" x14ac:dyDescent="0.3">
      <c r="A66" t="b">
        <v>1</v>
      </c>
      <c r="B66">
        <v>-48.276062000000003</v>
      </c>
      <c r="C66" s="2">
        <v>-6.7050083999999996E-2</v>
      </c>
    </row>
    <row r="67" spans="1:3" x14ac:dyDescent="0.3">
      <c r="A67" t="b">
        <v>1</v>
      </c>
      <c r="B67">
        <v>-48.276062000000003</v>
      </c>
      <c r="C67" s="2">
        <v>-6.7050083999999996E-2</v>
      </c>
    </row>
    <row r="68" spans="1:3" x14ac:dyDescent="0.3">
      <c r="A68" t="b">
        <v>1</v>
      </c>
      <c r="B68">
        <v>-48.276062000000003</v>
      </c>
      <c r="C68" s="2">
        <v>-6.7050083999999996E-2</v>
      </c>
    </row>
    <row r="69" spans="1:3" x14ac:dyDescent="0.3">
      <c r="A69" t="b">
        <v>1</v>
      </c>
      <c r="B69">
        <v>-48.276062000000003</v>
      </c>
      <c r="C69" s="2">
        <v>-6.7050083999999996E-2</v>
      </c>
    </row>
    <row r="70" spans="1:3" x14ac:dyDescent="0.3">
      <c r="A70" t="b">
        <v>1</v>
      </c>
      <c r="B70">
        <v>-48.276062000000003</v>
      </c>
      <c r="C70" s="2">
        <v>-6.7050083999999996E-2</v>
      </c>
    </row>
    <row r="71" spans="1:3" x14ac:dyDescent="0.3">
      <c r="A71" t="b">
        <v>1</v>
      </c>
      <c r="B71">
        <v>-48.276062000000003</v>
      </c>
      <c r="C71" s="2">
        <v>-6.7050083999999996E-2</v>
      </c>
    </row>
    <row r="72" spans="1:3" x14ac:dyDescent="0.3">
      <c r="A72" t="b">
        <v>1</v>
      </c>
      <c r="B72">
        <v>-48.276062000000003</v>
      </c>
      <c r="C72" s="2">
        <v>-6.7050083999999996E-2</v>
      </c>
    </row>
    <row r="73" spans="1:3" x14ac:dyDescent="0.3">
      <c r="A73" t="b">
        <v>1</v>
      </c>
      <c r="B73">
        <v>-48.276062000000003</v>
      </c>
      <c r="C73" s="2">
        <v>-6.7050083999999996E-2</v>
      </c>
    </row>
    <row r="74" spans="1:3" x14ac:dyDescent="0.3">
      <c r="A74" t="b">
        <v>1</v>
      </c>
      <c r="B74">
        <v>-48.276062000000003</v>
      </c>
      <c r="C74" s="2">
        <v>-6.7050083999999996E-2</v>
      </c>
    </row>
    <row r="75" spans="1:3" x14ac:dyDescent="0.3">
      <c r="A75" t="b">
        <v>1</v>
      </c>
      <c r="B75">
        <v>-48.276062000000003</v>
      </c>
      <c r="C75" s="2">
        <v>-6.7050083999999996E-2</v>
      </c>
    </row>
    <row r="76" spans="1:3" x14ac:dyDescent="0.3">
      <c r="A76" t="b">
        <v>1</v>
      </c>
      <c r="B76">
        <v>-48.276062000000003</v>
      </c>
      <c r="C76" s="2">
        <v>-6.7050083999999996E-2</v>
      </c>
    </row>
    <row r="77" spans="1:3" x14ac:dyDescent="0.3">
      <c r="A77" t="b">
        <v>1</v>
      </c>
      <c r="B77">
        <v>-48.276062000000003</v>
      </c>
      <c r="C77" s="2">
        <v>-6.7050083999999996E-2</v>
      </c>
    </row>
    <row r="78" spans="1:3" x14ac:dyDescent="0.3">
      <c r="A78" t="b">
        <v>1</v>
      </c>
      <c r="B78">
        <v>-48.276062000000003</v>
      </c>
      <c r="C78" s="2">
        <v>-6.7050083999999996E-2</v>
      </c>
    </row>
    <row r="79" spans="1:3" x14ac:dyDescent="0.3">
      <c r="A79" t="b">
        <v>1</v>
      </c>
      <c r="B79">
        <v>-48.276062000000003</v>
      </c>
      <c r="C79" s="2">
        <v>-6.7050083999999996E-2</v>
      </c>
    </row>
    <row r="80" spans="1:3" x14ac:dyDescent="0.3">
      <c r="A80" t="b">
        <v>1</v>
      </c>
      <c r="B80">
        <v>-48.276062000000003</v>
      </c>
      <c r="C80" s="2">
        <v>-6.7050083999999996E-2</v>
      </c>
    </row>
    <row r="81" spans="1:3" x14ac:dyDescent="0.3">
      <c r="A81" t="b">
        <v>1</v>
      </c>
      <c r="B81">
        <v>-48.276062000000003</v>
      </c>
      <c r="C81" s="2">
        <v>-6.7050083999999996E-2</v>
      </c>
    </row>
    <row r="82" spans="1:3" x14ac:dyDescent="0.3">
      <c r="A82" t="b">
        <v>1</v>
      </c>
      <c r="B82">
        <v>-48.276062000000003</v>
      </c>
      <c r="C82" s="2">
        <v>-6.7050083999999996E-2</v>
      </c>
    </row>
    <row r="83" spans="1:3" x14ac:dyDescent="0.3">
      <c r="A83" t="b">
        <v>1</v>
      </c>
      <c r="B83">
        <v>-48.276062000000003</v>
      </c>
      <c r="C83" s="2">
        <v>-6.7050083999999996E-2</v>
      </c>
    </row>
    <row r="84" spans="1:3" x14ac:dyDescent="0.3">
      <c r="A84" t="b">
        <v>1</v>
      </c>
      <c r="B84">
        <v>-48.276062000000003</v>
      </c>
      <c r="C84" s="2">
        <v>-6.7050083999999996E-2</v>
      </c>
    </row>
    <row r="85" spans="1:3" x14ac:dyDescent="0.3">
      <c r="A85" t="b">
        <v>1</v>
      </c>
      <c r="B85">
        <v>-48.276062000000003</v>
      </c>
      <c r="C85" s="2">
        <v>-6.7050083999999996E-2</v>
      </c>
    </row>
    <row r="86" spans="1:3" x14ac:dyDescent="0.3">
      <c r="A86" t="b">
        <v>1</v>
      </c>
      <c r="B86">
        <v>-48.276062000000003</v>
      </c>
      <c r="C86" s="2">
        <v>-6.7050083999999996E-2</v>
      </c>
    </row>
    <row r="87" spans="1:3" x14ac:dyDescent="0.3">
      <c r="A87" t="b">
        <v>1</v>
      </c>
      <c r="B87">
        <v>-48.276062000000003</v>
      </c>
      <c r="C87" s="2">
        <v>-6.7050083999999996E-2</v>
      </c>
    </row>
    <row r="88" spans="1:3" x14ac:dyDescent="0.3">
      <c r="A88" t="b">
        <v>1</v>
      </c>
      <c r="B88">
        <v>-48.276062000000003</v>
      </c>
      <c r="C88" s="2">
        <v>-6.7050083999999996E-2</v>
      </c>
    </row>
    <row r="89" spans="1:3" x14ac:dyDescent="0.3">
      <c r="A89" t="b">
        <v>1</v>
      </c>
      <c r="B89">
        <v>-48.276062000000003</v>
      </c>
      <c r="C89" s="2">
        <v>-6.7050083999999996E-2</v>
      </c>
    </row>
    <row r="90" spans="1:3" x14ac:dyDescent="0.3">
      <c r="A90" t="b">
        <v>1</v>
      </c>
      <c r="B90">
        <v>-48.276062000000003</v>
      </c>
      <c r="C90" s="2">
        <v>-6.7050083999999996E-2</v>
      </c>
    </row>
    <row r="91" spans="1:3" x14ac:dyDescent="0.3">
      <c r="A91" t="b">
        <v>1</v>
      </c>
      <c r="B91">
        <v>-48.276062000000003</v>
      </c>
      <c r="C91" s="2">
        <v>-6.7050083999999996E-2</v>
      </c>
    </row>
    <row r="92" spans="1:3" x14ac:dyDescent="0.3">
      <c r="A92" t="b">
        <v>1</v>
      </c>
      <c r="B92">
        <v>-48.276062000000003</v>
      </c>
      <c r="C92" s="2">
        <v>-6.7050083999999996E-2</v>
      </c>
    </row>
    <row r="93" spans="1:3" x14ac:dyDescent="0.3">
      <c r="A93" t="b">
        <v>1</v>
      </c>
      <c r="B93">
        <v>-48.276062000000003</v>
      </c>
      <c r="C93" s="2">
        <v>-6.7050083999999996E-2</v>
      </c>
    </row>
    <row r="94" spans="1:3" x14ac:dyDescent="0.3">
      <c r="A94" t="b">
        <v>1</v>
      </c>
      <c r="B94">
        <v>-48.276062000000003</v>
      </c>
      <c r="C94" s="2">
        <v>-6.7050083999999996E-2</v>
      </c>
    </row>
    <row r="95" spans="1:3" x14ac:dyDescent="0.3">
      <c r="A95" t="b">
        <v>1</v>
      </c>
      <c r="B95">
        <v>-48.276062000000003</v>
      </c>
      <c r="C95" s="2">
        <v>-6.7050083999999996E-2</v>
      </c>
    </row>
    <row r="96" spans="1:3" x14ac:dyDescent="0.3">
      <c r="A96" t="b">
        <v>1</v>
      </c>
      <c r="B96">
        <v>-48.276062000000003</v>
      </c>
      <c r="C96" s="2">
        <v>-6.7050083999999996E-2</v>
      </c>
    </row>
    <row r="97" spans="1:3" x14ac:dyDescent="0.3">
      <c r="A97" t="b">
        <v>1</v>
      </c>
      <c r="B97">
        <v>-48.276062000000003</v>
      </c>
      <c r="C97" s="2">
        <v>-6.7050083999999996E-2</v>
      </c>
    </row>
    <row r="98" spans="1:3" x14ac:dyDescent="0.3">
      <c r="A98" t="b">
        <v>1</v>
      </c>
      <c r="B98">
        <v>-48.276062000000003</v>
      </c>
      <c r="C98" s="2">
        <v>-6.7050083999999996E-2</v>
      </c>
    </row>
    <row r="99" spans="1:3" x14ac:dyDescent="0.3">
      <c r="A99" t="b">
        <v>1</v>
      </c>
      <c r="B99">
        <v>-48.276062000000003</v>
      </c>
      <c r="C99" s="2">
        <v>-6.7050083999999996E-2</v>
      </c>
    </row>
    <row r="100" spans="1:3" x14ac:dyDescent="0.3">
      <c r="A100" t="b">
        <v>1</v>
      </c>
      <c r="B100">
        <v>-48.276062000000003</v>
      </c>
      <c r="C100" s="2">
        <v>-6.7050083999999996E-2</v>
      </c>
    </row>
    <row r="101" spans="1:3" x14ac:dyDescent="0.3">
      <c r="A101" t="b">
        <v>1</v>
      </c>
      <c r="B101">
        <v>-48.276062000000003</v>
      </c>
      <c r="C101" s="2">
        <v>-6.7050083999999996E-2</v>
      </c>
    </row>
    <row r="102" spans="1:3" x14ac:dyDescent="0.3">
      <c r="A102" t="b">
        <v>1</v>
      </c>
      <c r="B102">
        <v>-48.276062000000003</v>
      </c>
      <c r="C102" s="2">
        <v>-6.7050083999999996E-2</v>
      </c>
    </row>
    <row r="103" spans="1:3" x14ac:dyDescent="0.3">
      <c r="A103" t="b">
        <v>1</v>
      </c>
      <c r="B103">
        <v>-48.276062000000003</v>
      </c>
      <c r="C103" s="2">
        <v>-6.7050083999999996E-2</v>
      </c>
    </row>
    <row r="104" spans="1:3" x14ac:dyDescent="0.3">
      <c r="A104" t="b">
        <v>1</v>
      </c>
      <c r="B104">
        <v>-48.276062000000003</v>
      </c>
      <c r="C104" s="2">
        <v>-6.7050083999999996E-2</v>
      </c>
    </row>
    <row r="105" spans="1:3" x14ac:dyDescent="0.3">
      <c r="A105" t="b">
        <v>1</v>
      </c>
      <c r="B105">
        <v>-48.276062000000003</v>
      </c>
      <c r="C105" s="2">
        <v>-6.7050083999999996E-2</v>
      </c>
    </row>
    <row r="106" spans="1:3" x14ac:dyDescent="0.3">
      <c r="A106" t="b">
        <v>1</v>
      </c>
      <c r="B106">
        <v>-48.276062000000003</v>
      </c>
      <c r="C106" s="2">
        <v>-6.7050083999999996E-2</v>
      </c>
    </row>
    <row r="107" spans="1:3" x14ac:dyDescent="0.3">
      <c r="A107" t="b">
        <v>1</v>
      </c>
      <c r="B107">
        <v>-48.276062000000003</v>
      </c>
      <c r="C107" s="2">
        <v>-6.7050083999999996E-2</v>
      </c>
    </row>
    <row r="108" spans="1:3" x14ac:dyDescent="0.3">
      <c r="A108" t="b">
        <v>1</v>
      </c>
      <c r="B108">
        <v>-48.276062000000003</v>
      </c>
      <c r="C108" s="2">
        <v>-6.7050083999999996E-2</v>
      </c>
    </row>
    <row r="109" spans="1:3" x14ac:dyDescent="0.3">
      <c r="A109" t="b">
        <v>1</v>
      </c>
      <c r="B109">
        <v>-48.276062000000003</v>
      </c>
      <c r="C109" s="2">
        <v>-6.7050083999999996E-2</v>
      </c>
    </row>
    <row r="110" spans="1:3" x14ac:dyDescent="0.3">
      <c r="A110" t="b">
        <v>1</v>
      </c>
      <c r="B110">
        <v>-48.276062000000003</v>
      </c>
      <c r="C110" s="2">
        <v>-6.7050083999999996E-2</v>
      </c>
    </row>
    <row r="111" spans="1:3" x14ac:dyDescent="0.3">
      <c r="A111" t="b">
        <v>1</v>
      </c>
      <c r="B111">
        <v>-48.276062000000003</v>
      </c>
      <c r="C111" s="2">
        <v>-6.7050083999999996E-2</v>
      </c>
    </row>
    <row r="112" spans="1:3" x14ac:dyDescent="0.3">
      <c r="A112" t="b">
        <v>1</v>
      </c>
      <c r="B112">
        <v>-48.276062000000003</v>
      </c>
      <c r="C112" s="2">
        <v>-6.7050083999999996E-2</v>
      </c>
    </row>
    <row r="113" spans="1:3" x14ac:dyDescent="0.3">
      <c r="A113" t="b">
        <v>1</v>
      </c>
      <c r="B113">
        <v>-48.276062000000003</v>
      </c>
      <c r="C113" s="2">
        <v>-6.7050083999999996E-2</v>
      </c>
    </row>
    <row r="114" spans="1:3" x14ac:dyDescent="0.3">
      <c r="A114" t="b">
        <v>1</v>
      </c>
      <c r="B114">
        <v>-48.276062000000003</v>
      </c>
      <c r="C114" s="2">
        <v>-6.7050083999999996E-2</v>
      </c>
    </row>
    <row r="115" spans="1:3" x14ac:dyDescent="0.3">
      <c r="A115" t="b">
        <v>1</v>
      </c>
      <c r="B115">
        <v>-48.276062000000003</v>
      </c>
      <c r="C115" s="2">
        <v>-6.7050083999999996E-2</v>
      </c>
    </row>
    <row r="116" spans="1:3" x14ac:dyDescent="0.3">
      <c r="A116" t="b">
        <v>1</v>
      </c>
      <c r="B116">
        <v>-48.276062000000003</v>
      </c>
      <c r="C116" s="2">
        <v>-6.7050083999999996E-2</v>
      </c>
    </row>
    <row r="117" spans="1:3" x14ac:dyDescent="0.3">
      <c r="A117" t="b">
        <v>1</v>
      </c>
      <c r="B117">
        <v>-48.276062000000003</v>
      </c>
      <c r="C117" s="2">
        <v>-6.7050083999999996E-2</v>
      </c>
    </row>
    <row r="118" spans="1:3" x14ac:dyDescent="0.3">
      <c r="A118" t="b">
        <v>1</v>
      </c>
      <c r="B118">
        <v>-48.276062000000003</v>
      </c>
      <c r="C118" s="2">
        <v>-6.7050083999999996E-2</v>
      </c>
    </row>
    <row r="119" spans="1:3" x14ac:dyDescent="0.3">
      <c r="A119" t="b">
        <v>1</v>
      </c>
      <c r="B119">
        <v>-48.276062000000003</v>
      </c>
      <c r="C119" s="2">
        <v>-6.7050083999999996E-2</v>
      </c>
    </row>
    <row r="120" spans="1:3" x14ac:dyDescent="0.3">
      <c r="A120" t="b">
        <v>1</v>
      </c>
      <c r="B120">
        <v>-48.276062000000003</v>
      </c>
      <c r="C120" s="2">
        <v>-6.7050083999999996E-2</v>
      </c>
    </row>
    <row r="121" spans="1:3" x14ac:dyDescent="0.3">
      <c r="A121" t="b">
        <v>1</v>
      </c>
      <c r="B121">
        <v>-48.276062000000003</v>
      </c>
      <c r="C121" s="2">
        <v>-6.7050083999999996E-2</v>
      </c>
    </row>
    <row r="122" spans="1:3" x14ac:dyDescent="0.3">
      <c r="A122" t="b">
        <v>1</v>
      </c>
      <c r="B122">
        <v>-48.276062000000003</v>
      </c>
      <c r="C122" s="2">
        <v>-6.7050083999999996E-2</v>
      </c>
    </row>
    <row r="123" spans="1:3" x14ac:dyDescent="0.3">
      <c r="A123" t="b">
        <v>1</v>
      </c>
      <c r="B123">
        <v>-48.276062000000003</v>
      </c>
      <c r="C123" s="2">
        <v>-6.7050083999999996E-2</v>
      </c>
    </row>
    <row r="124" spans="1:3" x14ac:dyDescent="0.3">
      <c r="A124" t="b">
        <v>1</v>
      </c>
      <c r="B124">
        <v>-48.276062000000003</v>
      </c>
      <c r="C124" s="2">
        <v>-6.7050083999999996E-2</v>
      </c>
    </row>
    <row r="125" spans="1:3" x14ac:dyDescent="0.3">
      <c r="A125" t="b">
        <v>1</v>
      </c>
      <c r="B125">
        <v>-48.276062000000003</v>
      </c>
      <c r="C125" s="2">
        <v>-6.7050083999999996E-2</v>
      </c>
    </row>
    <row r="126" spans="1:3" x14ac:dyDescent="0.3">
      <c r="A126" t="b">
        <v>1</v>
      </c>
      <c r="B126">
        <v>-48.276062000000003</v>
      </c>
      <c r="C126" s="2">
        <v>-6.7050083999999996E-2</v>
      </c>
    </row>
    <row r="127" spans="1:3" x14ac:dyDescent="0.3">
      <c r="A127" t="b">
        <v>1</v>
      </c>
      <c r="B127">
        <v>-48.276062000000003</v>
      </c>
      <c r="C127" s="2">
        <v>-6.7050083999999996E-2</v>
      </c>
    </row>
    <row r="128" spans="1:3" x14ac:dyDescent="0.3">
      <c r="A128" t="b">
        <v>1</v>
      </c>
      <c r="B128">
        <v>-48.276062000000003</v>
      </c>
      <c r="C128" s="2">
        <v>-6.7050083999999996E-2</v>
      </c>
    </row>
    <row r="129" spans="1:3" x14ac:dyDescent="0.3">
      <c r="A129" t="b">
        <v>1</v>
      </c>
      <c r="B129">
        <v>-48.276062000000003</v>
      </c>
      <c r="C129" s="2">
        <v>-6.7050083999999996E-2</v>
      </c>
    </row>
    <row r="130" spans="1:3" x14ac:dyDescent="0.3">
      <c r="A130" t="b">
        <v>1</v>
      </c>
      <c r="B130">
        <v>-48.276062000000003</v>
      </c>
      <c r="C130" s="2">
        <v>-6.7050083999999996E-2</v>
      </c>
    </row>
    <row r="131" spans="1:3" x14ac:dyDescent="0.3">
      <c r="A131" t="b">
        <v>1</v>
      </c>
      <c r="B131">
        <v>-48.276062000000003</v>
      </c>
      <c r="C131" s="2">
        <v>-6.7050083999999996E-2</v>
      </c>
    </row>
    <row r="132" spans="1:3" x14ac:dyDescent="0.3">
      <c r="A132" t="b">
        <v>1</v>
      </c>
      <c r="B132">
        <v>-48.276062000000003</v>
      </c>
      <c r="C132" s="2">
        <v>-6.7050083999999996E-2</v>
      </c>
    </row>
    <row r="133" spans="1:3" x14ac:dyDescent="0.3">
      <c r="A133" t="b">
        <v>1</v>
      </c>
      <c r="B133">
        <v>-48.276062000000003</v>
      </c>
      <c r="C133" s="2">
        <v>-6.7050083999999996E-2</v>
      </c>
    </row>
    <row r="134" spans="1:3" x14ac:dyDescent="0.3">
      <c r="A134" t="b">
        <v>1</v>
      </c>
      <c r="B134">
        <v>-48.276062000000003</v>
      </c>
      <c r="C134" s="2">
        <v>-6.7050083999999996E-2</v>
      </c>
    </row>
    <row r="135" spans="1:3" x14ac:dyDescent="0.3">
      <c r="A135" t="b">
        <v>1</v>
      </c>
      <c r="B135">
        <v>-48.276062000000003</v>
      </c>
      <c r="C135" s="2">
        <v>-6.7050083999999996E-2</v>
      </c>
    </row>
    <row r="136" spans="1:3" x14ac:dyDescent="0.3">
      <c r="A136" t="b">
        <v>1</v>
      </c>
      <c r="B136">
        <v>-48.276062000000003</v>
      </c>
      <c r="C136" s="2">
        <v>-6.7050083999999996E-2</v>
      </c>
    </row>
    <row r="137" spans="1:3" x14ac:dyDescent="0.3">
      <c r="A137" t="b">
        <v>1</v>
      </c>
      <c r="B137">
        <v>-48.276062000000003</v>
      </c>
      <c r="C137" s="2">
        <v>-6.7050083999999996E-2</v>
      </c>
    </row>
    <row r="138" spans="1:3" x14ac:dyDescent="0.3">
      <c r="A138" t="b">
        <v>1</v>
      </c>
      <c r="B138">
        <v>-48.276062000000003</v>
      </c>
      <c r="C138" s="2">
        <v>-6.7050083999999996E-2</v>
      </c>
    </row>
    <row r="139" spans="1:3" x14ac:dyDescent="0.3">
      <c r="A139" t="b">
        <v>1</v>
      </c>
      <c r="B139">
        <v>-48.276062000000003</v>
      </c>
      <c r="C139" s="2">
        <v>-6.7050083999999996E-2</v>
      </c>
    </row>
    <row r="140" spans="1:3" x14ac:dyDescent="0.3">
      <c r="A140" t="b">
        <v>1</v>
      </c>
      <c r="B140">
        <v>-48.276062000000003</v>
      </c>
      <c r="C140" s="2">
        <v>-6.7050083999999996E-2</v>
      </c>
    </row>
    <row r="141" spans="1:3" x14ac:dyDescent="0.3">
      <c r="A141" t="b">
        <v>1</v>
      </c>
      <c r="B141">
        <v>-48.276062000000003</v>
      </c>
      <c r="C141" s="2">
        <v>-6.7050083999999996E-2</v>
      </c>
    </row>
    <row r="142" spans="1:3" x14ac:dyDescent="0.3">
      <c r="A142" t="b">
        <v>1</v>
      </c>
      <c r="B142">
        <v>-48.276062000000003</v>
      </c>
      <c r="C142" s="2">
        <v>-6.7050083999999996E-2</v>
      </c>
    </row>
    <row r="143" spans="1:3" x14ac:dyDescent="0.3">
      <c r="A143" t="b">
        <v>1</v>
      </c>
      <c r="B143">
        <v>-48.276062000000003</v>
      </c>
      <c r="C143" s="2">
        <v>-6.7050083999999996E-2</v>
      </c>
    </row>
    <row r="144" spans="1:3" x14ac:dyDescent="0.3">
      <c r="A144" t="b">
        <v>1</v>
      </c>
      <c r="B144">
        <v>-48.276062000000003</v>
      </c>
      <c r="C144" s="2">
        <v>-6.7050083999999996E-2</v>
      </c>
    </row>
    <row r="145" spans="1:3" x14ac:dyDescent="0.3">
      <c r="A145" t="b">
        <v>1</v>
      </c>
      <c r="B145">
        <v>-48.276062000000003</v>
      </c>
      <c r="C145" s="2">
        <v>-6.7050083999999996E-2</v>
      </c>
    </row>
    <row r="146" spans="1:3" x14ac:dyDescent="0.3">
      <c r="A146" t="b">
        <v>1</v>
      </c>
      <c r="B146">
        <v>-48.276062000000003</v>
      </c>
      <c r="C146" s="2">
        <v>-6.7050083999999996E-2</v>
      </c>
    </row>
    <row r="147" spans="1:3" x14ac:dyDescent="0.3">
      <c r="A147" t="b">
        <v>1</v>
      </c>
      <c r="B147">
        <v>-48.276062000000003</v>
      </c>
      <c r="C147" s="2">
        <v>-6.7050083999999996E-2</v>
      </c>
    </row>
    <row r="148" spans="1:3" x14ac:dyDescent="0.3">
      <c r="A148" t="b">
        <v>1</v>
      </c>
      <c r="B148">
        <v>-48.276062000000003</v>
      </c>
      <c r="C148" s="2">
        <v>-6.7050083999999996E-2</v>
      </c>
    </row>
    <row r="149" spans="1:3" x14ac:dyDescent="0.3">
      <c r="A149" t="b">
        <v>1</v>
      </c>
      <c r="B149">
        <v>-48.276062000000003</v>
      </c>
      <c r="C149" s="2">
        <v>-6.7050083999999996E-2</v>
      </c>
    </row>
    <row r="150" spans="1:3" x14ac:dyDescent="0.3">
      <c r="A150" t="b">
        <v>1</v>
      </c>
      <c r="B150">
        <v>-48.276062000000003</v>
      </c>
      <c r="C150" s="2">
        <v>-6.7050083999999996E-2</v>
      </c>
    </row>
    <row r="151" spans="1:3" x14ac:dyDescent="0.3">
      <c r="A151" t="b">
        <v>1</v>
      </c>
      <c r="B151">
        <v>-48.276062000000003</v>
      </c>
      <c r="C151" s="2">
        <v>-6.7050083999999996E-2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9660-B4D2-47F0-B7E2-755CCAA3B333}">
  <dimension ref="A1:F151"/>
  <sheetViews>
    <sheetView workbookViewId="0">
      <selection sqref="A1:C151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-29.510925</v>
      </c>
      <c r="C2" s="2">
        <v>-4.0987395000000003E-2</v>
      </c>
      <c r="E2" s="1" t="s">
        <v>3</v>
      </c>
      <c r="F2" s="2">
        <f xml:space="preserve"> COUNTIF(TradeResults14[Column1], "VERDADEIRO") / COUNTA(TradeResults14[Column1])</f>
        <v>1</v>
      </c>
    </row>
    <row r="3" spans="1:6" ht="18" x14ac:dyDescent="0.35">
      <c r="A3" t="b">
        <v>1</v>
      </c>
      <c r="B3">
        <v>18.405639999999998</v>
      </c>
      <c r="C3" s="2">
        <v>2.5563388999999999E-2</v>
      </c>
      <c r="E3" s="1" t="s">
        <v>4</v>
      </c>
      <c r="F3" s="2">
        <f t="array" ref="F3" xml:space="preserve"> AVERAGE(IF(TradeResults14[Column1] = TRUE,TradeResults14[Column3]))</f>
        <v>-1.4931704253333313E-3</v>
      </c>
    </row>
    <row r="4" spans="1:6" ht="18" x14ac:dyDescent="0.35">
      <c r="A4" t="b">
        <v>1</v>
      </c>
      <c r="B4">
        <v>-29.510925</v>
      </c>
      <c r="C4" s="2">
        <v>-4.0987395000000003E-2</v>
      </c>
      <c r="E4" s="1" t="s">
        <v>8</v>
      </c>
      <c r="F4" s="6">
        <f t="array" ref="F4" xml:space="preserve"> AVERAGE(IF(TradeResults14[Column1] = TRUE,TradeResults14[Column2],0))</f>
        <v>-1.0750828939999981</v>
      </c>
    </row>
    <row r="5" spans="1:6" ht="18" x14ac:dyDescent="0.35">
      <c r="A5" t="b">
        <v>1</v>
      </c>
      <c r="B5">
        <v>9.1734010000000001</v>
      </c>
      <c r="C5" s="2">
        <v>1.2740835000000001E-2</v>
      </c>
      <c r="E5" s="4" t="s">
        <v>5</v>
      </c>
      <c r="F5" s="2">
        <f t="array" ref="F5">_xlfn.STDEV.P(IF(TradeResults14[Column1]=TRUE, TradeResults14[Column3]))</f>
        <v>3.5064343021566025E-2</v>
      </c>
    </row>
    <row r="6" spans="1:6" ht="18" x14ac:dyDescent="0.35">
      <c r="A6" t="b">
        <v>1</v>
      </c>
      <c r="B6">
        <v>-29.510925</v>
      </c>
      <c r="C6" s="2">
        <v>-4.0987395000000003E-2</v>
      </c>
      <c r="E6" s="1" t="s">
        <v>6</v>
      </c>
      <c r="F6" s="2">
        <f t="array" ref="F6">_xlfn.STDEV.P(IF(TradeResults14[Column1]=TRUE, IF(TradeResults14[Column3]&gt;0,TradeResults14[Column3])))</f>
        <v>1.3957178839162697E-2</v>
      </c>
    </row>
    <row r="7" spans="1:6" ht="18" x14ac:dyDescent="0.35">
      <c r="A7" t="b">
        <v>1</v>
      </c>
      <c r="B7">
        <v>-29.510925</v>
      </c>
      <c r="C7" s="2">
        <v>-4.0987395000000003E-2</v>
      </c>
      <c r="E7" s="1" t="s">
        <v>7</v>
      </c>
      <c r="F7" s="3">
        <f t="array" ref="F7">_xlfn.STDEV.P(IF(TradeResults14[Column1]=TRUE, IF(TradeResults14[Column3]&lt;0,TradeResults14[Column3])))</f>
        <v>1.4082683388557192E-2</v>
      </c>
    </row>
    <row r="8" spans="1:6" x14ac:dyDescent="0.3">
      <c r="A8" t="b">
        <v>1</v>
      </c>
      <c r="B8">
        <v>21.380127000000002</v>
      </c>
      <c r="C8" s="2">
        <v>2.9694620000000001E-2</v>
      </c>
    </row>
    <row r="9" spans="1:6" x14ac:dyDescent="0.3">
      <c r="A9" t="b">
        <v>1</v>
      </c>
      <c r="B9">
        <v>-29.510925</v>
      </c>
      <c r="C9" s="2">
        <v>-4.0987395000000003E-2</v>
      </c>
    </row>
    <row r="10" spans="1:6" x14ac:dyDescent="0.3">
      <c r="A10" t="b">
        <v>1</v>
      </c>
      <c r="B10">
        <v>9.5560299999999998</v>
      </c>
      <c r="C10" s="2">
        <v>1.3272264000000001E-2</v>
      </c>
    </row>
    <row r="11" spans="1:6" x14ac:dyDescent="0.3">
      <c r="A11" t="b">
        <v>1</v>
      </c>
      <c r="B11">
        <v>-29.510925</v>
      </c>
      <c r="C11" s="2">
        <v>-4.0987395000000003E-2</v>
      </c>
    </row>
    <row r="12" spans="1:6" x14ac:dyDescent="0.3">
      <c r="A12" t="b">
        <v>1</v>
      </c>
      <c r="B12">
        <v>-15.859558</v>
      </c>
      <c r="C12" s="2">
        <v>-2.2027165000000001E-2</v>
      </c>
    </row>
    <row r="13" spans="1:6" x14ac:dyDescent="0.3">
      <c r="A13" t="b">
        <v>1</v>
      </c>
      <c r="B13">
        <v>-29.510925</v>
      </c>
      <c r="C13" s="2">
        <v>-4.0987395000000003E-2</v>
      </c>
    </row>
    <row r="14" spans="1:6" x14ac:dyDescent="0.3">
      <c r="A14" t="b">
        <v>1</v>
      </c>
      <c r="B14">
        <v>29.367249000000001</v>
      </c>
      <c r="C14" s="2">
        <v>4.0787846000000003E-2</v>
      </c>
    </row>
    <row r="15" spans="1:6" x14ac:dyDescent="0.3">
      <c r="A15" t="b">
        <v>1</v>
      </c>
      <c r="B15">
        <v>5.2519530000000003</v>
      </c>
      <c r="C15" s="2">
        <v>7.2943790000000001E-3</v>
      </c>
    </row>
    <row r="16" spans="1:6" x14ac:dyDescent="0.3">
      <c r="A16" t="b">
        <v>1</v>
      </c>
      <c r="B16">
        <v>-29.510925</v>
      </c>
      <c r="C16" s="2">
        <v>-4.0987395000000003E-2</v>
      </c>
    </row>
    <row r="17" spans="1:3" x14ac:dyDescent="0.3">
      <c r="A17" t="b">
        <v>1</v>
      </c>
      <c r="B17">
        <v>23.490845</v>
      </c>
      <c r="C17" s="2">
        <v>3.2626174000000001E-2</v>
      </c>
    </row>
    <row r="18" spans="1:3" x14ac:dyDescent="0.3">
      <c r="A18" t="b">
        <v>1</v>
      </c>
      <c r="B18">
        <v>35.241759999999999</v>
      </c>
      <c r="C18" s="2">
        <v>4.894689E-2</v>
      </c>
    </row>
    <row r="19" spans="1:3" x14ac:dyDescent="0.3">
      <c r="A19" t="b">
        <v>1</v>
      </c>
      <c r="B19">
        <v>-29.510925</v>
      </c>
      <c r="C19" s="2">
        <v>-4.0987395000000003E-2</v>
      </c>
    </row>
    <row r="20" spans="1:3" x14ac:dyDescent="0.3">
      <c r="A20" t="b">
        <v>1</v>
      </c>
      <c r="B20">
        <v>-29.510925</v>
      </c>
      <c r="C20" s="2">
        <v>-4.0987395000000003E-2</v>
      </c>
    </row>
    <row r="21" spans="1:3" x14ac:dyDescent="0.3">
      <c r="A21" t="b">
        <v>1</v>
      </c>
      <c r="B21">
        <v>-29.510925</v>
      </c>
      <c r="C21" s="2">
        <v>-4.0987395000000003E-2</v>
      </c>
    </row>
    <row r="22" spans="1:3" x14ac:dyDescent="0.3">
      <c r="A22" t="b">
        <v>1</v>
      </c>
      <c r="B22">
        <v>44.009582999999999</v>
      </c>
      <c r="C22" s="2">
        <v>6.1124419999999999E-2</v>
      </c>
    </row>
    <row r="23" spans="1:3" x14ac:dyDescent="0.3">
      <c r="A23" t="b">
        <v>1</v>
      </c>
      <c r="B23">
        <v>28.731628000000001</v>
      </c>
      <c r="C23" s="2">
        <v>3.9905037999999997E-2</v>
      </c>
    </row>
    <row r="24" spans="1:3" x14ac:dyDescent="0.3">
      <c r="A24" t="b">
        <v>1</v>
      </c>
      <c r="B24">
        <v>-29.510925</v>
      </c>
      <c r="C24" s="2">
        <v>-4.0987395000000003E-2</v>
      </c>
    </row>
    <row r="25" spans="1:3" x14ac:dyDescent="0.3">
      <c r="A25" t="b">
        <v>1</v>
      </c>
      <c r="B25">
        <v>-29.510925</v>
      </c>
      <c r="C25" s="2">
        <v>-4.0987395000000003E-2</v>
      </c>
    </row>
    <row r="26" spans="1:3" x14ac:dyDescent="0.3">
      <c r="A26" t="b">
        <v>1</v>
      </c>
      <c r="B26">
        <v>-29.510925</v>
      </c>
      <c r="C26" s="2">
        <v>-4.0987395000000003E-2</v>
      </c>
    </row>
    <row r="27" spans="1:3" x14ac:dyDescent="0.3">
      <c r="A27" t="b">
        <v>1</v>
      </c>
      <c r="B27">
        <v>-29.510925</v>
      </c>
      <c r="C27" s="2">
        <v>-4.0987395000000003E-2</v>
      </c>
    </row>
    <row r="28" spans="1:3" x14ac:dyDescent="0.3">
      <c r="A28" t="b">
        <v>1</v>
      </c>
      <c r="B28">
        <v>-29.510925</v>
      </c>
      <c r="C28" s="2">
        <v>-4.0987395000000003E-2</v>
      </c>
    </row>
    <row r="29" spans="1:3" x14ac:dyDescent="0.3">
      <c r="A29" t="b">
        <v>1</v>
      </c>
      <c r="B29">
        <v>-29.510925</v>
      </c>
      <c r="C29" s="2">
        <v>-4.0987395000000003E-2</v>
      </c>
    </row>
    <row r="30" spans="1:3" x14ac:dyDescent="0.3">
      <c r="A30" t="b">
        <v>1</v>
      </c>
      <c r="B30">
        <v>-1.9162598</v>
      </c>
      <c r="C30" s="2">
        <v>-2.6614719999999998E-3</v>
      </c>
    </row>
    <row r="31" spans="1:3" x14ac:dyDescent="0.3">
      <c r="A31" t="b">
        <v>1</v>
      </c>
      <c r="B31">
        <v>-3.6670531999999998</v>
      </c>
      <c r="C31" s="2">
        <v>-5.0931294000000002E-3</v>
      </c>
    </row>
    <row r="32" spans="1:3" x14ac:dyDescent="0.3">
      <c r="A32" t="b">
        <v>1</v>
      </c>
      <c r="B32">
        <v>-29.510925</v>
      </c>
      <c r="C32" s="2">
        <v>-4.0987395000000003E-2</v>
      </c>
    </row>
    <row r="33" spans="1:3" x14ac:dyDescent="0.3">
      <c r="A33" t="b">
        <v>1</v>
      </c>
      <c r="B33">
        <v>34.02008</v>
      </c>
      <c r="C33" s="2">
        <v>4.7250109999999998E-2</v>
      </c>
    </row>
    <row r="34" spans="1:3" x14ac:dyDescent="0.3">
      <c r="A34" t="b">
        <v>1</v>
      </c>
      <c r="B34">
        <v>-29.510925</v>
      </c>
      <c r="C34" s="2">
        <v>-4.0987395000000003E-2</v>
      </c>
    </row>
    <row r="35" spans="1:3" x14ac:dyDescent="0.3">
      <c r="A35" t="b">
        <v>1</v>
      </c>
      <c r="B35">
        <v>43.457459999999998</v>
      </c>
      <c r="C35" s="2">
        <v>6.0357580000000001E-2</v>
      </c>
    </row>
    <row r="36" spans="1:3" x14ac:dyDescent="0.3">
      <c r="A36" t="b">
        <v>1</v>
      </c>
      <c r="B36">
        <v>-29.510925</v>
      </c>
      <c r="C36" s="2">
        <v>-4.0987395000000003E-2</v>
      </c>
    </row>
    <row r="37" spans="1:3" x14ac:dyDescent="0.3">
      <c r="A37" t="b">
        <v>1</v>
      </c>
      <c r="B37">
        <v>-5.1817016999999996</v>
      </c>
      <c r="C37" s="2">
        <v>-7.1968079999999999E-3</v>
      </c>
    </row>
    <row r="38" spans="1:3" x14ac:dyDescent="0.3">
      <c r="A38" t="b">
        <v>1</v>
      </c>
      <c r="B38">
        <v>7.7492675999999996</v>
      </c>
      <c r="C38" s="2">
        <v>1.0762871E-2</v>
      </c>
    </row>
    <row r="39" spans="1:3" x14ac:dyDescent="0.3">
      <c r="A39" t="b">
        <v>1</v>
      </c>
      <c r="B39">
        <v>-16.249023000000001</v>
      </c>
      <c r="C39" s="2">
        <v>-2.2568088E-2</v>
      </c>
    </row>
    <row r="40" spans="1:3" x14ac:dyDescent="0.3">
      <c r="A40" t="b">
        <v>1</v>
      </c>
      <c r="B40">
        <v>38.057740000000003</v>
      </c>
      <c r="C40" s="2">
        <v>5.2857973000000003E-2</v>
      </c>
    </row>
    <row r="41" spans="1:3" x14ac:dyDescent="0.3">
      <c r="A41" t="b">
        <v>1</v>
      </c>
      <c r="B41">
        <v>6.7751465</v>
      </c>
      <c r="C41" s="2">
        <v>9.4099260000000007E-3</v>
      </c>
    </row>
    <row r="42" spans="1:3" x14ac:dyDescent="0.3">
      <c r="A42" t="b">
        <v>1</v>
      </c>
      <c r="B42">
        <v>-2.3514404</v>
      </c>
      <c r="C42" s="2">
        <v>-3.2658895999999999E-3</v>
      </c>
    </row>
    <row r="43" spans="1:3" x14ac:dyDescent="0.3">
      <c r="A43" t="b">
        <v>1</v>
      </c>
      <c r="B43">
        <v>12.338927999999999</v>
      </c>
      <c r="C43" s="2">
        <v>1.7137400000000001E-2</v>
      </c>
    </row>
    <row r="44" spans="1:3" x14ac:dyDescent="0.3">
      <c r="A44" t="b">
        <v>1</v>
      </c>
      <c r="B44">
        <v>-3.78302</v>
      </c>
      <c r="C44" s="2">
        <v>-5.2541946000000004E-3</v>
      </c>
    </row>
    <row r="45" spans="1:3" x14ac:dyDescent="0.3">
      <c r="A45" t="b">
        <v>1</v>
      </c>
      <c r="B45">
        <v>-12.484985</v>
      </c>
      <c r="C45" s="2">
        <v>-1.7340258000000001E-2</v>
      </c>
    </row>
    <row r="46" spans="1:3" x14ac:dyDescent="0.3">
      <c r="A46" t="b">
        <v>1</v>
      </c>
      <c r="B46">
        <v>-13.349976</v>
      </c>
      <c r="C46" s="2">
        <v>-1.8541631999999999E-2</v>
      </c>
    </row>
    <row r="47" spans="1:3" x14ac:dyDescent="0.3">
      <c r="A47" t="b">
        <v>1</v>
      </c>
      <c r="B47">
        <v>-29.510925</v>
      </c>
      <c r="C47" s="2">
        <v>-4.0987395000000003E-2</v>
      </c>
    </row>
    <row r="48" spans="1:3" x14ac:dyDescent="0.3">
      <c r="A48" t="b">
        <v>1</v>
      </c>
      <c r="B48">
        <v>-29.510925</v>
      </c>
      <c r="C48" s="2">
        <v>-4.0987395000000003E-2</v>
      </c>
    </row>
    <row r="49" spans="1:3" x14ac:dyDescent="0.3">
      <c r="A49" t="b">
        <v>1</v>
      </c>
      <c r="B49">
        <v>31.318359999999998</v>
      </c>
      <c r="C49" s="2">
        <v>4.3497723000000002E-2</v>
      </c>
    </row>
    <row r="50" spans="1:3" x14ac:dyDescent="0.3">
      <c r="A50" t="b">
        <v>1</v>
      </c>
      <c r="B50">
        <v>25.912292000000001</v>
      </c>
      <c r="C50" s="2">
        <v>3.5989295999999997E-2</v>
      </c>
    </row>
    <row r="51" spans="1:3" x14ac:dyDescent="0.3">
      <c r="A51" t="b">
        <v>1</v>
      </c>
      <c r="B51">
        <v>-29.510925</v>
      </c>
      <c r="C51" s="2">
        <v>-4.0987395000000003E-2</v>
      </c>
    </row>
    <row r="52" spans="1:3" x14ac:dyDescent="0.3">
      <c r="A52" t="b">
        <v>1</v>
      </c>
      <c r="B52">
        <v>18.570923000000001</v>
      </c>
      <c r="C52" s="2">
        <v>2.5792948999999999E-2</v>
      </c>
    </row>
    <row r="53" spans="1:3" x14ac:dyDescent="0.3">
      <c r="A53" t="b">
        <v>1</v>
      </c>
      <c r="B53">
        <v>25.89264</v>
      </c>
      <c r="C53" s="2">
        <v>3.5962000000000001E-2</v>
      </c>
    </row>
    <row r="54" spans="1:3" x14ac:dyDescent="0.3">
      <c r="A54" t="b">
        <v>1</v>
      </c>
      <c r="B54">
        <v>-29.510925</v>
      </c>
      <c r="C54" s="2">
        <v>-4.0987395000000003E-2</v>
      </c>
    </row>
    <row r="55" spans="1:3" x14ac:dyDescent="0.3">
      <c r="A55" t="b">
        <v>1</v>
      </c>
      <c r="B55">
        <v>25.000305000000001</v>
      </c>
      <c r="C55" s="2">
        <v>3.4722645000000003E-2</v>
      </c>
    </row>
    <row r="56" spans="1:3" x14ac:dyDescent="0.3">
      <c r="A56" t="b">
        <v>1</v>
      </c>
      <c r="B56">
        <v>14.85614</v>
      </c>
      <c r="C56" s="2">
        <v>2.0633528000000002E-2</v>
      </c>
    </row>
    <row r="57" spans="1:3" x14ac:dyDescent="0.3">
      <c r="A57" t="b">
        <v>1</v>
      </c>
      <c r="B57">
        <v>-17.026184000000001</v>
      </c>
      <c r="C57" s="2">
        <v>-2.3647478E-2</v>
      </c>
    </row>
    <row r="58" spans="1:3" x14ac:dyDescent="0.3">
      <c r="A58" t="b">
        <v>1</v>
      </c>
      <c r="B58">
        <v>-29.510925</v>
      </c>
      <c r="C58" s="2">
        <v>-4.0987395000000003E-2</v>
      </c>
    </row>
    <row r="59" spans="1:3" x14ac:dyDescent="0.3">
      <c r="A59" t="b">
        <v>1</v>
      </c>
      <c r="B59">
        <v>37.533935999999997</v>
      </c>
      <c r="C59" s="2">
        <v>5.2130464000000001E-2</v>
      </c>
    </row>
    <row r="60" spans="1:3" x14ac:dyDescent="0.3">
      <c r="A60" t="b">
        <v>1</v>
      </c>
      <c r="B60">
        <v>20.695618</v>
      </c>
      <c r="C60" s="2">
        <v>2.8743912999999999E-2</v>
      </c>
    </row>
    <row r="61" spans="1:3" x14ac:dyDescent="0.3">
      <c r="A61" t="b">
        <v>1</v>
      </c>
      <c r="B61">
        <v>-13.444884999999999</v>
      </c>
      <c r="C61" s="2">
        <v>-1.8673452E-2</v>
      </c>
    </row>
    <row r="62" spans="1:3" x14ac:dyDescent="0.3">
      <c r="A62" t="b">
        <v>1</v>
      </c>
      <c r="B62">
        <v>25.872864</v>
      </c>
      <c r="C62" s="2">
        <v>3.5934533999999997E-2</v>
      </c>
    </row>
    <row r="63" spans="1:3" x14ac:dyDescent="0.3">
      <c r="A63" t="b">
        <v>1</v>
      </c>
      <c r="B63">
        <v>26.906921000000001</v>
      </c>
      <c r="C63" s="2">
        <v>3.7370723000000002E-2</v>
      </c>
    </row>
    <row r="64" spans="1:3" x14ac:dyDescent="0.3">
      <c r="A64" t="b">
        <v>1</v>
      </c>
      <c r="B64">
        <v>29.184021000000001</v>
      </c>
      <c r="C64" s="2">
        <v>4.0533364000000002E-2</v>
      </c>
    </row>
    <row r="65" spans="1:3" x14ac:dyDescent="0.3">
      <c r="A65" t="b">
        <v>1</v>
      </c>
      <c r="B65">
        <v>15.662476</v>
      </c>
      <c r="C65" s="2">
        <v>2.1753438E-2</v>
      </c>
    </row>
    <row r="66" spans="1:3" x14ac:dyDescent="0.3">
      <c r="A66" t="b">
        <v>1</v>
      </c>
      <c r="B66">
        <v>-29.510925</v>
      </c>
      <c r="C66" s="2">
        <v>-4.0987395000000003E-2</v>
      </c>
    </row>
    <row r="67" spans="1:3" x14ac:dyDescent="0.3">
      <c r="A67" t="b">
        <v>1</v>
      </c>
      <c r="B67">
        <v>24.911498999999999</v>
      </c>
      <c r="C67" s="2">
        <v>3.4599303999999997E-2</v>
      </c>
    </row>
    <row r="68" spans="1:3" x14ac:dyDescent="0.3">
      <c r="A68" t="b">
        <v>1</v>
      </c>
      <c r="B68">
        <v>33.403320000000001</v>
      </c>
      <c r="C68" s="2">
        <v>4.6393499999999997E-2</v>
      </c>
    </row>
    <row r="69" spans="1:3" x14ac:dyDescent="0.3">
      <c r="A69" t="b">
        <v>1</v>
      </c>
      <c r="B69">
        <v>-29.510925</v>
      </c>
      <c r="C69" s="2">
        <v>-4.0987395000000003E-2</v>
      </c>
    </row>
    <row r="70" spans="1:3" x14ac:dyDescent="0.3">
      <c r="A70" t="b">
        <v>1</v>
      </c>
      <c r="B70">
        <v>27.259644000000002</v>
      </c>
      <c r="C70" s="2">
        <v>3.7860616999999999E-2</v>
      </c>
    </row>
    <row r="71" spans="1:3" x14ac:dyDescent="0.3">
      <c r="A71" t="b">
        <v>1</v>
      </c>
      <c r="B71">
        <v>30.209838999999999</v>
      </c>
      <c r="C71" s="2">
        <v>4.195811E-2</v>
      </c>
    </row>
    <row r="72" spans="1:3" x14ac:dyDescent="0.3">
      <c r="A72" t="b">
        <v>1</v>
      </c>
      <c r="B72">
        <v>-29.510925</v>
      </c>
      <c r="C72" s="2">
        <v>-4.0987395000000003E-2</v>
      </c>
    </row>
    <row r="73" spans="1:3" x14ac:dyDescent="0.3">
      <c r="A73" t="b">
        <v>1</v>
      </c>
      <c r="B73">
        <v>-18.233336999999999</v>
      </c>
      <c r="C73" s="2">
        <v>-2.5324079999999999E-2</v>
      </c>
    </row>
    <row r="74" spans="1:3" x14ac:dyDescent="0.3">
      <c r="A74" t="b">
        <v>1</v>
      </c>
      <c r="B74">
        <v>20.011413999999998</v>
      </c>
      <c r="C74" s="2">
        <v>2.779363E-2</v>
      </c>
    </row>
    <row r="75" spans="1:3" x14ac:dyDescent="0.3">
      <c r="A75" t="b">
        <v>1</v>
      </c>
      <c r="B75">
        <v>-16.512573</v>
      </c>
      <c r="C75" s="2">
        <v>-2.293413E-2</v>
      </c>
    </row>
    <row r="76" spans="1:3" x14ac:dyDescent="0.3">
      <c r="A76" t="b">
        <v>1</v>
      </c>
      <c r="B76">
        <v>13.83606</v>
      </c>
      <c r="C76" s="2">
        <v>1.9216750000000001E-2</v>
      </c>
    </row>
    <row r="77" spans="1:3" x14ac:dyDescent="0.3">
      <c r="A77" t="b">
        <v>1</v>
      </c>
      <c r="B77">
        <v>25.353149999999999</v>
      </c>
      <c r="C77" s="2">
        <v>3.5212707000000003E-2</v>
      </c>
    </row>
    <row r="78" spans="1:3" x14ac:dyDescent="0.3">
      <c r="A78" t="b">
        <v>1</v>
      </c>
      <c r="B78">
        <v>15.182067999999999</v>
      </c>
      <c r="C78" s="2">
        <v>2.1086205E-2</v>
      </c>
    </row>
    <row r="79" spans="1:3" x14ac:dyDescent="0.3">
      <c r="A79" t="b">
        <v>1</v>
      </c>
      <c r="B79">
        <v>-29.510925</v>
      </c>
      <c r="C79" s="2">
        <v>-4.0987395000000003E-2</v>
      </c>
    </row>
    <row r="80" spans="1:3" x14ac:dyDescent="0.3">
      <c r="A80" t="b">
        <v>1</v>
      </c>
      <c r="B80">
        <v>32.392699999999998</v>
      </c>
      <c r="C80" s="2">
        <v>4.498986E-2</v>
      </c>
    </row>
    <row r="81" spans="1:3" x14ac:dyDescent="0.3">
      <c r="A81" t="b">
        <v>1</v>
      </c>
      <c r="B81">
        <v>-29.510925</v>
      </c>
      <c r="C81" s="2">
        <v>-4.0987395000000003E-2</v>
      </c>
    </row>
    <row r="82" spans="1:3" x14ac:dyDescent="0.3">
      <c r="A82" t="b">
        <v>1</v>
      </c>
      <c r="B82">
        <v>-29.510925</v>
      </c>
      <c r="C82" s="2">
        <v>-4.0987395000000003E-2</v>
      </c>
    </row>
    <row r="83" spans="1:3" x14ac:dyDescent="0.3">
      <c r="A83" t="b">
        <v>1</v>
      </c>
      <c r="B83">
        <v>-7.0279540000000003</v>
      </c>
      <c r="C83" s="2">
        <v>-9.7610479999999996E-3</v>
      </c>
    </row>
    <row r="84" spans="1:3" x14ac:dyDescent="0.3">
      <c r="A84" t="b">
        <v>1</v>
      </c>
      <c r="B84">
        <v>-29.510925</v>
      </c>
      <c r="C84" s="2">
        <v>-4.0987395000000003E-2</v>
      </c>
    </row>
    <row r="85" spans="1:3" x14ac:dyDescent="0.3">
      <c r="A85" t="b">
        <v>1</v>
      </c>
      <c r="B85">
        <v>30.700133999999998</v>
      </c>
      <c r="C85" s="2">
        <v>4.2639076999999997E-2</v>
      </c>
    </row>
    <row r="86" spans="1:3" x14ac:dyDescent="0.3">
      <c r="A86" t="b">
        <v>1</v>
      </c>
      <c r="B86">
        <v>37.480956999999997</v>
      </c>
      <c r="C86" s="2">
        <v>5.2056885999999997E-2</v>
      </c>
    </row>
    <row r="87" spans="1:3" x14ac:dyDescent="0.3">
      <c r="A87" t="b">
        <v>1</v>
      </c>
      <c r="B87">
        <v>-29.510925</v>
      </c>
      <c r="C87" s="2">
        <v>-4.0987395000000003E-2</v>
      </c>
    </row>
    <row r="88" spans="1:3" x14ac:dyDescent="0.3">
      <c r="A88" t="b">
        <v>1</v>
      </c>
      <c r="B88">
        <v>18.460999000000001</v>
      </c>
      <c r="C88" s="2">
        <v>2.5640275000000001E-2</v>
      </c>
    </row>
    <row r="89" spans="1:3" x14ac:dyDescent="0.3">
      <c r="A89" t="b">
        <v>1</v>
      </c>
      <c r="B89">
        <v>-29.510925</v>
      </c>
      <c r="C89" s="2">
        <v>-4.0987395000000003E-2</v>
      </c>
    </row>
    <row r="90" spans="1:3" x14ac:dyDescent="0.3">
      <c r="A90" t="b">
        <v>1</v>
      </c>
      <c r="B90">
        <v>-29.510925</v>
      </c>
      <c r="C90" s="2">
        <v>-4.0987395000000003E-2</v>
      </c>
    </row>
    <row r="91" spans="1:3" x14ac:dyDescent="0.3">
      <c r="A91" t="b">
        <v>1</v>
      </c>
      <c r="B91">
        <v>-10.698119999999999</v>
      </c>
      <c r="C91" s="2">
        <v>-1.48585E-2</v>
      </c>
    </row>
    <row r="92" spans="1:3" x14ac:dyDescent="0.3">
      <c r="A92" t="b">
        <v>1</v>
      </c>
      <c r="B92">
        <v>-29.510925</v>
      </c>
      <c r="C92" s="2">
        <v>-4.0987395000000003E-2</v>
      </c>
    </row>
    <row r="93" spans="1:3" x14ac:dyDescent="0.3">
      <c r="A93" t="b">
        <v>1</v>
      </c>
      <c r="B93">
        <v>21.584045</v>
      </c>
      <c r="C93" s="2">
        <v>2.9977841000000002E-2</v>
      </c>
    </row>
    <row r="94" spans="1:3" x14ac:dyDescent="0.3">
      <c r="A94" t="b">
        <v>1</v>
      </c>
      <c r="B94">
        <v>19.510742</v>
      </c>
      <c r="C94" s="2">
        <v>2.7098252999999999E-2</v>
      </c>
    </row>
    <row r="95" spans="1:3" x14ac:dyDescent="0.3">
      <c r="A95" t="b">
        <v>1</v>
      </c>
      <c r="B95">
        <v>-29.510925</v>
      </c>
      <c r="C95" s="2">
        <v>-4.0987395000000003E-2</v>
      </c>
    </row>
    <row r="96" spans="1:3" x14ac:dyDescent="0.3">
      <c r="A96" t="b">
        <v>1</v>
      </c>
      <c r="B96">
        <v>22.161377000000002</v>
      </c>
      <c r="C96" s="2">
        <v>3.0779689999999998E-2</v>
      </c>
    </row>
    <row r="97" spans="1:3" x14ac:dyDescent="0.3">
      <c r="A97" t="b">
        <v>1</v>
      </c>
      <c r="B97">
        <v>25.956969999999998</v>
      </c>
      <c r="C97" s="2">
        <v>3.6051347999999997E-2</v>
      </c>
    </row>
    <row r="98" spans="1:3" x14ac:dyDescent="0.3">
      <c r="A98" t="b">
        <v>1</v>
      </c>
      <c r="B98">
        <v>28.491821000000002</v>
      </c>
      <c r="C98" s="2">
        <v>3.9571974000000003E-2</v>
      </c>
    </row>
    <row r="99" spans="1:3" x14ac:dyDescent="0.3">
      <c r="A99" t="b">
        <v>1</v>
      </c>
      <c r="B99">
        <v>-29.510925</v>
      </c>
      <c r="C99" s="2">
        <v>-4.0987395000000003E-2</v>
      </c>
    </row>
    <row r="100" spans="1:3" x14ac:dyDescent="0.3">
      <c r="A100" t="b">
        <v>1</v>
      </c>
      <c r="B100">
        <v>-29.510925</v>
      </c>
      <c r="C100" s="2">
        <v>-4.0987395000000003E-2</v>
      </c>
    </row>
    <row r="101" spans="1:3" x14ac:dyDescent="0.3">
      <c r="A101" t="b">
        <v>1</v>
      </c>
      <c r="B101">
        <v>-29.510925</v>
      </c>
      <c r="C101" s="2">
        <v>-4.0987395000000003E-2</v>
      </c>
    </row>
    <row r="102" spans="1:3" x14ac:dyDescent="0.3">
      <c r="A102" t="b">
        <v>1</v>
      </c>
      <c r="B102">
        <v>-29.510925</v>
      </c>
      <c r="C102" s="2">
        <v>-4.0987395000000003E-2</v>
      </c>
    </row>
    <row r="103" spans="1:3" x14ac:dyDescent="0.3">
      <c r="A103" t="b">
        <v>1</v>
      </c>
      <c r="B103">
        <v>9.1912839999999996</v>
      </c>
      <c r="C103" s="2">
        <v>1.2765672E-2</v>
      </c>
    </row>
    <row r="104" spans="1:3" x14ac:dyDescent="0.3">
      <c r="A104" t="b">
        <v>1</v>
      </c>
      <c r="B104">
        <v>15.179626000000001</v>
      </c>
      <c r="C104" s="2">
        <v>2.1082815000000001E-2</v>
      </c>
    </row>
    <row r="105" spans="1:3" x14ac:dyDescent="0.3">
      <c r="A105" t="b">
        <v>1</v>
      </c>
      <c r="B105">
        <v>-10.987244</v>
      </c>
      <c r="C105" s="2">
        <v>-1.5260060000000001E-2</v>
      </c>
    </row>
    <row r="106" spans="1:3" x14ac:dyDescent="0.3">
      <c r="A106" t="b">
        <v>1</v>
      </c>
      <c r="B106">
        <v>25.729797000000001</v>
      </c>
      <c r="C106" s="2">
        <v>3.5735830000000003E-2</v>
      </c>
    </row>
    <row r="107" spans="1:3" x14ac:dyDescent="0.3">
      <c r="A107" t="b">
        <v>1</v>
      </c>
      <c r="B107">
        <v>26.153198</v>
      </c>
      <c r="C107" s="2">
        <v>3.6323886E-2</v>
      </c>
    </row>
    <row r="108" spans="1:3" x14ac:dyDescent="0.3">
      <c r="A108" t="b">
        <v>1</v>
      </c>
      <c r="B108">
        <v>31.966370000000001</v>
      </c>
      <c r="C108" s="2">
        <v>4.4397734000000001E-2</v>
      </c>
    </row>
    <row r="109" spans="1:3" x14ac:dyDescent="0.3">
      <c r="A109" t="b">
        <v>1</v>
      </c>
      <c r="B109">
        <v>19.554749000000001</v>
      </c>
      <c r="C109" s="2">
        <v>2.7159372000000001E-2</v>
      </c>
    </row>
    <row r="110" spans="1:3" x14ac:dyDescent="0.3">
      <c r="A110" t="b">
        <v>1</v>
      </c>
      <c r="B110">
        <v>16.629028000000002</v>
      </c>
      <c r="C110" s="2">
        <v>2.3095872E-2</v>
      </c>
    </row>
    <row r="111" spans="1:3" x14ac:dyDescent="0.3">
      <c r="A111" t="b">
        <v>1</v>
      </c>
      <c r="B111">
        <v>27.170593</v>
      </c>
      <c r="C111" s="2">
        <v>3.7736934E-2</v>
      </c>
    </row>
    <row r="112" spans="1:3" x14ac:dyDescent="0.3">
      <c r="A112" t="b">
        <v>1</v>
      </c>
      <c r="B112">
        <v>-7.8463744999999996</v>
      </c>
      <c r="C112" s="2">
        <v>-1.0897743E-2</v>
      </c>
    </row>
    <row r="113" spans="1:3" x14ac:dyDescent="0.3">
      <c r="A113" t="b">
        <v>1</v>
      </c>
      <c r="B113">
        <v>-1.9179687999999999</v>
      </c>
      <c r="C113" s="2">
        <v>-2.6638453999999999E-3</v>
      </c>
    </row>
    <row r="114" spans="1:3" x14ac:dyDescent="0.3">
      <c r="A114" t="b">
        <v>1</v>
      </c>
      <c r="B114">
        <v>1.2710570999999999</v>
      </c>
      <c r="C114" s="2">
        <v>1.7653571E-3</v>
      </c>
    </row>
    <row r="115" spans="1:3" x14ac:dyDescent="0.3">
      <c r="A115" t="b">
        <v>1</v>
      </c>
      <c r="B115">
        <v>10.91333</v>
      </c>
      <c r="C115" s="2">
        <v>1.51574025E-2</v>
      </c>
    </row>
    <row r="116" spans="1:3" x14ac:dyDescent="0.3">
      <c r="A116" t="b">
        <v>1</v>
      </c>
      <c r="B116">
        <v>-29.510925</v>
      </c>
      <c r="C116" s="2">
        <v>-4.0987395000000003E-2</v>
      </c>
    </row>
    <row r="117" spans="1:3" x14ac:dyDescent="0.3">
      <c r="A117" t="b">
        <v>1</v>
      </c>
      <c r="B117">
        <v>-10.8776245</v>
      </c>
      <c r="C117" s="2">
        <v>-1.5107811000000001E-2</v>
      </c>
    </row>
    <row r="118" spans="1:3" x14ac:dyDescent="0.3">
      <c r="A118" t="b">
        <v>1</v>
      </c>
      <c r="B118">
        <v>-11.579102000000001</v>
      </c>
      <c r="C118" s="2">
        <v>-1.6082085999999999E-2</v>
      </c>
    </row>
    <row r="119" spans="1:3" x14ac:dyDescent="0.3">
      <c r="A119" t="b">
        <v>1</v>
      </c>
      <c r="B119">
        <v>44.716614</v>
      </c>
      <c r="C119" s="2">
        <v>6.2106410000000001E-2</v>
      </c>
    </row>
    <row r="120" spans="1:3" x14ac:dyDescent="0.3">
      <c r="A120" t="b">
        <v>1</v>
      </c>
      <c r="B120">
        <v>-11.655944999999999</v>
      </c>
      <c r="C120" s="2">
        <v>-1.6188812E-2</v>
      </c>
    </row>
    <row r="121" spans="1:3" x14ac:dyDescent="0.3">
      <c r="A121" t="b">
        <v>1</v>
      </c>
      <c r="B121">
        <v>-29.510925</v>
      </c>
      <c r="C121" s="2">
        <v>-4.0987395000000003E-2</v>
      </c>
    </row>
    <row r="122" spans="1:3" x14ac:dyDescent="0.3">
      <c r="A122" t="b">
        <v>1</v>
      </c>
      <c r="B122">
        <v>43.860717999999999</v>
      </c>
      <c r="C122" s="2">
        <v>6.0917664000000003E-2</v>
      </c>
    </row>
    <row r="123" spans="1:3" x14ac:dyDescent="0.3">
      <c r="A123" t="b">
        <v>1</v>
      </c>
      <c r="B123">
        <v>-4.7423095999999996</v>
      </c>
      <c r="C123" s="2">
        <v>-6.5865409999999996E-3</v>
      </c>
    </row>
    <row r="124" spans="1:3" x14ac:dyDescent="0.3">
      <c r="A124" t="b">
        <v>1</v>
      </c>
      <c r="B124">
        <v>27.462890000000002</v>
      </c>
      <c r="C124" s="2">
        <v>3.8142904999999998E-2</v>
      </c>
    </row>
    <row r="125" spans="1:3" x14ac:dyDescent="0.3">
      <c r="A125" t="b">
        <v>1</v>
      </c>
      <c r="B125">
        <v>-12.803406000000001</v>
      </c>
      <c r="C125" s="2">
        <v>-1.7782506999999999E-2</v>
      </c>
    </row>
    <row r="126" spans="1:3" x14ac:dyDescent="0.3">
      <c r="A126" t="b">
        <v>1</v>
      </c>
      <c r="B126">
        <v>-29.510925</v>
      </c>
      <c r="C126" s="2">
        <v>-4.0987395000000003E-2</v>
      </c>
    </row>
    <row r="127" spans="1:3" x14ac:dyDescent="0.3">
      <c r="A127" t="b">
        <v>1</v>
      </c>
      <c r="B127">
        <v>-4.9799804999999999</v>
      </c>
      <c r="C127" s="2">
        <v>-6.9166393999999997E-3</v>
      </c>
    </row>
    <row r="128" spans="1:3" x14ac:dyDescent="0.3">
      <c r="A128" t="b">
        <v>1</v>
      </c>
      <c r="B128">
        <v>27.669128000000001</v>
      </c>
      <c r="C128" s="2">
        <v>3.8429346000000003E-2</v>
      </c>
    </row>
    <row r="129" spans="1:3" x14ac:dyDescent="0.3">
      <c r="A129" t="b">
        <v>1</v>
      </c>
      <c r="B129">
        <v>-8.8007810000000006</v>
      </c>
      <c r="C129" s="2">
        <v>-1.2223306999999999E-2</v>
      </c>
    </row>
    <row r="130" spans="1:3" x14ac:dyDescent="0.3">
      <c r="A130" t="b">
        <v>1</v>
      </c>
      <c r="B130">
        <v>11.144774999999999</v>
      </c>
      <c r="C130" s="2">
        <v>1.5478855E-2</v>
      </c>
    </row>
    <row r="131" spans="1:3" x14ac:dyDescent="0.3">
      <c r="A131" t="b">
        <v>1</v>
      </c>
      <c r="B131">
        <v>28.71405</v>
      </c>
      <c r="C131" s="2">
        <v>3.9880626000000002E-2</v>
      </c>
    </row>
    <row r="132" spans="1:3" x14ac:dyDescent="0.3">
      <c r="A132" t="b">
        <v>1</v>
      </c>
      <c r="B132">
        <v>-5.9965820000000001</v>
      </c>
      <c r="C132" s="2">
        <v>-8.3285860000000007E-3</v>
      </c>
    </row>
    <row r="133" spans="1:3" x14ac:dyDescent="0.3">
      <c r="A133" t="b">
        <v>1</v>
      </c>
      <c r="B133">
        <v>39.101868000000003</v>
      </c>
      <c r="C133" s="2">
        <v>5.4308149999999999E-2</v>
      </c>
    </row>
    <row r="134" spans="1:3" x14ac:dyDescent="0.3">
      <c r="A134" t="b">
        <v>1</v>
      </c>
      <c r="B134">
        <v>25.710266000000001</v>
      </c>
      <c r="C134" s="2">
        <v>3.5708703000000001E-2</v>
      </c>
    </row>
    <row r="135" spans="1:3" x14ac:dyDescent="0.3">
      <c r="A135" t="b">
        <v>1</v>
      </c>
      <c r="B135">
        <v>-29.510925</v>
      </c>
      <c r="C135" s="2">
        <v>-4.0987395000000003E-2</v>
      </c>
    </row>
    <row r="136" spans="1:3" x14ac:dyDescent="0.3">
      <c r="A136" t="b">
        <v>1</v>
      </c>
      <c r="B136">
        <v>-29.510925</v>
      </c>
      <c r="C136" s="2">
        <v>-4.0987395000000003E-2</v>
      </c>
    </row>
    <row r="137" spans="1:3" x14ac:dyDescent="0.3">
      <c r="A137" t="b">
        <v>1</v>
      </c>
      <c r="B137">
        <v>-6.7997436999999996</v>
      </c>
      <c r="C137" s="2">
        <v>-9.4440889999999993E-3</v>
      </c>
    </row>
    <row r="138" spans="1:3" x14ac:dyDescent="0.3">
      <c r="A138" t="b">
        <v>1</v>
      </c>
      <c r="B138">
        <v>22.730103</v>
      </c>
      <c r="C138" s="2">
        <v>3.1569584999999997E-2</v>
      </c>
    </row>
    <row r="139" spans="1:3" x14ac:dyDescent="0.3">
      <c r="A139" t="b">
        <v>1</v>
      </c>
      <c r="B139">
        <v>11.330565999999999</v>
      </c>
      <c r="C139" s="2">
        <v>1.5736897999999999E-2</v>
      </c>
    </row>
    <row r="140" spans="1:3" x14ac:dyDescent="0.3">
      <c r="A140" t="b">
        <v>1</v>
      </c>
      <c r="B140">
        <v>-29.510925</v>
      </c>
      <c r="C140" s="2">
        <v>-4.0987395000000003E-2</v>
      </c>
    </row>
    <row r="141" spans="1:3" x14ac:dyDescent="0.3">
      <c r="A141" t="b">
        <v>1</v>
      </c>
      <c r="B141">
        <v>-29.510925</v>
      </c>
      <c r="C141" s="2">
        <v>-4.0987395000000003E-2</v>
      </c>
    </row>
    <row r="142" spans="1:3" x14ac:dyDescent="0.3">
      <c r="A142" t="b">
        <v>1</v>
      </c>
      <c r="B142">
        <v>-29.510925</v>
      </c>
      <c r="C142" s="2">
        <v>-4.0987395000000003E-2</v>
      </c>
    </row>
    <row r="143" spans="1:3" x14ac:dyDescent="0.3">
      <c r="A143" t="b">
        <v>1</v>
      </c>
      <c r="B143">
        <v>-4.2669680000000003</v>
      </c>
      <c r="C143" s="2">
        <v>-5.9263440000000001E-3</v>
      </c>
    </row>
    <row r="144" spans="1:3" x14ac:dyDescent="0.3">
      <c r="A144" t="b">
        <v>1</v>
      </c>
      <c r="B144">
        <v>31.802795</v>
      </c>
      <c r="C144" s="2">
        <v>4.4170550000000003E-2</v>
      </c>
    </row>
    <row r="145" spans="1:3" x14ac:dyDescent="0.3">
      <c r="A145" t="b">
        <v>1</v>
      </c>
      <c r="B145">
        <v>24.717651</v>
      </c>
      <c r="C145" s="2">
        <v>3.4330069999999997E-2</v>
      </c>
    </row>
    <row r="146" spans="1:3" x14ac:dyDescent="0.3">
      <c r="A146" t="b">
        <v>1</v>
      </c>
      <c r="B146">
        <v>-5.8951415999999996</v>
      </c>
      <c r="C146" s="2">
        <v>-8.1876959999999995E-3</v>
      </c>
    </row>
    <row r="147" spans="1:3" x14ac:dyDescent="0.3">
      <c r="A147" t="b">
        <v>1</v>
      </c>
      <c r="B147">
        <v>40.672302000000002</v>
      </c>
      <c r="C147" s="2">
        <v>5.6489307000000002E-2</v>
      </c>
    </row>
    <row r="148" spans="1:3" x14ac:dyDescent="0.3">
      <c r="A148" t="b">
        <v>1</v>
      </c>
      <c r="B148">
        <v>-14.471924</v>
      </c>
      <c r="C148" s="2">
        <v>-2.0099895E-2</v>
      </c>
    </row>
    <row r="149" spans="1:3" x14ac:dyDescent="0.3">
      <c r="A149" t="b">
        <v>1</v>
      </c>
      <c r="B149">
        <v>-29.510925</v>
      </c>
      <c r="C149" s="2">
        <v>-4.0987395000000003E-2</v>
      </c>
    </row>
    <row r="150" spans="1:3" x14ac:dyDescent="0.3">
      <c r="A150" t="b">
        <v>1</v>
      </c>
      <c r="B150">
        <v>-29.510925</v>
      </c>
      <c r="C150" s="2">
        <v>-4.0987395000000003E-2</v>
      </c>
    </row>
    <row r="151" spans="1:3" x14ac:dyDescent="0.3">
      <c r="A151" t="b">
        <v>1</v>
      </c>
      <c r="B151">
        <v>-29.510925</v>
      </c>
      <c r="C151" s="2">
        <v>-4.0987395000000003E-2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F13-5DD3-4A9E-B4CE-74FCFF2B0B96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-48.276062000000003</v>
      </c>
      <c r="C2" s="2">
        <v>-6.7050083999999996E-2</v>
      </c>
      <c r="E2" s="1" t="s">
        <v>3</v>
      </c>
      <c r="F2" s="2">
        <f xml:space="preserve"> COUNTIF(TradeResults13[Column1], "VERDADEIRO") / COUNTA(TradeResults13[Column1])</f>
        <v>1</v>
      </c>
    </row>
    <row r="3" spans="1:6" ht="18" x14ac:dyDescent="0.35">
      <c r="A3" t="b">
        <v>1</v>
      </c>
      <c r="B3">
        <v>-48.276062000000003</v>
      </c>
      <c r="C3" s="2">
        <v>-6.7050083999999996E-2</v>
      </c>
      <c r="E3" s="1" t="s">
        <v>4</v>
      </c>
      <c r="F3" s="2">
        <f t="array" ref="F3" xml:space="preserve"> AVERAGE(IF(TradeResults13[Column1] = TRUE,TradeResults13[Column3]))</f>
        <v>-6.7050083999999913E-2</v>
      </c>
    </row>
    <row r="4" spans="1:6" ht="18" x14ac:dyDescent="0.35">
      <c r="A4" t="b">
        <v>1</v>
      </c>
      <c r="B4">
        <v>-48.276062000000003</v>
      </c>
      <c r="C4" s="2">
        <v>-6.7050083999999996E-2</v>
      </c>
      <c r="E4" s="1" t="s">
        <v>8</v>
      </c>
      <c r="F4" s="6">
        <f t="array" ref="F4" xml:space="preserve"> AVERAGE(IF(TradeResults13[Column1] = TRUE,TradeResults13[Column2],0))</f>
        <v>-48.276061999999932</v>
      </c>
    </row>
    <row r="5" spans="1:6" ht="18" x14ac:dyDescent="0.35">
      <c r="A5" t="b">
        <v>1</v>
      </c>
      <c r="B5">
        <v>-48.276062000000003</v>
      </c>
      <c r="C5" s="2">
        <v>-6.7050083999999996E-2</v>
      </c>
      <c r="E5" s="4" t="s">
        <v>5</v>
      </c>
      <c r="F5" s="2">
        <f t="array" ref="F5">_xlfn.STDEV.P(IF(TradeResults13[Column1]=TRUE, TradeResults13[Column3]))</f>
        <v>8.3266726846886741E-17</v>
      </c>
    </row>
    <row r="6" spans="1:6" ht="18" x14ac:dyDescent="0.35">
      <c r="A6" t="b">
        <v>1</v>
      </c>
      <c r="B6">
        <v>-48.276062000000003</v>
      </c>
      <c r="C6" s="2">
        <v>-6.7050083999999996E-2</v>
      </c>
      <c r="E6" s="1" t="s">
        <v>6</v>
      </c>
      <c r="F6" s="2" t="e">
        <f t="array" ref="F6">_xlfn.STDEV.P(IF(TradeResults13[Column1]=TRUE, IF(TradeResults13[Column3]&gt;0,TradeResults13[Column3])))</f>
        <v>#DIV/0!</v>
      </c>
    </row>
    <row r="7" spans="1:6" ht="18" x14ac:dyDescent="0.35">
      <c r="A7" t="b">
        <v>1</v>
      </c>
      <c r="B7">
        <v>-48.276062000000003</v>
      </c>
      <c r="C7" s="2">
        <v>-6.7050083999999996E-2</v>
      </c>
      <c r="E7" s="1" t="s">
        <v>7</v>
      </c>
      <c r="F7" s="3">
        <f t="array" ref="F7">_xlfn.STDEV.P(IF(TradeResults13[Column1]=TRUE, IF(TradeResults13[Column3]&lt;0,TradeResults13[Column3])))</f>
        <v>8.3266726846886741E-17</v>
      </c>
    </row>
    <row r="8" spans="1:6" x14ac:dyDescent="0.3">
      <c r="A8" t="b">
        <v>1</v>
      </c>
      <c r="B8">
        <v>-48.276062000000003</v>
      </c>
      <c r="C8" s="2">
        <v>-6.7050083999999996E-2</v>
      </c>
    </row>
    <row r="9" spans="1:6" x14ac:dyDescent="0.3">
      <c r="A9" t="b">
        <v>1</v>
      </c>
      <c r="B9">
        <v>-48.276062000000003</v>
      </c>
      <c r="C9" s="2">
        <v>-6.7050083999999996E-2</v>
      </c>
    </row>
    <row r="10" spans="1:6" x14ac:dyDescent="0.3">
      <c r="A10" t="b">
        <v>1</v>
      </c>
      <c r="B10">
        <v>-48.276062000000003</v>
      </c>
      <c r="C10" s="2">
        <v>-6.7050083999999996E-2</v>
      </c>
    </row>
    <row r="11" spans="1:6" x14ac:dyDescent="0.3">
      <c r="A11" t="b">
        <v>1</v>
      </c>
      <c r="B11">
        <v>-48.276062000000003</v>
      </c>
      <c r="C11" s="2">
        <v>-6.7050083999999996E-2</v>
      </c>
    </row>
    <row r="12" spans="1:6" x14ac:dyDescent="0.3">
      <c r="A12" t="b">
        <v>1</v>
      </c>
      <c r="B12">
        <v>-48.276062000000003</v>
      </c>
      <c r="C12" s="2">
        <v>-6.7050083999999996E-2</v>
      </c>
    </row>
    <row r="13" spans="1:6" x14ac:dyDescent="0.3">
      <c r="A13" t="b">
        <v>1</v>
      </c>
      <c r="B13">
        <v>-48.276062000000003</v>
      </c>
      <c r="C13" s="2">
        <v>-6.7050083999999996E-2</v>
      </c>
    </row>
    <row r="14" spans="1:6" x14ac:dyDescent="0.3">
      <c r="A14" t="b">
        <v>1</v>
      </c>
      <c r="B14">
        <v>-48.276062000000003</v>
      </c>
      <c r="C14" s="2">
        <v>-6.7050083999999996E-2</v>
      </c>
    </row>
    <row r="15" spans="1:6" x14ac:dyDescent="0.3">
      <c r="A15" t="b">
        <v>1</v>
      </c>
      <c r="B15">
        <v>-48.276062000000003</v>
      </c>
      <c r="C15" s="2">
        <v>-6.7050083999999996E-2</v>
      </c>
    </row>
    <row r="16" spans="1:6" x14ac:dyDescent="0.3">
      <c r="A16" t="b">
        <v>1</v>
      </c>
      <c r="B16">
        <v>-48.276062000000003</v>
      </c>
      <c r="C16" s="2">
        <v>-6.7050083999999996E-2</v>
      </c>
    </row>
    <row r="17" spans="1:3" x14ac:dyDescent="0.3">
      <c r="A17" t="b">
        <v>1</v>
      </c>
      <c r="B17">
        <v>-48.276062000000003</v>
      </c>
      <c r="C17" s="2">
        <v>-6.7050083999999996E-2</v>
      </c>
    </row>
    <row r="18" spans="1:3" x14ac:dyDescent="0.3">
      <c r="A18" t="b">
        <v>1</v>
      </c>
      <c r="B18">
        <v>-48.276062000000003</v>
      </c>
      <c r="C18" s="2">
        <v>-6.7050083999999996E-2</v>
      </c>
    </row>
    <row r="19" spans="1:3" x14ac:dyDescent="0.3">
      <c r="A19" t="b">
        <v>1</v>
      </c>
      <c r="B19">
        <v>-48.276062000000003</v>
      </c>
      <c r="C19" s="2">
        <v>-6.7050083999999996E-2</v>
      </c>
    </row>
    <row r="20" spans="1:3" x14ac:dyDescent="0.3">
      <c r="A20" t="b">
        <v>1</v>
      </c>
      <c r="B20">
        <v>-48.276062000000003</v>
      </c>
      <c r="C20" s="2">
        <v>-6.7050083999999996E-2</v>
      </c>
    </row>
    <row r="21" spans="1:3" x14ac:dyDescent="0.3">
      <c r="A21" t="b">
        <v>1</v>
      </c>
      <c r="B21">
        <v>-48.276062000000003</v>
      </c>
      <c r="C21" s="2">
        <v>-6.7050083999999996E-2</v>
      </c>
    </row>
    <row r="22" spans="1:3" x14ac:dyDescent="0.3">
      <c r="A22" t="b">
        <v>1</v>
      </c>
      <c r="B22">
        <v>-48.276062000000003</v>
      </c>
      <c r="C22" s="2">
        <v>-6.7050083999999996E-2</v>
      </c>
    </row>
    <row r="23" spans="1:3" x14ac:dyDescent="0.3">
      <c r="A23" t="b">
        <v>1</v>
      </c>
      <c r="B23">
        <v>-48.276062000000003</v>
      </c>
      <c r="C23" s="2">
        <v>-6.7050083999999996E-2</v>
      </c>
    </row>
    <row r="24" spans="1:3" x14ac:dyDescent="0.3">
      <c r="A24" t="b">
        <v>1</v>
      </c>
      <c r="B24">
        <v>-48.276062000000003</v>
      </c>
      <c r="C24" s="2">
        <v>-6.7050083999999996E-2</v>
      </c>
    </row>
    <row r="25" spans="1:3" x14ac:dyDescent="0.3">
      <c r="A25" t="b">
        <v>1</v>
      </c>
      <c r="B25">
        <v>-48.276062000000003</v>
      </c>
      <c r="C25" s="2">
        <v>-6.7050083999999996E-2</v>
      </c>
    </row>
    <row r="26" spans="1:3" x14ac:dyDescent="0.3">
      <c r="A26" t="b">
        <v>1</v>
      </c>
      <c r="B26">
        <v>-48.276062000000003</v>
      </c>
      <c r="C26" s="2">
        <v>-6.7050083999999996E-2</v>
      </c>
    </row>
    <row r="27" spans="1:3" x14ac:dyDescent="0.3">
      <c r="A27" t="b">
        <v>1</v>
      </c>
      <c r="B27">
        <v>-48.276062000000003</v>
      </c>
      <c r="C27" s="2">
        <v>-6.7050083999999996E-2</v>
      </c>
    </row>
    <row r="28" spans="1:3" x14ac:dyDescent="0.3">
      <c r="A28" t="b">
        <v>1</v>
      </c>
      <c r="B28">
        <v>-48.276062000000003</v>
      </c>
      <c r="C28" s="2">
        <v>-6.7050083999999996E-2</v>
      </c>
    </row>
    <row r="29" spans="1:3" x14ac:dyDescent="0.3">
      <c r="A29" t="b">
        <v>1</v>
      </c>
      <c r="B29">
        <v>-48.276062000000003</v>
      </c>
      <c r="C29" s="2">
        <v>-6.7050083999999996E-2</v>
      </c>
    </row>
    <row r="30" spans="1:3" x14ac:dyDescent="0.3">
      <c r="A30" t="b">
        <v>1</v>
      </c>
      <c r="B30">
        <v>-48.276062000000003</v>
      </c>
      <c r="C30" s="2">
        <v>-6.7050083999999996E-2</v>
      </c>
    </row>
    <row r="31" spans="1:3" x14ac:dyDescent="0.3">
      <c r="A31" t="b">
        <v>1</v>
      </c>
      <c r="B31">
        <v>-48.276062000000003</v>
      </c>
      <c r="C31" s="2">
        <v>-6.7050083999999996E-2</v>
      </c>
    </row>
    <row r="32" spans="1:3" x14ac:dyDescent="0.3">
      <c r="A32" t="b">
        <v>1</v>
      </c>
      <c r="B32">
        <v>-48.276062000000003</v>
      </c>
      <c r="C32" s="2">
        <v>-6.7050083999999996E-2</v>
      </c>
    </row>
    <row r="33" spans="1:3" x14ac:dyDescent="0.3">
      <c r="A33" t="b">
        <v>1</v>
      </c>
      <c r="B33">
        <v>-48.276062000000003</v>
      </c>
      <c r="C33" s="2">
        <v>-6.7050083999999996E-2</v>
      </c>
    </row>
    <row r="34" spans="1:3" x14ac:dyDescent="0.3">
      <c r="A34" t="b">
        <v>1</v>
      </c>
      <c r="B34">
        <v>-48.276062000000003</v>
      </c>
      <c r="C34" s="2">
        <v>-6.7050083999999996E-2</v>
      </c>
    </row>
    <row r="35" spans="1:3" x14ac:dyDescent="0.3">
      <c r="A35" t="b">
        <v>1</v>
      </c>
      <c r="B35">
        <v>-48.276062000000003</v>
      </c>
      <c r="C35" s="2">
        <v>-6.7050083999999996E-2</v>
      </c>
    </row>
    <row r="36" spans="1:3" x14ac:dyDescent="0.3">
      <c r="A36" t="b">
        <v>1</v>
      </c>
      <c r="B36">
        <v>-48.276062000000003</v>
      </c>
      <c r="C36" s="2">
        <v>-6.7050083999999996E-2</v>
      </c>
    </row>
    <row r="37" spans="1:3" x14ac:dyDescent="0.3">
      <c r="A37" t="b">
        <v>1</v>
      </c>
      <c r="B37">
        <v>-48.276062000000003</v>
      </c>
      <c r="C37" s="2">
        <v>-6.7050083999999996E-2</v>
      </c>
    </row>
    <row r="38" spans="1:3" x14ac:dyDescent="0.3">
      <c r="A38" t="b">
        <v>1</v>
      </c>
      <c r="B38">
        <v>-48.276062000000003</v>
      </c>
      <c r="C38" s="2">
        <v>-6.7050083999999996E-2</v>
      </c>
    </row>
    <row r="39" spans="1:3" x14ac:dyDescent="0.3">
      <c r="A39" t="b">
        <v>1</v>
      </c>
      <c r="B39">
        <v>-48.276062000000003</v>
      </c>
      <c r="C39" s="2">
        <v>-6.7050083999999996E-2</v>
      </c>
    </row>
    <row r="40" spans="1:3" x14ac:dyDescent="0.3">
      <c r="A40" t="b">
        <v>1</v>
      </c>
      <c r="B40">
        <v>-48.276062000000003</v>
      </c>
      <c r="C40" s="2">
        <v>-6.7050083999999996E-2</v>
      </c>
    </row>
    <row r="41" spans="1:3" x14ac:dyDescent="0.3">
      <c r="A41" t="b">
        <v>1</v>
      </c>
      <c r="B41">
        <v>-48.276062000000003</v>
      </c>
      <c r="C41" s="2">
        <v>-6.7050083999999996E-2</v>
      </c>
    </row>
    <row r="42" spans="1:3" x14ac:dyDescent="0.3">
      <c r="A42" t="b">
        <v>1</v>
      </c>
      <c r="B42">
        <v>-48.276062000000003</v>
      </c>
      <c r="C42" s="2">
        <v>-6.7050083999999996E-2</v>
      </c>
    </row>
    <row r="43" spans="1:3" x14ac:dyDescent="0.3">
      <c r="A43" t="b">
        <v>1</v>
      </c>
      <c r="B43">
        <v>-48.276062000000003</v>
      </c>
      <c r="C43" s="2">
        <v>-6.7050083999999996E-2</v>
      </c>
    </row>
    <row r="44" spans="1:3" x14ac:dyDescent="0.3">
      <c r="A44" t="b">
        <v>1</v>
      </c>
      <c r="B44">
        <v>-48.276062000000003</v>
      </c>
      <c r="C44" s="2">
        <v>-6.7050083999999996E-2</v>
      </c>
    </row>
    <row r="45" spans="1:3" x14ac:dyDescent="0.3">
      <c r="A45" t="b">
        <v>1</v>
      </c>
      <c r="B45">
        <v>-48.276062000000003</v>
      </c>
      <c r="C45" s="2">
        <v>-6.7050083999999996E-2</v>
      </c>
    </row>
    <row r="46" spans="1:3" x14ac:dyDescent="0.3">
      <c r="A46" t="b">
        <v>1</v>
      </c>
      <c r="B46">
        <v>-48.276062000000003</v>
      </c>
      <c r="C46" s="2">
        <v>-6.7050083999999996E-2</v>
      </c>
    </row>
    <row r="47" spans="1:3" x14ac:dyDescent="0.3">
      <c r="A47" t="b">
        <v>1</v>
      </c>
      <c r="B47">
        <v>-48.276062000000003</v>
      </c>
      <c r="C47" s="2">
        <v>-6.7050083999999996E-2</v>
      </c>
    </row>
    <row r="48" spans="1:3" x14ac:dyDescent="0.3">
      <c r="A48" t="b">
        <v>1</v>
      </c>
      <c r="B48">
        <v>-48.276062000000003</v>
      </c>
      <c r="C48" s="2">
        <v>-6.7050083999999996E-2</v>
      </c>
    </row>
    <row r="49" spans="1:3" x14ac:dyDescent="0.3">
      <c r="A49" t="b">
        <v>1</v>
      </c>
      <c r="B49">
        <v>-48.276062000000003</v>
      </c>
      <c r="C49" s="2">
        <v>-6.7050083999999996E-2</v>
      </c>
    </row>
    <row r="50" spans="1:3" x14ac:dyDescent="0.3">
      <c r="A50" t="b">
        <v>1</v>
      </c>
      <c r="B50">
        <v>-48.276062000000003</v>
      </c>
      <c r="C50" s="2">
        <v>-6.7050083999999996E-2</v>
      </c>
    </row>
    <row r="51" spans="1:3" x14ac:dyDescent="0.3">
      <c r="A51" t="b">
        <v>1</v>
      </c>
      <c r="B51">
        <v>-48.276062000000003</v>
      </c>
      <c r="C51" s="2">
        <v>-6.7050083999999996E-2</v>
      </c>
    </row>
    <row r="52" spans="1:3" x14ac:dyDescent="0.3">
      <c r="A52" t="b">
        <v>1</v>
      </c>
      <c r="B52">
        <v>-48.276062000000003</v>
      </c>
      <c r="C52" s="2">
        <v>-6.7050083999999996E-2</v>
      </c>
    </row>
    <row r="53" spans="1:3" x14ac:dyDescent="0.3">
      <c r="A53" t="b">
        <v>1</v>
      </c>
      <c r="B53">
        <v>-48.276062000000003</v>
      </c>
      <c r="C53" s="2">
        <v>-6.7050083999999996E-2</v>
      </c>
    </row>
    <row r="54" spans="1:3" x14ac:dyDescent="0.3">
      <c r="A54" t="b">
        <v>1</v>
      </c>
      <c r="B54">
        <v>-48.276062000000003</v>
      </c>
      <c r="C54" s="2">
        <v>-6.7050083999999996E-2</v>
      </c>
    </row>
    <row r="55" spans="1:3" x14ac:dyDescent="0.3">
      <c r="A55" t="b">
        <v>1</v>
      </c>
      <c r="B55">
        <v>-48.276062000000003</v>
      </c>
      <c r="C55" s="2">
        <v>-6.7050083999999996E-2</v>
      </c>
    </row>
    <row r="56" spans="1:3" x14ac:dyDescent="0.3">
      <c r="A56" t="b">
        <v>1</v>
      </c>
      <c r="B56">
        <v>-48.276062000000003</v>
      </c>
      <c r="C56" s="2">
        <v>-6.7050083999999996E-2</v>
      </c>
    </row>
    <row r="57" spans="1:3" x14ac:dyDescent="0.3">
      <c r="A57" t="b">
        <v>1</v>
      </c>
      <c r="B57">
        <v>-48.276062000000003</v>
      </c>
      <c r="C57" s="2">
        <v>-6.7050083999999996E-2</v>
      </c>
    </row>
    <row r="58" spans="1:3" x14ac:dyDescent="0.3">
      <c r="A58" t="b">
        <v>1</v>
      </c>
      <c r="B58">
        <v>-48.276062000000003</v>
      </c>
      <c r="C58" s="2">
        <v>-6.7050083999999996E-2</v>
      </c>
    </row>
    <row r="59" spans="1:3" x14ac:dyDescent="0.3">
      <c r="A59" t="b">
        <v>1</v>
      </c>
      <c r="B59">
        <v>-48.276062000000003</v>
      </c>
      <c r="C59" s="2">
        <v>-6.7050083999999996E-2</v>
      </c>
    </row>
    <row r="60" spans="1:3" x14ac:dyDescent="0.3">
      <c r="A60" t="b">
        <v>1</v>
      </c>
      <c r="B60">
        <v>-48.276062000000003</v>
      </c>
      <c r="C60" s="2">
        <v>-6.7050083999999996E-2</v>
      </c>
    </row>
    <row r="61" spans="1:3" x14ac:dyDescent="0.3">
      <c r="A61" t="b">
        <v>1</v>
      </c>
      <c r="B61">
        <v>-48.276062000000003</v>
      </c>
      <c r="C61" s="2">
        <v>-6.7050083999999996E-2</v>
      </c>
    </row>
    <row r="62" spans="1:3" x14ac:dyDescent="0.3">
      <c r="A62" t="b">
        <v>1</v>
      </c>
      <c r="B62">
        <v>-48.276062000000003</v>
      </c>
      <c r="C62" s="2">
        <v>-6.7050083999999996E-2</v>
      </c>
    </row>
    <row r="63" spans="1:3" x14ac:dyDescent="0.3">
      <c r="A63" t="b">
        <v>1</v>
      </c>
      <c r="B63">
        <v>-48.276062000000003</v>
      </c>
      <c r="C63" s="2">
        <v>-6.7050083999999996E-2</v>
      </c>
    </row>
    <row r="64" spans="1:3" x14ac:dyDescent="0.3">
      <c r="A64" t="b">
        <v>1</v>
      </c>
      <c r="B64">
        <v>-48.276062000000003</v>
      </c>
      <c r="C64" s="2">
        <v>-6.7050083999999996E-2</v>
      </c>
    </row>
    <row r="65" spans="1:3" x14ac:dyDescent="0.3">
      <c r="A65" t="b">
        <v>1</v>
      </c>
      <c r="B65">
        <v>-48.276062000000003</v>
      </c>
      <c r="C65" s="2">
        <v>-6.7050083999999996E-2</v>
      </c>
    </row>
    <row r="66" spans="1:3" x14ac:dyDescent="0.3">
      <c r="A66" t="b">
        <v>1</v>
      </c>
      <c r="B66">
        <v>-48.276062000000003</v>
      </c>
      <c r="C66" s="2">
        <v>-6.7050083999999996E-2</v>
      </c>
    </row>
    <row r="67" spans="1:3" x14ac:dyDescent="0.3">
      <c r="A67" t="b">
        <v>1</v>
      </c>
      <c r="B67">
        <v>-48.276062000000003</v>
      </c>
      <c r="C67" s="2">
        <v>-6.7050083999999996E-2</v>
      </c>
    </row>
    <row r="68" spans="1:3" x14ac:dyDescent="0.3">
      <c r="A68" t="b">
        <v>1</v>
      </c>
      <c r="B68">
        <v>-48.276062000000003</v>
      </c>
      <c r="C68" s="2">
        <v>-6.7050083999999996E-2</v>
      </c>
    </row>
    <row r="69" spans="1:3" x14ac:dyDescent="0.3">
      <c r="A69" t="b">
        <v>1</v>
      </c>
      <c r="B69">
        <v>-48.276062000000003</v>
      </c>
      <c r="C69" s="2">
        <v>-6.7050083999999996E-2</v>
      </c>
    </row>
    <row r="70" spans="1:3" x14ac:dyDescent="0.3">
      <c r="A70" t="b">
        <v>1</v>
      </c>
      <c r="B70">
        <v>-48.276062000000003</v>
      </c>
      <c r="C70" s="2">
        <v>-6.7050083999999996E-2</v>
      </c>
    </row>
    <row r="71" spans="1:3" x14ac:dyDescent="0.3">
      <c r="A71" t="b">
        <v>1</v>
      </c>
      <c r="B71">
        <v>-48.276062000000003</v>
      </c>
      <c r="C71" s="2">
        <v>-6.7050083999999996E-2</v>
      </c>
    </row>
    <row r="72" spans="1:3" x14ac:dyDescent="0.3">
      <c r="A72" t="b">
        <v>1</v>
      </c>
      <c r="B72">
        <v>-48.276062000000003</v>
      </c>
      <c r="C72" s="2">
        <v>-6.7050083999999996E-2</v>
      </c>
    </row>
    <row r="73" spans="1:3" x14ac:dyDescent="0.3">
      <c r="A73" t="b">
        <v>1</v>
      </c>
      <c r="B73">
        <v>-48.276062000000003</v>
      </c>
      <c r="C73" s="2">
        <v>-6.7050083999999996E-2</v>
      </c>
    </row>
    <row r="74" spans="1:3" x14ac:dyDescent="0.3">
      <c r="A74" t="b">
        <v>1</v>
      </c>
      <c r="B74">
        <v>-48.276062000000003</v>
      </c>
      <c r="C74" s="2">
        <v>-6.7050083999999996E-2</v>
      </c>
    </row>
    <row r="75" spans="1:3" x14ac:dyDescent="0.3">
      <c r="A75" t="b">
        <v>1</v>
      </c>
      <c r="B75">
        <v>-48.276062000000003</v>
      </c>
      <c r="C75" s="2">
        <v>-6.7050083999999996E-2</v>
      </c>
    </row>
    <row r="76" spans="1:3" x14ac:dyDescent="0.3">
      <c r="A76" t="b">
        <v>1</v>
      </c>
      <c r="B76">
        <v>-48.276062000000003</v>
      </c>
      <c r="C76" s="2">
        <v>-6.7050083999999996E-2</v>
      </c>
    </row>
    <row r="77" spans="1:3" x14ac:dyDescent="0.3">
      <c r="A77" t="b">
        <v>1</v>
      </c>
      <c r="B77">
        <v>-48.276062000000003</v>
      </c>
      <c r="C77" s="2">
        <v>-6.7050083999999996E-2</v>
      </c>
    </row>
    <row r="78" spans="1:3" x14ac:dyDescent="0.3">
      <c r="A78" t="b">
        <v>1</v>
      </c>
      <c r="B78">
        <v>-48.276062000000003</v>
      </c>
      <c r="C78" s="2">
        <v>-6.7050083999999996E-2</v>
      </c>
    </row>
    <row r="79" spans="1:3" x14ac:dyDescent="0.3">
      <c r="A79" t="b">
        <v>1</v>
      </c>
      <c r="B79">
        <v>-48.276062000000003</v>
      </c>
      <c r="C79" s="2">
        <v>-6.7050083999999996E-2</v>
      </c>
    </row>
    <row r="80" spans="1:3" x14ac:dyDescent="0.3">
      <c r="A80" t="b">
        <v>1</v>
      </c>
      <c r="B80">
        <v>-48.276062000000003</v>
      </c>
      <c r="C80" s="2">
        <v>-6.7050083999999996E-2</v>
      </c>
    </row>
    <row r="81" spans="1:3" x14ac:dyDescent="0.3">
      <c r="A81" t="b">
        <v>1</v>
      </c>
      <c r="B81">
        <v>-48.276062000000003</v>
      </c>
      <c r="C81" s="2">
        <v>-6.7050083999999996E-2</v>
      </c>
    </row>
    <row r="82" spans="1:3" x14ac:dyDescent="0.3">
      <c r="A82" t="b">
        <v>1</v>
      </c>
      <c r="B82">
        <v>-48.276062000000003</v>
      </c>
      <c r="C82" s="2">
        <v>-6.7050083999999996E-2</v>
      </c>
    </row>
    <row r="83" spans="1:3" x14ac:dyDescent="0.3">
      <c r="A83" t="b">
        <v>1</v>
      </c>
      <c r="B83">
        <v>-48.276062000000003</v>
      </c>
      <c r="C83" s="2">
        <v>-6.7050083999999996E-2</v>
      </c>
    </row>
    <row r="84" spans="1:3" x14ac:dyDescent="0.3">
      <c r="A84" t="b">
        <v>1</v>
      </c>
      <c r="B84">
        <v>-48.276062000000003</v>
      </c>
      <c r="C84" s="2">
        <v>-6.7050083999999996E-2</v>
      </c>
    </row>
    <row r="85" spans="1:3" x14ac:dyDescent="0.3">
      <c r="A85" t="b">
        <v>1</v>
      </c>
      <c r="B85">
        <v>-48.276062000000003</v>
      </c>
      <c r="C85" s="2">
        <v>-6.7050083999999996E-2</v>
      </c>
    </row>
    <row r="86" spans="1:3" x14ac:dyDescent="0.3">
      <c r="A86" t="b">
        <v>1</v>
      </c>
      <c r="B86">
        <v>-48.276062000000003</v>
      </c>
      <c r="C86" s="2">
        <v>-6.7050083999999996E-2</v>
      </c>
    </row>
    <row r="87" spans="1:3" x14ac:dyDescent="0.3">
      <c r="A87" t="b">
        <v>1</v>
      </c>
      <c r="B87">
        <v>-48.276062000000003</v>
      </c>
      <c r="C87" s="2">
        <v>-6.7050083999999996E-2</v>
      </c>
    </row>
    <row r="88" spans="1:3" x14ac:dyDescent="0.3">
      <c r="A88" t="b">
        <v>1</v>
      </c>
      <c r="B88">
        <v>-48.276062000000003</v>
      </c>
      <c r="C88" s="2">
        <v>-6.7050083999999996E-2</v>
      </c>
    </row>
    <row r="89" spans="1:3" x14ac:dyDescent="0.3">
      <c r="A89" t="b">
        <v>1</v>
      </c>
      <c r="B89">
        <v>-48.276062000000003</v>
      </c>
      <c r="C89" s="2">
        <v>-6.7050083999999996E-2</v>
      </c>
    </row>
    <row r="90" spans="1:3" x14ac:dyDescent="0.3">
      <c r="A90" t="b">
        <v>1</v>
      </c>
      <c r="B90">
        <v>-48.276062000000003</v>
      </c>
      <c r="C90" s="2">
        <v>-6.7050083999999996E-2</v>
      </c>
    </row>
    <row r="91" spans="1:3" x14ac:dyDescent="0.3">
      <c r="A91" t="b">
        <v>1</v>
      </c>
      <c r="B91">
        <v>-48.276062000000003</v>
      </c>
      <c r="C91" s="2">
        <v>-6.7050083999999996E-2</v>
      </c>
    </row>
    <row r="92" spans="1:3" x14ac:dyDescent="0.3">
      <c r="A92" t="b">
        <v>1</v>
      </c>
      <c r="B92">
        <v>-48.276062000000003</v>
      </c>
      <c r="C92" s="2">
        <v>-6.7050083999999996E-2</v>
      </c>
    </row>
    <row r="93" spans="1:3" x14ac:dyDescent="0.3">
      <c r="A93" t="b">
        <v>1</v>
      </c>
      <c r="B93">
        <v>-48.276062000000003</v>
      </c>
      <c r="C93" s="2">
        <v>-6.7050083999999996E-2</v>
      </c>
    </row>
    <row r="94" spans="1:3" x14ac:dyDescent="0.3">
      <c r="A94" t="b">
        <v>1</v>
      </c>
      <c r="B94">
        <v>-48.276062000000003</v>
      </c>
      <c r="C94" s="2">
        <v>-6.7050083999999996E-2</v>
      </c>
    </row>
    <row r="95" spans="1:3" x14ac:dyDescent="0.3">
      <c r="A95" t="b">
        <v>1</v>
      </c>
      <c r="B95">
        <v>-48.276062000000003</v>
      </c>
      <c r="C95" s="2">
        <v>-6.7050083999999996E-2</v>
      </c>
    </row>
    <row r="96" spans="1:3" x14ac:dyDescent="0.3">
      <c r="A96" t="b">
        <v>1</v>
      </c>
      <c r="B96">
        <v>-48.276062000000003</v>
      </c>
      <c r="C96" s="2">
        <v>-6.7050083999999996E-2</v>
      </c>
    </row>
    <row r="97" spans="1:3" x14ac:dyDescent="0.3">
      <c r="A97" t="b">
        <v>1</v>
      </c>
      <c r="B97">
        <v>-48.276062000000003</v>
      </c>
      <c r="C97" s="2">
        <v>-6.7050083999999996E-2</v>
      </c>
    </row>
    <row r="98" spans="1:3" x14ac:dyDescent="0.3">
      <c r="A98" t="b">
        <v>1</v>
      </c>
      <c r="B98">
        <v>-48.276062000000003</v>
      </c>
      <c r="C98" s="2">
        <v>-6.7050083999999996E-2</v>
      </c>
    </row>
    <row r="99" spans="1:3" x14ac:dyDescent="0.3">
      <c r="A99" t="b">
        <v>1</v>
      </c>
      <c r="B99">
        <v>-48.276062000000003</v>
      </c>
      <c r="C99" s="2">
        <v>-6.7050083999999996E-2</v>
      </c>
    </row>
    <row r="100" spans="1:3" x14ac:dyDescent="0.3">
      <c r="A100" t="b">
        <v>1</v>
      </c>
      <c r="B100">
        <v>-48.276062000000003</v>
      </c>
      <c r="C100" s="2">
        <v>-6.7050083999999996E-2</v>
      </c>
    </row>
    <row r="101" spans="1:3" x14ac:dyDescent="0.3">
      <c r="A101" t="b">
        <v>1</v>
      </c>
      <c r="B101">
        <v>-48.276062000000003</v>
      </c>
      <c r="C101" s="2">
        <v>-6.7050083999999996E-2</v>
      </c>
    </row>
    <row r="102" spans="1:3" x14ac:dyDescent="0.3">
      <c r="A102" t="b">
        <v>1</v>
      </c>
      <c r="B102">
        <v>-48.276062000000003</v>
      </c>
      <c r="C102" s="2">
        <v>-6.7050083999999996E-2</v>
      </c>
    </row>
    <row r="103" spans="1:3" x14ac:dyDescent="0.3">
      <c r="A103" t="b">
        <v>1</v>
      </c>
      <c r="B103">
        <v>-48.276062000000003</v>
      </c>
      <c r="C103" s="2">
        <v>-6.7050083999999996E-2</v>
      </c>
    </row>
    <row r="104" spans="1:3" x14ac:dyDescent="0.3">
      <c r="A104" t="b">
        <v>1</v>
      </c>
      <c r="B104">
        <v>-48.276062000000003</v>
      </c>
      <c r="C104" s="2">
        <v>-6.7050083999999996E-2</v>
      </c>
    </row>
    <row r="105" spans="1:3" x14ac:dyDescent="0.3">
      <c r="A105" t="b">
        <v>1</v>
      </c>
      <c r="B105">
        <v>-48.276062000000003</v>
      </c>
      <c r="C105" s="2">
        <v>-6.7050083999999996E-2</v>
      </c>
    </row>
    <row r="106" spans="1:3" x14ac:dyDescent="0.3">
      <c r="A106" t="b">
        <v>1</v>
      </c>
      <c r="B106">
        <v>-48.276062000000003</v>
      </c>
      <c r="C106" s="2">
        <v>-6.7050083999999996E-2</v>
      </c>
    </row>
    <row r="107" spans="1:3" x14ac:dyDescent="0.3">
      <c r="A107" t="b">
        <v>1</v>
      </c>
      <c r="B107">
        <v>-48.276062000000003</v>
      </c>
      <c r="C107" s="2">
        <v>-6.7050083999999996E-2</v>
      </c>
    </row>
    <row r="108" spans="1:3" x14ac:dyDescent="0.3">
      <c r="A108" t="b">
        <v>1</v>
      </c>
      <c r="B108">
        <v>-48.276062000000003</v>
      </c>
      <c r="C108" s="2">
        <v>-6.7050083999999996E-2</v>
      </c>
    </row>
    <row r="109" spans="1:3" x14ac:dyDescent="0.3">
      <c r="A109" t="b">
        <v>1</v>
      </c>
      <c r="B109">
        <v>-48.276062000000003</v>
      </c>
      <c r="C109" s="2">
        <v>-6.7050083999999996E-2</v>
      </c>
    </row>
    <row r="110" spans="1:3" x14ac:dyDescent="0.3">
      <c r="A110" t="b">
        <v>1</v>
      </c>
      <c r="B110">
        <v>-48.276062000000003</v>
      </c>
      <c r="C110" s="2">
        <v>-6.7050083999999996E-2</v>
      </c>
    </row>
    <row r="111" spans="1:3" x14ac:dyDescent="0.3">
      <c r="A111" t="b">
        <v>1</v>
      </c>
      <c r="B111">
        <v>-48.276062000000003</v>
      </c>
      <c r="C111" s="2">
        <v>-6.7050083999999996E-2</v>
      </c>
    </row>
    <row r="112" spans="1:3" x14ac:dyDescent="0.3">
      <c r="A112" t="b">
        <v>1</v>
      </c>
      <c r="B112">
        <v>-48.276062000000003</v>
      </c>
      <c r="C112" s="2">
        <v>-6.7050083999999996E-2</v>
      </c>
    </row>
    <row r="113" spans="1:3" x14ac:dyDescent="0.3">
      <c r="A113" t="b">
        <v>1</v>
      </c>
      <c r="B113">
        <v>-48.276062000000003</v>
      </c>
      <c r="C113" s="2">
        <v>-6.7050083999999996E-2</v>
      </c>
    </row>
    <row r="114" spans="1:3" x14ac:dyDescent="0.3">
      <c r="A114" t="b">
        <v>1</v>
      </c>
      <c r="B114">
        <v>-48.276062000000003</v>
      </c>
      <c r="C114" s="2">
        <v>-6.7050083999999996E-2</v>
      </c>
    </row>
    <row r="115" spans="1:3" x14ac:dyDescent="0.3">
      <c r="A115" t="b">
        <v>1</v>
      </c>
      <c r="B115">
        <v>-48.276062000000003</v>
      </c>
      <c r="C115" s="2">
        <v>-6.7050083999999996E-2</v>
      </c>
    </row>
    <row r="116" spans="1:3" x14ac:dyDescent="0.3">
      <c r="A116" t="b">
        <v>1</v>
      </c>
      <c r="B116">
        <v>-48.276062000000003</v>
      </c>
      <c r="C116" s="2">
        <v>-6.7050083999999996E-2</v>
      </c>
    </row>
    <row r="117" spans="1:3" x14ac:dyDescent="0.3">
      <c r="A117" t="b">
        <v>1</v>
      </c>
      <c r="B117">
        <v>-48.276062000000003</v>
      </c>
      <c r="C117" s="2">
        <v>-6.7050083999999996E-2</v>
      </c>
    </row>
    <row r="118" spans="1:3" x14ac:dyDescent="0.3">
      <c r="A118" t="b">
        <v>1</v>
      </c>
      <c r="B118">
        <v>-48.276062000000003</v>
      </c>
      <c r="C118" s="2">
        <v>-6.7050083999999996E-2</v>
      </c>
    </row>
    <row r="119" spans="1:3" x14ac:dyDescent="0.3">
      <c r="A119" t="b">
        <v>1</v>
      </c>
      <c r="B119">
        <v>-48.276062000000003</v>
      </c>
      <c r="C119" s="2">
        <v>-6.7050083999999996E-2</v>
      </c>
    </row>
    <row r="120" spans="1:3" x14ac:dyDescent="0.3">
      <c r="A120" t="b">
        <v>1</v>
      </c>
      <c r="B120">
        <v>-48.276062000000003</v>
      </c>
      <c r="C120" s="2">
        <v>-6.7050083999999996E-2</v>
      </c>
    </row>
    <row r="121" spans="1:3" x14ac:dyDescent="0.3">
      <c r="A121" t="b">
        <v>1</v>
      </c>
      <c r="B121">
        <v>-48.276062000000003</v>
      </c>
      <c r="C121" s="2">
        <v>-6.7050083999999996E-2</v>
      </c>
    </row>
    <row r="122" spans="1:3" x14ac:dyDescent="0.3">
      <c r="A122" t="b">
        <v>1</v>
      </c>
      <c r="B122">
        <v>-48.276062000000003</v>
      </c>
      <c r="C122" s="2">
        <v>-6.7050083999999996E-2</v>
      </c>
    </row>
    <row r="123" spans="1:3" x14ac:dyDescent="0.3">
      <c r="A123" t="b">
        <v>1</v>
      </c>
      <c r="B123">
        <v>-48.276062000000003</v>
      </c>
      <c r="C123" s="2">
        <v>-6.7050083999999996E-2</v>
      </c>
    </row>
    <row r="124" spans="1:3" x14ac:dyDescent="0.3">
      <c r="A124" t="b">
        <v>1</v>
      </c>
      <c r="B124">
        <v>-48.276062000000003</v>
      </c>
      <c r="C124" s="2">
        <v>-6.7050083999999996E-2</v>
      </c>
    </row>
    <row r="125" spans="1:3" x14ac:dyDescent="0.3">
      <c r="A125" t="b">
        <v>1</v>
      </c>
      <c r="B125">
        <v>-48.276062000000003</v>
      </c>
      <c r="C125" s="2">
        <v>-6.7050083999999996E-2</v>
      </c>
    </row>
    <row r="126" spans="1:3" x14ac:dyDescent="0.3">
      <c r="A126" t="b">
        <v>1</v>
      </c>
      <c r="B126">
        <v>-48.276062000000003</v>
      </c>
      <c r="C126" s="2">
        <v>-6.7050083999999996E-2</v>
      </c>
    </row>
    <row r="127" spans="1:3" x14ac:dyDescent="0.3">
      <c r="A127" t="b">
        <v>1</v>
      </c>
      <c r="B127">
        <v>-48.276062000000003</v>
      </c>
      <c r="C127" s="2">
        <v>-6.7050083999999996E-2</v>
      </c>
    </row>
    <row r="128" spans="1:3" x14ac:dyDescent="0.3">
      <c r="A128" t="b">
        <v>1</v>
      </c>
      <c r="B128">
        <v>-48.276062000000003</v>
      </c>
      <c r="C128" s="2">
        <v>-6.7050083999999996E-2</v>
      </c>
    </row>
    <row r="129" spans="1:3" x14ac:dyDescent="0.3">
      <c r="A129" t="b">
        <v>1</v>
      </c>
      <c r="B129">
        <v>-48.276062000000003</v>
      </c>
      <c r="C129" s="2">
        <v>-6.7050083999999996E-2</v>
      </c>
    </row>
    <row r="130" spans="1:3" x14ac:dyDescent="0.3">
      <c r="A130" t="b">
        <v>1</v>
      </c>
      <c r="B130">
        <v>-48.276062000000003</v>
      </c>
      <c r="C130" s="2">
        <v>-6.7050083999999996E-2</v>
      </c>
    </row>
    <row r="131" spans="1:3" x14ac:dyDescent="0.3">
      <c r="A131" t="b">
        <v>1</v>
      </c>
      <c r="B131">
        <v>-48.276062000000003</v>
      </c>
      <c r="C131" s="2">
        <v>-6.7050083999999996E-2</v>
      </c>
    </row>
    <row r="132" spans="1:3" x14ac:dyDescent="0.3">
      <c r="A132" t="b">
        <v>1</v>
      </c>
      <c r="B132">
        <v>-48.276062000000003</v>
      </c>
      <c r="C132" s="2">
        <v>-6.7050083999999996E-2</v>
      </c>
    </row>
    <row r="133" spans="1:3" x14ac:dyDescent="0.3">
      <c r="A133" t="b">
        <v>1</v>
      </c>
      <c r="B133">
        <v>-48.276062000000003</v>
      </c>
      <c r="C133" s="2">
        <v>-6.7050083999999996E-2</v>
      </c>
    </row>
    <row r="134" spans="1:3" x14ac:dyDescent="0.3">
      <c r="A134" t="b">
        <v>1</v>
      </c>
      <c r="B134">
        <v>-48.276062000000003</v>
      </c>
      <c r="C134" s="2">
        <v>-6.7050083999999996E-2</v>
      </c>
    </row>
    <row r="135" spans="1:3" x14ac:dyDescent="0.3">
      <c r="A135" t="b">
        <v>1</v>
      </c>
      <c r="B135">
        <v>-48.276062000000003</v>
      </c>
      <c r="C135" s="2">
        <v>-6.7050083999999996E-2</v>
      </c>
    </row>
    <row r="136" spans="1:3" x14ac:dyDescent="0.3">
      <c r="A136" t="b">
        <v>1</v>
      </c>
      <c r="B136">
        <v>-48.276062000000003</v>
      </c>
      <c r="C136" s="2">
        <v>-6.7050083999999996E-2</v>
      </c>
    </row>
    <row r="137" spans="1:3" x14ac:dyDescent="0.3">
      <c r="A137" t="b">
        <v>1</v>
      </c>
      <c r="B137">
        <v>-48.276062000000003</v>
      </c>
      <c r="C137" s="2">
        <v>-6.7050083999999996E-2</v>
      </c>
    </row>
    <row r="138" spans="1:3" x14ac:dyDescent="0.3">
      <c r="A138" t="b">
        <v>1</v>
      </c>
      <c r="B138">
        <v>-48.276062000000003</v>
      </c>
      <c r="C138" s="2">
        <v>-6.7050083999999996E-2</v>
      </c>
    </row>
    <row r="139" spans="1:3" x14ac:dyDescent="0.3">
      <c r="A139" t="b">
        <v>1</v>
      </c>
      <c r="B139">
        <v>-48.276062000000003</v>
      </c>
      <c r="C139" s="2">
        <v>-6.7050083999999996E-2</v>
      </c>
    </row>
    <row r="140" spans="1:3" x14ac:dyDescent="0.3">
      <c r="A140" t="b">
        <v>1</v>
      </c>
      <c r="B140">
        <v>-48.276062000000003</v>
      </c>
      <c r="C140" s="2">
        <v>-6.7050083999999996E-2</v>
      </c>
    </row>
    <row r="141" spans="1:3" x14ac:dyDescent="0.3">
      <c r="A141" t="b">
        <v>1</v>
      </c>
      <c r="B141">
        <v>-48.276062000000003</v>
      </c>
      <c r="C141" s="2">
        <v>-6.7050083999999996E-2</v>
      </c>
    </row>
    <row r="142" spans="1:3" x14ac:dyDescent="0.3">
      <c r="A142" t="b">
        <v>1</v>
      </c>
      <c r="B142">
        <v>-48.276062000000003</v>
      </c>
      <c r="C142" s="2">
        <v>-6.7050083999999996E-2</v>
      </c>
    </row>
    <row r="143" spans="1:3" x14ac:dyDescent="0.3">
      <c r="A143" t="b">
        <v>1</v>
      </c>
      <c r="B143">
        <v>-48.276062000000003</v>
      </c>
      <c r="C143" s="2">
        <v>-6.7050083999999996E-2</v>
      </c>
    </row>
    <row r="144" spans="1:3" x14ac:dyDescent="0.3">
      <c r="A144" t="b">
        <v>1</v>
      </c>
      <c r="B144">
        <v>-48.276062000000003</v>
      </c>
      <c r="C144" s="2">
        <v>-6.7050083999999996E-2</v>
      </c>
    </row>
    <row r="145" spans="1:3" x14ac:dyDescent="0.3">
      <c r="A145" t="b">
        <v>1</v>
      </c>
      <c r="B145">
        <v>-48.276062000000003</v>
      </c>
      <c r="C145" s="2">
        <v>-6.7050083999999996E-2</v>
      </c>
    </row>
    <row r="146" spans="1:3" x14ac:dyDescent="0.3">
      <c r="A146" t="b">
        <v>1</v>
      </c>
      <c r="B146">
        <v>-48.276062000000003</v>
      </c>
      <c r="C146" s="2">
        <v>-6.7050083999999996E-2</v>
      </c>
    </row>
    <row r="147" spans="1:3" x14ac:dyDescent="0.3">
      <c r="A147" t="b">
        <v>1</v>
      </c>
      <c r="B147">
        <v>-48.276062000000003</v>
      </c>
      <c r="C147" s="2">
        <v>-6.7050083999999996E-2</v>
      </c>
    </row>
    <row r="148" spans="1:3" x14ac:dyDescent="0.3">
      <c r="A148" t="b">
        <v>1</v>
      </c>
      <c r="B148">
        <v>-48.276062000000003</v>
      </c>
      <c r="C148" s="2">
        <v>-6.7050083999999996E-2</v>
      </c>
    </row>
    <row r="149" spans="1:3" x14ac:dyDescent="0.3">
      <c r="A149" t="b">
        <v>1</v>
      </c>
      <c r="B149">
        <v>-48.276062000000003</v>
      </c>
      <c r="C149" s="2">
        <v>-6.7050083999999996E-2</v>
      </c>
    </row>
    <row r="150" spans="1:3" x14ac:dyDescent="0.3">
      <c r="A150" t="b">
        <v>1</v>
      </c>
      <c r="B150">
        <v>-48.276062000000003</v>
      </c>
      <c r="C150" s="2">
        <v>-6.7050083999999996E-2</v>
      </c>
    </row>
    <row r="151" spans="1:3" x14ac:dyDescent="0.3">
      <c r="A151" t="b">
        <v>1</v>
      </c>
      <c r="B151">
        <v>-48.276062000000003</v>
      </c>
      <c r="C151" s="2">
        <v>-6.7050083999999996E-2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F070-8DA7-45C5-B5A1-71B91C082D7E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39.448790000000002</v>
      </c>
      <c r="C2" s="2">
        <v>5.4789985999999999E-2</v>
      </c>
      <c r="E2" s="1" t="s">
        <v>3</v>
      </c>
      <c r="F2" s="2">
        <f xml:space="preserve"> COUNTIF(TradeResults12[Column1], "VERDADEIRO") / COUNTA(TradeResults12[Column1])</f>
        <v>1</v>
      </c>
    </row>
    <row r="3" spans="1:6" ht="18" x14ac:dyDescent="0.35">
      <c r="A3" t="b">
        <v>1</v>
      </c>
      <c r="B3">
        <v>39.448790000000002</v>
      </c>
      <c r="C3" s="2">
        <v>5.4789985999999999E-2</v>
      </c>
      <c r="E3" s="1" t="s">
        <v>4</v>
      </c>
      <c r="F3" s="2">
        <f t="array" ref="F3" xml:space="preserve"> AVERAGE(IF(TradeResults12[Column1] = TRUE,TradeResults12[Column3]))</f>
        <v>7.0383809113333307E-2</v>
      </c>
    </row>
    <row r="4" spans="1:6" ht="18" x14ac:dyDescent="0.35">
      <c r="A4" t="b">
        <v>1</v>
      </c>
      <c r="B4">
        <v>68.781620000000004</v>
      </c>
      <c r="C4" s="2">
        <v>9.5530026000000004E-2</v>
      </c>
      <c r="E4" s="1" t="s">
        <v>8</v>
      </c>
      <c r="F4" s="6">
        <f t="array" ref="F4" xml:space="preserve"> AVERAGE(IF(TradeResults12[Column1] = TRUE,TradeResults12[Column2],0))</f>
        <v>50.676342820000052</v>
      </c>
    </row>
    <row r="5" spans="1:6" ht="18" x14ac:dyDescent="0.35">
      <c r="A5" t="b">
        <v>1</v>
      </c>
      <c r="B5">
        <v>49.040100000000002</v>
      </c>
      <c r="C5" s="2">
        <v>6.8111249999999998E-2</v>
      </c>
      <c r="E5" s="4" t="s">
        <v>5</v>
      </c>
      <c r="F5" s="2">
        <f t="array" ref="F5">_xlfn.STDEV.P(IF(TradeResults12[Column1]=TRUE, TradeResults12[Column3]))</f>
        <v>2.0506631849146455E-2</v>
      </c>
    </row>
    <row r="6" spans="1:6" ht="18" x14ac:dyDescent="0.35">
      <c r="A6" t="b">
        <v>1</v>
      </c>
      <c r="B6">
        <v>62.454956000000003</v>
      </c>
      <c r="C6" s="2">
        <v>8.6743000000000001E-2</v>
      </c>
      <c r="E6" s="1" t="s">
        <v>6</v>
      </c>
      <c r="F6" s="2">
        <f t="array" ref="F6">_xlfn.STDEV.P(IF(TradeResults12[Column1]=TRUE, IF(TradeResults12[Column3]&gt;0,TradeResults12[Column3])))</f>
        <v>2.0506631849146455E-2</v>
      </c>
    </row>
    <row r="7" spans="1:6" ht="18" x14ac:dyDescent="0.35">
      <c r="A7" t="b">
        <v>1</v>
      </c>
      <c r="B7">
        <v>77.97833</v>
      </c>
      <c r="C7" s="2">
        <v>0.10830324</v>
      </c>
      <c r="E7" s="1" t="s">
        <v>7</v>
      </c>
      <c r="F7" s="3" t="e">
        <f t="array" ref="F7">_xlfn.STDEV.P(IF(TradeResults12[Column1]=TRUE, IF(TradeResults12[Column3]&lt;0,TradeResults12[Column3])))</f>
        <v>#DIV/0!</v>
      </c>
    </row>
    <row r="8" spans="1:6" x14ac:dyDescent="0.3">
      <c r="A8" t="b">
        <v>1</v>
      </c>
      <c r="B8">
        <v>43.076659999999997</v>
      </c>
      <c r="C8" s="2">
        <v>5.9828695000000001E-2</v>
      </c>
    </row>
    <row r="9" spans="1:6" x14ac:dyDescent="0.3">
      <c r="A9" t="b">
        <v>1</v>
      </c>
      <c r="B9">
        <v>31.197205</v>
      </c>
      <c r="C9" s="2">
        <v>4.3329449999999999E-2</v>
      </c>
    </row>
    <row r="10" spans="1:6" x14ac:dyDescent="0.3">
      <c r="A10" t="b">
        <v>1</v>
      </c>
      <c r="B10">
        <v>56.566161999999998</v>
      </c>
      <c r="C10" s="2">
        <v>7.8564115000000004E-2</v>
      </c>
    </row>
    <row r="11" spans="1:6" x14ac:dyDescent="0.3">
      <c r="A11" t="b">
        <v>1</v>
      </c>
      <c r="B11">
        <v>69.036865000000006</v>
      </c>
      <c r="C11" s="2">
        <v>9.5884529999999996E-2</v>
      </c>
    </row>
    <row r="12" spans="1:6" x14ac:dyDescent="0.3">
      <c r="A12" t="b">
        <v>1</v>
      </c>
      <c r="B12">
        <v>39.448790000000002</v>
      </c>
      <c r="C12" s="2">
        <v>5.4789985999999999E-2</v>
      </c>
    </row>
    <row r="13" spans="1:6" x14ac:dyDescent="0.3">
      <c r="A13" t="b">
        <v>1</v>
      </c>
      <c r="B13">
        <v>39.448790000000002</v>
      </c>
      <c r="C13" s="2">
        <v>5.4789985999999999E-2</v>
      </c>
    </row>
    <row r="14" spans="1:6" x14ac:dyDescent="0.3">
      <c r="A14" t="b">
        <v>1</v>
      </c>
      <c r="B14">
        <v>59.852110000000003</v>
      </c>
      <c r="C14" s="2">
        <v>8.3127930000000003E-2</v>
      </c>
    </row>
    <row r="15" spans="1:6" x14ac:dyDescent="0.3">
      <c r="A15" t="b">
        <v>1</v>
      </c>
      <c r="B15">
        <v>39.448790000000002</v>
      </c>
      <c r="C15" s="2">
        <v>5.4789985999999999E-2</v>
      </c>
    </row>
    <row r="16" spans="1:6" x14ac:dyDescent="0.3">
      <c r="A16" t="b">
        <v>1</v>
      </c>
      <c r="B16">
        <v>39.448790000000002</v>
      </c>
      <c r="C16" s="2">
        <v>5.4789985999999999E-2</v>
      </c>
    </row>
    <row r="17" spans="1:3" x14ac:dyDescent="0.3">
      <c r="A17" t="b">
        <v>1</v>
      </c>
      <c r="B17">
        <v>76.011840000000007</v>
      </c>
      <c r="C17" s="2">
        <v>0.105572</v>
      </c>
    </row>
    <row r="18" spans="1:3" x14ac:dyDescent="0.3">
      <c r="A18" t="b">
        <v>1</v>
      </c>
      <c r="B18">
        <v>38.231506000000003</v>
      </c>
      <c r="C18" s="2">
        <v>5.3099316000000001E-2</v>
      </c>
    </row>
    <row r="19" spans="1:3" x14ac:dyDescent="0.3">
      <c r="A19" t="b">
        <v>1</v>
      </c>
      <c r="B19">
        <v>71.21405</v>
      </c>
      <c r="C19" s="2">
        <v>9.8908399999999994E-2</v>
      </c>
    </row>
    <row r="20" spans="1:3" x14ac:dyDescent="0.3">
      <c r="A20" t="b">
        <v>1</v>
      </c>
      <c r="B20">
        <v>54.797545999999997</v>
      </c>
      <c r="C20" s="2">
        <v>7.61077E-2</v>
      </c>
    </row>
    <row r="21" spans="1:3" x14ac:dyDescent="0.3">
      <c r="A21" t="b">
        <v>1</v>
      </c>
      <c r="B21">
        <v>76.585939999999994</v>
      </c>
      <c r="C21" s="2">
        <v>0.10636936</v>
      </c>
    </row>
    <row r="22" spans="1:3" x14ac:dyDescent="0.3">
      <c r="A22" t="b">
        <v>1</v>
      </c>
      <c r="B22">
        <v>39.448790000000002</v>
      </c>
      <c r="C22" s="2">
        <v>5.4789985999999999E-2</v>
      </c>
    </row>
    <row r="23" spans="1:3" x14ac:dyDescent="0.3">
      <c r="A23" t="b">
        <v>1</v>
      </c>
      <c r="B23">
        <v>29.56305</v>
      </c>
      <c r="C23" s="2">
        <v>4.1059791999999998E-2</v>
      </c>
    </row>
    <row r="24" spans="1:3" x14ac:dyDescent="0.3">
      <c r="A24" t="b">
        <v>1</v>
      </c>
      <c r="B24">
        <v>62.785583000000003</v>
      </c>
      <c r="C24" s="2">
        <v>8.7202199999999994E-2</v>
      </c>
    </row>
    <row r="25" spans="1:3" x14ac:dyDescent="0.3">
      <c r="A25" t="b">
        <v>1</v>
      </c>
      <c r="B25">
        <v>67.367676000000003</v>
      </c>
      <c r="C25" s="2">
        <v>9.3566220000000005E-2</v>
      </c>
    </row>
    <row r="26" spans="1:3" x14ac:dyDescent="0.3">
      <c r="A26" t="b">
        <v>1</v>
      </c>
      <c r="B26">
        <v>78.600769999999997</v>
      </c>
      <c r="C26" s="2">
        <v>0.10916773</v>
      </c>
    </row>
    <row r="27" spans="1:3" x14ac:dyDescent="0.3">
      <c r="A27" t="b">
        <v>1</v>
      </c>
      <c r="B27">
        <v>39.448790000000002</v>
      </c>
      <c r="C27" s="2">
        <v>5.4789985999999999E-2</v>
      </c>
    </row>
    <row r="28" spans="1:3" x14ac:dyDescent="0.3">
      <c r="A28" t="b">
        <v>1</v>
      </c>
      <c r="B28">
        <v>60.993225000000002</v>
      </c>
      <c r="C28" s="2">
        <v>8.4712809999999999E-2</v>
      </c>
    </row>
    <row r="29" spans="1:3" x14ac:dyDescent="0.3">
      <c r="A29" t="b">
        <v>1</v>
      </c>
      <c r="B29">
        <v>39.448790000000002</v>
      </c>
      <c r="C29" s="2">
        <v>5.4789985999999999E-2</v>
      </c>
    </row>
    <row r="30" spans="1:3" x14ac:dyDescent="0.3">
      <c r="A30" t="b">
        <v>1</v>
      </c>
      <c r="B30">
        <v>39.448790000000002</v>
      </c>
      <c r="C30" s="2">
        <v>5.4789985999999999E-2</v>
      </c>
    </row>
    <row r="31" spans="1:3" x14ac:dyDescent="0.3">
      <c r="A31" t="b">
        <v>1</v>
      </c>
      <c r="B31">
        <v>71.272766000000004</v>
      </c>
      <c r="C31" s="2">
        <v>9.8989956000000004E-2</v>
      </c>
    </row>
    <row r="32" spans="1:3" x14ac:dyDescent="0.3">
      <c r="A32" t="b">
        <v>1</v>
      </c>
      <c r="B32">
        <v>39.825316999999998</v>
      </c>
      <c r="C32" s="2">
        <v>5.5312939999999998E-2</v>
      </c>
    </row>
    <row r="33" spans="1:3" x14ac:dyDescent="0.3">
      <c r="A33" t="b">
        <v>1</v>
      </c>
      <c r="B33">
        <v>71.315735000000004</v>
      </c>
      <c r="C33" s="2">
        <v>9.9049634999999997E-2</v>
      </c>
    </row>
    <row r="34" spans="1:3" x14ac:dyDescent="0.3">
      <c r="A34" t="b">
        <v>1</v>
      </c>
      <c r="B34">
        <v>41.843994000000002</v>
      </c>
      <c r="C34" s="2">
        <v>5.8116660000000001E-2</v>
      </c>
    </row>
    <row r="35" spans="1:3" x14ac:dyDescent="0.3">
      <c r="A35" t="b">
        <v>1</v>
      </c>
      <c r="B35">
        <v>24.476257</v>
      </c>
      <c r="C35" s="2">
        <v>3.3994799999999999E-2</v>
      </c>
    </row>
    <row r="36" spans="1:3" x14ac:dyDescent="0.3">
      <c r="A36" t="b">
        <v>1</v>
      </c>
      <c r="B36">
        <v>62.389650000000003</v>
      </c>
      <c r="C36" s="2">
        <v>8.6652290000000007E-2</v>
      </c>
    </row>
    <row r="37" spans="1:3" x14ac:dyDescent="0.3">
      <c r="A37" t="b">
        <v>1</v>
      </c>
      <c r="B37">
        <v>54.931334999999997</v>
      </c>
      <c r="C37" s="2">
        <v>7.6293520000000004E-2</v>
      </c>
    </row>
    <row r="38" spans="1:3" x14ac:dyDescent="0.3">
      <c r="A38" t="b">
        <v>1</v>
      </c>
      <c r="B38">
        <v>39.448790000000002</v>
      </c>
      <c r="C38" s="2">
        <v>5.4789985999999999E-2</v>
      </c>
    </row>
    <row r="39" spans="1:3" x14ac:dyDescent="0.3">
      <c r="A39" t="b">
        <v>1</v>
      </c>
      <c r="B39">
        <v>76.782349999999994</v>
      </c>
      <c r="C39" s="2">
        <v>0.10664215</v>
      </c>
    </row>
    <row r="40" spans="1:3" x14ac:dyDescent="0.3">
      <c r="A40" t="b">
        <v>1</v>
      </c>
      <c r="B40">
        <v>39.448790000000002</v>
      </c>
      <c r="C40" s="2">
        <v>5.4789985999999999E-2</v>
      </c>
    </row>
    <row r="41" spans="1:3" x14ac:dyDescent="0.3">
      <c r="A41" t="b">
        <v>1</v>
      </c>
      <c r="B41">
        <v>35.501891999999998</v>
      </c>
      <c r="C41" s="2">
        <v>4.9308184999999997E-2</v>
      </c>
    </row>
    <row r="42" spans="1:3" x14ac:dyDescent="0.3">
      <c r="A42" t="b">
        <v>1</v>
      </c>
      <c r="B42">
        <v>39.448790000000002</v>
      </c>
      <c r="C42" s="2">
        <v>5.4789985999999999E-2</v>
      </c>
    </row>
    <row r="43" spans="1:3" x14ac:dyDescent="0.3">
      <c r="A43" t="b">
        <v>1</v>
      </c>
      <c r="B43">
        <v>39.448790000000002</v>
      </c>
      <c r="C43" s="2">
        <v>5.4789985999999999E-2</v>
      </c>
    </row>
    <row r="44" spans="1:3" x14ac:dyDescent="0.3">
      <c r="A44" t="b">
        <v>1</v>
      </c>
      <c r="B44">
        <v>81.898380000000003</v>
      </c>
      <c r="C44" s="2">
        <v>0.113747746</v>
      </c>
    </row>
    <row r="45" spans="1:3" x14ac:dyDescent="0.3">
      <c r="A45" t="b">
        <v>1</v>
      </c>
      <c r="B45">
        <v>55.117004000000001</v>
      </c>
      <c r="C45" s="2">
        <v>7.6551389999999997E-2</v>
      </c>
    </row>
    <row r="46" spans="1:3" x14ac:dyDescent="0.3">
      <c r="A46" t="b">
        <v>1</v>
      </c>
      <c r="B46">
        <v>32.331116000000002</v>
      </c>
      <c r="C46" s="2">
        <v>4.4904329999999999E-2</v>
      </c>
    </row>
    <row r="47" spans="1:3" x14ac:dyDescent="0.3">
      <c r="A47" t="b">
        <v>1</v>
      </c>
      <c r="B47">
        <v>39.448790000000002</v>
      </c>
      <c r="C47" s="2">
        <v>5.4789985999999999E-2</v>
      </c>
    </row>
    <row r="48" spans="1:3" x14ac:dyDescent="0.3">
      <c r="A48" t="b">
        <v>1</v>
      </c>
      <c r="B48">
        <v>39.448790000000002</v>
      </c>
      <c r="C48" s="2">
        <v>5.4789985999999999E-2</v>
      </c>
    </row>
    <row r="49" spans="1:3" x14ac:dyDescent="0.3">
      <c r="A49" t="b">
        <v>1</v>
      </c>
      <c r="B49">
        <v>39.448790000000002</v>
      </c>
      <c r="C49" s="2">
        <v>5.4789985999999999E-2</v>
      </c>
    </row>
    <row r="50" spans="1:3" x14ac:dyDescent="0.3">
      <c r="A50" t="b">
        <v>1</v>
      </c>
      <c r="B50">
        <v>65.403379999999999</v>
      </c>
      <c r="C50" s="2">
        <v>9.083803E-2</v>
      </c>
    </row>
    <row r="51" spans="1:3" x14ac:dyDescent="0.3">
      <c r="A51" t="b">
        <v>1</v>
      </c>
      <c r="B51">
        <v>39.448790000000002</v>
      </c>
      <c r="C51" s="2">
        <v>5.4789985999999999E-2</v>
      </c>
    </row>
    <row r="52" spans="1:3" x14ac:dyDescent="0.3">
      <c r="A52" t="b">
        <v>1</v>
      </c>
      <c r="B52">
        <v>46.479004000000003</v>
      </c>
      <c r="C52" s="2">
        <v>6.4554169999999994E-2</v>
      </c>
    </row>
    <row r="53" spans="1:3" x14ac:dyDescent="0.3">
      <c r="A53" t="b">
        <v>1</v>
      </c>
      <c r="B53">
        <v>39.448790000000002</v>
      </c>
      <c r="C53" s="2">
        <v>5.4789985999999999E-2</v>
      </c>
    </row>
    <row r="54" spans="1:3" x14ac:dyDescent="0.3">
      <c r="A54" t="b">
        <v>1</v>
      </c>
      <c r="B54">
        <v>39.448790000000002</v>
      </c>
      <c r="C54" s="2">
        <v>5.4789985999999999E-2</v>
      </c>
    </row>
    <row r="55" spans="1:3" x14ac:dyDescent="0.3">
      <c r="A55" t="b">
        <v>1</v>
      </c>
      <c r="B55">
        <v>39.448790000000002</v>
      </c>
      <c r="C55" s="2">
        <v>5.4789985999999999E-2</v>
      </c>
    </row>
    <row r="56" spans="1:3" x14ac:dyDescent="0.3">
      <c r="A56" t="b">
        <v>1</v>
      </c>
      <c r="B56">
        <v>39.448790000000002</v>
      </c>
      <c r="C56" s="2">
        <v>5.4789985999999999E-2</v>
      </c>
    </row>
    <row r="57" spans="1:3" x14ac:dyDescent="0.3">
      <c r="A57" t="b">
        <v>1</v>
      </c>
      <c r="B57">
        <v>64.502499999999998</v>
      </c>
      <c r="C57" s="2">
        <v>8.9586810000000003E-2</v>
      </c>
    </row>
    <row r="58" spans="1:3" x14ac:dyDescent="0.3">
      <c r="A58" t="b">
        <v>1</v>
      </c>
      <c r="B58">
        <v>59.213073999999999</v>
      </c>
      <c r="C58" s="2">
        <v>8.2240380000000002E-2</v>
      </c>
    </row>
    <row r="59" spans="1:3" x14ac:dyDescent="0.3">
      <c r="A59" t="b">
        <v>1</v>
      </c>
      <c r="B59">
        <v>47.835875999999999</v>
      </c>
      <c r="C59" s="2">
        <v>6.6438720000000007E-2</v>
      </c>
    </row>
    <row r="60" spans="1:3" x14ac:dyDescent="0.3">
      <c r="A60" t="b">
        <v>1</v>
      </c>
      <c r="B60">
        <v>39.448790000000002</v>
      </c>
      <c r="C60" s="2">
        <v>5.4789985999999999E-2</v>
      </c>
    </row>
    <row r="61" spans="1:3" x14ac:dyDescent="0.3">
      <c r="A61" t="b">
        <v>1</v>
      </c>
      <c r="B61">
        <v>39.448790000000002</v>
      </c>
      <c r="C61" s="2">
        <v>5.4789985999999999E-2</v>
      </c>
    </row>
    <row r="62" spans="1:3" x14ac:dyDescent="0.3">
      <c r="A62" t="b">
        <v>1</v>
      </c>
      <c r="B62">
        <v>71.068240000000003</v>
      </c>
      <c r="C62" s="2">
        <v>9.8705890000000004E-2</v>
      </c>
    </row>
    <row r="63" spans="1:3" x14ac:dyDescent="0.3">
      <c r="A63" t="b">
        <v>1</v>
      </c>
      <c r="B63">
        <v>22.846312999999999</v>
      </c>
      <c r="C63" s="2">
        <v>3.1730990000000001E-2</v>
      </c>
    </row>
    <row r="64" spans="1:3" x14ac:dyDescent="0.3">
      <c r="A64" t="b">
        <v>1</v>
      </c>
      <c r="B64">
        <v>42.868957999999999</v>
      </c>
      <c r="C64" s="2">
        <v>5.9540219999999998E-2</v>
      </c>
    </row>
    <row r="65" spans="1:3" x14ac:dyDescent="0.3">
      <c r="A65" t="b">
        <v>1</v>
      </c>
      <c r="B65">
        <v>60.450684000000003</v>
      </c>
      <c r="C65" s="2">
        <v>8.3959279999999997E-2</v>
      </c>
    </row>
    <row r="66" spans="1:3" x14ac:dyDescent="0.3">
      <c r="A66" t="b">
        <v>1</v>
      </c>
      <c r="B66">
        <v>39.448790000000002</v>
      </c>
      <c r="C66" s="2">
        <v>5.4789985999999999E-2</v>
      </c>
    </row>
    <row r="67" spans="1:3" x14ac:dyDescent="0.3">
      <c r="A67" t="b">
        <v>1</v>
      </c>
      <c r="B67">
        <v>51.327514999999998</v>
      </c>
      <c r="C67" s="2">
        <v>7.1288210000000005E-2</v>
      </c>
    </row>
    <row r="68" spans="1:3" x14ac:dyDescent="0.3">
      <c r="A68" t="b">
        <v>1</v>
      </c>
      <c r="B68">
        <v>26.210815</v>
      </c>
      <c r="C68" s="2">
        <v>3.6403909999999998E-2</v>
      </c>
    </row>
    <row r="69" spans="1:3" x14ac:dyDescent="0.3">
      <c r="A69" t="b">
        <v>1</v>
      </c>
      <c r="B69">
        <v>64.170779999999993</v>
      </c>
      <c r="C69" s="2">
        <v>8.9126079999999996E-2</v>
      </c>
    </row>
    <row r="70" spans="1:3" x14ac:dyDescent="0.3">
      <c r="A70" t="b">
        <v>1</v>
      </c>
      <c r="B70">
        <v>39.448790000000002</v>
      </c>
      <c r="C70" s="2">
        <v>5.4789985999999999E-2</v>
      </c>
    </row>
    <row r="71" spans="1:3" x14ac:dyDescent="0.3">
      <c r="A71" t="b">
        <v>1</v>
      </c>
      <c r="B71">
        <v>39.448790000000002</v>
      </c>
      <c r="C71" s="2">
        <v>5.4789985999999999E-2</v>
      </c>
    </row>
    <row r="72" spans="1:3" x14ac:dyDescent="0.3">
      <c r="A72" t="b">
        <v>1</v>
      </c>
      <c r="B72">
        <v>51.912292000000001</v>
      </c>
      <c r="C72" s="2">
        <v>7.2100410000000004E-2</v>
      </c>
    </row>
    <row r="73" spans="1:3" x14ac:dyDescent="0.3">
      <c r="A73" t="b">
        <v>1</v>
      </c>
      <c r="B73">
        <v>39.448790000000002</v>
      </c>
      <c r="C73" s="2">
        <v>5.4789985999999999E-2</v>
      </c>
    </row>
    <row r="74" spans="1:3" x14ac:dyDescent="0.3">
      <c r="A74" t="b">
        <v>1</v>
      </c>
      <c r="B74">
        <v>82.187619999999995</v>
      </c>
      <c r="C74" s="2">
        <v>0.11414947</v>
      </c>
    </row>
    <row r="75" spans="1:3" x14ac:dyDescent="0.3">
      <c r="A75" t="b">
        <v>1</v>
      </c>
      <c r="B75">
        <v>63.098570000000002</v>
      </c>
      <c r="C75" s="2">
        <v>8.7636900000000004E-2</v>
      </c>
    </row>
    <row r="76" spans="1:3" x14ac:dyDescent="0.3">
      <c r="A76" t="b">
        <v>1</v>
      </c>
      <c r="B76">
        <v>39.448790000000002</v>
      </c>
      <c r="C76" s="2">
        <v>5.4789985999999999E-2</v>
      </c>
    </row>
    <row r="77" spans="1:3" x14ac:dyDescent="0.3">
      <c r="A77" t="b">
        <v>1</v>
      </c>
      <c r="B77">
        <v>65.706360000000004</v>
      </c>
      <c r="C77" s="2">
        <v>9.1258829999999999E-2</v>
      </c>
    </row>
    <row r="78" spans="1:3" x14ac:dyDescent="0.3">
      <c r="A78" t="b">
        <v>1</v>
      </c>
      <c r="B78">
        <v>57.29663</v>
      </c>
      <c r="C78" s="2">
        <v>7.9578650000000001E-2</v>
      </c>
    </row>
    <row r="79" spans="1:3" x14ac:dyDescent="0.3">
      <c r="A79" t="b">
        <v>1</v>
      </c>
      <c r="B79">
        <v>60.588135000000001</v>
      </c>
      <c r="C79" s="2">
        <v>8.415019E-2</v>
      </c>
    </row>
    <row r="80" spans="1:3" x14ac:dyDescent="0.3">
      <c r="A80" t="b">
        <v>1</v>
      </c>
      <c r="B80">
        <v>62.268369999999997</v>
      </c>
      <c r="C80" s="2">
        <v>8.6483850000000001E-2</v>
      </c>
    </row>
    <row r="81" spans="1:3" x14ac:dyDescent="0.3">
      <c r="A81" t="b">
        <v>1</v>
      </c>
      <c r="B81">
        <v>59.373289999999997</v>
      </c>
      <c r="C81" s="2">
        <v>8.246291E-2</v>
      </c>
    </row>
    <row r="82" spans="1:3" x14ac:dyDescent="0.3">
      <c r="A82" t="b">
        <v>1</v>
      </c>
      <c r="B82">
        <v>65.05377</v>
      </c>
      <c r="C82" s="2">
        <v>9.0352459999999996E-2</v>
      </c>
    </row>
    <row r="83" spans="1:3" x14ac:dyDescent="0.3">
      <c r="A83" t="b">
        <v>1</v>
      </c>
      <c r="B83">
        <v>39.448790000000002</v>
      </c>
      <c r="C83" s="2">
        <v>5.4789985999999999E-2</v>
      </c>
    </row>
    <row r="84" spans="1:3" x14ac:dyDescent="0.3">
      <c r="A84" t="b">
        <v>1</v>
      </c>
      <c r="B84">
        <v>72.193179999999998</v>
      </c>
      <c r="C84" s="2">
        <v>0.1002683</v>
      </c>
    </row>
    <row r="85" spans="1:3" x14ac:dyDescent="0.3">
      <c r="A85" t="b">
        <v>1</v>
      </c>
      <c r="B85">
        <v>39.448790000000002</v>
      </c>
      <c r="C85" s="2">
        <v>5.4789985999999999E-2</v>
      </c>
    </row>
    <row r="86" spans="1:3" x14ac:dyDescent="0.3">
      <c r="A86" t="b">
        <v>1</v>
      </c>
      <c r="B86">
        <v>59.028869999999998</v>
      </c>
      <c r="C86" s="2">
        <v>8.1984539999999995E-2</v>
      </c>
    </row>
    <row r="87" spans="1:3" x14ac:dyDescent="0.3">
      <c r="A87" t="b">
        <v>1</v>
      </c>
      <c r="B87">
        <v>48.782960000000003</v>
      </c>
      <c r="C87" s="2">
        <v>6.7754110000000006E-2</v>
      </c>
    </row>
    <row r="88" spans="1:3" x14ac:dyDescent="0.3">
      <c r="A88" t="b">
        <v>1</v>
      </c>
      <c r="B88">
        <v>37.660767</v>
      </c>
      <c r="C88" s="2">
        <v>5.2306619999999998E-2</v>
      </c>
    </row>
    <row r="89" spans="1:3" x14ac:dyDescent="0.3">
      <c r="A89" t="b">
        <v>1</v>
      </c>
      <c r="B89">
        <v>39.271973000000003</v>
      </c>
      <c r="C89" s="2">
        <v>5.4544408000000003E-2</v>
      </c>
    </row>
    <row r="90" spans="1:3" x14ac:dyDescent="0.3">
      <c r="A90" t="b">
        <v>1</v>
      </c>
      <c r="B90">
        <v>39.448790000000002</v>
      </c>
      <c r="C90" s="2">
        <v>5.4789985999999999E-2</v>
      </c>
    </row>
    <row r="91" spans="1:3" x14ac:dyDescent="0.3">
      <c r="A91" t="b">
        <v>1</v>
      </c>
      <c r="B91">
        <v>47.715088000000002</v>
      </c>
      <c r="C91" s="2">
        <v>6.6270955000000006E-2</v>
      </c>
    </row>
    <row r="92" spans="1:3" x14ac:dyDescent="0.3">
      <c r="A92" t="b">
        <v>1</v>
      </c>
      <c r="B92">
        <v>63.226990000000001</v>
      </c>
      <c r="C92" s="2">
        <v>8.7815260000000006E-2</v>
      </c>
    </row>
    <row r="93" spans="1:3" x14ac:dyDescent="0.3">
      <c r="A93" t="b">
        <v>1</v>
      </c>
      <c r="B93">
        <v>26.20459</v>
      </c>
      <c r="C93" s="2">
        <v>3.6395262999999997E-2</v>
      </c>
    </row>
    <row r="94" spans="1:3" x14ac:dyDescent="0.3">
      <c r="A94" t="b">
        <v>1</v>
      </c>
      <c r="B94">
        <v>40.504944000000002</v>
      </c>
      <c r="C94" s="2">
        <v>5.6256868000000002E-2</v>
      </c>
    </row>
    <row r="95" spans="1:3" x14ac:dyDescent="0.3">
      <c r="A95" t="b">
        <v>1</v>
      </c>
      <c r="B95">
        <v>61.149659999999997</v>
      </c>
      <c r="C95" s="2">
        <v>8.4930080000000005E-2</v>
      </c>
    </row>
    <row r="96" spans="1:3" x14ac:dyDescent="0.3">
      <c r="A96" t="b">
        <v>1</v>
      </c>
      <c r="B96">
        <v>39.448790000000002</v>
      </c>
      <c r="C96" s="2">
        <v>5.4789985999999999E-2</v>
      </c>
    </row>
    <row r="97" spans="1:3" x14ac:dyDescent="0.3">
      <c r="A97" t="b">
        <v>1</v>
      </c>
      <c r="B97">
        <v>74.636349999999993</v>
      </c>
      <c r="C97" s="2">
        <v>0.103661604</v>
      </c>
    </row>
    <row r="98" spans="1:3" x14ac:dyDescent="0.3">
      <c r="A98" t="b">
        <v>1</v>
      </c>
      <c r="B98">
        <v>69.130554000000004</v>
      </c>
      <c r="C98" s="2">
        <v>9.6014656000000004E-2</v>
      </c>
    </row>
    <row r="99" spans="1:3" x14ac:dyDescent="0.3">
      <c r="A99" t="b">
        <v>1</v>
      </c>
      <c r="B99">
        <v>31.637146000000001</v>
      </c>
      <c r="C99" s="2">
        <v>4.3940479999999997E-2</v>
      </c>
    </row>
    <row r="100" spans="1:3" x14ac:dyDescent="0.3">
      <c r="A100" t="b">
        <v>1</v>
      </c>
      <c r="B100">
        <v>64.915769999999995</v>
      </c>
      <c r="C100" s="2">
        <v>9.0160795000000002E-2</v>
      </c>
    </row>
    <row r="101" spans="1:3" x14ac:dyDescent="0.3">
      <c r="A101" t="b">
        <v>1</v>
      </c>
      <c r="B101">
        <v>55.029420000000002</v>
      </c>
      <c r="C101" s="2">
        <v>7.6429750000000005E-2</v>
      </c>
    </row>
    <row r="102" spans="1:3" x14ac:dyDescent="0.3">
      <c r="A102" t="b">
        <v>1</v>
      </c>
      <c r="B102">
        <v>32.052979999999998</v>
      </c>
      <c r="C102" s="2">
        <v>4.4518027000000002E-2</v>
      </c>
    </row>
    <row r="103" spans="1:3" x14ac:dyDescent="0.3">
      <c r="A103" t="b">
        <v>1</v>
      </c>
      <c r="B103">
        <v>43.687989999999999</v>
      </c>
      <c r="C103" s="2">
        <v>6.0677763000000003E-2</v>
      </c>
    </row>
    <row r="104" spans="1:3" x14ac:dyDescent="0.3">
      <c r="A104" t="b">
        <v>1</v>
      </c>
      <c r="B104">
        <v>34.382384999999999</v>
      </c>
      <c r="C104" s="2">
        <v>4.775331E-2</v>
      </c>
    </row>
    <row r="105" spans="1:3" x14ac:dyDescent="0.3">
      <c r="A105" t="b">
        <v>1</v>
      </c>
      <c r="B105">
        <v>39.448790000000002</v>
      </c>
      <c r="C105" s="2">
        <v>5.4789985999999999E-2</v>
      </c>
    </row>
    <row r="106" spans="1:3" x14ac:dyDescent="0.3">
      <c r="A106" t="b">
        <v>1</v>
      </c>
      <c r="B106">
        <v>61.011657999999997</v>
      </c>
      <c r="C106" s="2">
        <v>8.473841E-2</v>
      </c>
    </row>
    <row r="107" spans="1:3" x14ac:dyDescent="0.3">
      <c r="A107" t="b">
        <v>1</v>
      </c>
      <c r="B107">
        <v>58.359070000000003</v>
      </c>
      <c r="C107" s="2">
        <v>8.1054260000000003E-2</v>
      </c>
    </row>
    <row r="108" spans="1:3" x14ac:dyDescent="0.3">
      <c r="A108" t="b">
        <v>1</v>
      </c>
      <c r="B108">
        <v>30.876342999999999</v>
      </c>
      <c r="C108" s="2">
        <v>4.2883810000000001E-2</v>
      </c>
    </row>
    <row r="109" spans="1:3" x14ac:dyDescent="0.3">
      <c r="A109" t="b">
        <v>1</v>
      </c>
      <c r="B109">
        <v>39.448790000000002</v>
      </c>
      <c r="C109" s="2">
        <v>5.4789985999999999E-2</v>
      </c>
    </row>
    <row r="110" spans="1:3" x14ac:dyDescent="0.3">
      <c r="A110" t="b">
        <v>1</v>
      </c>
      <c r="B110">
        <v>23.710875999999999</v>
      </c>
      <c r="C110" s="2">
        <v>3.2931769999999999E-2</v>
      </c>
    </row>
    <row r="111" spans="1:3" x14ac:dyDescent="0.3">
      <c r="A111" t="b">
        <v>1</v>
      </c>
      <c r="B111">
        <v>32.252319999999997</v>
      </c>
      <c r="C111" s="2">
        <v>4.4794886999999999E-2</v>
      </c>
    </row>
    <row r="112" spans="1:3" x14ac:dyDescent="0.3">
      <c r="A112" t="b">
        <v>1</v>
      </c>
      <c r="B112">
        <v>68.235780000000005</v>
      </c>
      <c r="C112" s="2">
        <v>9.4771913999999999E-2</v>
      </c>
    </row>
    <row r="113" spans="1:3" x14ac:dyDescent="0.3">
      <c r="A113" t="b">
        <v>1</v>
      </c>
      <c r="B113">
        <v>60.006653</v>
      </c>
      <c r="C113" s="2">
        <v>8.3342575000000002E-2</v>
      </c>
    </row>
    <row r="114" spans="1:3" x14ac:dyDescent="0.3">
      <c r="A114" t="b">
        <v>1</v>
      </c>
      <c r="B114">
        <v>60.637390000000003</v>
      </c>
      <c r="C114" s="2">
        <v>8.4218600000000005E-2</v>
      </c>
    </row>
    <row r="115" spans="1:3" x14ac:dyDescent="0.3">
      <c r="A115" t="b">
        <v>1</v>
      </c>
      <c r="B115">
        <v>65.902280000000005</v>
      </c>
      <c r="C115" s="2">
        <v>9.153095E-2</v>
      </c>
    </row>
    <row r="116" spans="1:3" x14ac:dyDescent="0.3">
      <c r="A116" t="b">
        <v>1</v>
      </c>
      <c r="B116">
        <v>60.295287999999999</v>
      </c>
      <c r="C116" s="2">
        <v>8.3743449999999997E-2</v>
      </c>
    </row>
    <row r="117" spans="1:3" x14ac:dyDescent="0.3">
      <c r="A117" t="b">
        <v>1</v>
      </c>
      <c r="B117">
        <v>39.448790000000002</v>
      </c>
      <c r="C117" s="2">
        <v>5.4789985999999999E-2</v>
      </c>
    </row>
    <row r="118" spans="1:3" x14ac:dyDescent="0.3">
      <c r="A118" t="b">
        <v>1</v>
      </c>
      <c r="B118">
        <v>39.448790000000002</v>
      </c>
      <c r="C118" s="2">
        <v>5.4789985999999999E-2</v>
      </c>
    </row>
    <row r="119" spans="1:3" x14ac:dyDescent="0.3">
      <c r="A119" t="b">
        <v>1</v>
      </c>
      <c r="B119">
        <v>67.467410000000001</v>
      </c>
      <c r="C119" s="2">
        <v>9.370473E-2</v>
      </c>
    </row>
    <row r="120" spans="1:3" x14ac:dyDescent="0.3">
      <c r="A120" t="b">
        <v>1</v>
      </c>
      <c r="B120">
        <v>39.448790000000002</v>
      </c>
      <c r="C120" s="2">
        <v>5.4789985999999999E-2</v>
      </c>
    </row>
    <row r="121" spans="1:3" x14ac:dyDescent="0.3">
      <c r="A121" t="b">
        <v>1</v>
      </c>
      <c r="B121">
        <v>76.762820000000005</v>
      </c>
      <c r="C121" s="2">
        <v>0.10661502</v>
      </c>
    </row>
    <row r="122" spans="1:3" x14ac:dyDescent="0.3">
      <c r="A122" t="b">
        <v>1</v>
      </c>
      <c r="B122">
        <v>49.77948</v>
      </c>
      <c r="C122" s="2">
        <v>6.9138169999999999E-2</v>
      </c>
    </row>
    <row r="123" spans="1:3" x14ac:dyDescent="0.3">
      <c r="A123" t="b">
        <v>1</v>
      </c>
      <c r="B123">
        <v>39.448790000000002</v>
      </c>
      <c r="C123" s="2">
        <v>5.4789985999999999E-2</v>
      </c>
    </row>
    <row r="124" spans="1:3" x14ac:dyDescent="0.3">
      <c r="A124" t="b">
        <v>1</v>
      </c>
      <c r="B124">
        <v>72.214420000000004</v>
      </c>
      <c r="C124" s="2">
        <v>0.10029780000000001</v>
      </c>
    </row>
    <row r="125" spans="1:3" x14ac:dyDescent="0.3">
      <c r="A125" t="b">
        <v>1</v>
      </c>
      <c r="B125">
        <v>69.744749999999996</v>
      </c>
      <c r="C125" s="2">
        <v>9.6867709999999996E-2</v>
      </c>
    </row>
    <row r="126" spans="1:3" x14ac:dyDescent="0.3">
      <c r="A126" t="b">
        <v>1</v>
      </c>
      <c r="B126">
        <v>64.685239999999993</v>
      </c>
      <c r="C126" s="2">
        <v>8.9840610000000001E-2</v>
      </c>
    </row>
    <row r="127" spans="1:3" x14ac:dyDescent="0.3">
      <c r="A127" t="b">
        <v>1</v>
      </c>
      <c r="B127">
        <v>39.448790000000002</v>
      </c>
      <c r="C127" s="2">
        <v>5.4789985999999999E-2</v>
      </c>
    </row>
    <row r="128" spans="1:3" x14ac:dyDescent="0.3">
      <c r="A128" t="b">
        <v>1</v>
      </c>
      <c r="B128">
        <v>64.321106</v>
      </c>
      <c r="C128" s="2">
        <v>8.9334869999999997E-2</v>
      </c>
    </row>
    <row r="129" spans="1:3" x14ac:dyDescent="0.3">
      <c r="A129" t="b">
        <v>1</v>
      </c>
      <c r="B129">
        <v>41.534424000000001</v>
      </c>
      <c r="C129" s="2">
        <v>5.76867E-2</v>
      </c>
    </row>
    <row r="130" spans="1:3" x14ac:dyDescent="0.3">
      <c r="A130" t="b">
        <v>1</v>
      </c>
      <c r="B130">
        <v>55.581482000000001</v>
      </c>
      <c r="C130" s="2">
        <v>7.7196500000000001E-2</v>
      </c>
    </row>
    <row r="131" spans="1:3" x14ac:dyDescent="0.3">
      <c r="A131" t="b">
        <v>1</v>
      </c>
      <c r="B131">
        <v>43.239562999999997</v>
      </c>
      <c r="C131" s="2">
        <v>6.0054950000000003E-2</v>
      </c>
    </row>
    <row r="132" spans="1:3" x14ac:dyDescent="0.3">
      <c r="A132" t="b">
        <v>1</v>
      </c>
      <c r="B132">
        <v>51.534668000000003</v>
      </c>
      <c r="C132" s="2">
        <v>7.1575924999999999E-2</v>
      </c>
    </row>
    <row r="133" spans="1:3" x14ac:dyDescent="0.3">
      <c r="A133" t="b">
        <v>1</v>
      </c>
      <c r="B133">
        <v>41.194946000000002</v>
      </c>
      <c r="C133" s="2">
        <v>5.7215202999999999E-2</v>
      </c>
    </row>
    <row r="134" spans="1:3" x14ac:dyDescent="0.3">
      <c r="A134" t="b">
        <v>1</v>
      </c>
      <c r="B134">
        <v>62.931519999999999</v>
      </c>
      <c r="C134" s="2">
        <v>8.7404884000000002E-2</v>
      </c>
    </row>
    <row r="135" spans="1:3" x14ac:dyDescent="0.3">
      <c r="A135" t="b">
        <v>1</v>
      </c>
      <c r="B135">
        <v>51.967101999999997</v>
      </c>
      <c r="C135" s="2">
        <v>7.2176530000000003E-2</v>
      </c>
    </row>
    <row r="136" spans="1:3" x14ac:dyDescent="0.3">
      <c r="A136" t="b">
        <v>1</v>
      </c>
      <c r="B136">
        <v>76.096680000000006</v>
      </c>
      <c r="C136" s="2">
        <v>0.10568983</v>
      </c>
    </row>
    <row r="137" spans="1:3" x14ac:dyDescent="0.3">
      <c r="A137" t="b">
        <v>1</v>
      </c>
      <c r="B137">
        <v>38.74774</v>
      </c>
      <c r="C137" s="2">
        <v>5.3816307000000001E-2</v>
      </c>
    </row>
    <row r="138" spans="1:3" x14ac:dyDescent="0.3">
      <c r="A138" t="b">
        <v>1</v>
      </c>
      <c r="B138">
        <v>62.672606999999999</v>
      </c>
      <c r="C138" s="2">
        <v>8.7045289999999997E-2</v>
      </c>
    </row>
    <row r="139" spans="1:3" x14ac:dyDescent="0.3">
      <c r="A139" t="b">
        <v>1</v>
      </c>
      <c r="B139">
        <v>39.448790000000002</v>
      </c>
      <c r="C139" s="2">
        <v>5.4789985999999999E-2</v>
      </c>
    </row>
    <row r="140" spans="1:3" x14ac:dyDescent="0.3">
      <c r="A140" t="b">
        <v>1</v>
      </c>
      <c r="B140">
        <v>64.205444</v>
      </c>
      <c r="C140" s="2">
        <v>8.9174225999999995E-2</v>
      </c>
    </row>
    <row r="141" spans="1:3" x14ac:dyDescent="0.3">
      <c r="A141" t="b">
        <v>1</v>
      </c>
      <c r="B141">
        <v>55.233336999999999</v>
      </c>
      <c r="C141" s="2">
        <v>7.6712965999999994E-2</v>
      </c>
    </row>
    <row r="142" spans="1:3" x14ac:dyDescent="0.3">
      <c r="A142" t="b">
        <v>1</v>
      </c>
      <c r="B142">
        <v>22.833862</v>
      </c>
      <c r="C142" s="2">
        <v>3.1713697999999999E-2</v>
      </c>
    </row>
    <row r="143" spans="1:3" x14ac:dyDescent="0.3">
      <c r="A143" t="b">
        <v>1</v>
      </c>
      <c r="B143">
        <v>39.448790000000002</v>
      </c>
      <c r="C143" s="2">
        <v>5.4789985999999999E-2</v>
      </c>
    </row>
    <row r="144" spans="1:3" x14ac:dyDescent="0.3">
      <c r="A144" t="b">
        <v>1</v>
      </c>
      <c r="B144">
        <v>31.617798000000001</v>
      </c>
      <c r="C144" s="2">
        <v>4.3913607E-2</v>
      </c>
    </row>
    <row r="145" spans="1:3" x14ac:dyDescent="0.3">
      <c r="A145" t="b">
        <v>1</v>
      </c>
      <c r="B145">
        <v>39.448790000000002</v>
      </c>
      <c r="C145" s="2">
        <v>5.4789985999999999E-2</v>
      </c>
    </row>
    <row r="146" spans="1:3" x14ac:dyDescent="0.3">
      <c r="A146" t="b">
        <v>1</v>
      </c>
      <c r="B146">
        <v>67.279174999999995</v>
      </c>
      <c r="C146" s="2">
        <v>9.3443300000000007E-2</v>
      </c>
    </row>
    <row r="147" spans="1:3" x14ac:dyDescent="0.3">
      <c r="A147" t="b">
        <v>1</v>
      </c>
      <c r="B147">
        <v>78.712280000000007</v>
      </c>
      <c r="C147" s="2">
        <v>0.109322615</v>
      </c>
    </row>
    <row r="148" spans="1:3" x14ac:dyDescent="0.3">
      <c r="A148" t="b">
        <v>1</v>
      </c>
      <c r="B148">
        <v>39.448790000000002</v>
      </c>
      <c r="C148" s="2">
        <v>5.4789985999999999E-2</v>
      </c>
    </row>
    <row r="149" spans="1:3" x14ac:dyDescent="0.3">
      <c r="A149" t="b">
        <v>1</v>
      </c>
      <c r="B149">
        <v>57.944457999999997</v>
      </c>
      <c r="C149" s="2">
        <v>8.0478414999999998E-2</v>
      </c>
    </row>
    <row r="150" spans="1:3" x14ac:dyDescent="0.3">
      <c r="A150" t="b">
        <v>1</v>
      </c>
      <c r="B150">
        <v>63.771120000000003</v>
      </c>
      <c r="C150" s="2">
        <v>8.8570999999999997E-2</v>
      </c>
    </row>
    <row r="151" spans="1:3" x14ac:dyDescent="0.3">
      <c r="A151" t="b">
        <v>1</v>
      </c>
      <c r="B151">
        <v>39.448790000000002</v>
      </c>
      <c r="C151" s="2">
        <v>5.4789985999999999E-2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69F6-3202-42B6-805D-3EBD0D5C4A6D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4.732971</v>
      </c>
      <c r="C2" s="2">
        <v>6.5735710000000003E-3</v>
      </c>
      <c r="E2" s="1" t="s">
        <v>3</v>
      </c>
      <c r="F2" s="2">
        <f xml:space="preserve"> COUNTIF(TradeResults11[Column1], "VERDADEIRO") / COUNTA(TradeResults11[Column1])</f>
        <v>1</v>
      </c>
    </row>
    <row r="3" spans="1:6" ht="18" x14ac:dyDescent="0.35">
      <c r="A3" t="b">
        <v>1</v>
      </c>
      <c r="B3">
        <v>4.732971</v>
      </c>
      <c r="C3" s="2">
        <v>6.5735710000000003E-3</v>
      </c>
      <c r="E3" s="1" t="s">
        <v>4</v>
      </c>
      <c r="F3" s="2">
        <f t="array" ref="F3" xml:space="preserve"> AVERAGE(IF(TradeResults11[Column1] = TRUE,TradeResults11[Column3]))</f>
        <v>6.5735710000000003E-3</v>
      </c>
    </row>
    <row r="4" spans="1:6" ht="18" x14ac:dyDescent="0.35">
      <c r="A4" t="b">
        <v>1</v>
      </c>
      <c r="B4">
        <v>4.732971</v>
      </c>
      <c r="C4" s="2">
        <v>6.5735710000000003E-3</v>
      </c>
      <c r="E4" s="1" t="s">
        <v>8</v>
      </c>
      <c r="F4" s="6">
        <f t="array" ref="F4" xml:space="preserve"> AVERAGE(IF(TradeResults11[Column1] = TRUE,TradeResults11[Column2],0))</f>
        <v>4.7329710000000125</v>
      </c>
    </row>
    <row r="5" spans="1:6" ht="18" x14ac:dyDescent="0.35">
      <c r="A5" t="b">
        <v>1</v>
      </c>
      <c r="B5">
        <v>4.732971</v>
      </c>
      <c r="C5" s="2">
        <v>6.5735710000000003E-3</v>
      </c>
      <c r="E5" s="4" t="s">
        <v>5</v>
      </c>
      <c r="F5" s="2">
        <f t="array" ref="F5">_xlfn.STDEV.P(IF(TradeResults11[Column1]=TRUE, TradeResults11[Column3]))</f>
        <v>0</v>
      </c>
    </row>
    <row r="6" spans="1:6" ht="18" x14ac:dyDescent="0.35">
      <c r="A6" t="b">
        <v>1</v>
      </c>
      <c r="B6">
        <v>4.732971</v>
      </c>
      <c r="C6" s="2">
        <v>6.5735710000000003E-3</v>
      </c>
      <c r="E6" s="1" t="s">
        <v>6</v>
      </c>
      <c r="F6" s="2">
        <f t="array" ref="F6">_xlfn.STDEV.P(IF(TradeResults11[Column1]=TRUE, IF(TradeResults11[Column3]&gt;0,TradeResults11[Column3])))</f>
        <v>0</v>
      </c>
    </row>
    <row r="7" spans="1:6" ht="18" x14ac:dyDescent="0.35">
      <c r="A7" t="b">
        <v>1</v>
      </c>
      <c r="B7">
        <v>4.732971</v>
      </c>
      <c r="C7" s="2">
        <v>6.5735710000000003E-3</v>
      </c>
      <c r="E7" s="1" t="s">
        <v>7</v>
      </c>
      <c r="F7" s="3" t="e">
        <f t="array" ref="F7">_xlfn.STDEV.P(IF(TradeResults11[Column1]=TRUE, IF(TradeResults11[Column3]&lt;0,TradeResults11[Column3])))</f>
        <v>#DIV/0!</v>
      </c>
    </row>
    <row r="8" spans="1:6" x14ac:dyDescent="0.3">
      <c r="A8" t="b">
        <v>1</v>
      </c>
      <c r="B8">
        <v>4.732971</v>
      </c>
      <c r="C8" s="2">
        <v>6.5735710000000003E-3</v>
      </c>
    </row>
    <row r="9" spans="1:6" x14ac:dyDescent="0.3">
      <c r="A9" t="b">
        <v>1</v>
      </c>
      <c r="B9">
        <v>4.732971</v>
      </c>
      <c r="C9" s="2">
        <v>6.5735710000000003E-3</v>
      </c>
    </row>
    <row r="10" spans="1:6" x14ac:dyDescent="0.3">
      <c r="A10" t="b">
        <v>1</v>
      </c>
      <c r="B10">
        <v>4.732971</v>
      </c>
      <c r="C10" s="2">
        <v>6.5735710000000003E-3</v>
      </c>
    </row>
    <row r="11" spans="1:6" x14ac:dyDescent="0.3">
      <c r="A11" t="b">
        <v>1</v>
      </c>
      <c r="B11">
        <v>4.732971</v>
      </c>
      <c r="C11" s="2">
        <v>6.5735710000000003E-3</v>
      </c>
    </row>
    <row r="12" spans="1:6" x14ac:dyDescent="0.3">
      <c r="A12" t="b">
        <v>1</v>
      </c>
      <c r="B12">
        <v>4.732971</v>
      </c>
      <c r="C12" s="2">
        <v>6.5735710000000003E-3</v>
      </c>
    </row>
    <row r="13" spans="1:6" x14ac:dyDescent="0.3">
      <c r="A13" t="b">
        <v>1</v>
      </c>
      <c r="B13">
        <v>4.732971</v>
      </c>
      <c r="C13" s="2">
        <v>6.5735710000000003E-3</v>
      </c>
    </row>
    <row r="14" spans="1:6" x14ac:dyDescent="0.3">
      <c r="A14" t="b">
        <v>1</v>
      </c>
      <c r="B14">
        <v>4.732971</v>
      </c>
      <c r="C14" s="2">
        <v>6.5735710000000003E-3</v>
      </c>
    </row>
    <row r="15" spans="1:6" x14ac:dyDescent="0.3">
      <c r="A15" t="b">
        <v>1</v>
      </c>
      <c r="B15">
        <v>4.732971</v>
      </c>
      <c r="C15" s="2">
        <v>6.5735710000000003E-3</v>
      </c>
    </row>
    <row r="16" spans="1:6" x14ac:dyDescent="0.3">
      <c r="A16" t="b">
        <v>1</v>
      </c>
      <c r="B16">
        <v>4.732971</v>
      </c>
      <c r="C16" s="2">
        <v>6.5735710000000003E-3</v>
      </c>
    </row>
    <row r="17" spans="1:3" x14ac:dyDescent="0.3">
      <c r="A17" t="b">
        <v>1</v>
      </c>
      <c r="B17">
        <v>4.732971</v>
      </c>
      <c r="C17" s="2">
        <v>6.5735710000000003E-3</v>
      </c>
    </row>
    <row r="18" spans="1:3" x14ac:dyDescent="0.3">
      <c r="A18" t="b">
        <v>1</v>
      </c>
      <c r="B18">
        <v>4.732971</v>
      </c>
      <c r="C18" s="2">
        <v>6.5735710000000003E-3</v>
      </c>
    </row>
    <row r="19" spans="1:3" x14ac:dyDescent="0.3">
      <c r="A19" t="b">
        <v>1</v>
      </c>
      <c r="B19">
        <v>4.732971</v>
      </c>
      <c r="C19" s="2">
        <v>6.5735710000000003E-3</v>
      </c>
    </row>
    <row r="20" spans="1:3" x14ac:dyDescent="0.3">
      <c r="A20" t="b">
        <v>1</v>
      </c>
      <c r="B20">
        <v>4.732971</v>
      </c>
      <c r="C20" s="2">
        <v>6.5735710000000003E-3</v>
      </c>
    </row>
    <row r="21" spans="1:3" x14ac:dyDescent="0.3">
      <c r="A21" t="b">
        <v>1</v>
      </c>
      <c r="B21">
        <v>4.732971</v>
      </c>
      <c r="C21" s="2">
        <v>6.5735710000000003E-3</v>
      </c>
    </row>
    <row r="22" spans="1:3" x14ac:dyDescent="0.3">
      <c r="A22" t="b">
        <v>1</v>
      </c>
      <c r="B22">
        <v>4.732971</v>
      </c>
      <c r="C22" s="2">
        <v>6.5735710000000003E-3</v>
      </c>
    </row>
    <row r="23" spans="1:3" x14ac:dyDescent="0.3">
      <c r="A23" t="b">
        <v>1</v>
      </c>
      <c r="B23">
        <v>4.732971</v>
      </c>
      <c r="C23" s="2">
        <v>6.5735710000000003E-3</v>
      </c>
    </row>
    <row r="24" spans="1:3" x14ac:dyDescent="0.3">
      <c r="A24" t="b">
        <v>1</v>
      </c>
      <c r="B24">
        <v>4.732971</v>
      </c>
      <c r="C24" s="2">
        <v>6.5735710000000003E-3</v>
      </c>
    </row>
    <row r="25" spans="1:3" x14ac:dyDescent="0.3">
      <c r="A25" t="b">
        <v>1</v>
      </c>
      <c r="B25">
        <v>4.732971</v>
      </c>
      <c r="C25" s="2">
        <v>6.5735710000000003E-3</v>
      </c>
    </row>
    <row r="26" spans="1:3" x14ac:dyDescent="0.3">
      <c r="A26" t="b">
        <v>1</v>
      </c>
      <c r="B26">
        <v>4.732971</v>
      </c>
      <c r="C26" s="2">
        <v>6.5735710000000003E-3</v>
      </c>
    </row>
    <row r="27" spans="1:3" x14ac:dyDescent="0.3">
      <c r="A27" t="b">
        <v>1</v>
      </c>
      <c r="B27">
        <v>4.732971</v>
      </c>
      <c r="C27" s="2">
        <v>6.5735710000000003E-3</v>
      </c>
    </row>
    <row r="28" spans="1:3" x14ac:dyDescent="0.3">
      <c r="A28" t="b">
        <v>1</v>
      </c>
      <c r="B28">
        <v>4.732971</v>
      </c>
      <c r="C28" s="2">
        <v>6.5735710000000003E-3</v>
      </c>
    </row>
    <row r="29" spans="1:3" x14ac:dyDescent="0.3">
      <c r="A29" t="b">
        <v>1</v>
      </c>
      <c r="B29">
        <v>4.732971</v>
      </c>
      <c r="C29" s="2">
        <v>6.5735710000000003E-3</v>
      </c>
    </row>
    <row r="30" spans="1:3" x14ac:dyDescent="0.3">
      <c r="A30" t="b">
        <v>1</v>
      </c>
      <c r="B30">
        <v>4.732971</v>
      </c>
      <c r="C30" s="2">
        <v>6.5735710000000003E-3</v>
      </c>
    </row>
    <row r="31" spans="1:3" x14ac:dyDescent="0.3">
      <c r="A31" t="b">
        <v>1</v>
      </c>
      <c r="B31">
        <v>4.732971</v>
      </c>
      <c r="C31" s="2">
        <v>6.5735710000000003E-3</v>
      </c>
    </row>
    <row r="32" spans="1:3" x14ac:dyDescent="0.3">
      <c r="A32" t="b">
        <v>1</v>
      </c>
      <c r="B32">
        <v>4.732971</v>
      </c>
      <c r="C32" s="2">
        <v>6.5735710000000003E-3</v>
      </c>
    </row>
    <row r="33" spans="1:3" x14ac:dyDescent="0.3">
      <c r="A33" t="b">
        <v>1</v>
      </c>
      <c r="B33">
        <v>4.732971</v>
      </c>
      <c r="C33" s="2">
        <v>6.5735710000000003E-3</v>
      </c>
    </row>
    <row r="34" spans="1:3" x14ac:dyDescent="0.3">
      <c r="A34" t="b">
        <v>1</v>
      </c>
      <c r="B34">
        <v>4.732971</v>
      </c>
      <c r="C34" s="2">
        <v>6.5735710000000003E-3</v>
      </c>
    </row>
    <row r="35" spans="1:3" x14ac:dyDescent="0.3">
      <c r="A35" t="b">
        <v>1</v>
      </c>
      <c r="B35">
        <v>4.732971</v>
      </c>
      <c r="C35" s="2">
        <v>6.5735710000000003E-3</v>
      </c>
    </row>
    <row r="36" spans="1:3" x14ac:dyDescent="0.3">
      <c r="A36" t="b">
        <v>1</v>
      </c>
      <c r="B36">
        <v>4.732971</v>
      </c>
      <c r="C36" s="2">
        <v>6.5735710000000003E-3</v>
      </c>
    </row>
    <row r="37" spans="1:3" x14ac:dyDescent="0.3">
      <c r="A37" t="b">
        <v>1</v>
      </c>
      <c r="B37">
        <v>4.732971</v>
      </c>
      <c r="C37" s="2">
        <v>6.5735710000000003E-3</v>
      </c>
    </row>
    <row r="38" spans="1:3" x14ac:dyDescent="0.3">
      <c r="A38" t="b">
        <v>1</v>
      </c>
      <c r="B38">
        <v>4.732971</v>
      </c>
      <c r="C38" s="2">
        <v>6.5735710000000003E-3</v>
      </c>
    </row>
    <row r="39" spans="1:3" x14ac:dyDescent="0.3">
      <c r="A39" t="b">
        <v>1</v>
      </c>
      <c r="B39">
        <v>4.732971</v>
      </c>
      <c r="C39" s="2">
        <v>6.5735710000000003E-3</v>
      </c>
    </row>
    <row r="40" spans="1:3" x14ac:dyDescent="0.3">
      <c r="A40" t="b">
        <v>1</v>
      </c>
      <c r="B40">
        <v>4.732971</v>
      </c>
      <c r="C40" s="2">
        <v>6.5735710000000003E-3</v>
      </c>
    </row>
    <row r="41" spans="1:3" x14ac:dyDescent="0.3">
      <c r="A41" t="b">
        <v>1</v>
      </c>
      <c r="B41">
        <v>4.732971</v>
      </c>
      <c r="C41" s="2">
        <v>6.5735710000000003E-3</v>
      </c>
    </row>
    <row r="42" spans="1:3" x14ac:dyDescent="0.3">
      <c r="A42" t="b">
        <v>1</v>
      </c>
      <c r="B42">
        <v>4.732971</v>
      </c>
      <c r="C42" s="2">
        <v>6.5735710000000003E-3</v>
      </c>
    </row>
    <row r="43" spans="1:3" x14ac:dyDescent="0.3">
      <c r="A43" t="b">
        <v>1</v>
      </c>
      <c r="B43">
        <v>4.732971</v>
      </c>
      <c r="C43" s="2">
        <v>6.5735710000000003E-3</v>
      </c>
    </row>
    <row r="44" spans="1:3" x14ac:dyDescent="0.3">
      <c r="A44" t="b">
        <v>1</v>
      </c>
      <c r="B44">
        <v>4.732971</v>
      </c>
      <c r="C44" s="2">
        <v>6.5735710000000003E-3</v>
      </c>
    </row>
    <row r="45" spans="1:3" x14ac:dyDescent="0.3">
      <c r="A45" t="b">
        <v>1</v>
      </c>
      <c r="B45">
        <v>4.732971</v>
      </c>
      <c r="C45" s="2">
        <v>6.5735710000000003E-3</v>
      </c>
    </row>
    <row r="46" spans="1:3" x14ac:dyDescent="0.3">
      <c r="A46" t="b">
        <v>1</v>
      </c>
      <c r="B46">
        <v>4.732971</v>
      </c>
      <c r="C46" s="2">
        <v>6.5735710000000003E-3</v>
      </c>
    </row>
    <row r="47" spans="1:3" x14ac:dyDescent="0.3">
      <c r="A47" t="b">
        <v>1</v>
      </c>
      <c r="B47">
        <v>4.732971</v>
      </c>
      <c r="C47" s="2">
        <v>6.5735710000000003E-3</v>
      </c>
    </row>
    <row r="48" spans="1:3" x14ac:dyDescent="0.3">
      <c r="A48" t="b">
        <v>1</v>
      </c>
      <c r="B48">
        <v>4.732971</v>
      </c>
      <c r="C48" s="2">
        <v>6.5735710000000003E-3</v>
      </c>
    </row>
    <row r="49" spans="1:3" x14ac:dyDescent="0.3">
      <c r="A49" t="b">
        <v>1</v>
      </c>
      <c r="B49">
        <v>4.732971</v>
      </c>
      <c r="C49" s="2">
        <v>6.5735710000000003E-3</v>
      </c>
    </row>
    <row r="50" spans="1:3" x14ac:dyDescent="0.3">
      <c r="A50" t="b">
        <v>1</v>
      </c>
      <c r="B50">
        <v>4.732971</v>
      </c>
      <c r="C50" s="2">
        <v>6.5735710000000003E-3</v>
      </c>
    </row>
    <row r="51" spans="1:3" x14ac:dyDescent="0.3">
      <c r="A51" t="b">
        <v>1</v>
      </c>
      <c r="B51">
        <v>4.732971</v>
      </c>
      <c r="C51" s="2">
        <v>6.5735710000000003E-3</v>
      </c>
    </row>
    <row r="52" spans="1:3" x14ac:dyDescent="0.3">
      <c r="A52" t="b">
        <v>1</v>
      </c>
      <c r="B52">
        <v>4.732971</v>
      </c>
      <c r="C52" s="2">
        <v>6.5735710000000003E-3</v>
      </c>
    </row>
    <row r="53" spans="1:3" x14ac:dyDescent="0.3">
      <c r="A53" t="b">
        <v>1</v>
      </c>
      <c r="B53">
        <v>4.732971</v>
      </c>
      <c r="C53" s="2">
        <v>6.5735710000000003E-3</v>
      </c>
    </row>
    <row r="54" spans="1:3" x14ac:dyDescent="0.3">
      <c r="A54" t="b">
        <v>1</v>
      </c>
      <c r="B54">
        <v>4.732971</v>
      </c>
      <c r="C54" s="2">
        <v>6.5735710000000003E-3</v>
      </c>
    </row>
    <row r="55" spans="1:3" x14ac:dyDescent="0.3">
      <c r="A55" t="b">
        <v>1</v>
      </c>
      <c r="B55">
        <v>4.732971</v>
      </c>
      <c r="C55" s="2">
        <v>6.5735710000000003E-3</v>
      </c>
    </row>
    <row r="56" spans="1:3" x14ac:dyDescent="0.3">
      <c r="A56" t="b">
        <v>1</v>
      </c>
      <c r="B56">
        <v>4.732971</v>
      </c>
      <c r="C56" s="2">
        <v>6.5735710000000003E-3</v>
      </c>
    </row>
    <row r="57" spans="1:3" x14ac:dyDescent="0.3">
      <c r="A57" t="b">
        <v>1</v>
      </c>
      <c r="B57">
        <v>4.732971</v>
      </c>
      <c r="C57" s="2">
        <v>6.5735710000000003E-3</v>
      </c>
    </row>
    <row r="58" spans="1:3" x14ac:dyDescent="0.3">
      <c r="A58" t="b">
        <v>1</v>
      </c>
      <c r="B58">
        <v>4.732971</v>
      </c>
      <c r="C58" s="2">
        <v>6.5735710000000003E-3</v>
      </c>
    </row>
    <row r="59" spans="1:3" x14ac:dyDescent="0.3">
      <c r="A59" t="b">
        <v>1</v>
      </c>
      <c r="B59">
        <v>4.732971</v>
      </c>
      <c r="C59" s="2">
        <v>6.5735710000000003E-3</v>
      </c>
    </row>
    <row r="60" spans="1:3" x14ac:dyDescent="0.3">
      <c r="A60" t="b">
        <v>1</v>
      </c>
      <c r="B60">
        <v>4.732971</v>
      </c>
      <c r="C60" s="2">
        <v>6.5735710000000003E-3</v>
      </c>
    </row>
    <row r="61" spans="1:3" x14ac:dyDescent="0.3">
      <c r="A61" t="b">
        <v>1</v>
      </c>
      <c r="B61">
        <v>4.732971</v>
      </c>
      <c r="C61" s="2">
        <v>6.5735710000000003E-3</v>
      </c>
    </row>
    <row r="62" spans="1:3" x14ac:dyDescent="0.3">
      <c r="A62" t="b">
        <v>1</v>
      </c>
      <c r="B62">
        <v>4.732971</v>
      </c>
      <c r="C62" s="2">
        <v>6.5735710000000003E-3</v>
      </c>
    </row>
    <row r="63" spans="1:3" x14ac:dyDescent="0.3">
      <c r="A63" t="b">
        <v>1</v>
      </c>
      <c r="B63">
        <v>4.732971</v>
      </c>
      <c r="C63" s="2">
        <v>6.5735710000000003E-3</v>
      </c>
    </row>
    <row r="64" spans="1:3" x14ac:dyDescent="0.3">
      <c r="A64" t="b">
        <v>1</v>
      </c>
      <c r="B64">
        <v>4.732971</v>
      </c>
      <c r="C64" s="2">
        <v>6.5735710000000003E-3</v>
      </c>
    </row>
    <row r="65" spans="1:3" x14ac:dyDescent="0.3">
      <c r="A65" t="b">
        <v>1</v>
      </c>
      <c r="B65">
        <v>4.732971</v>
      </c>
      <c r="C65" s="2">
        <v>6.5735710000000003E-3</v>
      </c>
    </row>
    <row r="66" spans="1:3" x14ac:dyDescent="0.3">
      <c r="A66" t="b">
        <v>1</v>
      </c>
      <c r="B66">
        <v>4.732971</v>
      </c>
      <c r="C66" s="2">
        <v>6.5735710000000003E-3</v>
      </c>
    </row>
    <row r="67" spans="1:3" x14ac:dyDescent="0.3">
      <c r="A67" t="b">
        <v>1</v>
      </c>
      <c r="B67">
        <v>4.732971</v>
      </c>
      <c r="C67" s="2">
        <v>6.5735710000000003E-3</v>
      </c>
    </row>
    <row r="68" spans="1:3" x14ac:dyDescent="0.3">
      <c r="A68" t="b">
        <v>1</v>
      </c>
      <c r="B68">
        <v>4.732971</v>
      </c>
      <c r="C68" s="2">
        <v>6.5735710000000003E-3</v>
      </c>
    </row>
    <row r="69" spans="1:3" x14ac:dyDescent="0.3">
      <c r="A69" t="b">
        <v>1</v>
      </c>
      <c r="B69">
        <v>4.732971</v>
      </c>
      <c r="C69" s="2">
        <v>6.5735710000000003E-3</v>
      </c>
    </row>
    <row r="70" spans="1:3" x14ac:dyDescent="0.3">
      <c r="A70" t="b">
        <v>1</v>
      </c>
      <c r="B70">
        <v>4.732971</v>
      </c>
      <c r="C70" s="2">
        <v>6.5735710000000003E-3</v>
      </c>
    </row>
    <row r="71" spans="1:3" x14ac:dyDescent="0.3">
      <c r="A71" t="b">
        <v>1</v>
      </c>
      <c r="B71">
        <v>4.732971</v>
      </c>
      <c r="C71" s="2">
        <v>6.5735710000000003E-3</v>
      </c>
    </row>
    <row r="72" spans="1:3" x14ac:dyDescent="0.3">
      <c r="A72" t="b">
        <v>1</v>
      </c>
      <c r="B72">
        <v>4.732971</v>
      </c>
      <c r="C72" s="2">
        <v>6.5735710000000003E-3</v>
      </c>
    </row>
    <row r="73" spans="1:3" x14ac:dyDescent="0.3">
      <c r="A73" t="b">
        <v>1</v>
      </c>
      <c r="B73">
        <v>4.732971</v>
      </c>
      <c r="C73" s="2">
        <v>6.5735710000000003E-3</v>
      </c>
    </row>
    <row r="74" spans="1:3" x14ac:dyDescent="0.3">
      <c r="A74" t="b">
        <v>1</v>
      </c>
      <c r="B74">
        <v>4.732971</v>
      </c>
      <c r="C74" s="2">
        <v>6.5735710000000003E-3</v>
      </c>
    </row>
    <row r="75" spans="1:3" x14ac:dyDescent="0.3">
      <c r="A75" t="b">
        <v>1</v>
      </c>
      <c r="B75">
        <v>4.732971</v>
      </c>
      <c r="C75" s="2">
        <v>6.5735710000000003E-3</v>
      </c>
    </row>
    <row r="76" spans="1:3" x14ac:dyDescent="0.3">
      <c r="A76" t="b">
        <v>1</v>
      </c>
      <c r="B76">
        <v>4.732971</v>
      </c>
      <c r="C76" s="2">
        <v>6.5735710000000003E-3</v>
      </c>
    </row>
    <row r="77" spans="1:3" x14ac:dyDescent="0.3">
      <c r="A77" t="b">
        <v>1</v>
      </c>
      <c r="B77">
        <v>4.732971</v>
      </c>
      <c r="C77" s="2">
        <v>6.5735710000000003E-3</v>
      </c>
    </row>
    <row r="78" spans="1:3" x14ac:dyDescent="0.3">
      <c r="A78" t="b">
        <v>1</v>
      </c>
      <c r="B78">
        <v>4.732971</v>
      </c>
      <c r="C78" s="2">
        <v>6.5735710000000003E-3</v>
      </c>
    </row>
    <row r="79" spans="1:3" x14ac:dyDescent="0.3">
      <c r="A79" t="b">
        <v>1</v>
      </c>
      <c r="B79">
        <v>4.732971</v>
      </c>
      <c r="C79" s="2">
        <v>6.5735710000000003E-3</v>
      </c>
    </row>
    <row r="80" spans="1:3" x14ac:dyDescent="0.3">
      <c r="A80" t="b">
        <v>1</v>
      </c>
      <c r="B80">
        <v>4.732971</v>
      </c>
      <c r="C80" s="2">
        <v>6.5735710000000003E-3</v>
      </c>
    </row>
    <row r="81" spans="1:3" x14ac:dyDescent="0.3">
      <c r="A81" t="b">
        <v>1</v>
      </c>
      <c r="B81">
        <v>4.732971</v>
      </c>
      <c r="C81" s="2">
        <v>6.5735710000000003E-3</v>
      </c>
    </row>
    <row r="82" spans="1:3" x14ac:dyDescent="0.3">
      <c r="A82" t="b">
        <v>1</v>
      </c>
      <c r="B82">
        <v>4.732971</v>
      </c>
      <c r="C82" s="2">
        <v>6.5735710000000003E-3</v>
      </c>
    </row>
    <row r="83" spans="1:3" x14ac:dyDescent="0.3">
      <c r="A83" t="b">
        <v>1</v>
      </c>
      <c r="B83">
        <v>4.732971</v>
      </c>
      <c r="C83" s="2">
        <v>6.5735710000000003E-3</v>
      </c>
    </row>
    <row r="84" spans="1:3" x14ac:dyDescent="0.3">
      <c r="A84" t="b">
        <v>1</v>
      </c>
      <c r="B84">
        <v>4.732971</v>
      </c>
      <c r="C84" s="2">
        <v>6.5735710000000003E-3</v>
      </c>
    </row>
    <row r="85" spans="1:3" x14ac:dyDescent="0.3">
      <c r="A85" t="b">
        <v>1</v>
      </c>
      <c r="B85">
        <v>4.732971</v>
      </c>
      <c r="C85" s="2">
        <v>6.5735710000000003E-3</v>
      </c>
    </row>
    <row r="86" spans="1:3" x14ac:dyDescent="0.3">
      <c r="A86" t="b">
        <v>1</v>
      </c>
      <c r="B86">
        <v>4.732971</v>
      </c>
      <c r="C86" s="2">
        <v>6.5735710000000003E-3</v>
      </c>
    </row>
    <row r="87" spans="1:3" x14ac:dyDescent="0.3">
      <c r="A87" t="b">
        <v>1</v>
      </c>
      <c r="B87">
        <v>4.732971</v>
      </c>
      <c r="C87" s="2">
        <v>6.5735710000000003E-3</v>
      </c>
    </row>
    <row r="88" spans="1:3" x14ac:dyDescent="0.3">
      <c r="A88" t="b">
        <v>1</v>
      </c>
      <c r="B88">
        <v>4.732971</v>
      </c>
      <c r="C88" s="2">
        <v>6.5735710000000003E-3</v>
      </c>
    </row>
    <row r="89" spans="1:3" x14ac:dyDescent="0.3">
      <c r="A89" t="b">
        <v>1</v>
      </c>
      <c r="B89">
        <v>4.732971</v>
      </c>
      <c r="C89" s="2">
        <v>6.5735710000000003E-3</v>
      </c>
    </row>
    <row r="90" spans="1:3" x14ac:dyDescent="0.3">
      <c r="A90" t="b">
        <v>1</v>
      </c>
      <c r="B90">
        <v>4.732971</v>
      </c>
      <c r="C90" s="2">
        <v>6.5735710000000003E-3</v>
      </c>
    </row>
    <row r="91" spans="1:3" x14ac:dyDescent="0.3">
      <c r="A91" t="b">
        <v>1</v>
      </c>
      <c r="B91">
        <v>4.732971</v>
      </c>
      <c r="C91" s="2">
        <v>6.5735710000000003E-3</v>
      </c>
    </row>
    <row r="92" spans="1:3" x14ac:dyDescent="0.3">
      <c r="A92" t="b">
        <v>1</v>
      </c>
      <c r="B92">
        <v>4.732971</v>
      </c>
      <c r="C92" s="2">
        <v>6.5735710000000003E-3</v>
      </c>
    </row>
    <row r="93" spans="1:3" x14ac:dyDescent="0.3">
      <c r="A93" t="b">
        <v>1</v>
      </c>
      <c r="B93">
        <v>4.732971</v>
      </c>
      <c r="C93" s="2">
        <v>6.5735710000000003E-3</v>
      </c>
    </row>
    <row r="94" spans="1:3" x14ac:dyDescent="0.3">
      <c r="A94" t="b">
        <v>1</v>
      </c>
      <c r="B94">
        <v>4.732971</v>
      </c>
      <c r="C94" s="2">
        <v>6.5735710000000003E-3</v>
      </c>
    </row>
    <row r="95" spans="1:3" x14ac:dyDescent="0.3">
      <c r="A95" t="b">
        <v>1</v>
      </c>
      <c r="B95">
        <v>4.732971</v>
      </c>
      <c r="C95" s="2">
        <v>6.5735710000000003E-3</v>
      </c>
    </row>
    <row r="96" spans="1:3" x14ac:dyDescent="0.3">
      <c r="A96" t="b">
        <v>1</v>
      </c>
      <c r="B96">
        <v>4.732971</v>
      </c>
      <c r="C96" s="2">
        <v>6.5735710000000003E-3</v>
      </c>
    </row>
    <row r="97" spans="1:3" x14ac:dyDescent="0.3">
      <c r="A97" t="b">
        <v>1</v>
      </c>
      <c r="B97">
        <v>4.732971</v>
      </c>
      <c r="C97" s="2">
        <v>6.5735710000000003E-3</v>
      </c>
    </row>
    <row r="98" spans="1:3" x14ac:dyDescent="0.3">
      <c r="A98" t="b">
        <v>1</v>
      </c>
      <c r="B98">
        <v>4.732971</v>
      </c>
      <c r="C98" s="2">
        <v>6.5735710000000003E-3</v>
      </c>
    </row>
    <row r="99" spans="1:3" x14ac:dyDescent="0.3">
      <c r="A99" t="b">
        <v>1</v>
      </c>
      <c r="B99">
        <v>4.732971</v>
      </c>
      <c r="C99" s="2">
        <v>6.5735710000000003E-3</v>
      </c>
    </row>
    <row r="100" spans="1:3" x14ac:dyDescent="0.3">
      <c r="A100" t="b">
        <v>1</v>
      </c>
      <c r="B100">
        <v>4.732971</v>
      </c>
      <c r="C100" s="2">
        <v>6.5735710000000003E-3</v>
      </c>
    </row>
    <row r="101" spans="1:3" x14ac:dyDescent="0.3">
      <c r="A101" t="b">
        <v>1</v>
      </c>
      <c r="B101">
        <v>4.732971</v>
      </c>
      <c r="C101" s="2">
        <v>6.5735710000000003E-3</v>
      </c>
    </row>
    <row r="102" spans="1:3" x14ac:dyDescent="0.3">
      <c r="A102" t="b">
        <v>1</v>
      </c>
      <c r="B102">
        <v>4.732971</v>
      </c>
      <c r="C102" s="2">
        <v>6.5735710000000003E-3</v>
      </c>
    </row>
    <row r="103" spans="1:3" x14ac:dyDescent="0.3">
      <c r="A103" t="b">
        <v>1</v>
      </c>
      <c r="B103">
        <v>4.732971</v>
      </c>
      <c r="C103" s="2">
        <v>6.5735710000000003E-3</v>
      </c>
    </row>
    <row r="104" spans="1:3" x14ac:dyDescent="0.3">
      <c r="A104" t="b">
        <v>1</v>
      </c>
      <c r="B104">
        <v>4.732971</v>
      </c>
      <c r="C104" s="2">
        <v>6.5735710000000003E-3</v>
      </c>
    </row>
    <row r="105" spans="1:3" x14ac:dyDescent="0.3">
      <c r="A105" t="b">
        <v>1</v>
      </c>
      <c r="B105">
        <v>4.732971</v>
      </c>
      <c r="C105" s="2">
        <v>6.5735710000000003E-3</v>
      </c>
    </row>
    <row r="106" spans="1:3" x14ac:dyDescent="0.3">
      <c r="A106" t="b">
        <v>1</v>
      </c>
      <c r="B106">
        <v>4.732971</v>
      </c>
      <c r="C106" s="2">
        <v>6.5735710000000003E-3</v>
      </c>
    </row>
    <row r="107" spans="1:3" x14ac:dyDescent="0.3">
      <c r="A107" t="b">
        <v>1</v>
      </c>
      <c r="B107">
        <v>4.732971</v>
      </c>
      <c r="C107" s="2">
        <v>6.5735710000000003E-3</v>
      </c>
    </row>
    <row r="108" spans="1:3" x14ac:dyDescent="0.3">
      <c r="A108" t="b">
        <v>1</v>
      </c>
      <c r="B108">
        <v>4.732971</v>
      </c>
      <c r="C108" s="2">
        <v>6.5735710000000003E-3</v>
      </c>
    </row>
    <row r="109" spans="1:3" x14ac:dyDescent="0.3">
      <c r="A109" t="b">
        <v>1</v>
      </c>
      <c r="B109">
        <v>4.732971</v>
      </c>
      <c r="C109" s="2">
        <v>6.5735710000000003E-3</v>
      </c>
    </row>
    <row r="110" spans="1:3" x14ac:dyDescent="0.3">
      <c r="A110" t="b">
        <v>1</v>
      </c>
      <c r="B110">
        <v>4.732971</v>
      </c>
      <c r="C110" s="2">
        <v>6.5735710000000003E-3</v>
      </c>
    </row>
    <row r="111" spans="1:3" x14ac:dyDescent="0.3">
      <c r="A111" t="b">
        <v>1</v>
      </c>
      <c r="B111">
        <v>4.732971</v>
      </c>
      <c r="C111" s="2">
        <v>6.5735710000000003E-3</v>
      </c>
    </row>
    <row r="112" spans="1:3" x14ac:dyDescent="0.3">
      <c r="A112" t="b">
        <v>1</v>
      </c>
      <c r="B112">
        <v>4.732971</v>
      </c>
      <c r="C112" s="2">
        <v>6.5735710000000003E-3</v>
      </c>
    </row>
    <row r="113" spans="1:3" x14ac:dyDescent="0.3">
      <c r="A113" t="b">
        <v>1</v>
      </c>
      <c r="B113">
        <v>4.732971</v>
      </c>
      <c r="C113" s="2">
        <v>6.5735710000000003E-3</v>
      </c>
    </row>
    <row r="114" spans="1:3" x14ac:dyDescent="0.3">
      <c r="A114" t="b">
        <v>1</v>
      </c>
      <c r="B114">
        <v>4.732971</v>
      </c>
      <c r="C114" s="2">
        <v>6.5735710000000003E-3</v>
      </c>
    </row>
    <row r="115" spans="1:3" x14ac:dyDescent="0.3">
      <c r="A115" t="b">
        <v>1</v>
      </c>
      <c r="B115">
        <v>4.732971</v>
      </c>
      <c r="C115" s="2">
        <v>6.5735710000000003E-3</v>
      </c>
    </row>
    <row r="116" spans="1:3" x14ac:dyDescent="0.3">
      <c r="A116" t="b">
        <v>1</v>
      </c>
      <c r="B116">
        <v>4.732971</v>
      </c>
      <c r="C116" s="2">
        <v>6.5735710000000003E-3</v>
      </c>
    </row>
    <row r="117" spans="1:3" x14ac:dyDescent="0.3">
      <c r="A117" t="b">
        <v>1</v>
      </c>
      <c r="B117">
        <v>4.732971</v>
      </c>
      <c r="C117" s="2">
        <v>6.5735710000000003E-3</v>
      </c>
    </row>
    <row r="118" spans="1:3" x14ac:dyDescent="0.3">
      <c r="A118" t="b">
        <v>1</v>
      </c>
      <c r="B118">
        <v>4.732971</v>
      </c>
      <c r="C118" s="2">
        <v>6.5735710000000003E-3</v>
      </c>
    </row>
    <row r="119" spans="1:3" x14ac:dyDescent="0.3">
      <c r="A119" t="b">
        <v>1</v>
      </c>
      <c r="B119">
        <v>4.732971</v>
      </c>
      <c r="C119" s="2">
        <v>6.5735710000000003E-3</v>
      </c>
    </row>
    <row r="120" spans="1:3" x14ac:dyDescent="0.3">
      <c r="A120" t="b">
        <v>1</v>
      </c>
      <c r="B120">
        <v>4.732971</v>
      </c>
      <c r="C120" s="2">
        <v>6.5735710000000003E-3</v>
      </c>
    </row>
    <row r="121" spans="1:3" x14ac:dyDescent="0.3">
      <c r="A121" t="b">
        <v>1</v>
      </c>
      <c r="B121">
        <v>4.732971</v>
      </c>
      <c r="C121" s="2">
        <v>6.5735710000000003E-3</v>
      </c>
    </row>
    <row r="122" spans="1:3" x14ac:dyDescent="0.3">
      <c r="A122" t="b">
        <v>1</v>
      </c>
      <c r="B122">
        <v>4.732971</v>
      </c>
      <c r="C122" s="2">
        <v>6.5735710000000003E-3</v>
      </c>
    </row>
    <row r="123" spans="1:3" x14ac:dyDescent="0.3">
      <c r="A123" t="b">
        <v>1</v>
      </c>
      <c r="B123">
        <v>4.732971</v>
      </c>
      <c r="C123" s="2">
        <v>6.5735710000000003E-3</v>
      </c>
    </row>
    <row r="124" spans="1:3" x14ac:dyDescent="0.3">
      <c r="A124" t="b">
        <v>1</v>
      </c>
      <c r="B124">
        <v>4.732971</v>
      </c>
      <c r="C124" s="2">
        <v>6.5735710000000003E-3</v>
      </c>
    </row>
    <row r="125" spans="1:3" x14ac:dyDescent="0.3">
      <c r="A125" t="b">
        <v>1</v>
      </c>
      <c r="B125">
        <v>4.732971</v>
      </c>
      <c r="C125" s="2">
        <v>6.5735710000000003E-3</v>
      </c>
    </row>
    <row r="126" spans="1:3" x14ac:dyDescent="0.3">
      <c r="A126" t="b">
        <v>1</v>
      </c>
      <c r="B126">
        <v>4.732971</v>
      </c>
      <c r="C126" s="2">
        <v>6.5735710000000003E-3</v>
      </c>
    </row>
    <row r="127" spans="1:3" x14ac:dyDescent="0.3">
      <c r="A127" t="b">
        <v>1</v>
      </c>
      <c r="B127">
        <v>4.732971</v>
      </c>
      <c r="C127" s="2">
        <v>6.5735710000000003E-3</v>
      </c>
    </row>
    <row r="128" spans="1:3" x14ac:dyDescent="0.3">
      <c r="A128" t="b">
        <v>1</v>
      </c>
      <c r="B128">
        <v>4.732971</v>
      </c>
      <c r="C128" s="2">
        <v>6.5735710000000003E-3</v>
      </c>
    </row>
    <row r="129" spans="1:3" x14ac:dyDescent="0.3">
      <c r="A129" t="b">
        <v>1</v>
      </c>
      <c r="B129">
        <v>4.732971</v>
      </c>
      <c r="C129" s="2">
        <v>6.5735710000000003E-3</v>
      </c>
    </row>
    <row r="130" spans="1:3" x14ac:dyDescent="0.3">
      <c r="A130" t="b">
        <v>1</v>
      </c>
      <c r="B130">
        <v>4.732971</v>
      </c>
      <c r="C130" s="2">
        <v>6.5735710000000003E-3</v>
      </c>
    </row>
    <row r="131" spans="1:3" x14ac:dyDescent="0.3">
      <c r="A131" t="b">
        <v>1</v>
      </c>
      <c r="B131">
        <v>4.732971</v>
      </c>
      <c r="C131" s="2">
        <v>6.5735710000000003E-3</v>
      </c>
    </row>
    <row r="132" spans="1:3" x14ac:dyDescent="0.3">
      <c r="A132" t="b">
        <v>1</v>
      </c>
      <c r="B132">
        <v>4.732971</v>
      </c>
      <c r="C132" s="2">
        <v>6.5735710000000003E-3</v>
      </c>
    </row>
    <row r="133" spans="1:3" x14ac:dyDescent="0.3">
      <c r="A133" t="b">
        <v>1</v>
      </c>
      <c r="B133">
        <v>4.732971</v>
      </c>
      <c r="C133" s="2">
        <v>6.5735710000000003E-3</v>
      </c>
    </row>
    <row r="134" spans="1:3" x14ac:dyDescent="0.3">
      <c r="A134" t="b">
        <v>1</v>
      </c>
      <c r="B134">
        <v>4.732971</v>
      </c>
      <c r="C134" s="2">
        <v>6.5735710000000003E-3</v>
      </c>
    </row>
    <row r="135" spans="1:3" x14ac:dyDescent="0.3">
      <c r="A135" t="b">
        <v>1</v>
      </c>
      <c r="B135">
        <v>4.732971</v>
      </c>
      <c r="C135" s="2">
        <v>6.5735710000000003E-3</v>
      </c>
    </row>
    <row r="136" spans="1:3" x14ac:dyDescent="0.3">
      <c r="A136" t="b">
        <v>1</v>
      </c>
      <c r="B136">
        <v>4.732971</v>
      </c>
      <c r="C136" s="2">
        <v>6.5735710000000003E-3</v>
      </c>
    </row>
    <row r="137" spans="1:3" x14ac:dyDescent="0.3">
      <c r="A137" t="b">
        <v>1</v>
      </c>
      <c r="B137">
        <v>4.732971</v>
      </c>
      <c r="C137" s="2">
        <v>6.5735710000000003E-3</v>
      </c>
    </row>
    <row r="138" spans="1:3" x14ac:dyDescent="0.3">
      <c r="A138" t="b">
        <v>1</v>
      </c>
      <c r="B138">
        <v>4.732971</v>
      </c>
      <c r="C138" s="2">
        <v>6.5735710000000003E-3</v>
      </c>
    </row>
    <row r="139" spans="1:3" x14ac:dyDescent="0.3">
      <c r="A139" t="b">
        <v>1</v>
      </c>
      <c r="B139">
        <v>4.732971</v>
      </c>
      <c r="C139" s="2">
        <v>6.5735710000000003E-3</v>
      </c>
    </row>
    <row r="140" spans="1:3" x14ac:dyDescent="0.3">
      <c r="A140" t="b">
        <v>1</v>
      </c>
      <c r="B140">
        <v>4.732971</v>
      </c>
      <c r="C140" s="2">
        <v>6.5735710000000003E-3</v>
      </c>
    </row>
    <row r="141" spans="1:3" x14ac:dyDescent="0.3">
      <c r="A141" t="b">
        <v>1</v>
      </c>
      <c r="B141">
        <v>4.732971</v>
      </c>
      <c r="C141" s="2">
        <v>6.5735710000000003E-3</v>
      </c>
    </row>
    <row r="142" spans="1:3" x14ac:dyDescent="0.3">
      <c r="A142" t="b">
        <v>1</v>
      </c>
      <c r="B142">
        <v>4.732971</v>
      </c>
      <c r="C142" s="2">
        <v>6.5735710000000003E-3</v>
      </c>
    </row>
    <row r="143" spans="1:3" x14ac:dyDescent="0.3">
      <c r="A143" t="b">
        <v>1</v>
      </c>
      <c r="B143">
        <v>4.732971</v>
      </c>
      <c r="C143" s="2">
        <v>6.5735710000000003E-3</v>
      </c>
    </row>
    <row r="144" spans="1:3" x14ac:dyDescent="0.3">
      <c r="A144" t="b">
        <v>1</v>
      </c>
      <c r="B144">
        <v>4.732971</v>
      </c>
      <c r="C144" s="2">
        <v>6.5735710000000003E-3</v>
      </c>
    </row>
    <row r="145" spans="1:3" x14ac:dyDescent="0.3">
      <c r="A145" t="b">
        <v>1</v>
      </c>
      <c r="B145">
        <v>4.732971</v>
      </c>
      <c r="C145" s="2">
        <v>6.5735710000000003E-3</v>
      </c>
    </row>
    <row r="146" spans="1:3" x14ac:dyDescent="0.3">
      <c r="A146" t="b">
        <v>1</v>
      </c>
      <c r="B146">
        <v>4.732971</v>
      </c>
      <c r="C146" s="2">
        <v>6.5735710000000003E-3</v>
      </c>
    </row>
    <row r="147" spans="1:3" x14ac:dyDescent="0.3">
      <c r="A147" t="b">
        <v>1</v>
      </c>
      <c r="B147">
        <v>4.732971</v>
      </c>
      <c r="C147" s="2">
        <v>6.5735710000000003E-3</v>
      </c>
    </row>
    <row r="148" spans="1:3" x14ac:dyDescent="0.3">
      <c r="A148" t="b">
        <v>1</v>
      </c>
      <c r="B148">
        <v>4.732971</v>
      </c>
      <c r="C148" s="2">
        <v>6.5735710000000003E-3</v>
      </c>
    </row>
    <row r="149" spans="1:3" x14ac:dyDescent="0.3">
      <c r="A149" t="b">
        <v>1</v>
      </c>
      <c r="B149">
        <v>4.732971</v>
      </c>
      <c r="C149" s="2">
        <v>6.5735710000000003E-3</v>
      </c>
    </row>
    <row r="150" spans="1:3" x14ac:dyDescent="0.3">
      <c r="A150" t="b">
        <v>1</v>
      </c>
      <c r="B150">
        <v>4.732971</v>
      </c>
      <c r="C150" s="2">
        <v>6.5735710000000003E-3</v>
      </c>
    </row>
    <row r="151" spans="1:3" x14ac:dyDescent="0.3">
      <c r="A151" t="b">
        <v>1</v>
      </c>
      <c r="B151">
        <v>4.732971</v>
      </c>
      <c r="C151" s="2">
        <v>6.5735710000000003E-3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3E5A-860E-4B3E-95BC-B454D5923990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2" customWidth="1"/>
    <col min="6" max="6" width="1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39.448790000000002</v>
      </c>
      <c r="C2" s="2">
        <v>5.4789985999999999E-2</v>
      </c>
      <c r="E2" s="1" t="s">
        <v>3</v>
      </c>
      <c r="F2" s="2">
        <f xml:space="preserve"> COUNTIF(TradeResults10[Column1], "VERDADEIRO") / COUNTA(TradeResults10[Column1])</f>
        <v>1</v>
      </c>
    </row>
    <row r="3" spans="1:6" ht="18" x14ac:dyDescent="0.35">
      <c r="A3" t="b">
        <v>1</v>
      </c>
      <c r="B3">
        <v>51.593933</v>
      </c>
      <c r="C3" s="2">
        <v>7.1658239999999998E-2</v>
      </c>
      <c r="E3" s="1" t="s">
        <v>4</v>
      </c>
      <c r="F3" s="2">
        <f t="array" ref="F3" xml:space="preserve"> AVERAGE(IF(TradeResults10[Column1] = TRUE,TradeResults10[Column3]))</f>
        <v>6.8903984306666693E-2</v>
      </c>
    </row>
    <row r="4" spans="1:6" ht="18" x14ac:dyDescent="0.35">
      <c r="A4" t="b">
        <v>1</v>
      </c>
      <c r="B4">
        <v>39.448790000000002</v>
      </c>
      <c r="C4" s="2">
        <v>5.4789985999999999E-2</v>
      </c>
      <c r="E4" s="1" t="s">
        <v>8</v>
      </c>
      <c r="F4" s="6">
        <f t="array" ref="F4" xml:space="preserve"> AVERAGE(IF(TradeResults10[Column1] = TRUE,TradeResults10[Column2],0))</f>
        <v>49.610869033333387</v>
      </c>
    </row>
    <row r="5" spans="1:6" ht="18" x14ac:dyDescent="0.35">
      <c r="A5" t="b">
        <v>1</v>
      </c>
      <c r="B5">
        <v>48.044373</v>
      </c>
      <c r="C5" s="2">
        <v>6.6728293999999994E-2</v>
      </c>
      <c r="E5" s="4" t="s">
        <v>5</v>
      </c>
      <c r="F5" s="2">
        <f t="array" ref="F5">_xlfn.STDEV.P(IF(TradeResults10[Column1]=TRUE, TradeResults10[Column3]))</f>
        <v>2.1073028742705047E-2</v>
      </c>
    </row>
    <row r="6" spans="1:6" ht="18" x14ac:dyDescent="0.35">
      <c r="A6" t="b">
        <v>1</v>
      </c>
      <c r="B6">
        <v>53.671996999999998</v>
      </c>
      <c r="C6" s="2">
        <v>7.4544440000000003E-2</v>
      </c>
      <c r="E6" s="1" t="s">
        <v>6</v>
      </c>
      <c r="F6" s="2">
        <f t="array" ref="F6">_xlfn.STDEV.P(IF(TradeResults10[Column1]=TRUE, IF(TradeResults10[Column3]&gt;0,TradeResults10[Column3])))</f>
        <v>2.1073028742705047E-2</v>
      </c>
    </row>
    <row r="7" spans="1:6" ht="18" x14ac:dyDescent="0.35">
      <c r="A7" t="b">
        <v>1</v>
      </c>
      <c r="B7">
        <v>68.999083999999996</v>
      </c>
      <c r="C7" s="2">
        <v>9.5832064999999994E-2</v>
      </c>
      <c r="E7" s="1" t="s">
        <v>7</v>
      </c>
      <c r="F7" s="3" t="e">
        <f t="array" ref="F7">_xlfn.STDEV.P(IF(TradeResults10[Column1]=TRUE, IF(TradeResults10[Column3]&lt;0,TradeResults10[Column3])))</f>
        <v>#DIV/0!</v>
      </c>
    </row>
    <row r="8" spans="1:6" x14ac:dyDescent="0.3">
      <c r="A8" t="b">
        <v>1</v>
      </c>
      <c r="B8">
        <v>34.412292000000001</v>
      </c>
      <c r="C8" s="2">
        <v>4.7794851999999999E-2</v>
      </c>
    </row>
    <row r="9" spans="1:6" x14ac:dyDescent="0.3">
      <c r="A9" t="b">
        <v>1</v>
      </c>
      <c r="B9">
        <v>67.492130000000003</v>
      </c>
      <c r="C9" s="2">
        <v>9.3739059999999999E-2</v>
      </c>
    </row>
    <row r="10" spans="1:6" x14ac:dyDescent="0.3">
      <c r="A10" t="b">
        <v>1</v>
      </c>
      <c r="B10">
        <v>59.049315999999997</v>
      </c>
      <c r="C10" s="2">
        <v>8.2012940000000006E-2</v>
      </c>
    </row>
    <row r="11" spans="1:6" x14ac:dyDescent="0.3">
      <c r="A11" t="b">
        <v>1</v>
      </c>
      <c r="B11">
        <v>46.592407000000001</v>
      </c>
      <c r="C11" s="2">
        <v>6.4711674999999996E-2</v>
      </c>
    </row>
    <row r="12" spans="1:6" x14ac:dyDescent="0.3">
      <c r="A12" t="b">
        <v>1</v>
      </c>
      <c r="B12">
        <v>67.343320000000006</v>
      </c>
      <c r="C12" s="2">
        <v>9.3532390000000007E-2</v>
      </c>
    </row>
    <row r="13" spans="1:6" x14ac:dyDescent="0.3">
      <c r="A13" t="b">
        <v>1</v>
      </c>
      <c r="B13">
        <v>63.886719999999997</v>
      </c>
      <c r="C13" s="2">
        <v>8.8731560000000001E-2</v>
      </c>
    </row>
    <row r="14" spans="1:6" x14ac:dyDescent="0.3">
      <c r="A14" t="b">
        <v>1</v>
      </c>
      <c r="B14">
        <v>27.652221999999998</v>
      </c>
      <c r="C14" s="2">
        <v>3.840586E-2</v>
      </c>
    </row>
    <row r="15" spans="1:6" x14ac:dyDescent="0.3">
      <c r="A15" t="b">
        <v>1</v>
      </c>
      <c r="B15">
        <v>75.084109999999995</v>
      </c>
      <c r="C15" s="2">
        <v>0.10428348</v>
      </c>
    </row>
    <row r="16" spans="1:6" x14ac:dyDescent="0.3">
      <c r="A16" t="b">
        <v>1</v>
      </c>
      <c r="B16">
        <v>28.271301000000001</v>
      </c>
      <c r="C16" s="2">
        <v>3.9265696000000003E-2</v>
      </c>
    </row>
    <row r="17" spans="1:3" x14ac:dyDescent="0.3">
      <c r="A17" t="b">
        <v>1</v>
      </c>
      <c r="B17">
        <v>39.448790000000002</v>
      </c>
      <c r="C17" s="2">
        <v>5.4789985999999999E-2</v>
      </c>
    </row>
    <row r="18" spans="1:3" x14ac:dyDescent="0.3">
      <c r="A18" t="b">
        <v>1</v>
      </c>
      <c r="B18">
        <v>64.864320000000006</v>
      </c>
      <c r="C18" s="2">
        <v>9.0089329999999995E-2</v>
      </c>
    </row>
    <row r="19" spans="1:3" x14ac:dyDescent="0.3">
      <c r="A19" t="b">
        <v>1</v>
      </c>
      <c r="B19">
        <v>61.624817</v>
      </c>
      <c r="C19" s="2">
        <v>8.5590020000000003E-2</v>
      </c>
    </row>
    <row r="20" spans="1:3" x14ac:dyDescent="0.3">
      <c r="A20" t="b">
        <v>1</v>
      </c>
      <c r="B20">
        <v>39.448790000000002</v>
      </c>
      <c r="C20" s="2">
        <v>5.4789985999999999E-2</v>
      </c>
    </row>
    <row r="21" spans="1:3" x14ac:dyDescent="0.3">
      <c r="A21" t="b">
        <v>1</v>
      </c>
      <c r="B21">
        <v>65.035830000000004</v>
      </c>
      <c r="C21" s="2">
        <v>9.0327539999999998E-2</v>
      </c>
    </row>
    <row r="22" spans="1:3" x14ac:dyDescent="0.3">
      <c r="A22" t="b">
        <v>1</v>
      </c>
      <c r="B22">
        <v>75.399169999999998</v>
      </c>
      <c r="C22" s="2">
        <v>0.10472107</v>
      </c>
    </row>
    <row r="23" spans="1:3" x14ac:dyDescent="0.3">
      <c r="A23" t="b">
        <v>1</v>
      </c>
      <c r="B23">
        <v>57.842649999999999</v>
      </c>
      <c r="C23" s="2">
        <v>8.0337019999999995E-2</v>
      </c>
    </row>
    <row r="24" spans="1:3" x14ac:dyDescent="0.3">
      <c r="A24" t="b">
        <v>1</v>
      </c>
      <c r="B24">
        <v>39.448790000000002</v>
      </c>
      <c r="C24" s="2">
        <v>5.4789985999999999E-2</v>
      </c>
    </row>
    <row r="25" spans="1:3" x14ac:dyDescent="0.3">
      <c r="A25" t="b">
        <v>1</v>
      </c>
      <c r="B25">
        <v>71.532166000000004</v>
      </c>
      <c r="C25" s="2">
        <v>9.9350229999999998E-2</v>
      </c>
    </row>
    <row r="26" spans="1:3" x14ac:dyDescent="0.3">
      <c r="A26" t="b">
        <v>1</v>
      </c>
      <c r="B26">
        <v>62.345215000000003</v>
      </c>
      <c r="C26" s="2">
        <v>8.6590570000000006E-2</v>
      </c>
    </row>
    <row r="27" spans="1:3" x14ac:dyDescent="0.3">
      <c r="A27" t="b">
        <v>1</v>
      </c>
      <c r="B27">
        <v>59.071106</v>
      </c>
      <c r="C27" s="2">
        <v>8.2043199999999997E-2</v>
      </c>
    </row>
    <row r="28" spans="1:3" x14ac:dyDescent="0.3">
      <c r="A28" t="b">
        <v>1</v>
      </c>
      <c r="B28">
        <v>65.321169999999995</v>
      </c>
      <c r="C28" s="2">
        <v>9.072384E-2</v>
      </c>
    </row>
    <row r="29" spans="1:3" x14ac:dyDescent="0.3">
      <c r="A29" t="b">
        <v>1</v>
      </c>
      <c r="B29">
        <v>56.126404000000001</v>
      </c>
      <c r="C29" s="2">
        <v>7.7953339999999996E-2</v>
      </c>
    </row>
    <row r="30" spans="1:3" x14ac:dyDescent="0.3">
      <c r="A30" t="b">
        <v>1</v>
      </c>
      <c r="B30">
        <v>66.048644999999993</v>
      </c>
      <c r="C30" s="2">
        <v>9.173423E-2</v>
      </c>
    </row>
    <row r="31" spans="1:3" x14ac:dyDescent="0.3">
      <c r="A31" t="b">
        <v>1</v>
      </c>
      <c r="B31">
        <v>39.922974000000004</v>
      </c>
      <c r="C31" s="2">
        <v>5.5448573000000001E-2</v>
      </c>
    </row>
    <row r="32" spans="1:3" x14ac:dyDescent="0.3">
      <c r="A32" t="b">
        <v>1</v>
      </c>
      <c r="B32">
        <v>39.448790000000002</v>
      </c>
      <c r="C32" s="2">
        <v>5.4789985999999999E-2</v>
      </c>
    </row>
    <row r="33" spans="1:3" x14ac:dyDescent="0.3">
      <c r="A33" t="b">
        <v>1</v>
      </c>
      <c r="B33">
        <v>44.623840000000001</v>
      </c>
      <c r="C33" s="2">
        <v>6.1977558000000002E-2</v>
      </c>
    </row>
    <row r="34" spans="1:3" x14ac:dyDescent="0.3">
      <c r="A34" t="b">
        <v>1</v>
      </c>
      <c r="B34">
        <v>78.724609999999998</v>
      </c>
      <c r="C34" s="2">
        <v>0.10933974</v>
      </c>
    </row>
    <row r="35" spans="1:3" x14ac:dyDescent="0.3">
      <c r="A35" t="b">
        <v>1</v>
      </c>
      <c r="B35">
        <v>39.448790000000002</v>
      </c>
      <c r="C35" s="2">
        <v>5.4789985999999999E-2</v>
      </c>
    </row>
    <row r="36" spans="1:3" x14ac:dyDescent="0.3">
      <c r="A36" t="b">
        <v>1</v>
      </c>
      <c r="B36">
        <v>46.32141</v>
      </c>
      <c r="C36" s="2">
        <v>6.4335294000000001E-2</v>
      </c>
    </row>
    <row r="37" spans="1:3" x14ac:dyDescent="0.3">
      <c r="A37" t="b">
        <v>1</v>
      </c>
      <c r="B37">
        <v>81.474304000000004</v>
      </c>
      <c r="C37" s="2">
        <v>0.113158755</v>
      </c>
    </row>
    <row r="38" spans="1:3" x14ac:dyDescent="0.3">
      <c r="A38" t="b">
        <v>1</v>
      </c>
      <c r="B38">
        <v>65.428219999999996</v>
      </c>
      <c r="C38" s="2">
        <v>9.0872530000000007E-2</v>
      </c>
    </row>
    <row r="39" spans="1:3" x14ac:dyDescent="0.3">
      <c r="A39" t="b">
        <v>1</v>
      </c>
      <c r="B39">
        <v>39.448790000000002</v>
      </c>
      <c r="C39" s="2">
        <v>5.4789985999999999E-2</v>
      </c>
    </row>
    <row r="40" spans="1:3" x14ac:dyDescent="0.3">
      <c r="A40" t="b">
        <v>1</v>
      </c>
      <c r="B40">
        <v>39.448790000000002</v>
      </c>
      <c r="C40" s="2">
        <v>5.4789985999999999E-2</v>
      </c>
    </row>
    <row r="41" spans="1:3" x14ac:dyDescent="0.3">
      <c r="A41" t="b">
        <v>1</v>
      </c>
      <c r="B41">
        <v>74.305724999999995</v>
      </c>
      <c r="C41" s="2">
        <v>0.103202395</v>
      </c>
    </row>
    <row r="42" spans="1:3" x14ac:dyDescent="0.3">
      <c r="A42" t="b">
        <v>1</v>
      </c>
      <c r="B42">
        <v>61.062804999999997</v>
      </c>
      <c r="C42" s="2">
        <v>8.4809449999999995E-2</v>
      </c>
    </row>
    <row r="43" spans="1:3" x14ac:dyDescent="0.3">
      <c r="A43" t="b">
        <v>1</v>
      </c>
      <c r="B43">
        <v>39.448790000000002</v>
      </c>
      <c r="C43" s="2">
        <v>5.4789985999999999E-2</v>
      </c>
    </row>
    <row r="44" spans="1:3" x14ac:dyDescent="0.3">
      <c r="A44" t="b">
        <v>1</v>
      </c>
      <c r="B44">
        <v>72.688659999999999</v>
      </c>
      <c r="C44" s="2">
        <v>0.10095647000000001</v>
      </c>
    </row>
    <row r="45" spans="1:3" x14ac:dyDescent="0.3">
      <c r="A45" t="b">
        <v>1</v>
      </c>
      <c r="B45">
        <v>39.448790000000002</v>
      </c>
      <c r="C45" s="2">
        <v>5.4789985999999999E-2</v>
      </c>
    </row>
    <row r="46" spans="1:3" x14ac:dyDescent="0.3">
      <c r="A46" t="b">
        <v>1</v>
      </c>
      <c r="B46">
        <v>24.552246</v>
      </c>
      <c r="C46" s="2">
        <v>3.4100342999999998E-2</v>
      </c>
    </row>
    <row r="47" spans="1:3" x14ac:dyDescent="0.3">
      <c r="A47" t="b">
        <v>1</v>
      </c>
      <c r="B47">
        <v>64.19</v>
      </c>
      <c r="C47" s="2">
        <v>8.9152780000000001E-2</v>
      </c>
    </row>
    <row r="48" spans="1:3" x14ac:dyDescent="0.3">
      <c r="A48" t="b">
        <v>1</v>
      </c>
      <c r="B48">
        <v>39.448790000000002</v>
      </c>
      <c r="C48" s="2">
        <v>5.4789985999999999E-2</v>
      </c>
    </row>
    <row r="49" spans="1:3" x14ac:dyDescent="0.3">
      <c r="A49" t="b">
        <v>1</v>
      </c>
      <c r="B49">
        <v>73.248350000000002</v>
      </c>
      <c r="C49" s="2">
        <v>0.10173382</v>
      </c>
    </row>
    <row r="50" spans="1:3" x14ac:dyDescent="0.3">
      <c r="A50" t="b">
        <v>1</v>
      </c>
      <c r="B50">
        <v>31.949950999999999</v>
      </c>
      <c r="C50" s="2">
        <v>4.437493E-2</v>
      </c>
    </row>
    <row r="51" spans="1:3" x14ac:dyDescent="0.3">
      <c r="A51" t="b">
        <v>1</v>
      </c>
      <c r="B51">
        <v>39.448790000000002</v>
      </c>
      <c r="C51" s="2">
        <v>5.4789985999999999E-2</v>
      </c>
    </row>
    <row r="52" spans="1:3" x14ac:dyDescent="0.3">
      <c r="A52" t="b">
        <v>1</v>
      </c>
      <c r="B52">
        <v>39.448790000000002</v>
      </c>
      <c r="C52" s="2">
        <v>5.4789985999999999E-2</v>
      </c>
    </row>
    <row r="53" spans="1:3" x14ac:dyDescent="0.3">
      <c r="A53" t="b">
        <v>1</v>
      </c>
      <c r="B53">
        <v>39.448790000000002</v>
      </c>
      <c r="C53" s="2">
        <v>5.4789985999999999E-2</v>
      </c>
    </row>
    <row r="54" spans="1:3" x14ac:dyDescent="0.3">
      <c r="A54" t="b">
        <v>1</v>
      </c>
      <c r="B54">
        <v>65.883420000000001</v>
      </c>
      <c r="C54" s="2">
        <v>9.1504749999999996E-2</v>
      </c>
    </row>
    <row r="55" spans="1:3" x14ac:dyDescent="0.3">
      <c r="A55" t="b">
        <v>1</v>
      </c>
      <c r="B55">
        <v>74.4375</v>
      </c>
      <c r="C55" s="2">
        <v>0.10338542000000001</v>
      </c>
    </row>
    <row r="56" spans="1:3" x14ac:dyDescent="0.3">
      <c r="A56" t="b">
        <v>1</v>
      </c>
      <c r="B56">
        <v>46.540590000000002</v>
      </c>
      <c r="C56" s="2">
        <v>6.4639699999999994E-2</v>
      </c>
    </row>
    <row r="57" spans="1:3" x14ac:dyDescent="0.3">
      <c r="A57" t="b">
        <v>1</v>
      </c>
      <c r="B57">
        <v>39.448790000000002</v>
      </c>
      <c r="C57" s="2">
        <v>5.4789985999999999E-2</v>
      </c>
    </row>
    <row r="58" spans="1:3" x14ac:dyDescent="0.3">
      <c r="A58" t="b">
        <v>1</v>
      </c>
      <c r="B58">
        <v>37.502319999999997</v>
      </c>
      <c r="C58" s="2">
        <v>5.2086554E-2</v>
      </c>
    </row>
    <row r="59" spans="1:3" x14ac:dyDescent="0.3">
      <c r="A59" t="b">
        <v>1</v>
      </c>
      <c r="B59">
        <v>39.448790000000002</v>
      </c>
      <c r="C59" s="2">
        <v>5.4789985999999999E-2</v>
      </c>
    </row>
    <row r="60" spans="1:3" x14ac:dyDescent="0.3">
      <c r="A60" t="b">
        <v>1</v>
      </c>
      <c r="B60">
        <v>33.313659999999999</v>
      </c>
      <c r="C60" s="2">
        <v>4.6268972999999998E-2</v>
      </c>
    </row>
    <row r="61" spans="1:3" x14ac:dyDescent="0.3">
      <c r="A61" t="b">
        <v>1</v>
      </c>
      <c r="B61">
        <v>39.448790000000002</v>
      </c>
      <c r="C61" s="2">
        <v>5.4789985999999999E-2</v>
      </c>
    </row>
    <row r="62" spans="1:3" x14ac:dyDescent="0.3">
      <c r="A62" t="b">
        <v>1</v>
      </c>
      <c r="B62">
        <v>39.448790000000002</v>
      </c>
      <c r="C62" s="2">
        <v>5.4789985999999999E-2</v>
      </c>
    </row>
    <row r="63" spans="1:3" x14ac:dyDescent="0.3">
      <c r="A63" t="b">
        <v>1</v>
      </c>
      <c r="B63">
        <v>81.550963999999993</v>
      </c>
      <c r="C63" s="2">
        <v>0.11326522999999999</v>
      </c>
    </row>
    <row r="64" spans="1:3" x14ac:dyDescent="0.3">
      <c r="A64" t="b">
        <v>1</v>
      </c>
      <c r="B64">
        <v>39.448790000000002</v>
      </c>
      <c r="C64" s="2">
        <v>5.4789985999999999E-2</v>
      </c>
    </row>
    <row r="65" spans="1:3" x14ac:dyDescent="0.3">
      <c r="A65" t="b">
        <v>1</v>
      </c>
      <c r="B65">
        <v>23.466003000000001</v>
      </c>
      <c r="C65" s="2">
        <v>3.2591670000000003E-2</v>
      </c>
    </row>
    <row r="66" spans="1:3" x14ac:dyDescent="0.3">
      <c r="A66" t="b">
        <v>1</v>
      </c>
      <c r="B66">
        <v>29.338379</v>
      </c>
      <c r="C66" s="2">
        <v>4.0747747000000001E-2</v>
      </c>
    </row>
    <row r="67" spans="1:3" x14ac:dyDescent="0.3">
      <c r="A67" t="b">
        <v>1</v>
      </c>
      <c r="B67">
        <v>48.782960000000003</v>
      </c>
      <c r="C67" s="2">
        <v>6.7754110000000006E-2</v>
      </c>
    </row>
    <row r="68" spans="1:3" x14ac:dyDescent="0.3">
      <c r="A68" t="b">
        <v>1</v>
      </c>
      <c r="B68">
        <v>35.184081999999997</v>
      </c>
      <c r="C68" s="2">
        <v>4.8866781999999997E-2</v>
      </c>
    </row>
    <row r="69" spans="1:3" x14ac:dyDescent="0.3">
      <c r="A69" t="b">
        <v>1</v>
      </c>
      <c r="B69">
        <v>83.508544999999998</v>
      </c>
      <c r="C69" s="2">
        <v>0.11598409</v>
      </c>
    </row>
    <row r="70" spans="1:3" x14ac:dyDescent="0.3">
      <c r="A70" t="b">
        <v>1</v>
      </c>
      <c r="B70">
        <v>57.684265000000003</v>
      </c>
      <c r="C70" s="2">
        <v>8.0117030000000006E-2</v>
      </c>
    </row>
    <row r="71" spans="1:3" x14ac:dyDescent="0.3">
      <c r="A71" t="b">
        <v>1</v>
      </c>
      <c r="B71">
        <v>39.448790000000002</v>
      </c>
      <c r="C71" s="2">
        <v>5.4789985999999999E-2</v>
      </c>
    </row>
    <row r="72" spans="1:3" x14ac:dyDescent="0.3">
      <c r="A72" t="b">
        <v>1</v>
      </c>
      <c r="B72">
        <v>39.448790000000002</v>
      </c>
      <c r="C72" s="2">
        <v>5.4789985999999999E-2</v>
      </c>
    </row>
    <row r="73" spans="1:3" x14ac:dyDescent="0.3">
      <c r="A73" t="b">
        <v>1</v>
      </c>
      <c r="B73">
        <v>39.448790000000002</v>
      </c>
      <c r="C73" s="2">
        <v>5.4789985999999999E-2</v>
      </c>
    </row>
    <row r="74" spans="1:3" x14ac:dyDescent="0.3">
      <c r="A74" t="b">
        <v>1</v>
      </c>
      <c r="B74">
        <v>56.372129999999999</v>
      </c>
      <c r="C74" s="2">
        <v>7.8294630000000004E-2</v>
      </c>
    </row>
    <row r="75" spans="1:3" x14ac:dyDescent="0.3">
      <c r="A75" t="b">
        <v>1</v>
      </c>
      <c r="B75">
        <v>64.531620000000004</v>
      </c>
      <c r="C75" s="2">
        <v>8.9627239999999997E-2</v>
      </c>
    </row>
    <row r="76" spans="1:3" x14ac:dyDescent="0.3">
      <c r="A76" t="b">
        <v>1</v>
      </c>
      <c r="B76">
        <v>39.448790000000002</v>
      </c>
      <c r="C76" s="2">
        <v>5.4789985999999999E-2</v>
      </c>
    </row>
    <row r="77" spans="1:3" x14ac:dyDescent="0.3">
      <c r="A77" t="b">
        <v>1</v>
      </c>
      <c r="B77">
        <v>65.158199999999994</v>
      </c>
      <c r="C77" s="2">
        <v>9.0497499999999995E-2</v>
      </c>
    </row>
    <row r="78" spans="1:3" x14ac:dyDescent="0.3">
      <c r="A78" t="b">
        <v>1</v>
      </c>
      <c r="B78">
        <v>39.448790000000002</v>
      </c>
      <c r="C78" s="2">
        <v>5.4789985999999999E-2</v>
      </c>
    </row>
    <row r="79" spans="1:3" x14ac:dyDescent="0.3">
      <c r="A79" t="b">
        <v>1</v>
      </c>
      <c r="B79">
        <v>39.448790000000002</v>
      </c>
      <c r="C79" s="2">
        <v>5.4789985999999999E-2</v>
      </c>
    </row>
    <row r="80" spans="1:3" x14ac:dyDescent="0.3">
      <c r="A80" t="b">
        <v>1</v>
      </c>
      <c r="B80">
        <v>39.448790000000002</v>
      </c>
      <c r="C80" s="2">
        <v>5.4789985999999999E-2</v>
      </c>
    </row>
    <row r="81" spans="1:3" x14ac:dyDescent="0.3">
      <c r="A81" t="b">
        <v>1</v>
      </c>
      <c r="B81">
        <v>39.448790000000002</v>
      </c>
      <c r="C81" s="2">
        <v>5.4789985999999999E-2</v>
      </c>
    </row>
    <row r="82" spans="1:3" x14ac:dyDescent="0.3">
      <c r="A82" t="b">
        <v>1</v>
      </c>
      <c r="B82">
        <v>39.448790000000002</v>
      </c>
      <c r="C82" s="2">
        <v>5.4789985999999999E-2</v>
      </c>
    </row>
    <row r="83" spans="1:3" x14ac:dyDescent="0.3">
      <c r="A83" t="b">
        <v>1</v>
      </c>
      <c r="B83">
        <v>23.521056999999999</v>
      </c>
      <c r="C83" s="2">
        <v>3.2668136E-2</v>
      </c>
    </row>
    <row r="84" spans="1:3" x14ac:dyDescent="0.3">
      <c r="A84" t="b">
        <v>1</v>
      </c>
      <c r="B84">
        <v>78.285706000000005</v>
      </c>
      <c r="C84" s="2">
        <v>0.108730145</v>
      </c>
    </row>
    <row r="85" spans="1:3" x14ac:dyDescent="0.3">
      <c r="A85" t="b">
        <v>1</v>
      </c>
      <c r="B85">
        <v>75.759029999999996</v>
      </c>
      <c r="C85" s="2">
        <v>0.10522088</v>
      </c>
    </row>
    <row r="86" spans="1:3" x14ac:dyDescent="0.3">
      <c r="A86" t="b">
        <v>1</v>
      </c>
      <c r="B86">
        <v>39.448790000000002</v>
      </c>
      <c r="C86" s="2">
        <v>5.4789985999999999E-2</v>
      </c>
    </row>
    <row r="87" spans="1:3" x14ac:dyDescent="0.3">
      <c r="A87" t="b">
        <v>1</v>
      </c>
      <c r="B87">
        <v>39.448790000000002</v>
      </c>
      <c r="C87" s="2">
        <v>5.4789985999999999E-2</v>
      </c>
    </row>
    <row r="88" spans="1:3" x14ac:dyDescent="0.3">
      <c r="A88" t="b">
        <v>1</v>
      </c>
      <c r="B88">
        <v>62.607483000000002</v>
      </c>
      <c r="C88" s="2">
        <v>8.6954840000000005E-2</v>
      </c>
    </row>
    <row r="89" spans="1:3" x14ac:dyDescent="0.3">
      <c r="A89" t="b">
        <v>1</v>
      </c>
      <c r="B89">
        <v>39.448790000000002</v>
      </c>
      <c r="C89" s="2">
        <v>5.4789985999999999E-2</v>
      </c>
    </row>
    <row r="90" spans="1:3" x14ac:dyDescent="0.3">
      <c r="A90" t="b">
        <v>1</v>
      </c>
      <c r="B90">
        <v>39.448790000000002</v>
      </c>
      <c r="C90" s="2">
        <v>5.4789985999999999E-2</v>
      </c>
    </row>
    <row r="91" spans="1:3" x14ac:dyDescent="0.3">
      <c r="A91" t="b">
        <v>1</v>
      </c>
      <c r="B91">
        <v>39.448790000000002</v>
      </c>
      <c r="C91" s="2">
        <v>5.4789985999999999E-2</v>
      </c>
    </row>
    <row r="92" spans="1:3" x14ac:dyDescent="0.3">
      <c r="A92" t="b">
        <v>1</v>
      </c>
      <c r="B92">
        <v>39.448790000000002</v>
      </c>
      <c r="C92" s="2">
        <v>5.4789985999999999E-2</v>
      </c>
    </row>
    <row r="93" spans="1:3" x14ac:dyDescent="0.3">
      <c r="A93" t="b">
        <v>1</v>
      </c>
      <c r="B93">
        <v>39.448790000000002</v>
      </c>
      <c r="C93" s="2">
        <v>5.4789985999999999E-2</v>
      </c>
    </row>
    <row r="94" spans="1:3" x14ac:dyDescent="0.3">
      <c r="A94" t="b">
        <v>1</v>
      </c>
      <c r="B94">
        <v>39.448790000000002</v>
      </c>
      <c r="C94" s="2">
        <v>5.4789985999999999E-2</v>
      </c>
    </row>
    <row r="95" spans="1:3" x14ac:dyDescent="0.3">
      <c r="A95" t="b">
        <v>1</v>
      </c>
      <c r="B95">
        <v>39.448790000000002</v>
      </c>
      <c r="C95" s="2">
        <v>5.4789985999999999E-2</v>
      </c>
    </row>
    <row r="96" spans="1:3" x14ac:dyDescent="0.3">
      <c r="A96" t="b">
        <v>1</v>
      </c>
      <c r="B96">
        <v>24.519897</v>
      </c>
      <c r="C96" s="2">
        <v>3.4055410000000001E-2</v>
      </c>
    </row>
    <row r="97" spans="1:3" x14ac:dyDescent="0.3">
      <c r="A97" t="b">
        <v>1</v>
      </c>
      <c r="B97">
        <v>26.000610000000002</v>
      </c>
      <c r="C97" s="2">
        <v>3.6111959999999999E-2</v>
      </c>
    </row>
    <row r="98" spans="1:3" x14ac:dyDescent="0.3">
      <c r="A98" t="b">
        <v>1</v>
      </c>
      <c r="B98">
        <v>70.754456000000005</v>
      </c>
      <c r="C98" s="2">
        <v>9.8270070000000001E-2</v>
      </c>
    </row>
    <row r="99" spans="1:3" x14ac:dyDescent="0.3">
      <c r="A99" t="b">
        <v>1</v>
      </c>
      <c r="B99">
        <v>39.448790000000002</v>
      </c>
      <c r="C99" s="2">
        <v>5.4789985999999999E-2</v>
      </c>
    </row>
    <row r="100" spans="1:3" x14ac:dyDescent="0.3">
      <c r="A100" t="b">
        <v>1</v>
      </c>
      <c r="B100">
        <v>71.654420000000002</v>
      </c>
      <c r="C100" s="2">
        <v>9.9520029999999995E-2</v>
      </c>
    </row>
    <row r="101" spans="1:3" x14ac:dyDescent="0.3">
      <c r="A101" t="b">
        <v>1</v>
      </c>
      <c r="B101">
        <v>39.448790000000002</v>
      </c>
      <c r="C101" s="2">
        <v>5.4789985999999999E-2</v>
      </c>
    </row>
    <row r="102" spans="1:3" x14ac:dyDescent="0.3">
      <c r="A102" t="b">
        <v>1</v>
      </c>
      <c r="B102">
        <v>62.879517</v>
      </c>
      <c r="C102" s="2">
        <v>8.7332660000000006E-2</v>
      </c>
    </row>
    <row r="103" spans="1:3" x14ac:dyDescent="0.3">
      <c r="A103" t="b">
        <v>1</v>
      </c>
      <c r="B103">
        <v>39.448790000000002</v>
      </c>
      <c r="C103" s="2">
        <v>5.4789985999999999E-2</v>
      </c>
    </row>
    <row r="104" spans="1:3" x14ac:dyDescent="0.3">
      <c r="A104" t="b">
        <v>1</v>
      </c>
      <c r="B104">
        <v>53.224243000000001</v>
      </c>
      <c r="C104" s="2">
        <v>7.3922559999999998E-2</v>
      </c>
    </row>
    <row r="105" spans="1:3" x14ac:dyDescent="0.3">
      <c r="A105" t="b">
        <v>1</v>
      </c>
      <c r="B105">
        <v>35.135254000000003</v>
      </c>
      <c r="C105" s="2">
        <v>4.8798963000000001E-2</v>
      </c>
    </row>
    <row r="106" spans="1:3" x14ac:dyDescent="0.3">
      <c r="A106" t="b">
        <v>1</v>
      </c>
      <c r="B106">
        <v>52.071716000000002</v>
      </c>
      <c r="C106" s="2">
        <v>7.2321825000000006E-2</v>
      </c>
    </row>
    <row r="107" spans="1:3" x14ac:dyDescent="0.3">
      <c r="A107" t="b">
        <v>1</v>
      </c>
      <c r="B107">
        <v>55.239989999999999</v>
      </c>
      <c r="C107" s="2">
        <v>7.6722209999999999E-2</v>
      </c>
    </row>
    <row r="108" spans="1:3" x14ac:dyDescent="0.3">
      <c r="A108" t="b">
        <v>1</v>
      </c>
      <c r="B108">
        <v>39.448790000000002</v>
      </c>
      <c r="C108" s="2">
        <v>5.4789985999999999E-2</v>
      </c>
    </row>
    <row r="109" spans="1:3" x14ac:dyDescent="0.3">
      <c r="A109" t="b">
        <v>1</v>
      </c>
      <c r="B109">
        <v>77.416504000000003</v>
      </c>
      <c r="C109" s="2">
        <v>0.10752291999999999</v>
      </c>
    </row>
    <row r="110" spans="1:3" x14ac:dyDescent="0.3">
      <c r="A110" t="b">
        <v>1</v>
      </c>
      <c r="B110">
        <v>39.448790000000002</v>
      </c>
      <c r="C110" s="2">
        <v>5.4789985999999999E-2</v>
      </c>
    </row>
    <row r="111" spans="1:3" x14ac:dyDescent="0.3">
      <c r="A111" t="b">
        <v>1</v>
      </c>
      <c r="B111">
        <v>62.984313999999998</v>
      </c>
      <c r="C111" s="2">
        <v>8.7478210000000001E-2</v>
      </c>
    </row>
    <row r="112" spans="1:3" x14ac:dyDescent="0.3">
      <c r="A112" t="b">
        <v>1</v>
      </c>
      <c r="B112">
        <v>46.648437999999999</v>
      </c>
      <c r="C112" s="2">
        <v>6.47895E-2</v>
      </c>
    </row>
    <row r="113" spans="1:3" x14ac:dyDescent="0.3">
      <c r="A113" t="b">
        <v>1</v>
      </c>
      <c r="B113">
        <v>39.448790000000002</v>
      </c>
      <c r="C113" s="2">
        <v>5.4789985999999999E-2</v>
      </c>
    </row>
    <row r="114" spans="1:3" x14ac:dyDescent="0.3">
      <c r="A114" t="b">
        <v>1</v>
      </c>
      <c r="B114">
        <v>76.278014999999996</v>
      </c>
      <c r="C114" s="2">
        <v>0.10594169000000001</v>
      </c>
    </row>
    <row r="115" spans="1:3" x14ac:dyDescent="0.3">
      <c r="A115" t="b">
        <v>1</v>
      </c>
      <c r="B115">
        <v>55.423706000000003</v>
      </c>
      <c r="C115" s="2">
        <v>7.6977370000000003E-2</v>
      </c>
    </row>
    <row r="116" spans="1:3" x14ac:dyDescent="0.3">
      <c r="A116" t="b">
        <v>1</v>
      </c>
      <c r="B116">
        <v>53.494872999999998</v>
      </c>
      <c r="C116" s="2">
        <v>7.4298433999999997E-2</v>
      </c>
    </row>
    <row r="117" spans="1:3" x14ac:dyDescent="0.3">
      <c r="A117" t="b">
        <v>1</v>
      </c>
      <c r="B117">
        <v>62.922060000000002</v>
      </c>
      <c r="C117" s="2">
        <v>8.7391750000000004E-2</v>
      </c>
    </row>
    <row r="118" spans="1:3" x14ac:dyDescent="0.3">
      <c r="A118" t="b">
        <v>1</v>
      </c>
      <c r="B118">
        <v>39.448790000000002</v>
      </c>
      <c r="C118" s="2">
        <v>5.4789985999999999E-2</v>
      </c>
    </row>
    <row r="119" spans="1:3" x14ac:dyDescent="0.3">
      <c r="A119" t="b">
        <v>1</v>
      </c>
      <c r="B119">
        <v>39.448790000000002</v>
      </c>
      <c r="C119" s="2">
        <v>5.4789985999999999E-2</v>
      </c>
    </row>
    <row r="120" spans="1:3" x14ac:dyDescent="0.3">
      <c r="A120" t="b">
        <v>1</v>
      </c>
      <c r="B120">
        <v>64.871340000000004</v>
      </c>
      <c r="C120" s="2">
        <v>9.0099079999999998E-2</v>
      </c>
    </row>
    <row r="121" spans="1:3" x14ac:dyDescent="0.3">
      <c r="A121" t="b">
        <v>1</v>
      </c>
      <c r="B121">
        <v>50.257935000000003</v>
      </c>
      <c r="C121" s="2">
        <v>6.9802690000000001E-2</v>
      </c>
    </row>
    <row r="122" spans="1:3" x14ac:dyDescent="0.3">
      <c r="A122" t="b">
        <v>1</v>
      </c>
      <c r="B122">
        <v>25.844238000000001</v>
      </c>
      <c r="C122" s="2">
        <v>3.5894773999999997E-2</v>
      </c>
    </row>
    <row r="123" spans="1:3" x14ac:dyDescent="0.3">
      <c r="A123" t="b">
        <v>1</v>
      </c>
      <c r="B123">
        <v>65.862915000000001</v>
      </c>
      <c r="C123" s="2">
        <v>9.1476269999999998E-2</v>
      </c>
    </row>
    <row r="124" spans="1:3" x14ac:dyDescent="0.3">
      <c r="A124" t="b">
        <v>1</v>
      </c>
      <c r="B124">
        <v>41.810912999999999</v>
      </c>
      <c r="C124" s="2">
        <v>5.8070709999999998E-2</v>
      </c>
    </row>
    <row r="125" spans="1:3" x14ac:dyDescent="0.3">
      <c r="A125" t="b">
        <v>1</v>
      </c>
      <c r="B125">
        <v>39.448790000000002</v>
      </c>
      <c r="C125" s="2">
        <v>5.4789985999999999E-2</v>
      </c>
    </row>
    <row r="126" spans="1:3" x14ac:dyDescent="0.3">
      <c r="A126" t="b">
        <v>1</v>
      </c>
      <c r="B126">
        <v>32.659911999999998</v>
      </c>
      <c r="C126" s="2">
        <v>4.5360989999999997E-2</v>
      </c>
    </row>
    <row r="127" spans="1:3" x14ac:dyDescent="0.3">
      <c r="A127" t="b">
        <v>1</v>
      </c>
      <c r="B127">
        <v>56.006590000000003</v>
      </c>
      <c r="C127" s="2">
        <v>7.7786930000000004E-2</v>
      </c>
    </row>
    <row r="128" spans="1:3" x14ac:dyDescent="0.3">
      <c r="A128" t="b">
        <v>1</v>
      </c>
      <c r="B128">
        <v>39.448790000000002</v>
      </c>
      <c r="C128" s="2">
        <v>5.4789985999999999E-2</v>
      </c>
    </row>
    <row r="129" spans="1:3" x14ac:dyDescent="0.3">
      <c r="A129" t="b">
        <v>1</v>
      </c>
      <c r="B129">
        <v>25.796814000000001</v>
      </c>
      <c r="C129" s="2">
        <v>3.5828907E-2</v>
      </c>
    </row>
    <row r="130" spans="1:3" x14ac:dyDescent="0.3">
      <c r="A130" t="b">
        <v>1</v>
      </c>
      <c r="B130">
        <v>68.654970000000006</v>
      </c>
      <c r="C130" s="2">
        <v>9.5354124999999998E-2</v>
      </c>
    </row>
    <row r="131" spans="1:3" x14ac:dyDescent="0.3">
      <c r="A131" t="b">
        <v>1</v>
      </c>
      <c r="B131">
        <v>39.448790000000002</v>
      </c>
      <c r="C131" s="2">
        <v>5.4789985999999999E-2</v>
      </c>
    </row>
    <row r="132" spans="1:3" x14ac:dyDescent="0.3">
      <c r="A132" t="b">
        <v>1</v>
      </c>
      <c r="B132">
        <v>39.448790000000002</v>
      </c>
      <c r="C132" s="2">
        <v>5.4789985999999999E-2</v>
      </c>
    </row>
    <row r="133" spans="1:3" x14ac:dyDescent="0.3">
      <c r="A133" t="b">
        <v>1</v>
      </c>
      <c r="B133">
        <v>63.077514999999998</v>
      </c>
      <c r="C133" s="2">
        <v>8.7607660000000004E-2</v>
      </c>
    </row>
    <row r="134" spans="1:3" x14ac:dyDescent="0.3">
      <c r="A134" t="b">
        <v>1</v>
      </c>
      <c r="B134">
        <v>66.349119999999999</v>
      </c>
      <c r="C134" s="2">
        <v>9.2151559999999993E-2</v>
      </c>
    </row>
    <row r="135" spans="1:3" x14ac:dyDescent="0.3">
      <c r="A135" t="b">
        <v>1</v>
      </c>
      <c r="B135">
        <v>39.448790000000002</v>
      </c>
      <c r="C135" s="2">
        <v>5.4789985999999999E-2</v>
      </c>
    </row>
    <row r="136" spans="1:3" x14ac:dyDescent="0.3">
      <c r="A136" t="b">
        <v>1</v>
      </c>
      <c r="B136">
        <v>59.699890000000003</v>
      </c>
      <c r="C136" s="2">
        <v>8.2916509999999999E-2</v>
      </c>
    </row>
    <row r="137" spans="1:3" x14ac:dyDescent="0.3">
      <c r="A137" t="b">
        <v>1</v>
      </c>
      <c r="B137">
        <v>39.448790000000002</v>
      </c>
      <c r="C137" s="2">
        <v>5.4789985999999999E-2</v>
      </c>
    </row>
    <row r="138" spans="1:3" x14ac:dyDescent="0.3">
      <c r="A138" t="b">
        <v>1</v>
      </c>
      <c r="B138">
        <v>80.499269999999996</v>
      </c>
      <c r="C138" s="2">
        <v>0.11180453999999999</v>
      </c>
    </row>
    <row r="139" spans="1:3" x14ac:dyDescent="0.3">
      <c r="A139" t="b">
        <v>1</v>
      </c>
      <c r="B139">
        <v>42.478700000000003</v>
      </c>
      <c r="C139" s="2">
        <v>5.8998193999999997E-2</v>
      </c>
    </row>
    <row r="140" spans="1:3" x14ac:dyDescent="0.3">
      <c r="A140" t="b">
        <v>1</v>
      </c>
      <c r="B140">
        <v>55.739319999999999</v>
      </c>
      <c r="C140" s="2">
        <v>7.7415719999999993E-2</v>
      </c>
    </row>
    <row r="141" spans="1:3" x14ac:dyDescent="0.3">
      <c r="A141" t="b">
        <v>1</v>
      </c>
      <c r="B141">
        <v>31.586303999999998</v>
      </c>
      <c r="C141" s="2">
        <v>4.3869867999999999E-2</v>
      </c>
    </row>
    <row r="142" spans="1:3" x14ac:dyDescent="0.3">
      <c r="A142" t="b">
        <v>1</v>
      </c>
      <c r="B142">
        <v>39.448790000000002</v>
      </c>
      <c r="C142" s="2">
        <v>5.4789985999999999E-2</v>
      </c>
    </row>
    <row r="143" spans="1:3" x14ac:dyDescent="0.3">
      <c r="A143" t="b">
        <v>1</v>
      </c>
      <c r="B143">
        <v>63.670470000000002</v>
      </c>
      <c r="C143" s="2">
        <v>8.8431209999999996E-2</v>
      </c>
    </row>
    <row r="144" spans="1:3" x14ac:dyDescent="0.3">
      <c r="A144" t="b">
        <v>1</v>
      </c>
      <c r="B144">
        <v>63.825989999999997</v>
      </c>
      <c r="C144" s="2">
        <v>8.8647210000000004E-2</v>
      </c>
    </row>
    <row r="145" spans="1:3" x14ac:dyDescent="0.3">
      <c r="A145" t="b">
        <v>1</v>
      </c>
      <c r="B145">
        <v>39.448790000000002</v>
      </c>
      <c r="C145" s="2">
        <v>5.4789985999999999E-2</v>
      </c>
    </row>
    <row r="146" spans="1:3" x14ac:dyDescent="0.3">
      <c r="A146" t="b">
        <v>1</v>
      </c>
      <c r="B146">
        <v>39.448790000000002</v>
      </c>
      <c r="C146" s="2">
        <v>5.4789985999999999E-2</v>
      </c>
    </row>
    <row r="147" spans="1:3" x14ac:dyDescent="0.3">
      <c r="A147" t="b">
        <v>1</v>
      </c>
      <c r="B147">
        <v>39.448790000000002</v>
      </c>
      <c r="C147" s="2">
        <v>5.4789985999999999E-2</v>
      </c>
    </row>
    <row r="148" spans="1:3" x14ac:dyDescent="0.3">
      <c r="A148" t="b">
        <v>1</v>
      </c>
      <c r="B148">
        <v>27.328125</v>
      </c>
      <c r="C148" s="2">
        <v>3.7955727000000002E-2</v>
      </c>
    </row>
    <row r="149" spans="1:3" x14ac:dyDescent="0.3">
      <c r="A149" t="b">
        <v>1</v>
      </c>
      <c r="B149">
        <v>63.451293999999997</v>
      </c>
      <c r="C149" s="2">
        <v>8.8126789999999997E-2</v>
      </c>
    </row>
    <row r="150" spans="1:3" x14ac:dyDescent="0.3">
      <c r="A150" t="b">
        <v>1</v>
      </c>
      <c r="B150">
        <v>39.448790000000002</v>
      </c>
      <c r="C150" s="2">
        <v>5.4789985999999999E-2</v>
      </c>
    </row>
    <row r="151" spans="1:3" x14ac:dyDescent="0.3">
      <c r="A151" t="b">
        <v>1</v>
      </c>
      <c r="B151">
        <v>57.703980000000001</v>
      </c>
      <c r="C151" s="2">
        <v>8.0144409999999999E-2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94E-FE42-49EF-90D0-48FEEEFDF22A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4.732971</v>
      </c>
      <c r="C2" s="2">
        <v>6.5735710000000003E-3</v>
      </c>
      <c r="E2" s="1" t="s">
        <v>3</v>
      </c>
      <c r="F2" s="2">
        <f xml:space="preserve"> COUNTIF(TradeResults9[Column1], "VERDADEIRO") / COUNTA(TradeResults9[Column1])</f>
        <v>1</v>
      </c>
    </row>
    <row r="3" spans="1:6" ht="18" x14ac:dyDescent="0.35">
      <c r="A3" t="b">
        <v>1</v>
      </c>
      <c r="B3">
        <v>4.732971</v>
      </c>
      <c r="C3" s="2">
        <v>6.5735710000000003E-3</v>
      </c>
      <c r="E3" s="1" t="s">
        <v>4</v>
      </c>
      <c r="F3" s="2">
        <f t="array" ref="F3" xml:space="preserve"> AVERAGE(IF(TradeResults9[Column1] = TRUE,TradeResults9[Column3]))</f>
        <v>6.5735710000000003E-3</v>
      </c>
    </row>
    <row r="4" spans="1:6" ht="18" x14ac:dyDescent="0.35">
      <c r="A4" t="b">
        <v>1</v>
      </c>
      <c r="B4">
        <v>4.732971</v>
      </c>
      <c r="C4" s="2">
        <v>6.5735710000000003E-3</v>
      </c>
      <c r="E4" s="1" t="s">
        <v>8</v>
      </c>
      <c r="F4" s="6">
        <f t="array" ref="F4" xml:space="preserve"> AVERAGE(IF(TradeResults9[Column1] = TRUE,TradeResults9[Column2],0))</f>
        <v>4.7329710000000125</v>
      </c>
    </row>
    <row r="5" spans="1:6" ht="18" x14ac:dyDescent="0.35">
      <c r="A5" t="b">
        <v>1</v>
      </c>
      <c r="B5">
        <v>4.732971</v>
      </c>
      <c r="C5" s="2">
        <v>6.5735710000000003E-3</v>
      </c>
      <c r="E5" s="4" t="s">
        <v>5</v>
      </c>
      <c r="F5" s="2">
        <f t="array" ref="F5">_xlfn.STDEV.P(IF(TradeResults9[Column1]=TRUE, TradeResults9[Column3]))</f>
        <v>0</v>
      </c>
    </row>
    <row r="6" spans="1:6" ht="18" x14ac:dyDescent="0.35">
      <c r="A6" t="b">
        <v>1</v>
      </c>
      <c r="B6">
        <v>4.732971</v>
      </c>
      <c r="C6" s="2">
        <v>6.5735710000000003E-3</v>
      </c>
      <c r="E6" s="1" t="s">
        <v>6</v>
      </c>
      <c r="F6" s="2">
        <f t="array" ref="F6">_xlfn.STDEV.P(IF(TradeResults9[Column1]=TRUE, IF(TradeResults9[Column3]&gt;0,TradeResults9[Column3])))</f>
        <v>0</v>
      </c>
    </row>
    <row r="7" spans="1:6" ht="18" x14ac:dyDescent="0.35">
      <c r="A7" t="b">
        <v>1</v>
      </c>
      <c r="B7">
        <v>4.732971</v>
      </c>
      <c r="C7" s="2">
        <v>6.5735710000000003E-3</v>
      </c>
      <c r="E7" s="1" t="s">
        <v>7</v>
      </c>
      <c r="F7" s="3" t="e">
        <f t="array" ref="F7">_xlfn.STDEV.P(IF(TradeResults9[Column1]=TRUE, IF(TradeResults9[Column3]&lt;0,TradeResults9[Column3])))</f>
        <v>#DIV/0!</v>
      </c>
    </row>
    <row r="8" spans="1:6" x14ac:dyDescent="0.3">
      <c r="A8" t="b">
        <v>1</v>
      </c>
      <c r="B8">
        <v>4.732971</v>
      </c>
      <c r="C8" s="2">
        <v>6.5735710000000003E-3</v>
      </c>
    </row>
    <row r="9" spans="1:6" x14ac:dyDescent="0.3">
      <c r="A9" t="b">
        <v>1</v>
      </c>
      <c r="B9">
        <v>4.732971</v>
      </c>
      <c r="C9" s="2">
        <v>6.5735710000000003E-3</v>
      </c>
    </row>
    <row r="10" spans="1:6" x14ac:dyDescent="0.3">
      <c r="A10" t="b">
        <v>1</v>
      </c>
      <c r="B10">
        <v>4.732971</v>
      </c>
      <c r="C10" s="2">
        <v>6.5735710000000003E-3</v>
      </c>
    </row>
    <row r="11" spans="1:6" x14ac:dyDescent="0.3">
      <c r="A11" t="b">
        <v>1</v>
      </c>
      <c r="B11">
        <v>4.732971</v>
      </c>
      <c r="C11" s="2">
        <v>6.5735710000000003E-3</v>
      </c>
    </row>
    <row r="12" spans="1:6" x14ac:dyDescent="0.3">
      <c r="A12" t="b">
        <v>1</v>
      </c>
      <c r="B12">
        <v>4.732971</v>
      </c>
      <c r="C12" s="2">
        <v>6.5735710000000003E-3</v>
      </c>
    </row>
    <row r="13" spans="1:6" x14ac:dyDescent="0.3">
      <c r="A13" t="b">
        <v>1</v>
      </c>
      <c r="B13">
        <v>4.732971</v>
      </c>
      <c r="C13" s="2">
        <v>6.5735710000000003E-3</v>
      </c>
    </row>
    <row r="14" spans="1:6" x14ac:dyDescent="0.3">
      <c r="A14" t="b">
        <v>1</v>
      </c>
      <c r="B14">
        <v>4.732971</v>
      </c>
      <c r="C14" s="2">
        <v>6.5735710000000003E-3</v>
      </c>
    </row>
    <row r="15" spans="1:6" x14ac:dyDescent="0.3">
      <c r="A15" t="b">
        <v>1</v>
      </c>
      <c r="B15">
        <v>4.732971</v>
      </c>
      <c r="C15" s="2">
        <v>6.5735710000000003E-3</v>
      </c>
    </row>
    <row r="16" spans="1:6" x14ac:dyDescent="0.3">
      <c r="A16" t="b">
        <v>1</v>
      </c>
      <c r="B16">
        <v>4.732971</v>
      </c>
      <c r="C16" s="2">
        <v>6.5735710000000003E-3</v>
      </c>
    </row>
    <row r="17" spans="1:3" x14ac:dyDescent="0.3">
      <c r="A17" t="b">
        <v>1</v>
      </c>
      <c r="B17">
        <v>4.732971</v>
      </c>
      <c r="C17" s="2">
        <v>6.5735710000000003E-3</v>
      </c>
    </row>
    <row r="18" spans="1:3" x14ac:dyDescent="0.3">
      <c r="A18" t="b">
        <v>1</v>
      </c>
      <c r="B18">
        <v>4.732971</v>
      </c>
      <c r="C18" s="2">
        <v>6.5735710000000003E-3</v>
      </c>
    </row>
    <row r="19" spans="1:3" x14ac:dyDescent="0.3">
      <c r="A19" t="b">
        <v>1</v>
      </c>
      <c r="B19">
        <v>4.732971</v>
      </c>
      <c r="C19" s="2">
        <v>6.5735710000000003E-3</v>
      </c>
    </row>
    <row r="20" spans="1:3" x14ac:dyDescent="0.3">
      <c r="A20" t="b">
        <v>1</v>
      </c>
      <c r="B20">
        <v>4.732971</v>
      </c>
      <c r="C20" s="2">
        <v>6.5735710000000003E-3</v>
      </c>
    </row>
    <row r="21" spans="1:3" x14ac:dyDescent="0.3">
      <c r="A21" t="b">
        <v>1</v>
      </c>
      <c r="B21">
        <v>4.732971</v>
      </c>
      <c r="C21" s="2">
        <v>6.5735710000000003E-3</v>
      </c>
    </row>
    <row r="22" spans="1:3" x14ac:dyDescent="0.3">
      <c r="A22" t="b">
        <v>1</v>
      </c>
      <c r="B22">
        <v>4.732971</v>
      </c>
      <c r="C22" s="2">
        <v>6.5735710000000003E-3</v>
      </c>
    </row>
    <row r="23" spans="1:3" x14ac:dyDescent="0.3">
      <c r="A23" t="b">
        <v>1</v>
      </c>
      <c r="B23">
        <v>4.732971</v>
      </c>
      <c r="C23" s="2">
        <v>6.5735710000000003E-3</v>
      </c>
    </row>
    <row r="24" spans="1:3" x14ac:dyDescent="0.3">
      <c r="A24" t="b">
        <v>1</v>
      </c>
      <c r="B24">
        <v>4.732971</v>
      </c>
      <c r="C24" s="2">
        <v>6.5735710000000003E-3</v>
      </c>
    </row>
    <row r="25" spans="1:3" x14ac:dyDescent="0.3">
      <c r="A25" t="b">
        <v>1</v>
      </c>
      <c r="B25">
        <v>4.732971</v>
      </c>
      <c r="C25" s="2">
        <v>6.5735710000000003E-3</v>
      </c>
    </row>
    <row r="26" spans="1:3" x14ac:dyDescent="0.3">
      <c r="A26" t="b">
        <v>1</v>
      </c>
      <c r="B26">
        <v>4.732971</v>
      </c>
      <c r="C26" s="2">
        <v>6.5735710000000003E-3</v>
      </c>
    </row>
    <row r="27" spans="1:3" x14ac:dyDescent="0.3">
      <c r="A27" t="b">
        <v>1</v>
      </c>
      <c r="B27">
        <v>4.732971</v>
      </c>
      <c r="C27" s="2">
        <v>6.5735710000000003E-3</v>
      </c>
    </row>
    <row r="28" spans="1:3" x14ac:dyDescent="0.3">
      <c r="A28" t="b">
        <v>1</v>
      </c>
      <c r="B28">
        <v>4.732971</v>
      </c>
      <c r="C28" s="2">
        <v>6.5735710000000003E-3</v>
      </c>
    </row>
    <row r="29" spans="1:3" x14ac:dyDescent="0.3">
      <c r="A29" t="b">
        <v>1</v>
      </c>
      <c r="B29">
        <v>4.732971</v>
      </c>
      <c r="C29" s="2">
        <v>6.5735710000000003E-3</v>
      </c>
    </row>
    <row r="30" spans="1:3" x14ac:dyDescent="0.3">
      <c r="A30" t="b">
        <v>1</v>
      </c>
      <c r="B30">
        <v>4.732971</v>
      </c>
      <c r="C30" s="2">
        <v>6.5735710000000003E-3</v>
      </c>
    </row>
    <row r="31" spans="1:3" x14ac:dyDescent="0.3">
      <c r="A31" t="b">
        <v>1</v>
      </c>
      <c r="B31">
        <v>4.732971</v>
      </c>
      <c r="C31" s="2">
        <v>6.5735710000000003E-3</v>
      </c>
    </row>
    <row r="32" spans="1:3" x14ac:dyDescent="0.3">
      <c r="A32" t="b">
        <v>1</v>
      </c>
      <c r="B32">
        <v>4.732971</v>
      </c>
      <c r="C32" s="2">
        <v>6.5735710000000003E-3</v>
      </c>
    </row>
    <row r="33" spans="1:3" x14ac:dyDescent="0.3">
      <c r="A33" t="b">
        <v>1</v>
      </c>
      <c r="B33">
        <v>4.732971</v>
      </c>
      <c r="C33" s="2">
        <v>6.5735710000000003E-3</v>
      </c>
    </row>
    <row r="34" spans="1:3" x14ac:dyDescent="0.3">
      <c r="A34" t="b">
        <v>1</v>
      </c>
      <c r="B34">
        <v>4.732971</v>
      </c>
      <c r="C34" s="2">
        <v>6.5735710000000003E-3</v>
      </c>
    </row>
    <row r="35" spans="1:3" x14ac:dyDescent="0.3">
      <c r="A35" t="b">
        <v>1</v>
      </c>
      <c r="B35">
        <v>4.732971</v>
      </c>
      <c r="C35" s="2">
        <v>6.5735710000000003E-3</v>
      </c>
    </row>
    <row r="36" spans="1:3" x14ac:dyDescent="0.3">
      <c r="A36" t="b">
        <v>1</v>
      </c>
      <c r="B36">
        <v>4.732971</v>
      </c>
      <c r="C36" s="2">
        <v>6.5735710000000003E-3</v>
      </c>
    </row>
    <row r="37" spans="1:3" x14ac:dyDescent="0.3">
      <c r="A37" t="b">
        <v>1</v>
      </c>
      <c r="B37">
        <v>4.732971</v>
      </c>
      <c r="C37" s="2">
        <v>6.5735710000000003E-3</v>
      </c>
    </row>
    <row r="38" spans="1:3" x14ac:dyDescent="0.3">
      <c r="A38" t="b">
        <v>1</v>
      </c>
      <c r="B38">
        <v>4.732971</v>
      </c>
      <c r="C38" s="2">
        <v>6.5735710000000003E-3</v>
      </c>
    </row>
    <row r="39" spans="1:3" x14ac:dyDescent="0.3">
      <c r="A39" t="b">
        <v>1</v>
      </c>
      <c r="B39">
        <v>4.732971</v>
      </c>
      <c r="C39" s="2">
        <v>6.5735710000000003E-3</v>
      </c>
    </row>
    <row r="40" spans="1:3" x14ac:dyDescent="0.3">
      <c r="A40" t="b">
        <v>1</v>
      </c>
      <c r="B40">
        <v>4.732971</v>
      </c>
      <c r="C40" s="2">
        <v>6.5735710000000003E-3</v>
      </c>
    </row>
    <row r="41" spans="1:3" x14ac:dyDescent="0.3">
      <c r="A41" t="b">
        <v>1</v>
      </c>
      <c r="B41">
        <v>4.732971</v>
      </c>
      <c r="C41" s="2">
        <v>6.5735710000000003E-3</v>
      </c>
    </row>
    <row r="42" spans="1:3" x14ac:dyDescent="0.3">
      <c r="A42" t="b">
        <v>1</v>
      </c>
      <c r="B42">
        <v>4.732971</v>
      </c>
      <c r="C42" s="2">
        <v>6.5735710000000003E-3</v>
      </c>
    </row>
    <row r="43" spans="1:3" x14ac:dyDescent="0.3">
      <c r="A43" t="b">
        <v>1</v>
      </c>
      <c r="B43">
        <v>4.732971</v>
      </c>
      <c r="C43" s="2">
        <v>6.5735710000000003E-3</v>
      </c>
    </row>
    <row r="44" spans="1:3" x14ac:dyDescent="0.3">
      <c r="A44" t="b">
        <v>1</v>
      </c>
      <c r="B44">
        <v>4.732971</v>
      </c>
      <c r="C44" s="2">
        <v>6.5735710000000003E-3</v>
      </c>
    </row>
    <row r="45" spans="1:3" x14ac:dyDescent="0.3">
      <c r="A45" t="b">
        <v>1</v>
      </c>
      <c r="B45">
        <v>4.732971</v>
      </c>
      <c r="C45" s="2">
        <v>6.5735710000000003E-3</v>
      </c>
    </row>
    <row r="46" spans="1:3" x14ac:dyDescent="0.3">
      <c r="A46" t="b">
        <v>1</v>
      </c>
      <c r="B46">
        <v>4.732971</v>
      </c>
      <c r="C46" s="2">
        <v>6.5735710000000003E-3</v>
      </c>
    </row>
    <row r="47" spans="1:3" x14ac:dyDescent="0.3">
      <c r="A47" t="b">
        <v>1</v>
      </c>
      <c r="B47">
        <v>4.732971</v>
      </c>
      <c r="C47" s="2">
        <v>6.5735710000000003E-3</v>
      </c>
    </row>
    <row r="48" spans="1:3" x14ac:dyDescent="0.3">
      <c r="A48" t="b">
        <v>1</v>
      </c>
      <c r="B48">
        <v>4.732971</v>
      </c>
      <c r="C48" s="2">
        <v>6.5735710000000003E-3</v>
      </c>
    </row>
    <row r="49" spans="1:3" x14ac:dyDescent="0.3">
      <c r="A49" t="b">
        <v>1</v>
      </c>
      <c r="B49">
        <v>4.732971</v>
      </c>
      <c r="C49" s="2">
        <v>6.5735710000000003E-3</v>
      </c>
    </row>
    <row r="50" spans="1:3" x14ac:dyDescent="0.3">
      <c r="A50" t="b">
        <v>1</v>
      </c>
      <c r="B50">
        <v>4.732971</v>
      </c>
      <c r="C50" s="2">
        <v>6.5735710000000003E-3</v>
      </c>
    </row>
    <row r="51" spans="1:3" x14ac:dyDescent="0.3">
      <c r="A51" t="b">
        <v>1</v>
      </c>
      <c r="B51">
        <v>4.732971</v>
      </c>
      <c r="C51" s="2">
        <v>6.5735710000000003E-3</v>
      </c>
    </row>
    <row r="52" spans="1:3" x14ac:dyDescent="0.3">
      <c r="A52" t="b">
        <v>1</v>
      </c>
      <c r="B52">
        <v>4.732971</v>
      </c>
      <c r="C52" s="2">
        <v>6.5735710000000003E-3</v>
      </c>
    </row>
    <row r="53" spans="1:3" x14ac:dyDescent="0.3">
      <c r="A53" t="b">
        <v>1</v>
      </c>
      <c r="B53">
        <v>4.732971</v>
      </c>
      <c r="C53" s="2">
        <v>6.5735710000000003E-3</v>
      </c>
    </row>
    <row r="54" spans="1:3" x14ac:dyDescent="0.3">
      <c r="A54" t="b">
        <v>1</v>
      </c>
      <c r="B54">
        <v>4.732971</v>
      </c>
      <c r="C54" s="2">
        <v>6.5735710000000003E-3</v>
      </c>
    </row>
    <row r="55" spans="1:3" x14ac:dyDescent="0.3">
      <c r="A55" t="b">
        <v>1</v>
      </c>
      <c r="B55">
        <v>4.732971</v>
      </c>
      <c r="C55" s="2">
        <v>6.5735710000000003E-3</v>
      </c>
    </row>
    <row r="56" spans="1:3" x14ac:dyDescent="0.3">
      <c r="A56" t="b">
        <v>1</v>
      </c>
      <c r="B56">
        <v>4.732971</v>
      </c>
      <c r="C56" s="2">
        <v>6.5735710000000003E-3</v>
      </c>
    </row>
    <row r="57" spans="1:3" x14ac:dyDescent="0.3">
      <c r="A57" t="b">
        <v>1</v>
      </c>
      <c r="B57">
        <v>4.732971</v>
      </c>
      <c r="C57" s="2">
        <v>6.5735710000000003E-3</v>
      </c>
    </row>
    <row r="58" spans="1:3" x14ac:dyDescent="0.3">
      <c r="A58" t="b">
        <v>1</v>
      </c>
      <c r="B58">
        <v>4.732971</v>
      </c>
      <c r="C58" s="2">
        <v>6.5735710000000003E-3</v>
      </c>
    </row>
    <row r="59" spans="1:3" x14ac:dyDescent="0.3">
      <c r="A59" t="b">
        <v>1</v>
      </c>
      <c r="B59">
        <v>4.732971</v>
      </c>
      <c r="C59" s="2">
        <v>6.5735710000000003E-3</v>
      </c>
    </row>
    <row r="60" spans="1:3" x14ac:dyDescent="0.3">
      <c r="A60" t="b">
        <v>1</v>
      </c>
      <c r="B60">
        <v>4.732971</v>
      </c>
      <c r="C60" s="2">
        <v>6.5735710000000003E-3</v>
      </c>
    </row>
    <row r="61" spans="1:3" x14ac:dyDescent="0.3">
      <c r="A61" t="b">
        <v>1</v>
      </c>
      <c r="B61">
        <v>4.732971</v>
      </c>
      <c r="C61" s="2">
        <v>6.5735710000000003E-3</v>
      </c>
    </row>
    <row r="62" spans="1:3" x14ac:dyDescent="0.3">
      <c r="A62" t="b">
        <v>1</v>
      </c>
      <c r="B62">
        <v>4.732971</v>
      </c>
      <c r="C62" s="2">
        <v>6.5735710000000003E-3</v>
      </c>
    </row>
    <row r="63" spans="1:3" x14ac:dyDescent="0.3">
      <c r="A63" t="b">
        <v>1</v>
      </c>
      <c r="B63">
        <v>4.732971</v>
      </c>
      <c r="C63" s="2">
        <v>6.5735710000000003E-3</v>
      </c>
    </row>
    <row r="64" spans="1:3" x14ac:dyDescent="0.3">
      <c r="A64" t="b">
        <v>1</v>
      </c>
      <c r="B64">
        <v>4.732971</v>
      </c>
      <c r="C64" s="2">
        <v>6.5735710000000003E-3</v>
      </c>
    </row>
    <row r="65" spans="1:3" x14ac:dyDescent="0.3">
      <c r="A65" t="b">
        <v>1</v>
      </c>
      <c r="B65">
        <v>4.732971</v>
      </c>
      <c r="C65" s="2">
        <v>6.5735710000000003E-3</v>
      </c>
    </row>
    <row r="66" spans="1:3" x14ac:dyDescent="0.3">
      <c r="A66" t="b">
        <v>1</v>
      </c>
      <c r="B66">
        <v>4.732971</v>
      </c>
      <c r="C66" s="2">
        <v>6.5735710000000003E-3</v>
      </c>
    </row>
    <row r="67" spans="1:3" x14ac:dyDescent="0.3">
      <c r="A67" t="b">
        <v>1</v>
      </c>
      <c r="B67">
        <v>4.732971</v>
      </c>
      <c r="C67" s="2">
        <v>6.5735710000000003E-3</v>
      </c>
    </row>
    <row r="68" spans="1:3" x14ac:dyDescent="0.3">
      <c r="A68" t="b">
        <v>1</v>
      </c>
      <c r="B68">
        <v>4.732971</v>
      </c>
      <c r="C68" s="2">
        <v>6.5735710000000003E-3</v>
      </c>
    </row>
    <row r="69" spans="1:3" x14ac:dyDescent="0.3">
      <c r="A69" t="b">
        <v>1</v>
      </c>
      <c r="B69">
        <v>4.732971</v>
      </c>
      <c r="C69" s="2">
        <v>6.5735710000000003E-3</v>
      </c>
    </row>
    <row r="70" spans="1:3" x14ac:dyDescent="0.3">
      <c r="A70" t="b">
        <v>1</v>
      </c>
      <c r="B70">
        <v>4.732971</v>
      </c>
      <c r="C70" s="2">
        <v>6.5735710000000003E-3</v>
      </c>
    </row>
    <row r="71" spans="1:3" x14ac:dyDescent="0.3">
      <c r="A71" t="b">
        <v>1</v>
      </c>
      <c r="B71">
        <v>4.732971</v>
      </c>
      <c r="C71" s="2">
        <v>6.5735710000000003E-3</v>
      </c>
    </row>
    <row r="72" spans="1:3" x14ac:dyDescent="0.3">
      <c r="A72" t="b">
        <v>1</v>
      </c>
      <c r="B72">
        <v>4.732971</v>
      </c>
      <c r="C72" s="2">
        <v>6.5735710000000003E-3</v>
      </c>
    </row>
    <row r="73" spans="1:3" x14ac:dyDescent="0.3">
      <c r="A73" t="b">
        <v>1</v>
      </c>
      <c r="B73">
        <v>4.732971</v>
      </c>
      <c r="C73" s="2">
        <v>6.5735710000000003E-3</v>
      </c>
    </row>
    <row r="74" spans="1:3" x14ac:dyDescent="0.3">
      <c r="A74" t="b">
        <v>1</v>
      </c>
      <c r="B74">
        <v>4.732971</v>
      </c>
      <c r="C74" s="2">
        <v>6.5735710000000003E-3</v>
      </c>
    </row>
    <row r="75" spans="1:3" x14ac:dyDescent="0.3">
      <c r="A75" t="b">
        <v>1</v>
      </c>
      <c r="B75">
        <v>4.732971</v>
      </c>
      <c r="C75" s="2">
        <v>6.5735710000000003E-3</v>
      </c>
    </row>
    <row r="76" spans="1:3" x14ac:dyDescent="0.3">
      <c r="A76" t="b">
        <v>1</v>
      </c>
      <c r="B76">
        <v>4.732971</v>
      </c>
      <c r="C76" s="2">
        <v>6.5735710000000003E-3</v>
      </c>
    </row>
    <row r="77" spans="1:3" x14ac:dyDescent="0.3">
      <c r="A77" t="b">
        <v>1</v>
      </c>
      <c r="B77">
        <v>4.732971</v>
      </c>
      <c r="C77" s="2">
        <v>6.5735710000000003E-3</v>
      </c>
    </row>
    <row r="78" spans="1:3" x14ac:dyDescent="0.3">
      <c r="A78" t="b">
        <v>1</v>
      </c>
      <c r="B78">
        <v>4.732971</v>
      </c>
      <c r="C78" s="2">
        <v>6.5735710000000003E-3</v>
      </c>
    </row>
    <row r="79" spans="1:3" x14ac:dyDescent="0.3">
      <c r="A79" t="b">
        <v>1</v>
      </c>
      <c r="B79">
        <v>4.732971</v>
      </c>
      <c r="C79" s="2">
        <v>6.5735710000000003E-3</v>
      </c>
    </row>
    <row r="80" spans="1:3" x14ac:dyDescent="0.3">
      <c r="A80" t="b">
        <v>1</v>
      </c>
      <c r="B80">
        <v>4.732971</v>
      </c>
      <c r="C80" s="2">
        <v>6.5735710000000003E-3</v>
      </c>
    </row>
    <row r="81" spans="1:3" x14ac:dyDescent="0.3">
      <c r="A81" t="b">
        <v>1</v>
      </c>
      <c r="B81">
        <v>4.732971</v>
      </c>
      <c r="C81" s="2">
        <v>6.5735710000000003E-3</v>
      </c>
    </row>
    <row r="82" spans="1:3" x14ac:dyDescent="0.3">
      <c r="A82" t="b">
        <v>1</v>
      </c>
      <c r="B82">
        <v>4.732971</v>
      </c>
      <c r="C82" s="2">
        <v>6.5735710000000003E-3</v>
      </c>
    </row>
    <row r="83" spans="1:3" x14ac:dyDescent="0.3">
      <c r="A83" t="b">
        <v>1</v>
      </c>
      <c r="B83">
        <v>4.732971</v>
      </c>
      <c r="C83" s="2">
        <v>6.5735710000000003E-3</v>
      </c>
    </row>
    <row r="84" spans="1:3" x14ac:dyDescent="0.3">
      <c r="A84" t="b">
        <v>1</v>
      </c>
      <c r="B84">
        <v>4.732971</v>
      </c>
      <c r="C84" s="2">
        <v>6.5735710000000003E-3</v>
      </c>
    </row>
    <row r="85" spans="1:3" x14ac:dyDescent="0.3">
      <c r="A85" t="b">
        <v>1</v>
      </c>
      <c r="B85">
        <v>4.732971</v>
      </c>
      <c r="C85" s="2">
        <v>6.5735710000000003E-3</v>
      </c>
    </row>
    <row r="86" spans="1:3" x14ac:dyDescent="0.3">
      <c r="A86" t="b">
        <v>1</v>
      </c>
      <c r="B86">
        <v>4.732971</v>
      </c>
      <c r="C86" s="2">
        <v>6.5735710000000003E-3</v>
      </c>
    </row>
    <row r="87" spans="1:3" x14ac:dyDescent="0.3">
      <c r="A87" t="b">
        <v>1</v>
      </c>
      <c r="B87">
        <v>4.732971</v>
      </c>
      <c r="C87" s="2">
        <v>6.5735710000000003E-3</v>
      </c>
    </row>
    <row r="88" spans="1:3" x14ac:dyDescent="0.3">
      <c r="A88" t="b">
        <v>1</v>
      </c>
      <c r="B88">
        <v>4.732971</v>
      </c>
      <c r="C88" s="2">
        <v>6.5735710000000003E-3</v>
      </c>
    </row>
    <row r="89" spans="1:3" x14ac:dyDescent="0.3">
      <c r="A89" t="b">
        <v>1</v>
      </c>
      <c r="B89">
        <v>4.732971</v>
      </c>
      <c r="C89" s="2">
        <v>6.5735710000000003E-3</v>
      </c>
    </row>
    <row r="90" spans="1:3" x14ac:dyDescent="0.3">
      <c r="A90" t="b">
        <v>1</v>
      </c>
      <c r="B90">
        <v>4.732971</v>
      </c>
      <c r="C90" s="2">
        <v>6.5735710000000003E-3</v>
      </c>
    </row>
    <row r="91" spans="1:3" x14ac:dyDescent="0.3">
      <c r="A91" t="b">
        <v>1</v>
      </c>
      <c r="B91">
        <v>4.732971</v>
      </c>
      <c r="C91" s="2">
        <v>6.5735710000000003E-3</v>
      </c>
    </row>
    <row r="92" spans="1:3" x14ac:dyDescent="0.3">
      <c r="A92" t="b">
        <v>1</v>
      </c>
      <c r="B92">
        <v>4.732971</v>
      </c>
      <c r="C92" s="2">
        <v>6.5735710000000003E-3</v>
      </c>
    </row>
    <row r="93" spans="1:3" x14ac:dyDescent="0.3">
      <c r="A93" t="b">
        <v>1</v>
      </c>
      <c r="B93">
        <v>4.732971</v>
      </c>
      <c r="C93" s="2">
        <v>6.5735710000000003E-3</v>
      </c>
    </row>
    <row r="94" spans="1:3" x14ac:dyDescent="0.3">
      <c r="A94" t="b">
        <v>1</v>
      </c>
      <c r="B94">
        <v>4.732971</v>
      </c>
      <c r="C94" s="2">
        <v>6.5735710000000003E-3</v>
      </c>
    </row>
    <row r="95" spans="1:3" x14ac:dyDescent="0.3">
      <c r="A95" t="b">
        <v>1</v>
      </c>
      <c r="B95">
        <v>4.732971</v>
      </c>
      <c r="C95" s="2">
        <v>6.5735710000000003E-3</v>
      </c>
    </row>
    <row r="96" spans="1:3" x14ac:dyDescent="0.3">
      <c r="A96" t="b">
        <v>1</v>
      </c>
      <c r="B96">
        <v>4.732971</v>
      </c>
      <c r="C96" s="2">
        <v>6.5735710000000003E-3</v>
      </c>
    </row>
    <row r="97" spans="1:3" x14ac:dyDescent="0.3">
      <c r="A97" t="b">
        <v>1</v>
      </c>
      <c r="B97">
        <v>4.732971</v>
      </c>
      <c r="C97" s="2">
        <v>6.5735710000000003E-3</v>
      </c>
    </row>
    <row r="98" spans="1:3" x14ac:dyDescent="0.3">
      <c r="A98" t="b">
        <v>1</v>
      </c>
      <c r="B98">
        <v>4.732971</v>
      </c>
      <c r="C98" s="2">
        <v>6.5735710000000003E-3</v>
      </c>
    </row>
    <row r="99" spans="1:3" x14ac:dyDescent="0.3">
      <c r="A99" t="b">
        <v>1</v>
      </c>
      <c r="B99">
        <v>4.732971</v>
      </c>
      <c r="C99" s="2">
        <v>6.5735710000000003E-3</v>
      </c>
    </row>
    <row r="100" spans="1:3" x14ac:dyDescent="0.3">
      <c r="A100" t="b">
        <v>1</v>
      </c>
      <c r="B100">
        <v>4.732971</v>
      </c>
      <c r="C100" s="2">
        <v>6.5735710000000003E-3</v>
      </c>
    </row>
    <row r="101" spans="1:3" x14ac:dyDescent="0.3">
      <c r="A101" t="b">
        <v>1</v>
      </c>
      <c r="B101">
        <v>4.732971</v>
      </c>
      <c r="C101" s="2">
        <v>6.5735710000000003E-3</v>
      </c>
    </row>
    <row r="102" spans="1:3" x14ac:dyDescent="0.3">
      <c r="A102" t="b">
        <v>1</v>
      </c>
      <c r="B102">
        <v>4.732971</v>
      </c>
      <c r="C102" s="2">
        <v>6.5735710000000003E-3</v>
      </c>
    </row>
    <row r="103" spans="1:3" x14ac:dyDescent="0.3">
      <c r="A103" t="b">
        <v>1</v>
      </c>
      <c r="B103">
        <v>4.732971</v>
      </c>
      <c r="C103" s="2">
        <v>6.5735710000000003E-3</v>
      </c>
    </row>
    <row r="104" spans="1:3" x14ac:dyDescent="0.3">
      <c r="A104" t="b">
        <v>1</v>
      </c>
      <c r="B104">
        <v>4.732971</v>
      </c>
      <c r="C104" s="2">
        <v>6.5735710000000003E-3</v>
      </c>
    </row>
    <row r="105" spans="1:3" x14ac:dyDescent="0.3">
      <c r="A105" t="b">
        <v>1</v>
      </c>
      <c r="B105">
        <v>4.732971</v>
      </c>
      <c r="C105" s="2">
        <v>6.5735710000000003E-3</v>
      </c>
    </row>
    <row r="106" spans="1:3" x14ac:dyDescent="0.3">
      <c r="A106" t="b">
        <v>1</v>
      </c>
      <c r="B106">
        <v>4.732971</v>
      </c>
      <c r="C106" s="2">
        <v>6.5735710000000003E-3</v>
      </c>
    </row>
    <row r="107" spans="1:3" x14ac:dyDescent="0.3">
      <c r="A107" t="b">
        <v>1</v>
      </c>
      <c r="B107">
        <v>4.732971</v>
      </c>
      <c r="C107" s="2">
        <v>6.5735710000000003E-3</v>
      </c>
    </row>
    <row r="108" spans="1:3" x14ac:dyDescent="0.3">
      <c r="A108" t="b">
        <v>1</v>
      </c>
      <c r="B108">
        <v>4.732971</v>
      </c>
      <c r="C108" s="2">
        <v>6.5735710000000003E-3</v>
      </c>
    </row>
    <row r="109" spans="1:3" x14ac:dyDescent="0.3">
      <c r="A109" t="b">
        <v>1</v>
      </c>
      <c r="B109">
        <v>4.732971</v>
      </c>
      <c r="C109" s="2">
        <v>6.5735710000000003E-3</v>
      </c>
    </row>
    <row r="110" spans="1:3" x14ac:dyDescent="0.3">
      <c r="A110" t="b">
        <v>1</v>
      </c>
      <c r="B110">
        <v>4.732971</v>
      </c>
      <c r="C110" s="2">
        <v>6.5735710000000003E-3</v>
      </c>
    </row>
    <row r="111" spans="1:3" x14ac:dyDescent="0.3">
      <c r="A111" t="b">
        <v>1</v>
      </c>
      <c r="B111">
        <v>4.732971</v>
      </c>
      <c r="C111" s="2">
        <v>6.5735710000000003E-3</v>
      </c>
    </row>
    <row r="112" spans="1:3" x14ac:dyDescent="0.3">
      <c r="A112" t="b">
        <v>1</v>
      </c>
      <c r="B112">
        <v>4.732971</v>
      </c>
      <c r="C112" s="2">
        <v>6.5735710000000003E-3</v>
      </c>
    </row>
    <row r="113" spans="1:3" x14ac:dyDescent="0.3">
      <c r="A113" t="b">
        <v>1</v>
      </c>
      <c r="B113">
        <v>4.732971</v>
      </c>
      <c r="C113" s="2">
        <v>6.5735710000000003E-3</v>
      </c>
    </row>
    <row r="114" spans="1:3" x14ac:dyDescent="0.3">
      <c r="A114" t="b">
        <v>1</v>
      </c>
      <c r="B114">
        <v>4.732971</v>
      </c>
      <c r="C114" s="2">
        <v>6.5735710000000003E-3</v>
      </c>
    </row>
    <row r="115" spans="1:3" x14ac:dyDescent="0.3">
      <c r="A115" t="b">
        <v>1</v>
      </c>
      <c r="B115">
        <v>4.732971</v>
      </c>
      <c r="C115" s="2">
        <v>6.5735710000000003E-3</v>
      </c>
    </row>
    <row r="116" spans="1:3" x14ac:dyDescent="0.3">
      <c r="A116" t="b">
        <v>1</v>
      </c>
      <c r="B116">
        <v>4.732971</v>
      </c>
      <c r="C116" s="2">
        <v>6.5735710000000003E-3</v>
      </c>
    </row>
    <row r="117" spans="1:3" x14ac:dyDescent="0.3">
      <c r="A117" t="b">
        <v>1</v>
      </c>
      <c r="B117">
        <v>4.732971</v>
      </c>
      <c r="C117" s="2">
        <v>6.5735710000000003E-3</v>
      </c>
    </row>
    <row r="118" spans="1:3" x14ac:dyDescent="0.3">
      <c r="A118" t="b">
        <v>1</v>
      </c>
      <c r="B118">
        <v>4.732971</v>
      </c>
      <c r="C118" s="2">
        <v>6.5735710000000003E-3</v>
      </c>
    </row>
    <row r="119" spans="1:3" x14ac:dyDescent="0.3">
      <c r="A119" t="b">
        <v>1</v>
      </c>
      <c r="B119">
        <v>4.732971</v>
      </c>
      <c r="C119" s="2">
        <v>6.5735710000000003E-3</v>
      </c>
    </row>
    <row r="120" spans="1:3" x14ac:dyDescent="0.3">
      <c r="A120" t="b">
        <v>1</v>
      </c>
      <c r="B120">
        <v>4.732971</v>
      </c>
      <c r="C120" s="2">
        <v>6.5735710000000003E-3</v>
      </c>
    </row>
    <row r="121" spans="1:3" x14ac:dyDescent="0.3">
      <c r="A121" t="b">
        <v>1</v>
      </c>
      <c r="B121">
        <v>4.732971</v>
      </c>
      <c r="C121" s="2">
        <v>6.5735710000000003E-3</v>
      </c>
    </row>
    <row r="122" spans="1:3" x14ac:dyDescent="0.3">
      <c r="A122" t="b">
        <v>1</v>
      </c>
      <c r="B122">
        <v>4.732971</v>
      </c>
      <c r="C122" s="2">
        <v>6.5735710000000003E-3</v>
      </c>
    </row>
    <row r="123" spans="1:3" x14ac:dyDescent="0.3">
      <c r="A123" t="b">
        <v>1</v>
      </c>
      <c r="B123">
        <v>4.732971</v>
      </c>
      <c r="C123" s="2">
        <v>6.5735710000000003E-3</v>
      </c>
    </row>
    <row r="124" spans="1:3" x14ac:dyDescent="0.3">
      <c r="A124" t="b">
        <v>1</v>
      </c>
      <c r="B124">
        <v>4.732971</v>
      </c>
      <c r="C124" s="2">
        <v>6.5735710000000003E-3</v>
      </c>
    </row>
    <row r="125" spans="1:3" x14ac:dyDescent="0.3">
      <c r="A125" t="b">
        <v>1</v>
      </c>
      <c r="B125">
        <v>4.732971</v>
      </c>
      <c r="C125" s="2">
        <v>6.5735710000000003E-3</v>
      </c>
    </row>
    <row r="126" spans="1:3" x14ac:dyDescent="0.3">
      <c r="A126" t="b">
        <v>1</v>
      </c>
      <c r="B126">
        <v>4.732971</v>
      </c>
      <c r="C126" s="2">
        <v>6.5735710000000003E-3</v>
      </c>
    </row>
    <row r="127" spans="1:3" x14ac:dyDescent="0.3">
      <c r="A127" t="b">
        <v>1</v>
      </c>
      <c r="B127">
        <v>4.732971</v>
      </c>
      <c r="C127" s="2">
        <v>6.5735710000000003E-3</v>
      </c>
    </row>
    <row r="128" spans="1:3" x14ac:dyDescent="0.3">
      <c r="A128" t="b">
        <v>1</v>
      </c>
      <c r="B128">
        <v>4.732971</v>
      </c>
      <c r="C128" s="2">
        <v>6.5735710000000003E-3</v>
      </c>
    </row>
    <row r="129" spans="1:3" x14ac:dyDescent="0.3">
      <c r="A129" t="b">
        <v>1</v>
      </c>
      <c r="B129">
        <v>4.732971</v>
      </c>
      <c r="C129" s="2">
        <v>6.5735710000000003E-3</v>
      </c>
    </row>
    <row r="130" spans="1:3" x14ac:dyDescent="0.3">
      <c r="A130" t="b">
        <v>1</v>
      </c>
      <c r="B130">
        <v>4.732971</v>
      </c>
      <c r="C130" s="2">
        <v>6.5735710000000003E-3</v>
      </c>
    </row>
    <row r="131" spans="1:3" x14ac:dyDescent="0.3">
      <c r="A131" t="b">
        <v>1</v>
      </c>
      <c r="B131">
        <v>4.732971</v>
      </c>
      <c r="C131" s="2">
        <v>6.5735710000000003E-3</v>
      </c>
    </row>
    <row r="132" spans="1:3" x14ac:dyDescent="0.3">
      <c r="A132" t="b">
        <v>1</v>
      </c>
      <c r="B132">
        <v>4.732971</v>
      </c>
      <c r="C132" s="2">
        <v>6.5735710000000003E-3</v>
      </c>
    </row>
    <row r="133" spans="1:3" x14ac:dyDescent="0.3">
      <c r="A133" t="b">
        <v>1</v>
      </c>
      <c r="B133">
        <v>4.732971</v>
      </c>
      <c r="C133" s="2">
        <v>6.5735710000000003E-3</v>
      </c>
    </row>
    <row r="134" spans="1:3" x14ac:dyDescent="0.3">
      <c r="A134" t="b">
        <v>1</v>
      </c>
      <c r="B134">
        <v>4.732971</v>
      </c>
      <c r="C134" s="2">
        <v>6.5735710000000003E-3</v>
      </c>
    </row>
    <row r="135" spans="1:3" x14ac:dyDescent="0.3">
      <c r="A135" t="b">
        <v>1</v>
      </c>
      <c r="B135">
        <v>4.732971</v>
      </c>
      <c r="C135" s="2">
        <v>6.5735710000000003E-3</v>
      </c>
    </row>
    <row r="136" spans="1:3" x14ac:dyDescent="0.3">
      <c r="A136" t="b">
        <v>1</v>
      </c>
      <c r="B136">
        <v>4.732971</v>
      </c>
      <c r="C136" s="2">
        <v>6.5735710000000003E-3</v>
      </c>
    </row>
    <row r="137" spans="1:3" x14ac:dyDescent="0.3">
      <c r="A137" t="b">
        <v>1</v>
      </c>
      <c r="B137">
        <v>4.732971</v>
      </c>
      <c r="C137" s="2">
        <v>6.5735710000000003E-3</v>
      </c>
    </row>
    <row r="138" spans="1:3" x14ac:dyDescent="0.3">
      <c r="A138" t="b">
        <v>1</v>
      </c>
      <c r="B138">
        <v>4.732971</v>
      </c>
      <c r="C138" s="2">
        <v>6.5735710000000003E-3</v>
      </c>
    </row>
    <row r="139" spans="1:3" x14ac:dyDescent="0.3">
      <c r="A139" t="b">
        <v>1</v>
      </c>
      <c r="B139">
        <v>4.732971</v>
      </c>
      <c r="C139" s="2">
        <v>6.5735710000000003E-3</v>
      </c>
    </row>
    <row r="140" spans="1:3" x14ac:dyDescent="0.3">
      <c r="A140" t="b">
        <v>1</v>
      </c>
      <c r="B140">
        <v>4.732971</v>
      </c>
      <c r="C140" s="2">
        <v>6.5735710000000003E-3</v>
      </c>
    </row>
    <row r="141" spans="1:3" x14ac:dyDescent="0.3">
      <c r="A141" t="b">
        <v>1</v>
      </c>
      <c r="B141">
        <v>4.732971</v>
      </c>
      <c r="C141" s="2">
        <v>6.5735710000000003E-3</v>
      </c>
    </row>
    <row r="142" spans="1:3" x14ac:dyDescent="0.3">
      <c r="A142" t="b">
        <v>1</v>
      </c>
      <c r="B142">
        <v>4.732971</v>
      </c>
      <c r="C142" s="2">
        <v>6.5735710000000003E-3</v>
      </c>
    </row>
    <row r="143" spans="1:3" x14ac:dyDescent="0.3">
      <c r="A143" t="b">
        <v>1</v>
      </c>
      <c r="B143">
        <v>4.732971</v>
      </c>
      <c r="C143" s="2">
        <v>6.5735710000000003E-3</v>
      </c>
    </row>
    <row r="144" spans="1:3" x14ac:dyDescent="0.3">
      <c r="A144" t="b">
        <v>1</v>
      </c>
      <c r="B144">
        <v>4.732971</v>
      </c>
      <c r="C144" s="2">
        <v>6.5735710000000003E-3</v>
      </c>
    </row>
    <row r="145" spans="1:3" x14ac:dyDescent="0.3">
      <c r="A145" t="b">
        <v>1</v>
      </c>
      <c r="B145">
        <v>4.732971</v>
      </c>
      <c r="C145" s="2">
        <v>6.5735710000000003E-3</v>
      </c>
    </row>
    <row r="146" spans="1:3" x14ac:dyDescent="0.3">
      <c r="A146" t="b">
        <v>1</v>
      </c>
      <c r="B146">
        <v>4.732971</v>
      </c>
      <c r="C146" s="2">
        <v>6.5735710000000003E-3</v>
      </c>
    </row>
    <row r="147" spans="1:3" x14ac:dyDescent="0.3">
      <c r="A147" t="b">
        <v>1</v>
      </c>
      <c r="B147">
        <v>4.732971</v>
      </c>
      <c r="C147" s="2">
        <v>6.5735710000000003E-3</v>
      </c>
    </row>
    <row r="148" spans="1:3" x14ac:dyDescent="0.3">
      <c r="A148" t="b">
        <v>1</v>
      </c>
      <c r="B148">
        <v>4.732971</v>
      </c>
      <c r="C148" s="2">
        <v>6.5735710000000003E-3</v>
      </c>
    </row>
    <row r="149" spans="1:3" x14ac:dyDescent="0.3">
      <c r="A149" t="b">
        <v>1</v>
      </c>
      <c r="B149">
        <v>4.732971</v>
      </c>
      <c r="C149" s="2">
        <v>6.5735710000000003E-3</v>
      </c>
    </row>
    <row r="150" spans="1:3" x14ac:dyDescent="0.3">
      <c r="A150" t="b">
        <v>1</v>
      </c>
      <c r="B150">
        <v>4.732971</v>
      </c>
      <c r="C150" s="2">
        <v>6.5735710000000003E-3</v>
      </c>
    </row>
    <row r="151" spans="1:3" x14ac:dyDescent="0.3">
      <c r="A151" t="b">
        <v>1</v>
      </c>
      <c r="B151">
        <v>4.732971</v>
      </c>
      <c r="C151" s="2">
        <v>6.5735710000000003E-3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B19-0C58-4ADE-BB94-8D1C1D91A5C1}">
  <dimension ref="A1:F151"/>
  <sheetViews>
    <sheetView tabSelected="1"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-29.20581</v>
      </c>
      <c r="C2" s="2">
        <v>-4.0563624E-2</v>
      </c>
      <c r="E2" s="1" t="s">
        <v>3</v>
      </c>
      <c r="F2" s="2">
        <f xml:space="preserve"> COUNTIF(TradeResults8[Column1], "VERDADEIRO") / COUNTA(TradeResults8[Column1])</f>
        <v>1</v>
      </c>
    </row>
    <row r="3" spans="1:6" ht="18" x14ac:dyDescent="0.35">
      <c r="A3" t="b">
        <v>1</v>
      </c>
      <c r="B3">
        <v>-76.404660000000007</v>
      </c>
      <c r="C3" s="2">
        <v>-0.10611759</v>
      </c>
      <c r="E3" s="1" t="s">
        <v>4</v>
      </c>
      <c r="F3" s="3">
        <f t="array" ref="F3" xml:space="preserve"> AVERAGE(IF(TradeResults8[Column1] = TRUE,TradeResults8[Column3]))</f>
        <v>-0.10996055630666665</v>
      </c>
    </row>
    <row r="4" spans="1:6" ht="18" x14ac:dyDescent="0.35">
      <c r="A4" t="b">
        <v>1</v>
      </c>
      <c r="B4">
        <v>-16.909485</v>
      </c>
      <c r="C4" s="2">
        <v>-2.3485395999999999E-2</v>
      </c>
      <c r="E4" s="1" t="s">
        <v>8</v>
      </c>
      <c r="F4" s="6">
        <f t="array" ref="F4" xml:space="preserve"> AVERAGE(IF(TradeResults8[Column1] = TRUE,TradeResults8[Column2],0))</f>
        <v>-79.171599672666602</v>
      </c>
    </row>
    <row r="5" spans="1:6" ht="18" x14ac:dyDescent="0.35">
      <c r="A5" t="b">
        <v>1</v>
      </c>
      <c r="B5">
        <v>-121.88977</v>
      </c>
      <c r="C5" s="2">
        <v>-0.16929135000000001</v>
      </c>
      <c r="E5" s="4" t="s">
        <v>5</v>
      </c>
      <c r="F5" s="2">
        <f t="array" ref="F5">_xlfn.STDEV.P(IF(TradeResults8[Column1]=TRUE, TradeResults8[Column3]))</f>
        <v>5.5552294133386422E-2</v>
      </c>
    </row>
    <row r="6" spans="1:6" ht="18" x14ac:dyDescent="0.35">
      <c r="A6" t="b">
        <v>1</v>
      </c>
      <c r="B6">
        <v>-121.88977</v>
      </c>
      <c r="C6" s="2">
        <v>-0.16929135000000001</v>
      </c>
      <c r="E6" s="1" t="s">
        <v>6</v>
      </c>
      <c r="F6" s="2" t="e">
        <f t="array" ref="F6">_xlfn.STDEV.P(IF(TradeResults8[Column1]=TRUE, IF(TradeResults8[Column3]&gt;0,TradeResults8[Column3])))</f>
        <v>#DIV/0!</v>
      </c>
    </row>
    <row r="7" spans="1:6" ht="18" x14ac:dyDescent="0.35">
      <c r="A7" t="b">
        <v>1</v>
      </c>
      <c r="B7">
        <v>-67.285219999999995</v>
      </c>
      <c r="C7" s="2">
        <v>-9.3451690000000004E-2</v>
      </c>
      <c r="E7" s="1" t="s">
        <v>7</v>
      </c>
      <c r="F7" s="3">
        <f t="array" ref="F7">_xlfn.STDEV.P(IF(TradeResults8[Column1]=TRUE, IF(TradeResults8[Column3]&lt;0,TradeResults8[Column3])))</f>
        <v>5.5552294133386422E-2</v>
      </c>
    </row>
    <row r="8" spans="1:6" x14ac:dyDescent="0.3">
      <c r="A8" t="b">
        <v>1</v>
      </c>
      <c r="B8">
        <v>-102.727356</v>
      </c>
      <c r="C8" s="2">
        <v>-0.14267689</v>
      </c>
    </row>
    <row r="9" spans="1:6" x14ac:dyDescent="0.3">
      <c r="A9" t="b">
        <v>1</v>
      </c>
      <c r="B9">
        <v>-30.141967999999999</v>
      </c>
      <c r="C9" s="2">
        <v>-4.1863843999999997E-2</v>
      </c>
    </row>
    <row r="10" spans="1:6" x14ac:dyDescent="0.3">
      <c r="A10" t="b">
        <v>1</v>
      </c>
      <c r="B10">
        <v>-73.564819999999997</v>
      </c>
      <c r="C10" s="2">
        <v>-0.10217336</v>
      </c>
    </row>
    <row r="11" spans="1:6" x14ac:dyDescent="0.3">
      <c r="A11" t="b">
        <v>1</v>
      </c>
      <c r="B11">
        <v>-121.88977</v>
      </c>
      <c r="C11" s="2">
        <v>-0.16929135000000001</v>
      </c>
    </row>
    <row r="12" spans="1:6" x14ac:dyDescent="0.3">
      <c r="A12" t="b">
        <v>1</v>
      </c>
      <c r="B12">
        <v>-43.770569999999999</v>
      </c>
      <c r="C12" s="2">
        <v>-6.0792457000000001E-2</v>
      </c>
    </row>
    <row r="13" spans="1:6" x14ac:dyDescent="0.3">
      <c r="A13" t="b">
        <v>1</v>
      </c>
      <c r="B13">
        <v>-105.50067</v>
      </c>
      <c r="C13" s="2">
        <v>-0.14652870000000001</v>
      </c>
    </row>
    <row r="14" spans="1:6" x14ac:dyDescent="0.3">
      <c r="A14" t="b">
        <v>1</v>
      </c>
      <c r="B14">
        <v>-100.90801999999999</v>
      </c>
      <c r="C14" s="2">
        <v>-0.14015003000000001</v>
      </c>
    </row>
    <row r="15" spans="1:6" x14ac:dyDescent="0.3">
      <c r="A15" t="b">
        <v>1</v>
      </c>
      <c r="B15">
        <v>-28.995788999999998</v>
      </c>
      <c r="C15" s="2">
        <v>-4.0271929999999997E-2</v>
      </c>
    </row>
    <row r="16" spans="1:6" x14ac:dyDescent="0.3">
      <c r="A16" t="b">
        <v>1</v>
      </c>
      <c r="B16">
        <v>-108.10632</v>
      </c>
      <c r="C16" s="2">
        <v>-0.15014768000000001</v>
      </c>
    </row>
    <row r="17" spans="1:3" x14ac:dyDescent="0.3">
      <c r="A17" t="b">
        <v>1</v>
      </c>
      <c r="B17">
        <v>-45.640076000000001</v>
      </c>
      <c r="C17" s="2">
        <v>-6.3388996000000003E-2</v>
      </c>
    </row>
    <row r="18" spans="1:3" x14ac:dyDescent="0.3">
      <c r="A18" t="b">
        <v>1</v>
      </c>
      <c r="B18">
        <v>-121.88977</v>
      </c>
      <c r="C18" s="2">
        <v>-0.16929135000000001</v>
      </c>
    </row>
    <row r="19" spans="1:3" x14ac:dyDescent="0.3">
      <c r="A19" t="b">
        <v>1</v>
      </c>
      <c r="B19">
        <v>-77.584469999999996</v>
      </c>
      <c r="C19" s="2">
        <v>-0.10775621000000001</v>
      </c>
    </row>
    <row r="20" spans="1:3" x14ac:dyDescent="0.3">
      <c r="A20" t="b">
        <v>1</v>
      </c>
      <c r="B20">
        <v>-8.2903439999999993</v>
      </c>
      <c r="C20" s="2">
        <v>-1.1514366999999999E-2</v>
      </c>
    </row>
    <row r="21" spans="1:3" x14ac:dyDescent="0.3">
      <c r="A21" t="b">
        <v>1</v>
      </c>
      <c r="B21">
        <v>-87.331603999999999</v>
      </c>
      <c r="C21" s="2">
        <v>-0.121293895</v>
      </c>
    </row>
    <row r="22" spans="1:3" x14ac:dyDescent="0.3">
      <c r="A22" t="b">
        <v>1</v>
      </c>
      <c r="B22">
        <v>-121.88977</v>
      </c>
      <c r="C22" s="2">
        <v>-0.16929135000000001</v>
      </c>
    </row>
    <row r="23" spans="1:3" x14ac:dyDescent="0.3">
      <c r="A23" t="b">
        <v>1</v>
      </c>
      <c r="B23">
        <v>-93.101073999999997</v>
      </c>
      <c r="C23" s="2">
        <v>-0.12930705000000001</v>
      </c>
    </row>
    <row r="24" spans="1:3" x14ac:dyDescent="0.3">
      <c r="A24" t="b">
        <v>1</v>
      </c>
      <c r="B24">
        <v>-88.354860000000002</v>
      </c>
      <c r="C24" s="2">
        <v>-0.12271508</v>
      </c>
    </row>
    <row r="25" spans="1:3" x14ac:dyDescent="0.3">
      <c r="A25" t="b">
        <v>1</v>
      </c>
      <c r="B25">
        <v>-100.0423</v>
      </c>
      <c r="C25" s="2">
        <v>-0.13894764000000001</v>
      </c>
    </row>
    <row r="26" spans="1:3" x14ac:dyDescent="0.3">
      <c r="A26" t="b">
        <v>1</v>
      </c>
      <c r="B26">
        <v>-60.228332999999999</v>
      </c>
      <c r="C26" s="2">
        <v>-8.3650459999999996E-2</v>
      </c>
    </row>
    <row r="27" spans="1:3" x14ac:dyDescent="0.3">
      <c r="A27" t="b">
        <v>1</v>
      </c>
      <c r="B27">
        <v>-73.667850000000001</v>
      </c>
      <c r="C27" s="2">
        <v>-0.102316454</v>
      </c>
    </row>
    <row r="28" spans="1:3" x14ac:dyDescent="0.3">
      <c r="A28" t="b">
        <v>1</v>
      </c>
      <c r="B28">
        <v>-121.88977</v>
      </c>
      <c r="C28" s="2">
        <v>-0.16929135000000001</v>
      </c>
    </row>
    <row r="29" spans="1:3" x14ac:dyDescent="0.3">
      <c r="A29" t="b">
        <v>1</v>
      </c>
      <c r="B29">
        <v>-100.0791</v>
      </c>
      <c r="C29" s="2">
        <v>-0.13899875</v>
      </c>
    </row>
    <row r="30" spans="1:3" x14ac:dyDescent="0.3">
      <c r="A30" t="b">
        <v>1</v>
      </c>
      <c r="B30">
        <v>-121.88977</v>
      </c>
      <c r="C30" s="2">
        <v>-0.16929135000000001</v>
      </c>
    </row>
    <row r="31" spans="1:3" x14ac:dyDescent="0.3">
      <c r="A31" t="b">
        <v>1</v>
      </c>
      <c r="B31">
        <v>-30.142334000000002</v>
      </c>
      <c r="C31" s="2">
        <v>-4.1864353999999999E-2</v>
      </c>
    </row>
    <row r="32" spans="1:3" x14ac:dyDescent="0.3">
      <c r="A32" t="b">
        <v>1</v>
      </c>
      <c r="B32">
        <v>-28.896972999999999</v>
      </c>
      <c r="C32" s="2">
        <v>-4.0134682999999997E-2</v>
      </c>
    </row>
    <row r="33" spans="1:3" x14ac:dyDescent="0.3">
      <c r="A33" t="b">
        <v>1</v>
      </c>
      <c r="B33">
        <v>-49.704346000000001</v>
      </c>
      <c r="C33" s="2">
        <v>-6.9033819999999996E-2</v>
      </c>
    </row>
    <row r="34" spans="1:3" x14ac:dyDescent="0.3">
      <c r="A34" t="b">
        <v>1</v>
      </c>
      <c r="B34">
        <v>-90.67944</v>
      </c>
      <c r="C34" s="2">
        <v>-0.12594368</v>
      </c>
    </row>
    <row r="35" spans="1:3" x14ac:dyDescent="0.3">
      <c r="A35" t="b">
        <v>1</v>
      </c>
      <c r="B35">
        <v>-66.496639999999999</v>
      </c>
      <c r="C35" s="2">
        <v>-9.2356450000000007E-2</v>
      </c>
    </row>
    <row r="36" spans="1:3" x14ac:dyDescent="0.3">
      <c r="A36" t="b">
        <v>1</v>
      </c>
      <c r="B36">
        <v>-41.201233000000002</v>
      </c>
      <c r="C36" s="2">
        <v>-5.7223934999999997E-2</v>
      </c>
    </row>
    <row r="37" spans="1:3" x14ac:dyDescent="0.3">
      <c r="A37" t="b">
        <v>1</v>
      </c>
      <c r="B37">
        <v>-83.897644</v>
      </c>
      <c r="C37" s="2">
        <v>-0.1165245</v>
      </c>
    </row>
    <row r="38" spans="1:3" x14ac:dyDescent="0.3">
      <c r="A38" t="b">
        <v>1</v>
      </c>
      <c r="B38">
        <v>-121.88977</v>
      </c>
      <c r="C38" s="2">
        <v>-0.16929135000000001</v>
      </c>
    </row>
    <row r="39" spans="1:3" x14ac:dyDescent="0.3">
      <c r="A39" t="b">
        <v>1</v>
      </c>
      <c r="B39">
        <v>-60.744750000000003</v>
      </c>
      <c r="C39" s="2">
        <v>-8.4367709999999999E-2</v>
      </c>
    </row>
    <row r="40" spans="1:3" x14ac:dyDescent="0.3">
      <c r="A40" t="b">
        <v>1</v>
      </c>
      <c r="B40">
        <v>-112.93201000000001</v>
      </c>
      <c r="C40" s="2">
        <v>-0.15685001000000001</v>
      </c>
    </row>
    <row r="41" spans="1:3" x14ac:dyDescent="0.3">
      <c r="A41" t="b">
        <v>1</v>
      </c>
      <c r="B41">
        <v>-121.88977</v>
      </c>
      <c r="C41" s="2">
        <v>-0.16929135000000001</v>
      </c>
    </row>
    <row r="42" spans="1:3" x14ac:dyDescent="0.3">
      <c r="A42" t="b">
        <v>1</v>
      </c>
      <c r="B42">
        <v>-121.88977</v>
      </c>
      <c r="C42" s="2">
        <v>-0.16929135000000001</v>
      </c>
    </row>
    <row r="43" spans="1:3" x14ac:dyDescent="0.3">
      <c r="A43" t="b">
        <v>1</v>
      </c>
      <c r="B43">
        <v>-121.88977</v>
      </c>
      <c r="C43" s="2">
        <v>-0.16929135000000001</v>
      </c>
    </row>
    <row r="44" spans="1:3" x14ac:dyDescent="0.3">
      <c r="A44" t="b">
        <v>1</v>
      </c>
      <c r="B44">
        <v>-121.88977</v>
      </c>
      <c r="C44" s="2">
        <v>-0.16929135000000001</v>
      </c>
    </row>
    <row r="45" spans="1:3" x14ac:dyDescent="0.3">
      <c r="A45" t="b">
        <v>1</v>
      </c>
      <c r="B45">
        <v>-75.058409999999995</v>
      </c>
      <c r="C45" s="2">
        <v>-0.10424779000000001</v>
      </c>
    </row>
    <row r="46" spans="1:3" x14ac:dyDescent="0.3">
      <c r="A46" t="b">
        <v>1</v>
      </c>
      <c r="B46">
        <v>-104.67084</v>
      </c>
      <c r="C46" s="2">
        <v>-0.14537616</v>
      </c>
    </row>
    <row r="47" spans="1:3" x14ac:dyDescent="0.3">
      <c r="A47" t="b">
        <v>1</v>
      </c>
      <c r="B47">
        <v>-28.559142999999999</v>
      </c>
      <c r="C47" s="2">
        <v>-3.9665474999999999E-2</v>
      </c>
    </row>
    <row r="48" spans="1:3" x14ac:dyDescent="0.3">
      <c r="A48" t="b">
        <v>1</v>
      </c>
      <c r="B48">
        <v>-121.88977</v>
      </c>
      <c r="C48" s="2">
        <v>-0.16929135000000001</v>
      </c>
    </row>
    <row r="49" spans="1:3" x14ac:dyDescent="0.3">
      <c r="A49" t="b">
        <v>1</v>
      </c>
      <c r="B49">
        <v>-8.8215330000000005</v>
      </c>
      <c r="C49" s="2">
        <v>-1.225213E-2</v>
      </c>
    </row>
    <row r="50" spans="1:3" x14ac:dyDescent="0.3">
      <c r="A50" t="b">
        <v>1</v>
      </c>
      <c r="B50">
        <v>-91.961179999999999</v>
      </c>
      <c r="C50" s="2">
        <v>-0.12772385999999999</v>
      </c>
    </row>
    <row r="51" spans="1:3" x14ac:dyDescent="0.3">
      <c r="A51" t="b">
        <v>1</v>
      </c>
      <c r="B51">
        <v>-67.82593</v>
      </c>
      <c r="C51" s="2">
        <v>-9.4202675E-2</v>
      </c>
    </row>
    <row r="52" spans="1:3" x14ac:dyDescent="0.3">
      <c r="A52" t="b">
        <v>1</v>
      </c>
      <c r="B52">
        <v>-121.88977</v>
      </c>
      <c r="C52" s="2">
        <v>-0.16929135000000001</v>
      </c>
    </row>
    <row r="53" spans="1:3" x14ac:dyDescent="0.3">
      <c r="A53" t="b">
        <v>1</v>
      </c>
      <c r="B53">
        <v>-32.017516999999998</v>
      </c>
      <c r="C53" s="2">
        <v>-4.4468775000000002E-2</v>
      </c>
    </row>
    <row r="54" spans="1:3" x14ac:dyDescent="0.3">
      <c r="A54" t="b">
        <v>1</v>
      </c>
      <c r="B54">
        <v>-106.70013400000001</v>
      </c>
      <c r="C54" s="2">
        <v>-0.14819462999999999</v>
      </c>
    </row>
    <row r="55" spans="1:3" x14ac:dyDescent="0.3">
      <c r="A55" t="b">
        <v>1</v>
      </c>
      <c r="B55">
        <v>-22.794006</v>
      </c>
      <c r="C55" s="2">
        <v>-3.1658343999999998E-2</v>
      </c>
    </row>
    <row r="56" spans="1:3" x14ac:dyDescent="0.3">
      <c r="A56" t="b">
        <v>1</v>
      </c>
      <c r="B56">
        <v>-121.88977</v>
      </c>
      <c r="C56" s="2">
        <v>-0.16929135000000001</v>
      </c>
    </row>
    <row r="57" spans="1:3" x14ac:dyDescent="0.3">
      <c r="A57" t="b">
        <v>1</v>
      </c>
      <c r="B57">
        <v>-10.40802</v>
      </c>
      <c r="C57" s="2">
        <v>-1.4455582999999999E-2</v>
      </c>
    </row>
    <row r="58" spans="1:3" x14ac:dyDescent="0.3">
      <c r="A58" t="b">
        <v>1</v>
      </c>
      <c r="B58">
        <v>-56.719543000000002</v>
      </c>
      <c r="C58" s="2">
        <v>-7.8777139999999996E-2</v>
      </c>
    </row>
    <row r="59" spans="1:3" x14ac:dyDescent="0.3">
      <c r="A59" t="b">
        <v>1</v>
      </c>
      <c r="B59">
        <v>-79.008420000000001</v>
      </c>
      <c r="C59" s="2">
        <v>-0.109733924</v>
      </c>
    </row>
    <row r="60" spans="1:3" x14ac:dyDescent="0.3">
      <c r="A60" t="b">
        <v>1</v>
      </c>
      <c r="B60">
        <v>-31.312011999999999</v>
      </c>
      <c r="C60" s="2">
        <v>-4.3488905000000001E-2</v>
      </c>
    </row>
    <row r="61" spans="1:3" x14ac:dyDescent="0.3">
      <c r="A61" t="b">
        <v>1</v>
      </c>
      <c r="B61">
        <v>-18.611816000000001</v>
      </c>
      <c r="C61" s="2">
        <v>-2.5849745E-2</v>
      </c>
    </row>
    <row r="62" spans="1:3" x14ac:dyDescent="0.3">
      <c r="A62" t="b">
        <v>1</v>
      </c>
      <c r="B62">
        <v>-59.473145000000002</v>
      </c>
      <c r="C62" s="2">
        <v>-8.2601590000000003E-2</v>
      </c>
    </row>
    <row r="63" spans="1:3" x14ac:dyDescent="0.3">
      <c r="A63" t="b">
        <v>1</v>
      </c>
      <c r="B63">
        <v>-121.88977</v>
      </c>
      <c r="C63" s="2">
        <v>-0.16929135000000001</v>
      </c>
    </row>
    <row r="64" spans="1:3" x14ac:dyDescent="0.3">
      <c r="A64" t="b">
        <v>1</v>
      </c>
      <c r="B64">
        <v>-121.88977</v>
      </c>
      <c r="C64" s="2">
        <v>-0.16929135000000001</v>
      </c>
    </row>
    <row r="65" spans="1:3" x14ac:dyDescent="0.3">
      <c r="A65" t="b">
        <v>1</v>
      </c>
      <c r="B65">
        <v>-121.88977</v>
      </c>
      <c r="C65" s="2">
        <v>-0.16929135000000001</v>
      </c>
    </row>
    <row r="66" spans="1:3" x14ac:dyDescent="0.3">
      <c r="A66" t="b">
        <v>1</v>
      </c>
      <c r="B66">
        <v>-81.505799999999994</v>
      </c>
      <c r="C66" s="2">
        <v>-0.1132025</v>
      </c>
    </row>
    <row r="67" spans="1:3" x14ac:dyDescent="0.3">
      <c r="A67" t="b">
        <v>1</v>
      </c>
      <c r="B67">
        <v>-6.0441284</v>
      </c>
      <c r="C67" s="2">
        <v>-8.3946230000000004E-3</v>
      </c>
    </row>
    <row r="68" spans="1:3" x14ac:dyDescent="0.3">
      <c r="A68" t="b">
        <v>1</v>
      </c>
      <c r="B68">
        <v>-28.824646000000001</v>
      </c>
      <c r="C68" s="2">
        <v>-4.0034229999999997E-2</v>
      </c>
    </row>
    <row r="69" spans="1:3" x14ac:dyDescent="0.3">
      <c r="A69" t="b">
        <v>1</v>
      </c>
      <c r="B69">
        <v>-28.135925</v>
      </c>
      <c r="C69" s="2">
        <v>-3.9077673E-2</v>
      </c>
    </row>
    <row r="70" spans="1:3" x14ac:dyDescent="0.3">
      <c r="A70" t="b">
        <v>1</v>
      </c>
      <c r="B70">
        <v>-61.881590000000003</v>
      </c>
      <c r="C70" s="2">
        <v>-8.5946659999999994E-2</v>
      </c>
    </row>
    <row r="71" spans="1:3" x14ac:dyDescent="0.3">
      <c r="A71" t="b">
        <v>1</v>
      </c>
      <c r="B71">
        <v>-77.990480000000005</v>
      </c>
      <c r="C71" s="2">
        <v>-0.10832011</v>
      </c>
    </row>
    <row r="72" spans="1:3" x14ac:dyDescent="0.3">
      <c r="A72" t="b">
        <v>1</v>
      </c>
      <c r="B72">
        <v>-78.158690000000007</v>
      </c>
      <c r="C72" s="2">
        <v>-0.10855374</v>
      </c>
    </row>
    <row r="73" spans="1:3" x14ac:dyDescent="0.3">
      <c r="A73" t="b">
        <v>1</v>
      </c>
      <c r="B73">
        <v>-121.88977</v>
      </c>
      <c r="C73" s="2">
        <v>-0.16929135000000001</v>
      </c>
    </row>
    <row r="74" spans="1:3" x14ac:dyDescent="0.3">
      <c r="A74" t="b">
        <v>1</v>
      </c>
      <c r="B74">
        <v>-19.368286000000001</v>
      </c>
      <c r="C74" s="2">
        <v>-2.6900397999999999E-2</v>
      </c>
    </row>
    <row r="75" spans="1:3" x14ac:dyDescent="0.3">
      <c r="A75" t="b">
        <v>1</v>
      </c>
      <c r="B75">
        <v>-64.66498</v>
      </c>
      <c r="C75" s="2">
        <v>-8.9812470000000005E-2</v>
      </c>
    </row>
    <row r="76" spans="1:3" x14ac:dyDescent="0.3">
      <c r="A76" t="b">
        <v>1</v>
      </c>
      <c r="B76">
        <v>-121.88977</v>
      </c>
      <c r="C76" s="2">
        <v>-0.16929135000000001</v>
      </c>
    </row>
    <row r="77" spans="1:3" x14ac:dyDescent="0.3">
      <c r="A77" t="b">
        <v>1</v>
      </c>
      <c r="B77">
        <v>-6.3342285</v>
      </c>
      <c r="C77" s="2">
        <v>-8.7975390000000001E-3</v>
      </c>
    </row>
    <row r="78" spans="1:3" x14ac:dyDescent="0.3">
      <c r="A78" t="b">
        <v>1</v>
      </c>
      <c r="B78">
        <v>-121.88977</v>
      </c>
      <c r="C78" s="2">
        <v>-0.16929135000000001</v>
      </c>
    </row>
    <row r="79" spans="1:3" x14ac:dyDescent="0.3">
      <c r="A79" t="b">
        <v>1</v>
      </c>
      <c r="B79">
        <v>-121.88977</v>
      </c>
      <c r="C79" s="2">
        <v>-0.16929135000000001</v>
      </c>
    </row>
    <row r="80" spans="1:3" x14ac:dyDescent="0.3">
      <c r="A80" t="b">
        <v>1</v>
      </c>
      <c r="B80">
        <v>-62.036864999999999</v>
      </c>
      <c r="C80" s="2">
        <v>-8.6162314000000004E-2</v>
      </c>
    </row>
    <row r="81" spans="1:3" x14ac:dyDescent="0.3">
      <c r="A81" t="b">
        <v>1</v>
      </c>
      <c r="B81">
        <v>-8.1090699999999991</v>
      </c>
      <c r="C81" s="2">
        <v>-1.1262596999999999E-2</v>
      </c>
    </row>
    <row r="82" spans="1:3" x14ac:dyDescent="0.3">
      <c r="A82" t="b">
        <v>1</v>
      </c>
      <c r="B82">
        <v>-67.125789999999995</v>
      </c>
      <c r="C82" s="2">
        <v>-9.3230270000000004E-2</v>
      </c>
    </row>
    <row r="83" spans="1:3" x14ac:dyDescent="0.3">
      <c r="A83" t="b">
        <v>1</v>
      </c>
      <c r="B83">
        <v>-25.758423000000001</v>
      </c>
      <c r="C83" s="2">
        <v>-3.5775586999999998E-2</v>
      </c>
    </row>
    <row r="84" spans="1:3" x14ac:dyDescent="0.3">
      <c r="A84" t="b">
        <v>1</v>
      </c>
      <c r="B84">
        <v>-107.96069</v>
      </c>
      <c r="C84" s="2">
        <v>-0.14994541</v>
      </c>
    </row>
    <row r="85" spans="1:3" x14ac:dyDescent="0.3">
      <c r="A85" t="b">
        <v>1</v>
      </c>
      <c r="B85">
        <v>-121.88977</v>
      </c>
      <c r="C85" s="2">
        <v>-0.16929135000000001</v>
      </c>
    </row>
    <row r="86" spans="1:3" x14ac:dyDescent="0.3">
      <c r="A86" t="b">
        <v>1</v>
      </c>
      <c r="B86">
        <v>-43.015625</v>
      </c>
      <c r="C86" s="2">
        <v>-5.9743921999999998E-2</v>
      </c>
    </row>
    <row r="87" spans="1:3" x14ac:dyDescent="0.3">
      <c r="A87" t="b">
        <v>1</v>
      </c>
      <c r="B87">
        <v>-104.78601</v>
      </c>
      <c r="C87" s="2">
        <v>-0.14553611999999999</v>
      </c>
    </row>
    <row r="88" spans="1:3" x14ac:dyDescent="0.3">
      <c r="A88" t="b">
        <v>1</v>
      </c>
      <c r="B88">
        <v>-30.17389</v>
      </c>
      <c r="C88" s="2">
        <v>-4.1908180000000003E-2</v>
      </c>
    </row>
    <row r="89" spans="1:3" x14ac:dyDescent="0.3">
      <c r="A89" t="b">
        <v>1</v>
      </c>
      <c r="B89">
        <v>-88.011409999999998</v>
      </c>
      <c r="C89" s="2">
        <v>-0.12223808</v>
      </c>
    </row>
    <row r="90" spans="1:3" x14ac:dyDescent="0.3">
      <c r="A90" t="b">
        <v>1</v>
      </c>
      <c r="B90">
        <v>-121.88977</v>
      </c>
      <c r="C90" s="2">
        <v>-0.16929135000000001</v>
      </c>
    </row>
    <row r="91" spans="1:3" x14ac:dyDescent="0.3">
      <c r="A91" t="b">
        <v>1</v>
      </c>
      <c r="B91">
        <v>-121.88977</v>
      </c>
      <c r="C91" s="2">
        <v>-0.16929135000000001</v>
      </c>
    </row>
    <row r="92" spans="1:3" x14ac:dyDescent="0.3">
      <c r="A92" t="b">
        <v>1</v>
      </c>
      <c r="B92">
        <v>-121.88977</v>
      </c>
      <c r="C92" s="2">
        <v>-0.16929135000000001</v>
      </c>
    </row>
    <row r="93" spans="1:3" x14ac:dyDescent="0.3">
      <c r="A93" t="b">
        <v>1</v>
      </c>
      <c r="B93">
        <v>-121.88977</v>
      </c>
      <c r="C93" s="2">
        <v>-0.16929135000000001</v>
      </c>
    </row>
    <row r="94" spans="1:3" x14ac:dyDescent="0.3">
      <c r="A94" t="b">
        <v>1</v>
      </c>
      <c r="B94">
        <v>-121.88977</v>
      </c>
      <c r="C94" s="2">
        <v>-0.16929135000000001</v>
      </c>
    </row>
    <row r="95" spans="1:3" x14ac:dyDescent="0.3">
      <c r="A95" t="b">
        <v>1</v>
      </c>
      <c r="B95">
        <v>-121.88977</v>
      </c>
      <c r="C95" s="2">
        <v>-0.16929135000000001</v>
      </c>
    </row>
    <row r="96" spans="1:3" x14ac:dyDescent="0.3">
      <c r="A96" t="b">
        <v>1</v>
      </c>
      <c r="B96">
        <v>-84.192689999999999</v>
      </c>
      <c r="C96" s="2">
        <v>-0.11693429</v>
      </c>
    </row>
    <row r="97" spans="1:3" x14ac:dyDescent="0.3">
      <c r="A97" t="b">
        <v>1</v>
      </c>
      <c r="B97">
        <v>-21.156189000000001</v>
      </c>
      <c r="C97" s="2">
        <v>-2.9383596000000001E-2</v>
      </c>
    </row>
    <row r="98" spans="1:3" x14ac:dyDescent="0.3">
      <c r="A98" t="b">
        <v>1</v>
      </c>
      <c r="B98">
        <v>-22.380737</v>
      </c>
      <c r="C98" s="2">
        <v>-3.1084357E-2</v>
      </c>
    </row>
    <row r="99" spans="1:3" x14ac:dyDescent="0.3">
      <c r="A99" t="b">
        <v>1</v>
      </c>
      <c r="B99">
        <v>-24.379577999999999</v>
      </c>
      <c r="C99" s="2">
        <v>-3.3860522999999997E-2</v>
      </c>
    </row>
    <row r="100" spans="1:3" x14ac:dyDescent="0.3">
      <c r="A100" t="b">
        <v>1</v>
      </c>
      <c r="B100">
        <v>-94.835570000000004</v>
      </c>
      <c r="C100" s="2">
        <v>-0.13171606999999999</v>
      </c>
    </row>
    <row r="101" spans="1:3" x14ac:dyDescent="0.3">
      <c r="A101" t="b">
        <v>1</v>
      </c>
      <c r="B101">
        <v>-28.144897</v>
      </c>
      <c r="C101" s="2">
        <v>-3.9090133999999999E-2</v>
      </c>
    </row>
    <row r="102" spans="1:3" x14ac:dyDescent="0.3">
      <c r="A102" t="b">
        <v>1</v>
      </c>
      <c r="B102">
        <v>-43.526122999999998</v>
      </c>
      <c r="C102" s="2">
        <v>-6.0452949999999998E-2</v>
      </c>
    </row>
    <row r="103" spans="1:3" x14ac:dyDescent="0.3">
      <c r="A103" t="b">
        <v>1</v>
      </c>
      <c r="B103">
        <v>-41.049926999999997</v>
      </c>
      <c r="C103" s="2">
        <v>-5.7013787000000003E-2</v>
      </c>
    </row>
    <row r="104" spans="1:3" x14ac:dyDescent="0.3">
      <c r="A104" t="b">
        <v>1</v>
      </c>
      <c r="B104">
        <v>-121.88977</v>
      </c>
      <c r="C104" s="2">
        <v>-0.16929135000000001</v>
      </c>
    </row>
    <row r="105" spans="1:3" x14ac:dyDescent="0.3">
      <c r="A105" t="b">
        <v>1</v>
      </c>
      <c r="B105">
        <v>-121.88977</v>
      </c>
      <c r="C105" s="2">
        <v>-0.16929135000000001</v>
      </c>
    </row>
    <row r="106" spans="1:3" x14ac:dyDescent="0.3">
      <c r="A106" t="b">
        <v>1</v>
      </c>
      <c r="B106">
        <v>-121.88977</v>
      </c>
      <c r="C106" s="2">
        <v>-0.16929135000000001</v>
      </c>
    </row>
    <row r="107" spans="1:3" x14ac:dyDescent="0.3">
      <c r="A107" t="b">
        <v>1</v>
      </c>
      <c r="B107">
        <v>-8.8254389999999994</v>
      </c>
      <c r="C107" s="2">
        <v>-1.2257555E-2</v>
      </c>
    </row>
    <row r="108" spans="1:3" x14ac:dyDescent="0.3">
      <c r="A108" t="b">
        <v>1</v>
      </c>
      <c r="B108">
        <v>-14.45697</v>
      </c>
      <c r="C108" s="2">
        <v>-2.0079125E-2</v>
      </c>
    </row>
    <row r="109" spans="1:3" x14ac:dyDescent="0.3">
      <c r="A109" t="b">
        <v>1</v>
      </c>
      <c r="B109">
        <v>-37.748840000000001</v>
      </c>
      <c r="C109" s="2">
        <v>-5.2428945999999997E-2</v>
      </c>
    </row>
    <row r="110" spans="1:3" x14ac:dyDescent="0.3">
      <c r="A110" t="b">
        <v>1</v>
      </c>
      <c r="B110">
        <v>-61.903686999999998</v>
      </c>
      <c r="C110" s="2">
        <v>-8.5977345999999996E-2</v>
      </c>
    </row>
    <row r="111" spans="1:3" x14ac:dyDescent="0.3">
      <c r="A111" t="b">
        <v>1</v>
      </c>
      <c r="B111">
        <v>-19.895325</v>
      </c>
      <c r="C111" s="2">
        <v>-2.7632395000000001E-2</v>
      </c>
    </row>
    <row r="112" spans="1:3" x14ac:dyDescent="0.3">
      <c r="A112" t="b">
        <v>1</v>
      </c>
      <c r="B112">
        <v>-97.728030000000004</v>
      </c>
      <c r="C112" s="2">
        <v>-0.13573336999999999</v>
      </c>
    </row>
    <row r="113" spans="1:3" x14ac:dyDescent="0.3">
      <c r="A113" t="b">
        <v>1</v>
      </c>
      <c r="B113">
        <v>-68.872799999999998</v>
      </c>
      <c r="C113" s="2">
        <v>-9.5656669999999999E-2</v>
      </c>
    </row>
    <row r="114" spans="1:3" x14ac:dyDescent="0.3">
      <c r="A114" t="b">
        <v>1</v>
      </c>
      <c r="B114">
        <v>-121.88977</v>
      </c>
      <c r="C114" s="2">
        <v>-0.16929135000000001</v>
      </c>
    </row>
    <row r="115" spans="1:3" x14ac:dyDescent="0.3">
      <c r="A115" t="b">
        <v>1</v>
      </c>
      <c r="B115">
        <v>-121.88977</v>
      </c>
      <c r="C115" s="2">
        <v>-0.16929135000000001</v>
      </c>
    </row>
    <row r="116" spans="1:3" x14ac:dyDescent="0.3">
      <c r="A116" t="b">
        <v>1</v>
      </c>
      <c r="B116">
        <v>-121.88977</v>
      </c>
      <c r="C116" s="2">
        <v>-0.16929135000000001</v>
      </c>
    </row>
    <row r="117" spans="1:3" x14ac:dyDescent="0.3">
      <c r="A117" t="b">
        <v>1</v>
      </c>
      <c r="B117">
        <v>-121.88977</v>
      </c>
      <c r="C117" s="2">
        <v>-0.16929135000000001</v>
      </c>
    </row>
    <row r="118" spans="1:3" x14ac:dyDescent="0.3">
      <c r="A118" t="b">
        <v>1</v>
      </c>
      <c r="B118">
        <v>-121.88977</v>
      </c>
      <c r="C118" s="2">
        <v>-0.16929135000000001</v>
      </c>
    </row>
    <row r="119" spans="1:3" x14ac:dyDescent="0.3">
      <c r="A119" t="b">
        <v>1</v>
      </c>
      <c r="B119">
        <v>-121.88977</v>
      </c>
      <c r="C119" s="2">
        <v>-0.16929135000000001</v>
      </c>
    </row>
    <row r="120" spans="1:3" x14ac:dyDescent="0.3">
      <c r="A120" t="b">
        <v>1</v>
      </c>
      <c r="B120">
        <v>-73.796689999999998</v>
      </c>
      <c r="C120" s="2">
        <v>-0.1024954</v>
      </c>
    </row>
    <row r="121" spans="1:3" x14ac:dyDescent="0.3">
      <c r="A121" t="b">
        <v>1</v>
      </c>
      <c r="B121">
        <v>-121.88977</v>
      </c>
      <c r="C121" s="2">
        <v>-0.16929135000000001</v>
      </c>
    </row>
    <row r="122" spans="1:3" x14ac:dyDescent="0.3">
      <c r="A122" t="b">
        <v>1</v>
      </c>
      <c r="B122">
        <v>-121.88977</v>
      </c>
      <c r="C122" s="2">
        <v>-0.16929135000000001</v>
      </c>
    </row>
    <row r="123" spans="1:3" x14ac:dyDescent="0.3">
      <c r="A123" t="b">
        <v>1</v>
      </c>
      <c r="B123">
        <v>-65.982849999999999</v>
      </c>
      <c r="C123" s="2">
        <v>-9.1642849999999998E-2</v>
      </c>
    </row>
    <row r="124" spans="1:3" x14ac:dyDescent="0.3">
      <c r="A124" t="b">
        <v>1</v>
      </c>
      <c r="B124">
        <v>-80.336060000000003</v>
      </c>
      <c r="C124" s="2">
        <v>-0.11157786</v>
      </c>
    </row>
    <row r="125" spans="1:3" x14ac:dyDescent="0.3">
      <c r="A125" t="b">
        <v>1</v>
      </c>
      <c r="B125">
        <v>-20.976990000000001</v>
      </c>
      <c r="C125" s="2">
        <v>-2.9134707999999999E-2</v>
      </c>
    </row>
    <row r="126" spans="1:3" x14ac:dyDescent="0.3">
      <c r="A126" t="b">
        <v>1</v>
      </c>
      <c r="B126">
        <v>-93.916565000000006</v>
      </c>
      <c r="C126" s="2">
        <v>-0.13043967000000001</v>
      </c>
    </row>
    <row r="127" spans="1:3" x14ac:dyDescent="0.3">
      <c r="A127" t="b">
        <v>1</v>
      </c>
      <c r="B127">
        <v>-101.84192</v>
      </c>
      <c r="C127" s="2">
        <v>-0.14144710999999999</v>
      </c>
    </row>
    <row r="128" spans="1:3" x14ac:dyDescent="0.3">
      <c r="A128" t="b">
        <v>1</v>
      </c>
      <c r="B128">
        <v>-121.88977</v>
      </c>
      <c r="C128" s="2">
        <v>-0.16929135000000001</v>
      </c>
    </row>
    <row r="129" spans="1:3" x14ac:dyDescent="0.3">
      <c r="A129" t="b">
        <v>1</v>
      </c>
      <c r="B129">
        <v>-121.88977</v>
      </c>
      <c r="C129" s="2">
        <v>-0.16929135000000001</v>
      </c>
    </row>
    <row r="130" spans="1:3" x14ac:dyDescent="0.3">
      <c r="A130" t="b">
        <v>1</v>
      </c>
      <c r="B130">
        <v>-42.058410000000002</v>
      </c>
      <c r="C130" s="2">
        <v>-5.8414460000000001E-2</v>
      </c>
    </row>
    <row r="131" spans="1:3" x14ac:dyDescent="0.3">
      <c r="A131" t="b">
        <v>1</v>
      </c>
      <c r="B131">
        <v>-121.88977</v>
      </c>
      <c r="C131" s="2">
        <v>-0.16929135000000001</v>
      </c>
    </row>
    <row r="132" spans="1:3" x14ac:dyDescent="0.3">
      <c r="A132" t="b">
        <v>1</v>
      </c>
      <c r="B132">
        <v>-36.037109999999998</v>
      </c>
      <c r="C132" s="2">
        <v>-5.0051539999999999E-2</v>
      </c>
    </row>
    <row r="133" spans="1:3" x14ac:dyDescent="0.3">
      <c r="A133" t="b">
        <v>1</v>
      </c>
      <c r="B133">
        <v>-82.339600000000004</v>
      </c>
      <c r="C133" s="2">
        <v>-0.114360556</v>
      </c>
    </row>
    <row r="134" spans="1:3" x14ac:dyDescent="0.3">
      <c r="A134" t="b">
        <v>1</v>
      </c>
      <c r="B134">
        <v>-61.500427000000002</v>
      </c>
      <c r="C134" s="2">
        <v>-8.5417259999999995E-2</v>
      </c>
    </row>
    <row r="135" spans="1:3" x14ac:dyDescent="0.3">
      <c r="A135" t="b">
        <v>1</v>
      </c>
      <c r="B135">
        <v>-86.166690000000003</v>
      </c>
      <c r="C135" s="2">
        <v>-0.11967596</v>
      </c>
    </row>
    <row r="136" spans="1:3" x14ac:dyDescent="0.3">
      <c r="A136" t="b">
        <v>1</v>
      </c>
      <c r="B136">
        <v>-26.57788</v>
      </c>
      <c r="C136" s="2">
        <v>-3.6913723000000002E-2</v>
      </c>
    </row>
    <row r="137" spans="1:3" x14ac:dyDescent="0.3">
      <c r="A137" t="b">
        <v>1</v>
      </c>
      <c r="B137">
        <v>-121.88977</v>
      </c>
      <c r="C137" s="2">
        <v>-0.16929135000000001</v>
      </c>
    </row>
    <row r="138" spans="1:3" x14ac:dyDescent="0.3">
      <c r="A138" t="b">
        <v>1</v>
      </c>
      <c r="B138">
        <v>-16.066711000000002</v>
      </c>
      <c r="C138" s="2">
        <v>-2.2314876000000001E-2</v>
      </c>
    </row>
    <row r="139" spans="1:3" x14ac:dyDescent="0.3">
      <c r="A139" t="b">
        <v>1</v>
      </c>
      <c r="B139">
        <v>-55.888123</v>
      </c>
      <c r="C139" s="2">
        <v>-7.7622389999999999E-2</v>
      </c>
    </row>
    <row r="140" spans="1:3" x14ac:dyDescent="0.3">
      <c r="A140" t="b">
        <v>1</v>
      </c>
      <c r="B140">
        <v>-121.88977</v>
      </c>
      <c r="C140" s="2">
        <v>-0.16929135000000001</v>
      </c>
    </row>
    <row r="141" spans="1:3" x14ac:dyDescent="0.3">
      <c r="A141" t="b">
        <v>1</v>
      </c>
      <c r="B141">
        <v>-121.88977</v>
      </c>
      <c r="C141" s="2">
        <v>-0.16929135000000001</v>
      </c>
    </row>
    <row r="142" spans="1:3" x14ac:dyDescent="0.3">
      <c r="A142" t="b">
        <v>1</v>
      </c>
      <c r="B142">
        <v>-121.88977</v>
      </c>
      <c r="C142" s="2">
        <v>-0.16929135000000001</v>
      </c>
    </row>
    <row r="143" spans="1:3" x14ac:dyDescent="0.3">
      <c r="A143" t="b">
        <v>1</v>
      </c>
      <c r="B143">
        <v>-25.078491</v>
      </c>
      <c r="C143" s="2">
        <v>-3.4831237000000001E-2</v>
      </c>
    </row>
    <row r="144" spans="1:3" x14ac:dyDescent="0.3">
      <c r="A144" t="b">
        <v>1</v>
      </c>
      <c r="B144">
        <v>-110.89453</v>
      </c>
      <c r="C144" s="2">
        <v>-0.15402018000000001</v>
      </c>
    </row>
    <row r="145" spans="1:3" x14ac:dyDescent="0.3">
      <c r="A145" t="b">
        <v>1</v>
      </c>
      <c r="B145">
        <v>-121.88977</v>
      </c>
      <c r="C145" s="2">
        <v>-0.16929135000000001</v>
      </c>
    </row>
    <row r="146" spans="1:3" x14ac:dyDescent="0.3">
      <c r="A146" t="b">
        <v>1</v>
      </c>
      <c r="B146">
        <v>-8.5115970000000001</v>
      </c>
      <c r="C146" s="2">
        <v>-1.1821662E-2</v>
      </c>
    </row>
    <row r="147" spans="1:3" x14ac:dyDescent="0.3">
      <c r="A147" t="b">
        <v>1</v>
      </c>
      <c r="B147">
        <v>-121.88977</v>
      </c>
      <c r="C147" s="2">
        <v>-0.16929135000000001</v>
      </c>
    </row>
    <row r="148" spans="1:3" x14ac:dyDescent="0.3">
      <c r="A148" t="b">
        <v>1</v>
      </c>
      <c r="B148">
        <v>-121.88977</v>
      </c>
      <c r="C148" s="2">
        <v>-0.16929135000000001</v>
      </c>
    </row>
    <row r="149" spans="1:3" x14ac:dyDescent="0.3">
      <c r="A149" t="b">
        <v>1</v>
      </c>
      <c r="B149">
        <v>-53.589660000000002</v>
      </c>
      <c r="C149" s="2">
        <v>-7.4430086000000006E-2</v>
      </c>
    </row>
    <row r="150" spans="1:3" x14ac:dyDescent="0.3">
      <c r="A150" t="b">
        <v>1</v>
      </c>
      <c r="B150">
        <v>-82.340329999999994</v>
      </c>
      <c r="C150" s="2">
        <v>-0.11436157</v>
      </c>
    </row>
    <row r="151" spans="1:3" x14ac:dyDescent="0.3">
      <c r="A151" t="b">
        <v>1</v>
      </c>
      <c r="B151">
        <v>-121.88977</v>
      </c>
      <c r="C151" s="2">
        <v>-0.16929135000000001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5C89-7FF6-45AA-A7E0-74F7A6A1A0CB}">
  <dimension ref="A1:F151"/>
  <sheetViews>
    <sheetView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31" customWidth="1"/>
    <col min="6" max="6" width="12.2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-166.09612999999999</v>
      </c>
      <c r="C2" s="2">
        <v>-0.23068906</v>
      </c>
      <c r="E2" s="1" t="s">
        <v>3</v>
      </c>
      <c r="F2" s="2">
        <f xml:space="preserve"> COUNTIF(TradeResults7[Column1], "VERDADEIRO") / COUNTA(TradeResults7[Column1])</f>
        <v>0</v>
      </c>
    </row>
    <row r="3" spans="1:6" ht="18" x14ac:dyDescent="0.35">
      <c r="A3" t="b">
        <v>0</v>
      </c>
      <c r="B3">
        <v>-166.09612999999999</v>
      </c>
      <c r="C3" s="2">
        <v>-0.23068906</v>
      </c>
      <c r="E3" s="1" t="s">
        <v>4</v>
      </c>
      <c r="F3" s="3" t="e">
        <f t="array" ref="F3" xml:space="preserve"> AVERAGE(IF(TradeResults7[Column1] = TRUE,TradeResults7[Column3]))</f>
        <v>#DIV/0!</v>
      </c>
    </row>
    <row r="4" spans="1:6" ht="18" x14ac:dyDescent="0.35">
      <c r="A4" t="b">
        <v>0</v>
      </c>
      <c r="B4">
        <v>-166.09612999999999</v>
      </c>
      <c r="C4" s="2">
        <v>-0.23068906</v>
      </c>
      <c r="E4" s="1" t="s">
        <v>8</v>
      </c>
      <c r="F4" s="6">
        <f t="array" ref="F4" xml:space="preserve"> AVERAGE(IF(TradeResults7[Column1] = TRUE,TradeResults7[Column2],0))</f>
        <v>0</v>
      </c>
    </row>
    <row r="5" spans="1:6" ht="18" x14ac:dyDescent="0.35">
      <c r="A5" t="b">
        <v>0</v>
      </c>
      <c r="B5">
        <v>-166.09612999999999</v>
      </c>
      <c r="C5" s="2">
        <v>-0.23068906</v>
      </c>
      <c r="E5" s="4" t="s">
        <v>5</v>
      </c>
      <c r="F5" s="2" t="e">
        <f t="array" ref="F5">_xlfn.STDEV.P(IF(TradeResults7[Column1]=TRUE, TradeResults7[Column3]))</f>
        <v>#DIV/0!</v>
      </c>
    </row>
    <row r="6" spans="1:6" ht="18" x14ac:dyDescent="0.35">
      <c r="A6" t="b">
        <v>0</v>
      </c>
      <c r="B6">
        <v>-166.09612999999999</v>
      </c>
      <c r="C6" s="2">
        <v>-0.23068906</v>
      </c>
      <c r="E6" s="1" t="s">
        <v>6</v>
      </c>
      <c r="F6" s="2" t="e">
        <f t="array" ref="F6">_xlfn.STDEV.P(IF(TradeResults7[Column1]=TRUE, IF(TradeResults7[Column3]&gt;0,TradeResults7[Column3])))</f>
        <v>#DIV/0!</v>
      </c>
    </row>
    <row r="7" spans="1:6" ht="18" x14ac:dyDescent="0.35">
      <c r="A7" t="b">
        <v>0</v>
      </c>
      <c r="B7">
        <v>-166.09612999999999</v>
      </c>
      <c r="C7" s="2">
        <v>-0.23068906</v>
      </c>
      <c r="E7" s="1" t="s">
        <v>7</v>
      </c>
      <c r="F7" s="3" t="e">
        <f t="array" ref="F7">_xlfn.STDEV.P(IF(TradeResults7[Column1]=TRUE, IF(TradeResults7[Column3]&lt;0,TradeResults7[Column3])))</f>
        <v>#DIV/0!</v>
      </c>
    </row>
    <row r="8" spans="1:6" x14ac:dyDescent="0.3">
      <c r="A8" t="b">
        <v>0</v>
      </c>
      <c r="B8">
        <v>-166.09612999999999</v>
      </c>
      <c r="C8" s="2">
        <v>-0.23068906</v>
      </c>
    </row>
    <row r="9" spans="1:6" x14ac:dyDescent="0.3">
      <c r="A9" t="b">
        <v>0</v>
      </c>
      <c r="B9">
        <v>-166.09612999999999</v>
      </c>
      <c r="C9" s="2">
        <v>-0.23068906</v>
      </c>
    </row>
    <row r="10" spans="1:6" x14ac:dyDescent="0.3">
      <c r="A10" t="b">
        <v>0</v>
      </c>
      <c r="B10">
        <v>-166.09612999999999</v>
      </c>
      <c r="C10" s="2">
        <v>-0.23068906</v>
      </c>
    </row>
    <row r="11" spans="1:6" x14ac:dyDescent="0.3">
      <c r="A11" t="b">
        <v>0</v>
      </c>
      <c r="B11">
        <v>-166.09612999999999</v>
      </c>
      <c r="C11" s="2">
        <v>-0.23068906</v>
      </c>
    </row>
    <row r="12" spans="1:6" x14ac:dyDescent="0.3">
      <c r="A12" t="b">
        <v>0</v>
      </c>
      <c r="B12">
        <v>-166.09612999999999</v>
      </c>
      <c r="C12" s="2">
        <v>-0.23068906</v>
      </c>
    </row>
    <row r="13" spans="1:6" x14ac:dyDescent="0.3">
      <c r="A13" t="b">
        <v>0</v>
      </c>
      <c r="B13">
        <v>-166.09612999999999</v>
      </c>
      <c r="C13" s="2">
        <v>-0.23068906</v>
      </c>
    </row>
    <row r="14" spans="1:6" x14ac:dyDescent="0.3">
      <c r="A14" t="b">
        <v>0</v>
      </c>
      <c r="B14">
        <v>-166.09612999999999</v>
      </c>
      <c r="C14" s="2">
        <v>-0.23068906</v>
      </c>
    </row>
    <row r="15" spans="1:6" x14ac:dyDescent="0.3">
      <c r="A15" t="b">
        <v>0</v>
      </c>
      <c r="B15">
        <v>-166.09612999999999</v>
      </c>
      <c r="C15" s="2">
        <v>-0.23068906</v>
      </c>
    </row>
    <row r="16" spans="1:6" x14ac:dyDescent="0.3">
      <c r="A16" t="b">
        <v>0</v>
      </c>
      <c r="B16">
        <v>-166.09612999999999</v>
      </c>
      <c r="C16" s="2">
        <v>-0.23068906</v>
      </c>
    </row>
    <row r="17" spans="1:3" x14ac:dyDescent="0.3">
      <c r="A17" t="b">
        <v>0</v>
      </c>
      <c r="B17">
        <v>-166.09612999999999</v>
      </c>
      <c r="C17" s="2">
        <v>-0.23068906</v>
      </c>
    </row>
    <row r="18" spans="1:3" x14ac:dyDescent="0.3">
      <c r="A18" t="b">
        <v>0</v>
      </c>
      <c r="B18">
        <v>-166.09612999999999</v>
      </c>
      <c r="C18" s="2">
        <v>-0.23068906</v>
      </c>
    </row>
    <row r="19" spans="1:3" x14ac:dyDescent="0.3">
      <c r="A19" t="b">
        <v>0</v>
      </c>
      <c r="B19">
        <v>-166.09612999999999</v>
      </c>
      <c r="C19" s="2">
        <v>-0.23068906</v>
      </c>
    </row>
    <row r="20" spans="1:3" x14ac:dyDescent="0.3">
      <c r="A20" t="b">
        <v>0</v>
      </c>
      <c r="B20">
        <v>-166.09612999999999</v>
      </c>
      <c r="C20" s="2">
        <v>-0.23068906</v>
      </c>
    </row>
    <row r="21" spans="1:3" x14ac:dyDescent="0.3">
      <c r="A21" t="b">
        <v>0</v>
      </c>
      <c r="B21">
        <v>-166.09612999999999</v>
      </c>
      <c r="C21" s="2">
        <v>-0.23068906</v>
      </c>
    </row>
    <row r="22" spans="1:3" x14ac:dyDescent="0.3">
      <c r="A22" t="b">
        <v>0</v>
      </c>
      <c r="B22">
        <v>-166.09612999999999</v>
      </c>
      <c r="C22" s="2">
        <v>-0.23068906</v>
      </c>
    </row>
    <row r="23" spans="1:3" x14ac:dyDescent="0.3">
      <c r="A23" t="b">
        <v>0</v>
      </c>
      <c r="B23">
        <v>-166.09612999999999</v>
      </c>
      <c r="C23" s="2">
        <v>-0.23068906</v>
      </c>
    </row>
    <row r="24" spans="1:3" x14ac:dyDescent="0.3">
      <c r="A24" t="b">
        <v>0</v>
      </c>
      <c r="B24">
        <v>-166.09612999999999</v>
      </c>
      <c r="C24" s="2">
        <v>-0.23068906</v>
      </c>
    </row>
    <row r="25" spans="1:3" x14ac:dyDescent="0.3">
      <c r="A25" t="b">
        <v>0</v>
      </c>
      <c r="B25">
        <v>-166.09612999999999</v>
      </c>
      <c r="C25" s="2">
        <v>-0.23068906</v>
      </c>
    </row>
    <row r="26" spans="1:3" x14ac:dyDescent="0.3">
      <c r="A26" t="b">
        <v>0</v>
      </c>
      <c r="B26">
        <v>-166.09612999999999</v>
      </c>
      <c r="C26" s="2">
        <v>-0.23068906</v>
      </c>
    </row>
    <row r="27" spans="1:3" x14ac:dyDescent="0.3">
      <c r="A27" t="b">
        <v>0</v>
      </c>
      <c r="B27">
        <v>-166.09612999999999</v>
      </c>
      <c r="C27" s="2">
        <v>-0.23068906</v>
      </c>
    </row>
    <row r="28" spans="1:3" x14ac:dyDescent="0.3">
      <c r="A28" t="b">
        <v>0</v>
      </c>
      <c r="B28">
        <v>-166.09612999999999</v>
      </c>
      <c r="C28" s="2">
        <v>-0.23068906</v>
      </c>
    </row>
    <row r="29" spans="1:3" x14ac:dyDescent="0.3">
      <c r="A29" t="b">
        <v>0</v>
      </c>
      <c r="B29">
        <v>-166.09612999999999</v>
      </c>
      <c r="C29" s="2">
        <v>-0.23068906</v>
      </c>
    </row>
    <row r="30" spans="1:3" x14ac:dyDescent="0.3">
      <c r="A30" t="b">
        <v>0</v>
      </c>
      <c r="B30">
        <v>-166.09612999999999</v>
      </c>
      <c r="C30" s="2">
        <v>-0.23068906</v>
      </c>
    </row>
    <row r="31" spans="1:3" x14ac:dyDescent="0.3">
      <c r="A31" t="b">
        <v>0</v>
      </c>
      <c r="B31">
        <v>-166.09612999999999</v>
      </c>
      <c r="C31" s="2">
        <v>-0.23068906</v>
      </c>
    </row>
    <row r="32" spans="1:3" x14ac:dyDescent="0.3">
      <c r="A32" t="b">
        <v>0</v>
      </c>
      <c r="B32">
        <v>-166.09612999999999</v>
      </c>
      <c r="C32" s="2">
        <v>-0.23068906</v>
      </c>
    </row>
    <row r="33" spans="1:3" x14ac:dyDescent="0.3">
      <c r="A33" t="b">
        <v>0</v>
      </c>
      <c r="B33">
        <v>-166.09612999999999</v>
      </c>
      <c r="C33" s="2">
        <v>-0.23068906</v>
      </c>
    </row>
    <row r="34" spans="1:3" x14ac:dyDescent="0.3">
      <c r="A34" t="b">
        <v>0</v>
      </c>
      <c r="B34">
        <v>-166.09612999999999</v>
      </c>
      <c r="C34" s="2">
        <v>-0.23068906</v>
      </c>
    </row>
    <row r="35" spans="1:3" x14ac:dyDescent="0.3">
      <c r="A35" t="b">
        <v>0</v>
      </c>
      <c r="B35">
        <v>-166.09612999999999</v>
      </c>
      <c r="C35" s="2">
        <v>-0.23068906</v>
      </c>
    </row>
    <row r="36" spans="1:3" x14ac:dyDescent="0.3">
      <c r="A36" t="b">
        <v>0</v>
      </c>
      <c r="B36">
        <v>-166.09612999999999</v>
      </c>
      <c r="C36" s="2">
        <v>-0.23068906</v>
      </c>
    </row>
    <row r="37" spans="1:3" x14ac:dyDescent="0.3">
      <c r="A37" t="b">
        <v>0</v>
      </c>
      <c r="B37">
        <v>-166.09612999999999</v>
      </c>
      <c r="C37" s="2">
        <v>-0.23068906</v>
      </c>
    </row>
    <row r="38" spans="1:3" x14ac:dyDescent="0.3">
      <c r="A38" t="b">
        <v>0</v>
      </c>
      <c r="B38">
        <v>-166.09612999999999</v>
      </c>
      <c r="C38" s="2">
        <v>-0.23068906</v>
      </c>
    </row>
    <row r="39" spans="1:3" x14ac:dyDescent="0.3">
      <c r="A39" t="b">
        <v>0</v>
      </c>
      <c r="B39">
        <v>-166.09612999999999</v>
      </c>
      <c r="C39" s="2">
        <v>-0.23068906</v>
      </c>
    </row>
    <row r="40" spans="1:3" x14ac:dyDescent="0.3">
      <c r="A40" t="b">
        <v>0</v>
      </c>
      <c r="B40">
        <v>-166.09612999999999</v>
      </c>
      <c r="C40" s="2">
        <v>-0.23068906</v>
      </c>
    </row>
    <row r="41" spans="1:3" x14ac:dyDescent="0.3">
      <c r="A41" t="b">
        <v>0</v>
      </c>
      <c r="B41">
        <v>-166.09612999999999</v>
      </c>
      <c r="C41" s="2">
        <v>-0.23068906</v>
      </c>
    </row>
    <row r="42" spans="1:3" x14ac:dyDescent="0.3">
      <c r="A42" t="b">
        <v>0</v>
      </c>
      <c r="B42">
        <v>-166.09612999999999</v>
      </c>
      <c r="C42" s="2">
        <v>-0.23068906</v>
      </c>
    </row>
    <row r="43" spans="1:3" x14ac:dyDescent="0.3">
      <c r="A43" t="b">
        <v>0</v>
      </c>
      <c r="B43">
        <v>-166.09612999999999</v>
      </c>
      <c r="C43" s="2">
        <v>-0.23068906</v>
      </c>
    </row>
    <row r="44" spans="1:3" x14ac:dyDescent="0.3">
      <c r="A44" t="b">
        <v>0</v>
      </c>
      <c r="B44">
        <v>-166.09612999999999</v>
      </c>
      <c r="C44" s="2">
        <v>-0.23068906</v>
      </c>
    </row>
    <row r="45" spans="1:3" x14ac:dyDescent="0.3">
      <c r="A45" t="b">
        <v>0</v>
      </c>
      <c r="B45">
        <v>-166.09612999999999</v>
      </c>
      <c r="C45" s="2">
        <v>-0.23068906</v>
      </c>
    </row>
    <row r="46" spans="1:3" x14ac:dyDescent="0.3">
      <c r="A46" t="b">
        <v>0</v>
      </c>
      <c r="B46">
        <v>-166.09612999999999</v>
      </c>
      <c r="C46" s="2">
        <v>-0.23068906</v>
      </c>
    </row>
    <row r="47" spans="1:3" x14ac:dyDescent="0.3">
      <c r="A47" t="b">
        <v>0</v>
      </c>
      <c r="B47">
        <v>-166.09612999999999</v>
      </c>
      <c r="C47" s="2">
        <v>-0.23068906</v>
      </c>
    </row>
    <row r="48" spans="1:3" x14ac:dyDescent="0.3">
      <c r="A48" t="b">
        <v>0</v>
      </c>
      <c r="B48">
        <v>-166.09612999999999</v>
      </c>
      <c r="C48" s="2">
        <v>-0.23068906</v>
      </c>
    </row>
    <row r="49" spans="1:3" x14ac:dyDescent="0.3">
      <c r="A49" t="b">
        <v>0</v>
      </c>
      <c r="B49">
        <v>-166.09612999999999</v>
      </c>
      <c r="C49" s="2">
        <v>-0.23068906</v>
      </c>
    </row>
    <row r="50" spans="1:3" x14ac:dyDescent="0.3">
      <c r="A50" t="b">
        <v>0</v>
      </c>
      <c r="B50">
        <v>-166.09612999999999</v>
      </c>
      <c r="C50" s="2">
        <v>-0.23068906</v>
      </c>
    </row>
    <row r="51" spans="1:3" x14ac:dyDescent="0.3">
      <c r="A51" t="b">
        <v>0</v>
      </c>
      <c r="B51">
        <v>-166.09612999999999</v>
      </c>
      <c r="C51" s="2">
        <v>-0.23068906</v>
      </c>
    </row>
    <row r="52" spans="1:3" x14ac:dyDescent="0.3">
      <c r="A52" t="b">
        <v>0</v>
      </c>
      <c r="B52">
        <v>-166.09612999999999</v>
      </c>
      <c r="C52" s="2">
        <v>-0.23068906</v>
      </c>
    </row>
    <row r="53" spans="1:3" x14ac:dyDescent="0.3">
      <c r="A53" t="b">
        <v>0</v>
      </c>
      <c r="B53">
        <v>-166.09612999999999</v>
      </c>
      <c r="C53" s="2">
        <v>-0.23068906</v>
      </c>
    </row>
    <row r="54" spans="1:3" x14ac:dyDescent="0.3">
      <c r="A54" t="b">
        <v>0</v>
      </c>
      <c r="B54">
        <v>-166.09612999999999</v>
      </c>
      <c r="C54" s="2">
        <v>-0.23068906</v>
      </c>
    </row>
    <row r="55" spans="1:3" x14ac:dyDescent="0.3">
      <c r="A55" t="b">
        <v>0</v>
      </c>
      <c r="B55">
        <v>-166.09612999999999</v>
      </c>
      <c r="C55" s="2">
        <v>-0.23068906</v>
      </c>
    </row>
    <row r="56" spans="1:3" x14ac:dyDescent="0.3">
      <c r="A56" t="b">
        <v>0</v>
      </c>
      <c r="B56">
        <v>-166.09612999999999</v>
      </c>
      <c r="C56" s="2">
        <v>-0.23068906</v>
      </c>
    </row>
    <row r="57" spans="1:3" x14ac:dyDescent="0.3">
      <c r="A57" t="b">
        <v>0</v>
      </c>
      <c r="B57">
        <v>-166.09612999999999</v>
      </c>
      <c r="C57" s="2">
        <v>-0.23068906</v>
      </c>
    </row>
    <row r="58" spans="1:3" x14ac:dyDescent="0.3">
      <c r="A58" t="b">
        <v>0</v>
      </c>
      <c r="B58">
        <v>-166.09612999999999</v>
      </c>
      <c r="C58" s="2">
        <v>-0.23068906</v>
      </c>
    </row>
    <row r="59" spans="1:3" x14ac:dyDescent="0.3">
      <c r="A59" t="b">
        <v>0</v>
      </c>
      <c r="B59">
        <v>-166.09612999999999</v>
      </c>
      <c r="C59" s="2">
        <v>-0.23068906</v>
      </c>
    </row>
    <row r="60" spans="1:3" x14ac:dyDescent="0.3">
      <c r="A60" t="b">
        <v>0</v>
      </c>
      <c r="B60">
        <v>-166.09612999999999</v>
      </c>
      <c r="C60" s="2">
        <v>-0.23068906</v>
      </c>
    </row>
    <row r="61" spans="1:3" x14ac:dyDescent="0.3">
      <c r="A61" t="b">
        <v>0</v>
      </c>
      <c r="B61">
        <v>-166.09612999999999</v>
      </c>
      <c r="C61" s="2">
        <v>-0.23068906</v>
      </c>
    </row>
    <row r="62" spans="1:3" x14ac:dyDescent="0.3">
      <c r="A62" t="b">
        <v>0</v>
      </c>
      <c r="B62">
        <v>-166.09612999999999</v>
      </c>
      <c r="C62" s="2">
        <v>-0.23068906</v>
      </c>
    </row>
    <row r="63" spans="1:3" x14ac:dyDescent="0.3">
      <c r="A63" t="b">
        <v>0</v>
      </c>
      <c r="B63">
        <v>-166.09612999999999</v>
      </c>
      <c r="C63" s="2">
        <v>-0.23068906</v>
      </c>
    </row>
    <row r="64" spans="1:3" x14ac:dyDescent="0.3">
      <c r="A64" t="b">
        <v>0</v>
      </c>
      <c r="B64">
        <v>-166.09612999999999</v>
      </c>
      <c r="C64" s="2">
        <v>-0.23068906</v>
      </c>
    </row>
    <row r="65" spans="1:3" x14ac:dyDescent="0.3">
      <c r="A65" t="b">
        <v>0</v>
      </c>
      <c r="B65">
        <v>-166.09612999999999</v>
      </c>
      <c r="C65" s="2">
        <v>-0.23068906</v>
      </c>
    </row>
    <row r="66" spans="1:3" x14ac:dyDescent="0.3">
      <c r="A66" t="b">
        <v>0</v>
      </c>
      <c r="B66">
        <v>-166.09612999999999</v>
      </c>
      <c r="C66" s="2">
        <v>-0.23068906</v>
      </c>
    </row>
    <row r="67" spans="1:3" x14ac:dyDescent="0.3">
      <c r="A67" t="b">
        <v>0</v>
      </c>
      <c r="B67">
        <v>-166.09612999999999</v>
      </c>
      <c r="C67" s="2">
        <v>-0.23068906</v>
      </c>
    </row>
    <row r="68" spans="1:3" x14ac:dyDescent="0.3">
      <c r="A68" t="b">
        <v>0</v>
      </c>
      <c r="B68">
        <v>-166.09612999999999</v>
      </c>
      <c r="C68" s="2">
        <v>-0.23068906</v>
      </c>
    </row>
    <row r="69" spans="1:3" x14ac:dyDescent="0.3">
      <c r="A69" t="b">
        <v>0</v>
      </c>
      <c r="B69">
        <v>-166.09612999999999</v>
      </c>
      <c r="C69" s="2">
        <v>-0.23068906</v>
      </c>
    </row>
    <row r="70" spans="1:3" x14ac:dyDescent="0.3">
      <c r="A70" t="b">
        <v>0</v>
      </c>
      <c r="B70">
        <v>-166.09612999999999</v>
      </c>
      <c r="C70" s="2">
        <v>-0.23068906</v>
      </c>
    </row>
    <row r="71" spans="1:3" x14ac:dyDescent="0.3">
      <c r="A71" t="b">
        <v>0</v>
      </c>
      <c r="B71">
        <v>-166.09612999999999</v>
      </c>
      <c r="C71" s="2">
        <v>-0.23068906</v>
      </c>
    </row>
    <row r="72" spans="1:3" x14ac:dyDescent="0.3">
      <c r="A72" t="b">
        <v>0</v>
      </c>
      <c r="B72">
        <v>-166.09612999999999</v>
      </c>
      <c r="C72" s="2">
        <v>-0.23068906</v>
      </c>
    </row>
    <row r="73" spans="1:3" x14ac:dyDescent="0.3">
      <c r="A73" t="b">
        <v>0</v>
      </c>
      <c r="B73">
        <v>-166.09612999999999</v>
      </c>
      <c r="C73" s="2">
        <v>-0.23068906</v>
      </c>
    </row>
    <row r="74" spans="1:3" x14ac:dyDescent="0.3">
      <c r="A74" t="b">
        <v>0</v>
      </c>
      <c r="B74">
        <v>-166.09612999999999</v>
      </c>
      <c r="C74" s="2">
        <v>-0.23068906</v>
      </c>
    </row>
    <row r="75" spans="1:3" x14ac:dyDescent="0.3">
      <c r="A75" t="b">
        <v>0</v>
      </c>
      <c r="B75">
        <v>-166.09612999999999</v>
      </c>
      <c r="C75" s="2">
        <v>-0.23068906</v>
      </c>
    </row>
    <row r="76" spans="1:3" x14ac:dyDescent="0.3">
      <c r="A76" t="b">
        <v>0</v>
      </c>
      <c r="B76">
        <v>-166.09612999999999</v>
      </c>
      <c r="C76" s="2">
        <v>-0.23068906</v>
      </c>
    </row>
    <row r="77" spans="1:3" x14ac:dyDescent="0.3">
      <c r="A77" t="b">
        <v>0</v>
      </c>
      <c r="B77">
        <v>-166.09612999999999</v>
      </c>
      <c r="C77" s="2">
        <v>-0.23068906</v>
      </c>
    </row>
    <row r="78" spans="1:3" x14ac:dyDescent="0.3">
      <c r="A78" t="b">
        <v>0</v>
      </c>
      <c r="B78">
        <v>-166.09612999999999</v>
      </c>
      <c r="C78" s="2">
        <v>-0.23068906</v>
      </c>
    </row>
    <row r="79" spans="1:3" x14ac:dyDescent="0.3">
      <c r="A79" t="b">
        <v>0</v>
      </c>
      <c r="B79">
        <v>-166.09612999999999</v>
      </c>
      <c r="C79" s="2">
        <v>-0.23068906</v>
      </c>
    </row>
    <row r="80" spans="1:3" x14ac:dyDescent="0.3">
      <c r="A80" t="b">
        <v>0</v>
      </c>
      <c r="B80">
        <v>-166.09612999999999</v>
      </c>
      <c r="C80" s="2">
        <v>-0.23068906</v>
      </c>
    </row>
    <row r="81" spans="1:3" x14ac:dyDescent="0.3">
      <c r="A81" t="b">
        <v>0</v>
      </c>
      <c r="B81">
        <v>-166.09612999999999</v>
      </c>
      <c r="C81" s="2">
        <v>-0.23068906</v>
      </c>
    </row>
    <row r="82" spans="1:3" x14ac:dyDescent="0.3">
      <c r="A82" t="b">
        <v>0</v>
      </c>
      <c r="B82">
        <v>-166.09612999999999</v>
      </c>
      <c r="C82" s="2">
        <v>-0.23068906</v>
      </c>
    </row>
    <row r="83" spans="1:3" x14ac:dyDescent="0.3">
      <c r="A83" t="b">
        <v>0</v>
      </c>
      <c r="B83">
        <v>-166.09612999999999</v>
      </c>
      <c r="C83" s="2">
        <v>-0.23068906</v>
      </c>
    </row>
    <row r="84" spans="1:3" x14ac:dyDescent="0.3">
      <c r="A84" t="b">
        <v>0</v>
      </c>
      <c r="B84">
        <v>-166.09612999999999</v>
      </c>
      <c r="C84" s="2">
        <v>-0.23068906</v>
      </c>
    </row>
    <row r="85" spans="1:3" x14ac:dyDescent="0.3">
      <c r="A85" t="b">
        <v>0</v>
      </c>
      <c r="B85">
        <v>-166.09612999999999</v>
      </c>
      <c r="C85" s="2">
        <v>-0.23068906</v>
      </c>
    </row>
    <row r="86" spans="1:3" x14ac:dyDescent="0.3">
      <c r="A86" t="b">
        <v>0</v>
      </c>
      <c r="B86">
        <v>-166.09612999999999</v>
      </c>
      <c r="C86" s="2">
        <v>-0.23068906</v>
      </c>
    </row>
    <row r="87" spans="1:3" x14ac:dyDescent="0.3">
      <c r="A87" t="b">
        <v>0</v>
      </c>
      <c r="B87">
        <v>-166.09612999999999</v>
      </c>
      <c r="C87" s="2">
        <v>-0.23068906</v>
      </c>
    </row>
    <row r="88" spans="1:3" x14ac:dyDescent="0.3">
      <c r="A88" t="b">
        <v>0</v>
      </c>
      <c r="B88">
        <v>-166.09612999999999</v>
      </c>
      <c r="C88" s="2">
        <v>-0.23068906</v>
      </c>
    </row>
    <row r="89" spans="1:3" x14ac:dyDescent="0.3">
      <c r="A89" t="b">
        <v>0</v>
      </c>
      <c r="B89">
        <v>-166.09612999999999</v>
      </c>
      <c r="C89" s="2">
        <v>-0.23068906</v>
      </c>
    </row>
    <row r="90" spans="1:3" x14ac:dyDescent="0.3">
      <c r="A90" t="b">
        <v>0</v>
      </c>
      <c r="B90">
        <v>-166.09612999999999</v>
      </c>
      <c r="C90" s="2">
        <v>-0.23068906</v>
      </c>
    </row>
    <row r="91" spans="1:3" x14ac:dyDescent="0.3">
      <c r="A91" t="b">
        <v>0</v>
      </c>
      <c r="B91">
        <v>-166.09612999999999</v>
      </c>
      <c r="C91" s="2">
        <v>-0.23068906</v>
      </c>
    </row>
    <row r="92" spans="1:3" x14ac:dyDescent="0.3">
      <c r="A92" t="b">
        <v>0</v>
      </c>
      <c r="B92">
        <v>-166.09612999999999</v>
      </c>
      <c r="C92" s="2">
        <v>-0.23068906</v>
      </c>
    </row>
    <row r="93" spans="1:3" x14ac:dyDescent="0.3">
      <c r="A93" t="b">
        <v>0</v>
      </c>
      <c r="B93">
        <v>-166.09612999999999</v>
      </c>
      <c r="C93" s="2">
        <v>-0.23068906</v>
      </c>
    </row>
    <row r="94" spans="1:3" x14ac:dyDescent="0.3">
      <c r="A94" t="b">
        <v>0</v>
      </c>
      <c r="B94">
        <v>-166.09612999999999</v>
      </c>
      <c r="C94" s="2">
        <v>-0.23068906</v>
      </c>
    </row>
    <row r="95" spans="1:3" x14ac:dyDescent="0.3">
      <c r="A95" t="b">
        <v>0</v>
      </c>
      <c r="B95">
        <v>-166.09612999999999</v>
      </c>
      <c r="C95" s="2">
        <v>-0.23068906</v>
      </c>
    </row>
    <row r="96" spans="1:3" x14ac:dyDescent="0.3">
      <c r="A96" t="b">
        <v>0</v>
      </c>
      <c r="B96">
        <v>-166.09612999999999</v>
      </c>
      <c r="C96" s="2">
        <v>-0.23068906</v>
      </c>
    </row>
    <row r="97" spans="1:3" x14ac:dyDescent="0.3">
      <c r="A97" t="b">
        <v>0</v>
      </c>
      <c r="B97">
        <v>-166.09612999999999</v>
      </c>
      <c r="C97" s="2">
        <v>-0.23068906</v>
      </c>
    </row>
    <row r="98" spans="1:3" x14ac:dyDescent="0.3">
      <c r="A98" t="b">
        <v>0</v>
      </c>
      <c r="B98">
        <v>-166.09612999999999</v>
      </c>
      <c r="C98" s="2">
        <v>-0.23068906</v>
      </c>
    </row>
    <row r="99" spans="1:3" x14ac:dyDescent="0.3">
      <c r="A99" t="b">
        <v>0</v>
      </c>
      <c r="B99">
        <v>-166.09612999999999</v>
      </c>
      <c r="C99" s="2">
        <v>-0.23068906</v>
      </c>
    </row>
    <row r="100" spans="1:3" x14ac:dyDescent="0.3">
      <c r="A100" t="b">
        <v>0</v>
      </c>
      <c r="B100">
        <v>-166.09612999999999</v>
      </c>
      <c r="C100" s="2">
        <v>-0.23068906</v>
      </c>
    </row>
    <row r="101" spans="1:3" x14ac:dyDescent="0.3">
      <c r="A101" t="b">
        <v>0</v>
      </c>
      <c r="B101">
        <v>-166.09612999999999</v>
      </c>
      <c r="C101" s="2">
        <v>-0.23068906</v>
      </c>
    </row>
    <row r="102" spans="1:3" x14ac:dyDescent="0.3">
      <c r="A102" t="b">
        <v>0</v>
      </c>
      <c r="B102">
        <v>-166.09612999999999</v>
      </c>
      <c r="C102" s="2">
        <v>-0.23068906</v>
      </c>
    </row>
    <row r="103" spans="1:3" x14ac:dyDescent="0.3">
      <c r="A103" t="b">
        <v>0</v>
      </c>
      <c r="B103">
        <v>-166.09612999999999</v>
      </c>
      <c r="C103" s="2">
        <v>-0.23068906</v>
      </c>
    </row>
    <row r="104" spans="1:3" x14ac:dyDescent="0.3">
      <c r="A104" t="b">
        <v>0</v>
      </c>
      <c r="B104">
        <v>-166.09612999999999</v>
      </c>
      <c r="C104" s="2">
        <v>-0.23068906</v>
      </c>
    </row>
    <row r="105" spans="1:3" x14ac:dyDescent="0.3">
      <c r="A105" t="b">
        <v>0</v>
      </c>
      <c r="B105">
        <v>-166.09612999999999</v>
      </c>
      <c r="C105" s="2">
        <v>-0.23068906</v>
      </c>
    </row>
    <row r="106" spans="1:3" x14ac:dyDescent="0.3">
      <c r="A106" t="b">
        <v>0</v>
      </c>
      <c r="B106">
        <v>-166.09612999999999</v>
      </c>
      <c r="C106" s="2">
        <v>-0.23068906</v>
      </c>
    </row>
    <row r="107" spans="1:3" x14ac:dyDescent="0.3">
      <c r="A107" t="b">
        <v>0</v>
      </c>
      <c r="B107">
        <v>-166.09612999999999</v>
      </c>
      <c r="C107" s="2">
        <v>-0.23068906</v>
      </c>
    </row>
    <row r="108" spans="1:3" x14ac:dyDescent="0.3">
      <c r="A108" t="b">
        <v>0</v>
      </c>
      <c r="B108">
        <v>-166.09612999999999</v>
      </c>
      <c r="C108" s="2">
        <v>-0.23068906</v>
      </c>
    </row>
    <row r="109" spans="1:3" x14ac:dyDescent="0.3">
      <c r="A109" t="b">
        <v>0</v>
      </c>
      <c r="B109">
        <v>-166.09612999999999</v>
      </c>
      <c r="C109" s="2">
        <v>-0.23068906</v>
      </c>
    </row>
    <row r="110" spans="1:3" x14ac:dyDescent="0.3">
      <c r="A110" t="b">
        <v>0</v>
      </c>
      <c r="B110">
        <v>-166.09612999999999</v>
      </c>
      <c r="C110" s="2">
        <v>-0.23068906</v>
      </c>
    </row>
    <row r="111" spans="1:3" x14ac:dyDescent="0.3">
      <c r="A111" t="b">
        <v>0</v>
      </c>
      <c r="B111">
        <v>-166.09612999999999</v>
      </c>
      <c r="C111" s="2">
        <v>-0.23068906</v>
      </c>
    </row>
    <row r="112" spans="1:3" x14ac:dyDescent="0.3">
      <c r="A112" t="b">
        <v>0</v>
      </c>
      <c r="B112">
        <v>-166.09612999999999</v>
      </c>
      <c r="C112" s="2">
        <v>-0.23068906</v>
      </c>
    </row>
    <row r="113" spans="1:3" x14ac:dyDescent="0.3">
      <c r="A113" t="b">
        <v>0</v>
      </c>
      <c r="B113">
        <v>-166.09612999999999</v>
      </c>
      <c r="C113" s="2">
        <v>-0.23068906</v>
      </c>
    </row>
    <row r="114" spans="1:3" x14ac:dyDescent="0.3">
      <c r="A114" t="b">
        <v>0</v>
      </c>
      <c r="B114">
        <v>-166.09612999999999</v>
      </c>
      <c r="C114" s="2">
        <v>-0.23068906</v>
      </c>
    </row>
    <row r="115" spans="1:3" x14ac:dyDescent="0.3">
      <c r="A115" t="b">
        <v>0</v>
      </c>
      <c r="B115">
        <v>-166.09612999999999</v>
      </c>
      <c r="C115" s="2">
        <v>-0.23068906</v>
      </c>
    </row>
    <row r="116" spans="1:3" x14ac:dyDescent="0.3">
      <c r="A116" t="b">
        <v>0</v>
      </c>
      <c r="B116">
        <v>-166.09612999999999</v>
      </c>
      <c r="C116" s="2">
        <v>-0.23068906</v>
      </c>
    </row>
    <row r="117" spans="1:3" x14ac:dyDescent="0.3">
      <c r="A117" t="b">
        <v>0</v>
      </c>
      <c r="B117">
        <v>-166.09612999999999</v>
      </c>
      <c r="C117" s="2">
        <v>-0.23068906</v>
      </c>
    </row>
    <row r="118" spans="1:3" x14ac:dyDescent="0.3">
      <c r="A118" t="b">
        <v>0</v>
      </c>
      <c r="B118">
        <v>-166.09612999999999</v>
      </c>
      <c r="C118" s="2">
        <v>-0.23068906</v>
      </c>
    </row>
    <row r="119" spans="1:3" x14ac:dyDescent="0.3">
      <c r="A119" t="b">
        <v>0</v>
      </c>
      <c r="B119">
        <v>-166.09612999999999</v>
      </c>
      <c r="C119" s="2">
        <v>-0.23068906</v>
      </c>
    </row>
    <row r="120" spans="1:3" x14ac:dyDescent="0.3">
      <c r="A120" t="b">
        <v>0</v>
      </c>
      <c r="B120">
        <v>-166.09612999999999</v>
      </c>
      <c r="C120" s="2">
        <v>-0.23068906</v>
      </c>
    </row>
    <row r="121" spans="1:3" x14ac:dyDescent="0.3">
      <c r="A121" t="b">
        <v>0</v>
      </c>
      <c r="B121">
        <v>-166.09612999999999</v>
      </c>
      <c r="C121" s="2">
        <v>-0.23068906</v>
      </c>
    </row>
    <row r="122" spans="1:3" x14ac:dyDescent="0.3">
      <c r="A122" t="b">
        <v>0</v>
      </c>
      <c r="B122">
        <v>-166.09612999999999</v>
      </c>
      <c r="C122" s="2">
        <v>-0.23068906</v>
      </c>
    </row>
    <row r="123" spans="1:3" x14ac:dyDescent="0.3">
      <c r="A123" t="b">
        <v>0</v>
      </c>
      <c r="B123">
        <v>-166.09612999999999</v>
      </c>
      <c r="C123" s="2">
        <v>-0.23068906</v>
      </c>
    </row>
    <row r="124" spans="1:3" x14ac:dyDescent="0.3">
      <c r="A124" t="b">
        <v>0</v>
      </c>
      <c r="B124">
        <v>-166.09612999999999</v>
      </c>
      <c r="C124" s="2">
        <v>-0.23068906</v>
      </c>
    </row>
    <row r="125" spans="1:3" x14ac:dyDescent="0.3">
      <c r="A125" t="b">
        <v>0</v>
      </c>
      <c r="B125">
        <v>-166.09612999999999</v>
      </c>
      <c r="C125" s="2">
        <v>-0.23068906</v>
      </c>
    </row>
    <row r="126" spans="1:3" x14ac:dyDescent="0.3">
      <c r="A126" t="b">
        <v>0</v>
      </c>
      <c r="B126">
        <v>-166.09612999999999</v>
      </c>
      <c r="C126" s="2">
        <v>-0.23068906</v>
      </c>
    </row>
    <row r="127" spans="1:3" x14ac:dyDescent="0.3">
      <c r="A127" t="b">
        <v>0</v>
      </c>
      <c r="B127">
        <v>-166.09612999999999</v>
      </c>
      <c r="C127" s="2">
        <v>-0.23068906</v>
      </c>
    </row>
    <row r="128" spans="1:3" x14ac:dyDescent="0.3">
      <c r="A128" t="b">
        <v>0</v>
      </c>
      <c r="B128">
        <v>-166.09612999999999</v>
      </c>
      <c r="C128" s="2">
        <v>-0.23068906</v>
      </c>
    </row>
    <row r="129" spans="1:3" x14ac:dyDescent="0.3">
      <c r="A129" t="b">
        <v>0</v>
      </c>
      <c r="B129">
        <v>-166.09612999999999</v>
      </c>
      <c r="C129" s="2">
        <v>-0.23068906</v>
      </c>
    </row>
    <row r="130" spans="1:3" x14ac:dyDescent="0.3">
      <c r="A130" t="b">
        <v>0</v>
      </c>
      <c r="B130">
        <v>-166.09612999999999</v>
      </c>
      <c r="C130" s="2">
        <v>-0.23068906</v>
      </c>
    </row>
    <row r="131" spans="1:3" x14ac:dyDescent="0.3">
      <c r="A131" t="b">
        <v>0</v>
      </c>
      <c r="B131">
        <v>-166.09612999999999</v>
      </c>
      <c r="C131" s="2">
        <v>-0.23068906</v>
      </c>
    </row>
    <row r="132" spans="1:3" x14ac:dyDescent="0.3">
      <c r="A132" t="b">
        <v>0</v>
      </c>
      <c r="B132">
        <v>-166.09612999999999</v>
      </c>
      <c r="C132" s="2">
        <v>-0.23068906</v>
      </c>
    </row>
    <row r="133" spans="1:3" x14ac:dyDescent="0.3">
      <c r="A133" t="b">
        <v>0</v>
      </c>
      <c r="B133">
        <v>-166.09612999999999</v>
      </c>
      <c r="C133" s="2">
        <v>-0.23068906</v>
      </c>
    </row>
    <row r="134" spans="1:3" x14ac:dyDescent="0.3">
      <c r="A134" t="b">
        <v>0</v>
      </c>
      <c r="B134">
        <v>-166.09612999999999</v>
      </c>
      <c r="C134" s="2">
        <v>-0.23068906</v>
      </c>
    </row>
    <row r="135" spans="1:3" x14ac:dyDescent="0.3">
      <c r="A135" t="b">
        <v>0</v>
      </c>
      <c r="B135">
        <v>-166.09612999999999</v>
      </c>
      <c r="C135" s="2">
        <v>-0.23068906</v>
      </c>
    </row>
    <row r="136" spans="1:3" x14ac:dyDescent="0.3">
      <c r="A136" t="b">
        <v>0</v>
      </c>
      <c r="B136">
        <v>-166.09612999999999</v>
      </c>
      <c r="C136" s="2">
        <v>-0.23068906</v>
      </c>
    </row>
    <row r="137" spans="1:3" x14ac:dyDescent="0.3">
      <c r="A137" t="b">
        <v>0</v>
      </c>
      <c r="B137">
        <v>-166.09612999999999</v>
      </c>
      <c r="C137" s="2">
        <v>-0.23068906</v>
      </c>
    </row>
    <row r="138" spans="1:3" x14ac:dyDescent="0.3">
      <c r="A138" t="b">
        <v>0</v>
      </c>
      <c r="B138">
        <v>-166.09612999999999</v>
      </c>
      <c r="C138" s="2">
        <v>-0.23068906</v>
      </c>
    </row>
    <row r="139" spans="1:3" x14ac:dyDescent="0.3">
      <c r="A139" t="b">
        <v>0</v>
      </c>
      <c r="B139">
        <v>-166.09612999999999</v>
      </c>
      <c r="C139" s="2">
        <v>-0.23068906</v>
      </c>
    </row>
    <row r="140" spans="1:3" x14ac:dyDescent="0.3">
      <c r="A140" t="b">
        <v>0</v>
      </c>
      <c r="B140">
        <v>-166.09612999999999</v>
      </c>
      <c r="C140" s="2">
        <v>-0.23068906</v>
      </c>
    </row>
    <row r="141" spans="1:3" x14ac:dyDescent="0.3">
      <c r="A141" t="b">
        <v>0</v>
      </c>
      <c r="B141">
        <v>-166.09612999999999</v>
      </c>
      <c r="C141" s="2">
        <v>-0.23068906</v>
      </c>
    </row>
    <row r="142" spans="1:3" x14ac:dyDescent="0.3">
      <c r="A142" t="b">
        <v>0</v>
      </c>
      <c r="B142">
        <v>-166.09612999999999</v>
      </c>
      <c r="C142" s="2">
        <v>-0.23068906</v>
      </c>
    </row>
    <row r="143" spans="1:3" x14ac:dyDescent="0.3">
      <c r="A143" t="b">
        <v>0</v>
      </c>
      <c r="B143">
        <v>-166.09612999999999</v>
      </c>
      <c r="C143" s="2">
        <v>-0.23068906</v>
      </c>
    </row>
    <row r="144" spans="1:3" x14ac:dyDescent="0.3">
      <c r="A144" t="b">
        <v>0</v>
      </c>
      <c r="B144">
        <v>-166.09612999999999</v>
      </c>
      <c r="C144" s="2">
        <v>-0.23068906</v>
      </c>
    </row>
    <row r="145" spans="1:3" x14ac:dyDescent="0.3">
      <c r="A145" t="b">
        <v>0</v>
      </c>
      <c r="B145">
        <v>-166.09612999999999</v>
      </c>
      <c r="C145" s="2">
        <v>-0.23068906</v>
      </c>
    </row>
    <row r="146" spans="1:3" x14ac:dyDescent="0.3">
      <c r="A146" t="b">
        <v>0</v>
      </c>
      <c r="B146">
        <v>-166.09612999999999</v>
      </c>
      <c r="C146" s="2">
        <v>-0.23068906</v>
      </c>
    </row>
    <row r="147" spans="1:3" x14ac:dyDescent="0.3">
      <c r="A147" t="b">
        <v>0</v>
      </c>
      <c r="B147">
        <v>-166.09612999999999</v>
      </c>
      <c r="C147" s="2">
        <v>-0.23068906</v>
      </c>
    </row>
    <row r="148" spans="1:3" x14ac:dyDescent="0.3">
      <c r="A148" t="b">
        <v>0</v>
      </c>
      <c r="B148">
        <v>-166.09612999999999</v>
      </c>
      <c r="C148" s="2">
        <v>-0.23068906</v>
      </c>
    </row>
    <row r="149" spans="1:3" x14ac:dyDescent="0.3">
      <c r="A149" t="b">
        <v>0</v>
      </c>
      <c r="B149">
        <v>-166.09612999999999</v>
      </c>
      <c r="C149" s="2">
        <v>-0.23068906</v>
      </c>
    </row>
    <row r="150" spans="1:3" x14ac:dyDescent="0.3">
      <c r="A150" t="b">
        <v>0</v>
      </c>
      <c r="B150">
        <v>-166.09612999999999</v>
      </c>
      <c r="C150" s="2">
        <v>-0.23068906</v>
      </c>
    </row>
    <row r="151" spans="1:3" x14ac:dyDescent="0.3">
      <c r="A151" t="b">
        <v>0</v>
      </c>
      <c r="B151">
        <v>-166.09612999999999</v>
      </c>
      <c r="C151" s="2">
        <v>-0.23068906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4854-4429-4A0E-814D-C5C79E458486}">
  <dimension ref="A1:F151"/>
  <sheetViews>
    <sheetView workbookViewId="0">
      <selection activeCell="E13" sqref="E13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4" max="4" width="9.109375" style="2" customWidth="1"/>
    <col min="5" max="5" width="29.33203125" customWidth="1"/>
    <col min="6" max="6" width="19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59.333312999999997</v>
      </c>
      <c r="C2" s="2">
        <v>8.2407380000000002E-2</v>
      </c>
      <c r="E2" s="1" t="s">
        <v>3</v>
      </c>
      <c r="F2" s="2">
        <f xml:space="preserve"> COUNTIF(TradeResults6[Column1], "VERDADEIRO") / COUNTA(TradeResults6[Column1])</f>
        <v>1</v>
      </c>
    </row>
    <row r="3" spans="1:6" ht="18" x14ac:dyDescent="0.35">
      <c r="A3" t="b">
        <v>1</v>
      </c>
      <c r="B3">
        <v>59.333312999999997</v>
      </c>
      <c r="C3" s="2">
        <v>8.2407380000000002E-2</v>
      </c>
      <c r="E3" s="1" t="s">
        <v>4</v>
      </c>
      <c r="F3" s="3">
        <f t="array" ref="F3" xml:space="preserve"> AVERAGE(IF(TradeResults6[Column1] = TRUE,TradeResults6[Column3]))</f>
        <v>2.1425719113333325E-2</v>
      </c>
    </row>
    <row r="4" spans="1:6" ht="18" x14ac:dyDescent="0.35">
      <c r="A4" t="b">
        <v>1</v>
      </c>
      <c r="B4">
        <v>59.333312999999997</v>
      </c>
      <c r="C4" s="2">
        <v>8.2407380000000002E-2</v>
      </c>
      <c r="E4" s="1" t="s">
        <v>8</v>
      </c>
      <c r="F4" s="6">
        <f t="array" ref="F4" xml:space="preserve"> AVERAGE(IF(TradeResults6[Column1] = TRUE,TradeResults6[Column2],0))</f>
        <v>15.426518280666681</v>
      </c>
    </row>
    <row r="5" spans="1:6" ht="18" x14ac:dyDescent="0.35">
      <c r="A5" t="b">
        <v>1</v>
      </c>
      <c r="B5">
        <v>-121.88977</v>
      </c>
      <c r="C5" s="2">
        <v>-0.16929135000000001</v>
      </c>
      <c r="E5" s="4" t="s">
        <v>5</v>
      </c>
      <c r="F5" s="2">
        <f>_xlfn.STDEV.P(IF(TradeResults6[Column1]=TRUE, TradeResults6[Column3]))</f>
        <v>0.13011612965981131</v>
      </c>
    </row>
    <row r="6" spans="1:6" ht="18" x14ac:dyDescent="0.35">
      <c r="A6" t="b">
        <v>1</v>
      </c>
      <c r="B6">
        <v>132.72174000000001</v>
      </c>
      <c r="C6" s="2">
        <v>0.18433574999999999</v>
      </c>
      <c r="E6" s="1" t="s">
        <v>6</v>
      </c>
      <c r="F6" s="2">
        <f t="array" ref="F6">_xlfn.STDEV.P(IF(TradeResults6[Column1]=TRUE, IF(TradeResults6[Column3]&gt;0,TradeResults6[Column3])))</f>
        <v>3.6347387602755382E-2</v>
      </c>
    </row>
    <row r="7" spans="1:6" ht="18" x14ac:dyDescent="0.35">
      <c r="A7" t="b">
        <v>1</v>
      </c>
      <c r="B7">
        <v>59.333312999999997</v>
      </c>
      <c r="C7" s="2">
        <v>8.2407380000000002E-2</v>
      </c>
      <c r="E7" s="1" t="s">
        <v>7</v>
      </c>
      <c r="F7" s="3">
        <f t="array" ref="F7">_xlfn.STDEV.P(IF(TradeResults6[Column1]=TRUE, IF(TradeResults6[Column3]&lt;0,TradeResults6[Column3])))</f>
        <v>5.7906501755922657E-2</v>
      </c>
    </row>
    <row r="8" spans="1:6" x14ac:dyDescent="0.3">
      <c r="A8" t="b">
        <v>1</v>
      </c>
      <c r="B8">
        <v>59.333312999999997</v>
      </c>
      <c r="C8" s="2">
        <v>8.2407380000000002E-2</v>
      </c>
    </row>
    <row r="9" spans="1:6" x14ac:dyDescent="0.3">
      <c r="A9" t="b">
        <v>1</v>
      </c>
      <c r="B9">
        <v>-45.298766999999998</v>
      </c>
      <c r="C9" s="2">
        <v>-6.2914949999999997E-2</v>
      </c>
    </row>
    <row r="10" spans="1:6" x14ac:dyDescent="0.3">
      <c r="A10" t="b">
        <v>1</v>
      </c>
      <c r="B10">
        <v>92.331055000000006</v>
      </c>
      <c r="C10" s="2">
        <v>0.12823757999999999</v>
      </c>
      <c r="F10" s="5"/>
    </row>
    <row r="11" spans="1:6" x14ac:dyDescent="0.3">
      <c r="A11" t="b">
        <v>1</v>
      </c>
      <c r="B11">
        <v>-121.88977</v>
      </c>
      <c r="C11" s="2">
        <v>-0.16929135000000001</v>
      </c>
    </row>
    <row r="12" spans="1:6" x14ac:dyDescent="0.3">
      <c r="A12" t="b">
        <v>1</v>
      </c>
      <c r="B12">
        <v>59.333312999999997</v>
      </c>
      <c r="C12" s="2">
        <v>8.2407380000000002E-2</v>
      </c>
    </row>
    <row r="13" spans="1:6" x14ac:dyDescent="0.3">
      <c r="A13" t="b">
        <v>1</v>
      </c>
      <c r="B13">
        <v>-22.410399999999999</v>
      </c>
      <c r="C13" s="2">
        <v>-3.1125557000000002E-2</v>
      </c>
    </row>
    <row r="14" spans="1:6" x14ac:dyDescent="0.3">
      <c r="A14" t="b">
        <v>1</v>
      </c>
      <c r="B14">
        <v>116.87921</v>
      </c>
      <c r="C14" s="2">
        <v>0.16233223999999999</v>
      </c>
    </row>
    <row r="15" spans="1:6" x14ac:dyDescent="0.3">
      <c r="A15" t="b">
        <v>1</v>
      </c>
      <c r="B15">
        <v>121.35687</v>
      </c>
      <c r="C15" s="2">
        <v>0.16855120000000001</v>
      </c>
    </row>
    <row r="16" spans="1:6" x14ac:dyDescent="0.3">
      <c r="A16" t="b">
        <v>1</v>
      </c>
      <c r="B16">
        <v>-16.192565999999999</v>
      </c>
      <c r="C16" s="2">
        <v>-2.2489674000000001E-2</v>
      </c>
    </row>
    <row r="17" spans="1:3" x14ac:dyDescent="0.3">
      <c r="A17" t="b">
        <v>1</v>
      </c>
      <c r="B17">
        <v>127.526794</v>
      </c>
      <c r="C17" s="2">
        <v>0.17712054999999999</v>
      </c>
    </row>
    <row r="18" spans="1:3" x14ac:dyDescent="0.3">
      <c r="A18" t="b">
        <v>1</v>
      </c>
      <c r="B18">
        <v>125.49823000000001</v>
      </c>
      <c r="C18" s="2">
        <v>0.17430309999999999</v>
      </c>
    </row>
    <row r="19" spans="1:3" x14ac:dyDescent="0.3">
      <c r="A19" t="b">
        <v>1</v>
      </c>
      <c r="B19">
        <v>-121.88977</v>
      </c>
      <c r="C19" s="2">
        <v>-0.16929135000000001</v>
      </c>
    </row>
    <row r="20" spans="1:3" x14ac:dyDescent="0.3">
      <c r="A20" t="b">
        <v>1</v>
      </c>
      <c r="B20">
        <v>133.90027000000001</v>
      </c>
      <c r="C20" s="2">
        <v>0.18597259999999999</v>
      </c>
    </row>
    <row r="21" spans="1:3" x14ac:dyDescent="0.3">
      <c r="A21" t="b">
        <v>1</v>
      </c>
      <c r="B21">
        <v>98.638306</v>
      </c>
      <c r="C21" s="2">
        <v>0.13699764</v>
      </c>
    </row>
    <row r="22" spans="1:3" x14ac:dyDescent="0.3">
      <c r="A22" t="b">
        <v>1</v>
      </c>
      <c r="B22">
        <v>-45.982787999999999</v>
      </c>
      <c r="C22" s="2">
        <v>-6.3864980000000002E-2</v>
      </c>
    </row>
    <row r="23" spans="1:3" x14ac:dyDescent="0.3">
      <c r="A23" t="b">
        <v>1</v>
      </c>
      <c r="B23">
        <v>-121.88977</v>
      </c>
      <c r="C23" s="2">
        <v>-0.16929135000000001</v>
      </c>
    </row>
    <row r="24" spans="1:3" x14ac:dyDescent="0.3">
      <c r="A24" t="b">
        <v>1</v>
      </c>
      <c r="B24">
        <v>110.85602</v>
      </c>
      <c r="C24" s="2">
        <v>0.15396670000000001</v>
      </c>
    </row>
    <row r="25" spans="1:3" x14ac:dyDescent="0.3">
      <c r="A25" t="b">
        <v>1</v>
      </c>
      <c r="B25">
        <v>-121.88977</v>
      </c>
      <c r="C25" s="2">
        <v>-0.16929135000000001</v>
      </c>
    </row>
    <row r="26" spans="1:3" x14ac:dyDescent="0.3">
      <c r="A26" t="b">
        <v>1</v>
      </c>
      <c r="B26">
        <v>-121.88977</v>
      </c>
      <c r="C26" s="2">
        <v>-0.16929135000000001</v>
      </c>
    </row>
    <row r="27" spans="1:3" x14ac:dyDescent="0.3">
      <c r="A27" t="b">
        <v>1</v>
      </c>
      <c r="B27">
        <v>-41.886899999999997</v>
      </c>
      <c r="C27" s="2">
        <v>-5.8176252999999997E-2</v>
      </c>
    </row>
    <row r="28" spans="1:3" x14ac:dyDescent="0.3">
      <c r="A28" t="b">
        <v>1</v>
      </c>
      <c r="B28">
        <v>-97.584900000000005</v>
      </c>
      <c r="C28" s="2">
        <v>-0.13553457999999999</v>
      </c>
    </row>
    <row r="29" spans="1:3" x14ac:dyDescent="0.3">
      <c r="A29" t="b">
        <v>1</v>
      </c>
      <c r="B29">
        <v>86.307739999999995</v>
      </c>
      <c r="C29" s="2">
        <v>0.11987186</v>
      </c>
    </row>
    <row r="30" spans="1:3" x14ac:dyDescent="0.3">
      <c r="A30" t="b">
        <v>1</v>
      </c>
      <c r="B30">
        <v>103.794495</v>
      </c>
      <c r="C30" s="2">
        <v>0.14415902</v>
      </c>
    </row>
    <row r="31" spans="1:3" x14ac:dyDescent="0.3">
      <c r="A31" t="b">
        <v>1</v>
      </c>
      <c r="B31">
        <v>78.08417</v>
      </c>
      <c r="C31" s="2">
        <v>0.10845023400000001</v>
      </c>
    </row>
    <row r="32" spans="1:3" x14ac:dyDescent="0.3">
      <c r="A32" t="b">
        <v>1</v>
      </c>
      <c r="B32">
        <v>59.333312999999997</v>
      </c>
      <c r="C32" s="2">
        <v>8.2407380000000002E-2</v>
      </c>
    </row>
    <row r="33" spans="1:3" x14ac:dyDescent="0.3">
      <c r="A33" t="b">
        <v>1</v>
      </c>
      <c r="B33">
        <v>105.97717</v>
      </c>
      <c r="C33" s="2">
        <v>0.14719051</v>
      </c>
    </row>
    <row r="34" spans="1:3" x14ac:dyDescent="0.3">
      <c r="A34" t="b">
        <v>1</v>
      </c>
      <c r="B34">
        <v>97.319400000000002</v>
      </c>
      <c r="C34" s="2">
        <v>0.13516582999999999</v>
      </c>
    </row>
    <row r="35" spans="1:3" x14ac:dyDescent="0.3">
      <c r="A35" t="b">
        <v>1</v>
      </c>
      <c r="B35">
        <v>125.20508</v>
      </c>
      <c r="C35" s="2">
        <v>0.17389594</v>
      </c>
    </row>
    <row r="36" spans="1:3" x14ac:dyDescent="0.3">
      <c r="A36" t="b">
        <v>1</v>
      </c>
      <c r="B36">
        <v>120.65961</v>
      </c>
      <c r="C36" s="2">
        <v>0.16758277999999999</v>
      </c>
    </row>
    <row r="37" spans="1:3" x14ac:dyDescent="0.3">
      <c r="A37" t="b">
        <v>1</v>
      </c>
      <c r="B37">
        <v>-121.88977</v>
      </c>
      <c r="C37" s="2">
        <v>-0.16929135000000001</v>
      </c>
    </row>
    <row r="38" spans="1:3" x14ac:dyDescent="0.3">
      <c r="A38" t="b">
        <v>1</v>
      </c>
      <c r="B38">
        <v>-121.88977</v>
      </c>
      <c r="C38" s="2">
        <v>-0.16929135000000001</v>
      </c>
    </row>
    <row r="39" spans="1:3" x14ac:dyDescent="0.3">
      <c r="A39" t="b">
        <v>1</v>
      </c>
      <c r="B39">
        <v>81.777529999999999</v>
      </c>
      <c r="C39" s="2">
        <v>0.1135799</v>
      </c>
    </row>
    <row r="40" spans="1:3" x14ac:dyDescent="0.3">
      <c r="A40" t="b">
        <v>1</v>
      </c>
      <c r="B40">
        <v>100.22583</v>
      </c>
      <c r="C40" s="2">
        <v>0.13920254000000001</v>
      </c>
    </row>
    <row r="41" spans="1:3" x14ac:dyDescent="0.3">
      <c r="A41" t="b">
        <v>1</v>
      </c>
      <c r="B41">
        <v>-13.731261999999999</v>
      </c>
      <c r="C41" s="2">
        <v>-1.9071197000000002E-2</v>
      </c>
    </row>
    <row r="42" spans="1:3" x14ac:dyDescent="0.3">
      <c r="A42" t="b">
        <v>1</v>
      </c>
      <c r="B42">
        <v>-47.732970000000002</v>
      </c>
      <c r="C42" s="2">
        <v>-6.6295795000000005E-2</v>
      </c>
    </row>
    <row r="43" spans="1:3" x14ac:dyDescent="0.3">
      <c r="A43" t="b">
        <v>1</v>
      </c>
      <c r="B43">
        <v>-55.570495999999999</v>
      </c>
      <c r="C43" s="2">
        <v>-7.7181239999999998E-2</v>
      </c>
    </row>
    <row r="44" spans="1:3" x14ac:dyDescent="0.3">
      <c r="A44" t="b">
        <v>1</v>
      </c>
      <c r="B44">
        <v>90.588380000000001</v>
      </c>
      <c r="C44" s="2">
        <v>0.12581719999999999</v>
      </c>
    </row>
    <row r="45" spans="1:3" x14ac:dyDescent="0.3">
      <c r="A45" t="b">
        <v>1</v>
      </c>
      <c r="B45">
        <v>59.333312999999997</v>
      </c>
      <c r="C45" s="2">
        <v>8.2407380000000002E-2</v>
      </c>
    </row>
    <row r="46" spans="1:3" x14ac:dyDescent="0.3">
      <c r="A46" t="b">
        <v>1</v>
      </c>
      <c r="B46">
        <v>132.78412</v>
      </c>
      <c r="C46" s="2">
        <v>0.18442238999999999</v>
      </c>
    </row>
    <row r="47" spans="1:3" x14ac:dyDescent="0.3">
      <c r="A47" t="b">
        <v>1</v>
      </c>
      <c r="B47">
        <v>-27.106200999999999</v>
      </c>
      <c r="C47" s="2">
        <v>-3.76475E-2</v>
      </c>
    </row>
    <row r="48" spans="1:3" x14ac:dyDescent="0.3">
      <c r="A48" t="b">
        <v>1</v>
      </c>
      <c r="B48">
        <v>109.79474</v>
      </c>
      <c r="C48" s="2">
        <v>0.15249268999999999</v>
      </c>
    </row>
    <row r="49" spans="1:3" x14ac:dyDescent="0.3">
      <c r="A49" t="b">
        <v>1</v>
      </c>
      <c r="B49">
        <v>-115.07147000000001</v>
      </c>
      <c r="C49" s="2">
        <v>-0.15982150000000001</v>
      </c>
    </row>
    <row r="50" spans="1:3" x14ac:dyDescent="0.3">
      <c r="A50" t="b">
        <v>1</v>
      </c>
      <c r="B50">
        <v>93.91968</v>
      </c>
      <c r="C50" s="2">
        <v>0.13044399000000001</v>
      </c>
    </row>
    <row r="51" spans="1:3" x14ac:dyDescent="0.3">
      <c r="A51" t="b">
        <v>1</v>
      </c>
      <c r="B51">
        <v>-38.171875</v>
      </c>
      <c r="C51" s="2">
        <v>-5.3016489999999999E-2</v>
      </c>
    </row>
    <row r="52" spans="1:3" x14ac:dyDescent="0.3">
      <c r="A52" t="b">
        <v>1</v>
      </c>
      <c r="B52">
        <v>-65.066895000000002</v>
      </c>
      <c r="C52" s="2">
        <v>-9.0370685000000006E-2</v>
      </c>
    </row>
    <row r="53" spans="1:3" x14ac:dyDescent="0.3">
      <c r="A53" t="b">
        <v>1</v>
      </c>
      <c r="B53">
        <v>-34.364502000000002</v>
      </c>
      <c r="C53" s="2">
        <v>-4.7728474999999999E-2</v>
      </c>
    </row>
    <row r="54" spans="1:3" x14ac:dyDescent="0.3">
      <c r="A54" t="b">
        <v>1</v>
      </c>
      <c r="B54">
        <v>-62.245179999999998</v>
      </c>
      <c r="C54" s="2">
        <v>-8.6451634999999999E-2</v>
      </c>
    </row>
    <row r="55" spans="1:3" x14ac:dyDescent="0.3">
      <c r="A55" t="b">
        <v>1</v>
      </c>
      <c r="B55">
        <v>-97.022644</v>
      </c>
      <c r="C55" s="2">
        <v>-0.13475366999999999</v>
      </c>
    </row>
    <row r="56" spans="1:3" x14ac:dyDescent="0.3">
      <c r="A56" t="b">
        <v>1</v>
      </c>
      <c r="B56">
        <v>-121.88977</v>
      </c>
      <c r="C56" s="2">
        <v>-0.16929135000000001</v>
      </c>
    </row>
    <row r="57" spans="1:3" x14ac:dyDescent="0.3">
      <c r="A57" t="b">
        <v>1</v>
      </c>
      <c r="B57">
        <v>86.868835000000004</v>
      </c>
      <c r="C57" s="2">
        <v>0.12065115999999999</v>
      </c>
    </row>
    <row r="58" spans="1:3" x14ac:dyDescent="0.3">
      <c r="A58" t="b">
        <v>1</v>
      </c>
      <c r="B58">
        <v>59.333312999999997</v>
      </c>
      <c r="C58" s="2">
        <v>8.2407380000000002E-2</v>
      </c>
    </row>
    <row r="59" spans="1:3" x14ac:dyDescent="0.3">
      <c r="A59" t="b">
        <v>1</v>
      </c>
      <c r="B59">
        <v>123.6806</v>
      </c>
      <c r="C59" s="2">
        <v>0.17177861999999999</v>
      </c>
    </row>
    <row r="60" spans="1:3" x14ac:dyDescent="0.3">
      <c r="A60" t="b">
        <v>1</v>
      </c>
      <c r="B60">
        <v>119.98028600000001</v>
      </c>
      <c r="C60" s="2">
        <v>0.16663928</v>
      </c>
    </row>
    <row r="61" spans="1:3" x14ac:dyDescent="0.3">
      <c r="A61" t="b">
        <v>1</v>
      </c>
      <c r="B61">
        <v>85.204710000000006</v>
      </c>
      <c r="C61" s="2">
        <v>0.11833987999999999</v>
      </c>
    </row>
    <row r="62" spans="1:3" x14ac:dyDescent="0.3">
      <c r="A62" t="b">
        <v>1</v>
      </c>
      <c r="B62">
        <v>-13.370911</v>
      </c>
      <c r="C62" s="2">
        <v>-1.8570710000000001E-2</v>
      </c>
    </row>
    <row r="63" spans="1:3" x14ac:dyDescent="0.3">
      <c r="A63" t="b">
        <v>1</v>
      </c>
      <c r="B63">
        <v>-14.139404000000001</v>
      </c>
      <c r="C63" s="2">
        <v>-1.9638062000000001E-2</v>
      </c>
    </row>
    <row r="64" spans="1:3" x14ac:dyDescent="0.3">
      <c r="A64" t="b">
        <v>1</v>
      </c>
      <c r="B64">
        <v>107.58789</v>
      </c>
      <c r="C64" s="2">
        <v>0.14942762000000001</v>
      </c>
    </row>
    <row r="65" spans="1:3" x14ac:dyDescent="0.3">
      <c r="A65" t="b">
        <v>1</v>
      </c>
      <c r="B65">
        <v>-121.88977</v>
      </c>
      <c r="C65" s="2">
        <v>-0.16929135000000001</v>
      </c>
    </row>
    <row r="66" spans="1:3" x14ac:dyDescent="0.3">
      <c r="A66" t="b">
        <v>1</v>
      </c>
      <c r="B66">
        <v>-121.88977</v>
      </c>
      <c r="C66" s="2">
        <v>-0.16929135000000001</v>
      </c>
    </row>
    <row r="67" spans="1:3" x14ac:dyDescent="0.3">
      <c r="A67" t="b">
        <v>1</v>
      </c>
      <c r="B67">
        <v>-45.457639999999998</v>
      </c>
      <c r="C67" s="2">
        <v>-6.3135620000000003E-2</v>
      </c>
    </row>
    <row r="68" spans="1:3" x14ac:dyDescent="0.3">
      <c r="A68" t="b">
        <v>1</v>
      </c>
      <c r="B68">
        <v>59.333312999999997</v>
      </c>
      <c r="C68" s="2">
        <v>8.2407380000000002E-2</v>
      </c>
    </row>
    <row r="69" spans="1:3" x14ac:dyDescent="0.3">
      <c r="A69" t="b">
        <v>1</v>
      </c>
      <c r="B69">
        <v>-121.88977</v>
      </c>
      <c r="C69" s="2">
        <v>-0.16929135000000001</v>
      </c>
    </row>
    <row r="70" spans="1:3" x14ac:dyDescent="0.3">
      <c r="A70" t="b">
        <v>1</v>
      </c>
      <c r="B70">
        <v>-15.680968999999999</v>
      </c>
      <c r="C70" s="2">
        <v>-2.1779124E-2</v>
      </c>
    </row>
    <row r="71" spans="1:3" x14ac:dyDescent="0.3">
      <c r="A71" t="b">
        <v>1</v>
      </c>
      <c r="B71">
        <v>-121.88977</v>
      </c>
      <c r="C71" s="2">
        <v>-0.16929135000000001</v>
      </c>
    </row>
    <row r="72" spans="1:3" x14ac:dyDescent="0.3">
      <c r="A72" t="b">
        <v>1</v>
      </c>
      <c r="B72">
        <v>120.00836</v>
      </c>
      <c r="C72" s="2">
        <v>0.16667828000000001</v>
      </c>
    </row>
    <row r="73" spans="1:3" x14ac:dyDescent="0.3">
      <c r="A73" t="b">
        <v>1</v>
      </c>
      <c r="B73">
        <v>-121.88977</v>
      </c>
      <c r="C73" s="2">
        <v>-0.16929135000000001</v>
      </c>
    </row>
    <row r="74" spans="1:3" x14ac:dyDescent="0.3">
      <c r="A74" t="b">
        <v>1</v>
      </c>
      <c r="B74">
        <v>59.333312999999997</v>
      </c>
      <c r="C74" s="2">
        <v>8.2407380000000002E-2</v>
      </c>
    </row>
    <row r="75" spans="1:3" x14ac:dyDescent="0.3">
      <c r="A75" t="b">
        <v>1</v>
      </c>
      <c r="B75">
        <v>-121.88977</v>
      </c>
      <c r="C75" s="2">
        <v>-0.16929135000000001</v>
      </c>
    </row>
    <row r="76" spans="1:3" x14ac:dyDescent="0.3">
      <c r="A76" t="b">
        <v>1</v>
      </c>
      <c r="B76">
        <v>59.333312999999997</v>
      </c>
      <c r="C76" s="2">
        <v>8.2407380000000002E-2</v>
      </c>
    </row>
    <row r="77" spans="1:3" x14ac:dyDescent="0.3">
      <c r="A77" t="b">
        <v>1</v>
      </c>
      <c r="B77">
        <v>-82.683043999999995</v>
      </c>
      <c r="C77" s="2">
        <v>-0.114837565</v>
      </c>
    </row>
    <row r="78" spans="1:3" x14ac:dyDescent="0.3">
      <c r="A78" t="b">
        <v>1</v>
      </c>
      <c r="B78">
        <v>-121.88977</v>
      </c>
      <c r="C78" s="2">
        <v>-0.16929135000000001</v>
      </c>
    </row>
    <row r="79" spans="1:3" x14ac:dyDescent="0.3">
      <c r="A79" t="b">
        <v>1</v>
      </c>
      <c r="B79">
        <v>116.28351000000001</v>
      </c>
      <c r="C79" s="2">
        <v>0.16150487999999999</v>
      </c>
    </row>
    <row r="80" spans="1:3" x14ac:dyDescent="0.3">
      <c r="A80" t="b">
        <v>1</v>
      </c>
      <c r="B80">
        <v>-121.88977</v>
      </c>
      <c r="C80" s="2">
        <v>-0.16929135000000001</v>
      </c>
    </row>
    <row r="81" spans="1:3" x14ac:dyDescent="0.3">
      <c r="A81" t="b">
        <v>1</v>
      </c>
      <c r="B81">
        <v>108.911316</v>
      </c>
      <c r="C81" s="2">
        <v>0.15126571</v>
      </c>
    </row>
    <row r="82" spans="1:3" x14ac:dyDescent="0.3">
      <c r="A82" t="b">
        <v>1</v>
      </c>
      <c r="B82">
        <v>-88.316344999999998</v>
      </c>
      <c r="C82" s="2">
        <v>-0.12266159</v>
      </c>
    </row>
    <row r="83" spans="1:3" x14ac:dyDescent="0.3">
      <c r="A83" t="b">
        <v>1</v>
      </c>
      <c r="B83">
        <v>114.59192</v>
      </c>
      <c r="C83" s="2">
        <v>0.15915544000000001</v>
      </c>
    </row>
    <row r="84" spans="1:3" x14ac:dyDescent="0.3">
      <c r="A84" t="b">
        <v>1</v>
      </c>
      <c r="B84">
        <v>59.333312999999997</v>
      </c>
      <c r="C84" s="2">
        <v>8.2407380000000002E-2</v>
      </c>
    </row>
    <row r="85" spans="1:3" x14ac:dyDescent="0.3">
      <c r="A85" t="b">
        <v>1</v>
      </c>
      <c r="B85">
        <v>-7.1308594000000003</v>
      </c>
      <c r="C85" s="2">
        <v>-9.9039709999999993E-3</v>
      </c>
    </row>
    <row r="86" spans="1:3" x14ac:dyDescent="0.3">
      <c r="A86" t="b">
        <v>1</v>
      </c>
      <c r="B86">
        <v>-84.485659999999996</v>
      </c>
      <c r="C86" s="2">
        <v>-0.11734119</v>
      </c>
    </row>
    <row r="87" spans="1:3" x14ac:dyDescent="0.3">
      <c r="A87" t="b">
        <v>1</v>
      </c>
      <c r="B87">
        <v>-102.875916</v>
      </c>
      <c r="C87" s="2">
        <v>-0.14288321000000001</v>
      </c>
    </row>
    <row r="88" spans="1:3" x14ac:dyDescent="0.3">
      <c r="A88" t="b">
        <v>1</v>
      </c>
      <c r="B88">
        <v>103.034485</v>
      </c>
      <c r="C88" s="2">
        <v>0.14310344999999999</v>
      </c>
    </row>
    <row r="89" spans="1:3" x14ac:dyDescent="0.3">
      <c r="A89" t="b">
        <v>1</v>
      </c>
      <c r="B89">
        <v>59.333312999999997</v>
      </c>
      <c r="C89" s="2">
        <v>8.2407380000000002E-2</v>
      </c>
    </row>
    <row r="90" spans="1:3" x14ac:dyDescent="0.3">
      <c r="A90" t="b">
        <v>1</v>
      </c>
      <c r="B90">
        <v>-105.78021</v>
      </c>
      <c r="C90" s="2">
        <v>-0.14691696000000001</v>
      </c>
    </row>
    <row r="91" spans="1:3" x14ac:dyDescent="0.3">
      <c r="A91" t="b">
        <v>1</v>
      </c>
      <c r="B91">
        <v>110.31847999999999</v>
      </c>
      <c r="C91" s="2">
        <v>0.15322011999999999</v>
      </c>
    </row>
    <row r="92" spans="1:3" x14ac:dyDescent="0.3">
      <c r="A92" t="b">
        <v>1</v>
      </c>
      <c r="B92">
        <v>114.96008</v>
      </c>
      <c r="C92" s="2">
        <v>0.15966678000000001</v>
      </c>
    </row>
    <row r="93" spans="1:3" x14ac:dyDescent="0.3">
      <c r="A93" t="b">
        <v>1</v>
      </c>
      <c r="B93">
        <v>119.74426</v>
      </c>
      <c r="C93" s="2">
        <v>0.16631146999999999</v>
      </c>
    </row>
    <row r="94" spans="1:3" x14ac:dyDescent="0.3">
      <c r="A94" t="b">
        <v>1</v>
      </c>
      <c r="B94">
        <v>-121.88977</v>
      </c>
      <c r="C94" s="2">
        <v>-0.16929135000000001</v>
      </c>
    </row>
    <row r="95" spans="1:3" x14ac:dyDescent="0.3">
      <c r="A95" t="b">
        <v>1</v>
      </c>
      <c r="B95">
        <v>96.499939999999995</v>
      </c>
      <c r="C95" s="2">
        <v>0.13402769</v>
      </c>
    </row>
    <row r="96" spans="1:3" x14ac:dyDescent="0.3">
      <c r="A96" t="b">
        <v>1</v>
      </c>
      <c r="B96">
        <v>104.36975</v>
      </c>
      <c r="C96" s="2">
        <v>0.14495799000000001</v>
      </c>
    </row>
    <row r="97" spans="1:3" x14ac:dyDescent="0.3">
      <c r="A97" t="b">
        <v>1</v>
      </c>
      <c r="B97">
        <v>110.02435</v>
      </c>
      <c r="C97" s="2">
        <v>0.15281159999999999</v>
      </c>
    </row>
    <row r="98" spans="1:3" x14ac:dyDescent="0.3">
      <c r="A98" t="b">
        <v>1</v>
      </c>
      <c r="B98">
        <v>101.13549999999999</v>
      </c>
      <c r="C98" s="2">
        <v>0.14046597</v>
      </c>
    </row>
    <row r="99" spans="1:3" x14ac:dyDescent="0.3">
      <c r="A99" t="b">
        <v>1</v>
      </c>
      <c r="B99">
        <v>76.318725999999998</v>
      </c>
      <c r="C99" s="2">
        <v>0.10599823</v>
      </c>
    </row>
    <row r="100" spans="1:3" x14ac:dyDescent="0.3">
      <c r="A100" t="b">
        <v>1</v>
      </c>
      <c r="B100">
        <v>-121.88977</v>
      </c>
      <c r="C100" s="2">
        <v>-0.16929135000000001</v>
      </c>
    </row>
    <row r="101" spans="1:3" x14ac:dyDescent="0.3">
      <c r="A101" t="b">
        <v>1</v>
      </c>
      <c r="B101">
        <v>-47.45984</v>
      </c>
      <c r="C101" s="2">
        <v>-6.5916440000000007E-2</v>
      </c>
    </row>
    <row r="102" spans="1:3" x14ac:dyDescent="0.3">
      <c r="A102" t="b">
        <v>1</v>
      </c>
      <c r="B102">
        <v>-35.068665000000003</v>
      </c>
      <c r="C102" s="2">
        <v>-4.8706480000000003E-2</v>
      </c>
    </row>
    <row r="103" spans="1:3" x14ac:dyDescent="0.3">
      <c r="A103" t="b">
        <v>1</v>
      </c>
      <c r="B103">
        <v>-121.88977</v>
      </c>
      <c r="C103" s="2">
        <v>-0.16929135000000001</v>
      </c>
    </row>
    <row r="104" spans="1:3" x14ac:dyDescent="0.3">
      <c r="A104" t="b">
        <v>1</v>
      </c>
      <c r="B104">
        <v>59.333312999999997</v>
      </c>
      <c r="C104" s="2">
        <v>8.2407380000000002E-2</v>
      </c>
    </row>
    <row r="105" spans="1:3" x14ac:dyDescent="0.3">
      <c r="A105" t="b">
        <v>1</v>
      </c>
      <c r="B105">
        <v>103.763794</v>
      </c>
      <c r="C105" s="2">
        <v>0.14411639000000001</v>
      </c>
    </row>
    <row r="106" spans="1:3" x14ac:dyDescent="0.3">
      <c r="A106" t="b">
        <v>1</v>
      </c>
      <c r="B106">
        <v>107.02826</v>
      </c>
      <c r="C106" s="2">
        <v>0.14865036000000001</v>
      </c>
    </row>
    <row r="107" spans="1:3" x14ac:dyDescent="0.3">
      <c r="A107" t="b">
        <v>1</v>
      </c>
      <c r="B107">
        <v>76.078550000000007</v>
      </c>
      <c r="C107" s="2">
        <v>0.105664656</v>
      </c>
    </row>
    <row r="108" spans="1:3" x14ac:dyDescent="0.3">
      <c r="A108" t="b">
        <v>1</v>
      </c>
      <c r="B108">
        <v>133.44720000000001</v>
      </c>
      <c r="C108" s="2">
        <v>0.18534334</v>
      </c>
    </row>
    <row r="109" spans="1:3" x14ac:dyDescent="0.3">
      <c r="A109" t="b">
        <v>1</v>
      </c>
      <c r="B109">
        <v>-114.75127999999999</v>
      </c>
      <c r="C109" s="2">
        <v>-0.15937678999999999</v>
      </c>
    </row>
    <row r="110" spans="1:3" x14ac:dyDescent="0.3">
      <c r="A110" t="b">
        <v>1</v>
      </c>
      <c r="B110">
        <v>59.333312999999997</v>
      </c>
      <c r="C110" s="2">
        <v>8.2407380000000002E-2</v>
      </c>
    </row>
    <row r="111" spans="1:3" x14ac:dyDescent="0.3">
      <c r="A111" t="b">
        <v>1</v>
      </c>
      <c r="B111">
        <v>-121.88977</v>
      </c>
      <c r="C111" s="2">
        <v>-0.16929135000000001</v>
      </c>
    </row>
    <row r="112" spans="1:3" x14ac:dyDescent="0.3">
      <c r="A112" t="b">
        <v>1</v>
      </c>
      <c r="B112">
        <v>126.105774</v>
      </c>
      <c r="C112" s="2">
        <v>0.17514690999999999</v>
      </c>
    </row>
    <row r="113" spans="1:3" x14ac:dyDescent="0.3">
      <c r="A113" t="b">
        <v>1</v>
      </c>
      <c r="B113">
        <v>-121.88977</v>
      </c>
      <c r="C113" s="2">
        <v>-0.16929135000000001</v>
      </c>
    </row>
    <row r="114" spans="1:3" x14ac:dyDescent="0.3">
      <c r="A114" t="b">
        <v>1</v>
      </c>
      <c r="B114">
        <v>-111.535034</v>
      </c>
      <c r="C114" s="2">
        <v>-0.15490977</v>
      </c>
    </row>
    <row r="115" spans="1:3" x14ac:dyDescent="0.3">
      <c r="A115" t="b">
        <v>1</v>
      </c>
      <c r="B115">
        <v>92.707520000000002</v>
      </c>
      <c r="C115" s="2">
        <v>0.12876044</v>
      </c>
    </row>
    <row r="116" spans="1:3" x14ac:dyDescent="0.3">
      <c r="A116" t="b">
        <v>1</v>
      </c>
      <c r="B116">
        <v>126.48596000000001</v>
      </c>
      <c r="C116" s="2">
        <v>0.17567495</v>
      </c>
    </row>
    <row r="117" spans="1:3" x14ac:dyDescent="0.3">
      <c r="A117" t="b">
        <v>1</v>
      </c>
      <c r="B117">
        <v>-105.082825</v>
      </c>
      <c r="C117" s="2">
        <v>-0.14594836999999999</v>
      </c>
    </row>
    <row r="118" spans="1:3" x14ac:dyDescent="0.3">
      <c r="A118" t="b">
        <v>1</v>
      </c>
      <c r="B118">
        <v>-63.486572000000002</v>
      </c>
      <c r="C118" s="2">
        <v>-8.8175796000000001E-2</v>
      </c>
    </row>
    <row r="119" spans="1:3" x14ac:dyDescent="0.3">
      <c r="A119" t="b">
        <v>1</v>
      </c>
      <c r="B119">
        <v>118.56818</v>
      </c>
      <c r="C119" s="2">
        <v>0.16467802000000001</v>
      </c>
    </row>
    <row r="120" spans="1:3" x14ac:dyDescent="0.3">
      <c r="A120" t="b">
        <v>1</v>
      </c>
      <c r="B120">
        <v>133.31665000000001</v>
      </c>
      <c r="C120" s="2">
        <v>0.18516200999999999</v>
      </c>
    </row>
    <row r="121" spans="1:3" x14ac:dyDescent="0.3">
      <c r="A121" t="b">
        <v>1</v>
      </c>
      <c r="B121">
        <v>59.333312999999997</v>
      </c>
      <c r="C121" s="2">
        <v>8.2407380000000002E-2</v>
      </c>
    </row>
    <row r="122" spans="1:3" x14ac:dyDescent="0.3">
      <c r="A122" t="b">
        <v>1</v>
      </c>
      <c r="B122">
        <v>-73.604860000000002</v>
      </c>
      <c r="C122" s="2">
        <v>-0.10222897</v>
      </c>
    </row>
    <row r="123" spans="1:3" x14ac:dyDescent="0.3">
      <c r="A123" t="b">
        <v>1</v>
      </c>
      <c r="B123">
        <v>124.81702</v>
      </c>
      <c r="C123" s="2">
        <v>0.17335697</v>
      </c>
    </row>
    <row r="124" spans="1:3" x14ac:dyDescent="0.3">
      <c r="A124" t="b">
        <v>1</v>
      </c>
      <c r="B124">
        <v>59.333312999999997</v>
      </c>
      <c r="C124" s="2">
        <v>8.2407380000000002E-2</v>
      </c>
    </row>
    <row r="125" spans="1:3" x14ac:dyDescent="0.3">
      <c r="A125" t="b">
        <v>1</v>
      </c>
      <c r="B125">
        <v>-68.760620000000003</v>
      </c>
      <c r="C125" s="2">
        <v>-9.5500864000000005E-2</v>
      </c>
    </row>
    <row r="126" spans="1:3" x14ac:dyDescent="0.3">
      <c r="A126" t="b">
        <v>1</v>
      </c>
      <c r="B126">
        <v>-13.071350000000001</v>
      </c>
      <c r="C126" s="2">
        <v>-1.8154653E-2</v>
      </c>
    </row>
    <row r="127" spans="1:3" x14ac:dyDescent="0.3">
      <c r="A127" t="b">
        <v>1</v>
      </c>
      <c r="B127">
        <v>76.674130000000005</v>
      </c>
      <c r="C127" s="2">
        <v>0.10649185</v>
      </c>
    </row>
    <row r="128" spans="1:3" x14ac:dyDescent="0.3">
      <c r="A128" t="b">
        <v>1</v>
      </c>
      <c r="B128">
        <v>86.389889999999994</v>
      </c>
      <c r="C128" s="2">
        <v>0.11998596</v>
      </c>
    </row>
    <row r="129" spans="1:3" x14ac:dyDescent="0.3">
      <c r="A129" t="b">
        <v>1</v>
      </c>
      <c r="B129">
        <v>127.89685</v>
      </c>
      <c r="C129" s="2">
        <v>0.1776345</v>
      </c>
    </row>
    <row r="130" spans="1:3" x14ac:dyDescent="0.3">
      <c r="A130" t="b">
        <v>1</v>
      </c>
      <c r="B130">
        <v>114.00512999999999</v>
      </c>
      <c r="C130" s="2">
        <v>0.15834044999999999</v>
      </c>
    </row>
    <row r="131" spans="1:3" x14ac:dyDescent="0.3">
      <c r="A131" t="b">
        <v>1</v>
      </c>
      <c r="B131">
        <v>132.16167999999999</v>
      </c>
      <c r="C131" s="2">
        <v>0.1835579</v>
      </c>
    </row>
    <row r="132" spans="1:3" x14ac:dyDescent="0.3">
      <c r="A132" t="b">
        <v>1</v>
      </c>
      <c r="B132">
        <v>-121.88977</v>
      </c>
      <c r="C132" s="2">
        <v>-0.16929135000000001</v>
      </c>
    </row>
    <row r="133" spans="1:3" x14ac:dyDescent="0.3">
      <c r="A133" t="b">
        <v>1</v>
      </c>
      <c r="B133">
        <v>80.59778</v>
      </c>
      <c r="C133" s="2">
        <v>0.11194136</v>
      </c>
    </row>
    <row r="134" spans="1:3" x14ac:dyDescent="0.3">
      <c r="A134" t="b">
        <v>1</v>
      </c>
      <c r="B134">
        <v>59.333312999999997</v>
      </c>
      <c r="C134" s="2">
        <v>8.2407380000000002E-2</v>
      </c>
    </row>
    <row r="135" spans="1:3" x14ac:dyDescent="0.3">
      <c r="A135" t="b">
        <v>1</v>
      </c>
      <c r="B135">
        <v>-121.88977</v>
      </c>
      <c r="C135" s="2">
        <v>-0.16929135000000001</v>
      </c>
    </row>
    <row r="136" spans="1:3" x14ac:dyDescent="0.3">
      <c r="A136" t="b">
        <v>1</v>
      </c>
      <c r="B136">
        <v>91.219790000000003</v>
      </c>
      <c r="C136" s="2">
        <v>0.12669414000000001</v>
      </c>
    </row>
    <row r="137" spans="1:3" x14ac:dyDescent="0.3">
      <c r="A137" t="b">
        <v>1</v>
      </c>
      <c r="B137">
        <v>59.333312999999997</v>
      </c>
      <c r="C137" s="2">
        <v>8.2407380000000002E-2</v>
      </c>
    </row>
    <row r="138" spans="1:3" x14ac:dyDescent="0.3">
      <c r="A138" t="b">
        <v>1</v>
      </c>
      <c r="B138">
        <v>108.62982</v>
      </c>
      <c r="C138" s="2">
        <v>0.15087475</v>
      </c>
    </row>
    <row r="139" spans="1:3" x14ac:dyDescent="0.3">
      <c r="A139" t="b">
        <v>1</v>
      </c>
      <c r="B139">
        <v>59.333312999999997</v>
      </c>
      <c r="C139" s="2">
        <v>8.2407380000000002E-2</v>
      </c>
    </row>
    <row r="140" spans="1:3" x14ac:dyDescent="0.3">
      <c r="A140" t="b">
        <v>1</v>
      </c>
      <c r="B140">
        <v>100.95514</v>
      </c>
      <c r="C140" s="2">
        <v>0.14021547000000001</v>
      </c>
    </row>
    <row r="141" spans="1:3" x14ac:dyDescent="0.3">
      <c r="A141" t="b">
        <v>1</v>
      </c>
      <c r="B141">
        <v>-7.5918580000000002</v>
      </c>
      <c r="C141" s="2">
        <v>-1.0544247E-2</v>
      </c>
    </row>
    <row r="142" spans="1:3" x14ac:dyDescent="0.3">
      <c r="A142" t="b">
        <v>1</v>
      </c>
      <c r="B142">
        <v>59.333312999999997</v>
      </c>
      <c r="C142" s="2">
        <v>8.2407380000000002E-2</v>
      </c>
    </row>
    <row r="143" spans="1:3" x14ac:dyDescent="0.3">
      <c r="A143" t="b">
        <v>1</v>
      </c>
      <c r="B143">
        <v>-68.729550000000003</v>
      </c>
      <c r="C143" s="2">
        <v>-9.5457710000000001E-2</v>
      </c>
    </row>
    <row r="144" spans="1:3" x14ac:dyDescent="0.3">
      <c r="A144" t="b">
        <v>1</v>
      </c>
      <c r="B144">
        <v>-90.371030000000005</v>
      </c>
      <c r="C144" s="2">
        <v>-0.12551533000000001</v>
      </c>
    </row>
    <row r="145" spans="1:3" x14ac:dyDescent="0.3">
      <c r="A145" t="b">
        <v>1</v>
      </c>
      <c r="B145">
        <v>-121.88977</v>
      </c>
      <c r="C145" s="2">
        <v>-0.16929135000000001</v>
      </c>
    </row>
    <row r="146" spans="1:3" x14ac:dyDescent="0.3">
      <c r="A146" t="b">
        <v>1</v>
      </c>
      <c r="B146">
        <v>59.333312999999997</v>
      </c>
      <c r="C146" s="2">
        <v>8.2407380000000002E-2</v>
      </c>
    </row>
    <row r="147" spans="1:3" x14ac:dyDescent="0.3">
      <c r="A147" t="b">
        <v>1</v>
      </c>
      <c r="B147">
        <v>-86.694950000000006</v>
      </c>
      <c r="C147" s="2">
        <v>-0.120409645</v>
      </c>
    </row>
    <row r="148" spans="1:3" x14ac:dyDescent="0.3">
      <c r="A148" t="b">
        <v>1</v>
      </c>
      <c r="B148">
        <v>59.333312999999997</v>
      </c>
      <c r="C148" s="2">
        <v>8.2407380000000002E-2</v>
      </c>
    </row>
    <row r="149" spans="1:3" x14ac:dyDescent="0.3">
      <c r="A149" t="b">
        <v>1</v>
      </c>
      <c r="B149">
        <v>-121.88977</v>
      </c>
      <c r="C149" s="2">
        <v>-0.16929135000000001</v>
      </c>
    </row>
    <row r="150" spans="1:3" x14ac:dyDescent="0.3">
      <c r="A150" t="b">
        <v>1</v>
      </c>
      <c r="B150">
        <v>-23.159179999999999</v>
      </c>
      <c r="C150" s="2">
        <v>-3.2165526999999999E-2</v>
      </c>
    </row>
    <row r="151" spans="1:3" x14ac:dyDescent="0.3">
      <c r="A151" t="b">
        <v>1</v>
      </c>
      <c r="B151">
        <v>-12.6779175</v>
      </c>
      <c r="C151" s="2">
        <v>-1.7608217999999998E-2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976-8F5F-4E17-9A8E-29E7EB67005D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-166.09612999999999</v>
      </c>
      <c r="C2" s="2">
        <v>-0.23068906</v>
      </c>
      <c r="E2" s="1" t="s">
        <v>3</v>
      </c>
      <c r="F2" s="2">
        <f xml:space="preserve"> COUNTIF(TradeResults5[Column1], "VERDADEIRO") / COUNTA(TradeResults5[Column1])</f>
        <v>0.46666666666666667</v>
      </c>
    </row>
    <row r="3" spans="1:6" ht="18" x14ac:dyDescent="0.35">
      <c r="A3" t="b">
        <v>1</v>
      </c>
      <c r="B3">
        <v>75.558959999999999</v>
      </c>
      <c r="C3" s="2">
        <v>0.10494299999999999</v>
      </c>
      <c r="E3" s="1" t="s">
        <v>4</v>
      </c>
      <c r="F3" s="3">
        <f t="array" ref="F3" xml:space="preserve"> AVERAGE(IF(TradeResults5[Column1] = TRUE,TradeResults5[Column3]))</f>
        <v>0.1049429999999998</v>
      </c>
    </row>
    <row r="4" spans="1:6" ht="18" x14ac:dyDescent="0.35">
      <c r="A4" t="b">
        <v>0</v>
      </c>
      <c r="B4">
        <v>-166.09612999999999</v>
      </c>
      <c r="C4" s="2">
        <v>-0.23068906</v>
      </c>
      <c r="E4" s="1" t="s">
        <v>8</v>
      </c>
      <c r="F4" s="6">
        <f t="array" ref="F4" xml:space="preserve"> AVERAGE(IF(TradeResults5[Column1] = TRUE,TradeResults5[Column2],0))</f>
        <v>35.260848000000003</v>
      </c>
    </row>
    <row r="5" spans="1:6" ht="18" x14ac:dyDescent="0.35">
      <c r="A5" t="b">
        <v>1</v>
      </c>
      <c r="B5">
        <v>75.558959999999999</v>
      </c>
      <c r="C5" s="2">
        <v>0.10494299999999999</v>
      </c>
      <c r="E5" s="4" t="s">
        <v>5</v>
      </c>
      <c r="F5" s="2">
        <f t="array" ref="F5">_xlfn.STDEV.P(IF(TradeResults5[Column1]=TRUE, TradeResults5[Column3]))</f>
        <v>1.9428902930940239E-16</v>
      </c>
    </row>
    <row r="6" spans="1:6" ht="18" x14ac:dyDescent="0.35">
      <c r="A6" t="b">
        <v>0</v>
      </c>
      <c r="B6">
        <v>-166.09612999999999</v>
      </c>
      <c r="C6" s="2">
        <v>-0.23068906</v>
      </c>
      <c r="E6" s="1" t="s">
        <v>6</v>
      </c>
      <c r="F6" s="2">
        <f t="array" ref="F6">_xlfn.STDEV.P(IF(TradeResults5[Column1]=TRUE, IF(TradeResults5[Column3]&gt;0,TradeResults5[Column3])))</f>
        <v>1.9428902930940239E-16</v>
      </c>
    </row>
    <row r="7" spans="1:6" ht="18" x14ac:dyDescent="0.35">
      <c r="A7" t="b">
        <v>0</v>
      </c>
      <c r="B7">
        <v>-166.09612999999999</v>
      </c>
      <c r="C7" s="2">
        <v>-0.23068906</v>
      </c>
      <c r="E7" s="1" t="s">
        <v>7</v>
      </c>
      <c r="F7" s="3" t="e">
        <f t="array" ref="F7">_xlfn.STDEV.P(IF(TradeResults5[Column1]=TRUE, IF(TradeResults5[Column3]&lt;0,TradeResults5[Column3])))</f>
        <v>#DIV/0!</v>
      </c>
    </row>
    <row r="8" spans="1:6" x14ac:dyDescent="0.3">
      <c r="A8" t="b">
        <v>1</v>
      </c>
      <c r="B8">
        <v>75.558959999999999</v>
      </c>
      <c r="C8" s="2">
        <v>0.10494299999999999</v>
      </c>
    </row>
    <row r="9" spans="1:6" x14ac:dyDescent="0.3">
      <c r="A9" t="b">
        <v>1</v>
      </c>
      <c r="B9">
        <v>75.558959999999999</v>
      </c>
      <c r="C9" s="2">
        <v>0.10494299999999999</v>
      </c>
    </row>
    <row r="10" spans="1:6" x14ac:dyDescent="0.3">
      <c r="A10" t="b">
        <v>0</v>
      </c>
      <c r="B10">
        <v>-166.09612999999999</v>
      </c>
      <c r="C10" s="2">
        <v>-0.23068906</v>
      </c>
    </row>
    <row r="11" spans="1:6" x14ac:dyDescent="0.3">
      <c r="A11" t="b">
        <v>0</v>
      </c>
      <c r="B11">
        <v>-166.09612999999999</v>
      </c>
      <c r="C11" s="2">
        <v>-0.23068906</v>
      </c>
    </row>
    <row r="12" spans="1:6" x14ac:dyDescent="0.3">
      <c r="A12" t="b">
        <v>1</v>
      </c>
      <c r="B12">
        <v>75.558959999999999</v>
      </c>
      <c r="C12" s="2">
        <v>0.10494299999999999</v>
      </c>
    </row>
    <row r="13" spans="1:6" x14ac:dyDescent="0.3">
      <c r="A13" t="b">
        <v>0</v>
      </c>
      <c r="B13">
        <v>-166.09612999999999</v>
      </c>
      <c r="C13" s="2">
        <v>-0.23068906</v>
      </c>
    </row>
    <row r="14" spans="1:6" x14ac:dyDescent="0.3">
      <c r="A14" t="b">
        <v>1</v>
      </c>
      <c r="B14">
        <v>75.558959999999999</v>
      </c>
      <c r="C14" s="2">
        <v>0.10494299999999999</v>
      </c>
    </row>
    <row r="15" spans="1:6" x14ac:dyDescent="0.3">
      <c r="A15" t="b">
        <v>0</v>
      </c>
      <c r="B15">
        <v>-166.09612999999999</v>
      </c>
      <c r="C15" s="2">
        <v>-0.23068906</v>
      </c>
    </row>
    <row r="16" spans="1:6" x14ac:dyDescent="0.3">
      <c r="A16" t="b">
        <v>0</v>
      </c>
      <c r="B16">
        <v>-166.09612999999999</v>
      </c>
      <c r="C16" s="2">
        <v>-0.23068906</v>
      </c>
    </row>
    <row r="17" spans="1:3" x14ac:dyDescent="0.3">
      <c r="A17" t="b">
        <v>1</v>
      </c>
      <c r="B17">
        <v>75.558959999999999</v>
      </c>
      <c r="C17" s="2">
        <v>0.10494299999999999</v>
      </c>
    </row>
    <row r="18" spans="1:3" x14ac:dyDescent="0.3">
      <c r="A18" t="b">
        <v>1</v>
      </c>
      <c r="B18">
        <v>75.558959999999999</v>
      </c>
      <c r="C18" s="2">
        <v>0.10494299999999999</v>
      </c>
    </row>
    <row r="19" spans="1:3" x14ac:dyDescent="0.3">
      <c r="A19" t="b">
        <v>1</v>
      </c>
      <c r="B19">
        <v>75.558959999999999</v>
      </c>
      <c r="C19" s="2">
        <v>0.10494299999999999</v>
      </c>
    </row>
    <row r="20" spans="1:3" x14ac:dyDescent="0.3">
      <c r="A20" t="b">
        <v>0</v>
      </c>
      <c r="B20">
        <v>-166.09612999999999</v>
      </c>
      <c r="C20" s="2">
        <v>-0.23068906</v>
      </c>
    </row>
    <row r="21" spans="1:3" x14ac:dyDescent="0.3">
      <c r="A21" t="b">
        <v>0</v>
      </c>
      <c r="B21">
        <v>-166.09612999999999</v>
      </c>
      <c r="C21" s="2">
        <v>-0.23068906</v>
      </c>
    </row>
    <row r="22" spans="1:3" x14ac:dyDescent="0.3">
      <c r="A22" t="b">
        <v>0</v>
      </c>
      <c r="B22">
        <v>-166.09612999999999</v>
      </c>
      <c r="C22" s="2">
        <v>-0.23068906</v>
      </c>
    </row>
    <row r="23" spans="1:3" x14ac:dyDescent="0.3">
      <c r="A23" t="b">
        <v>0</v>
      </c>
      <c r="B23">
        <v>-166.09612999999999</v>
      </c>
      <c r="C23" s="2">
        <v>-0.23068906</v>
      </c>
    </row>
    <row r="24" spans="1:3" x14ac:dyDescent="0.3">
      <c r="A24" t="b">
        <v>0</v>
      </c>
      <c r="B24">
        <v>-166.09612999999999</v>
      </c>
      <c r="C24" s="2">
        <v>-0.23068906</v>
      </c>
    </row>
    <row r="25" spans="1:3" x14ac:dyDescent="0.3">
      <c r="A25" t="b">
        <v>0</v>
      </c>
      <c r="B25">
        <v>-166.09612999999999</v>
      </c>
      <c r="C25" s="2">
        <v>-0.23068906</v>
      </c>
    </row>
    <row r="26" spans="1:3" x14ac:dyDescent="0.3">
      <c r="A26" t="b">
        <v>0</v>
      </c>
      <c r="B26">
        <v>-166.09612999999999</v>
      </c>
      <c r="C26" s="2">
        <v>-0.23068906</v>
      </c>
    </row>
    <row r="27" spans="1:3" x14ac:dyDescent="0.3">
      <c r="A27" t="b">
        <v>1</v>
      </c>
      <c r="B27">
        <v>75.558959999999999</v>
      </c>
      <c r="C27" s="2">
        <v>0.10494299999999999</v>
      </c>
    </row>
    <row r="28" spans="1:3" x14ac:dyDescent="0.3">
      <c r="A28" t="b">
        <v>0</v>
      </c>
      <c r="B28">
        <v>-166.09612999999999</v>
      </c>
      <c r="C28" s="2">
        <v>-0.23068906</v>
      </c>
    </row>
    <row r="29" spans="1:3" x14ac:dyDescent="0.3">
      <c r="A29" t="b">
        <v>1</v>
      </c>
      <c r="B29">
        <v>75.558959999999999</v>
      </c>
      <c r="C29" s="2">
        <v>0.10494299999999999</v>
      </c>
    </row>
    <row r="30" spans="1:3" x14ac:dyDescent="0.3">
      <c r="A30" t="b">
        <v>1</v>
      </c>
      <c r="B30">
        <v>75.558959999999999</v>
      </c>
      <c r="C30" s="2">
        <v>0.10494299999999999</v>
      </c>
    </row>
    <row r="31" spans="1:3" x14ac:dyDescent="0.3">
      <c r="A31" t="b">
        <v>1</v>
      </c>
      <c r="B31">
        <v>75.558959999999999</v>
      </c>
      <c r="C31" s="2">
        <v>0.10494299999999999</v>
      </c>
    </row>
    <row r="32" spans="1:3" x14ac:dyDescent="0.3">
      <c r="A32" t="b">
        <v>1</v>
      </c>
      <c r="B32">
        <v>75.558959999999999</v>
      </c>
      <c r="C32" s="2">
        <v>0.10494299999999999</v>
      </c>
    </row>
    <row r="33" spans="1:3" x14ac:dyDescent="0.3">
      <c r="A33" t="b">
        <v>0</v>
      </c>
      <c r="B33">
        <v>-166.09612999999999</v>
      </c>
      <c r="C33" s="2">
        <v>-0.23068906</v>
      </c>
    </row>
    <row r="34" spans="1:3" x14ac:dyDescent="0.3">
      <c r="A34" t="b">
        <v>0</v>
      </c>
      <c r="B34">
        <v>-166.09612999999999</v>
      </c>
      <c r="C34" s="2">
        <v>-0.23068906</v>
      </c>
    </row>
    <row r="35" spans="1:3" x14ac:dyDescent="0.3">
      <c r="A35" t="b">
        <v>0</v>
      </c>
      <c r="B35">
        <v>-166.09612999999999</v>
      </c>
      <c r="C35" s="2">
        <v>-0.23068906</v>
      </c>
    </row>
    <row r="36" spans="1:3" x14ac:dyDescent="0.3">
      <c r="A36" t="b">
        <v>0</v>
      </c>
      <c r="B36">
        <v>-166.09612999999999</v>
      </c>
      <c r="C36" s="2">
        <v>-0.23068906</v>
      </c>
    </row>
    <row r="37" spans="1:3" x14ac:dyDescent="0.3">
      <c r="A37" t="b">
        <v>0</v>
      </c>
      <c r="B37">
        <v>-166.09612999999999</v>
      </c>
      <c r="C37" s="2">
        <v>-0.23068906</v>
      </c>
    </row>
    <row r="38" spans="1:3" x14ac:dyDescent="0.3">
      <c r="A38" t="b">
        <v>1</v>
      </c>
      <c r="B38">
        <v>75.558959999999999</v>
      </c>
      <c r="C38" s="2">
        <v>0.10494299999999999</v>
      </c>
    </row>
    <row r="39" spans="1:3" x14ac:dyDescent="0.3">
      <c r="A39" t="b">
        <v>1</v>
      </c>
      <c r="B39">
        <v>75.558959999999999</v>
      </c>
      <c r="C39" s="2">
        <v>0.10494299999999999</v>
      </c>
    </row>
    <row r="40" spans="1:3" x14ac:dyDescent="0.3">
      <c r="A40" t="b">
        <v>0</v>
      </c>
      <c r="B40">
        <v>-166.09612999999999</v>
      </c>
      <c r="C40" s="2">
        <v>-0.23068906</v>
      </c>
    </row>
    <row r="41" spans="1:3" x14ac:dyDescent="0.3">
      <c r="A41" t="b">
        <v>1</v>
      </c>
      <c r="B41">
        <v>75.558959999999999</v>
      </c>
      <c r="C41" s="2">
        <v>0.10494299999999999</v>
      </c>
    </row>
    <row r="42" spans="1:3" x14ac:dyDescent="0.3">
      <c r="A42" t="b">
        <v>0</v>
      </c>
      <c r="B42">
        <v>-166.09612999999999</v>
      </c>
      <c r="C42" s="2">
        <v>-0.23068906</v>
      </c>
    </row>
    <row r="43" spans="1:3" x14ac:dyDescent="0.3">
      <c r="A43" t="b">
        <v>0</v>
      </c>
      <c r="B43">
        <v>-166.09612999999999</v>
      </c>
      <c r="C43" s="2">
        <v>-0.23068906</v>
      </c>
    </row>
    <row r="44" spans="1:3" x14ac:dyDescent="0.3">
      <c r="A44" t="b">
        <v>1</v>
      </c>
      <c r="B44">
        <v>75.558959999999999</v>
      </c>
      <c r="C44" s="2">
        <v>0.10494299999999999</v>
      </c>
    </row>
    <row r="45" spans="1:3" x14ac:dyDescent="0.3">
      <c r="A45" t="b">
        <v>0</v>
      </c>
      <c r="B45">
        <v>-166.09612999999999</v>
      </c>
      <c r="C45" s="2">
        <v>-0.23068906</v>
      </c>
    </row>
    <row r="46" spans="1:3" x14ac:dyDescent="0.3">
      <c r="A46" t="b">
        <v>0</v>
      </c>
      <c r="B46">
        <v>-166.09612999999999</v>
      </c>
      <c r="C46" s="2">
        <v>-0.23068906</v>
      </c>
    </row>
    <row r="47" spans="1:3" x14ac:dyDescent="0.3">
      <c r="A47" t="b">
        <v>0</v>
      </c>
      <c r="B47">
        <v>-166.09612999999999</v>
      </c>
      <c r="C47" s="2">
        <v>-0.23068906</v>
      </c>
    </row>
    <row r="48" spans="1:3" x14ac:dyDescent="0.3">
      <c r="A48" t="b">
        <v>1</v>
      </c>
      <c r="B48">
        <v>75.558959999999999</v>
      </c>
      <c r="C48" s="2">
        <v>0.10494299999999999</v>
      </c>
    </row>
    <row r="49" spans="1:3" x14ac:dyDescent="0.3">
      <c r="A49" t="b">
        <v>1</v>
      </c>
      <c r="B49">
        <v>75.558959999999999</v>
      </c>
      <c r="C49" s="2">
        <v>0.10494299999999999</v>
      </c>
    </row>
    <row r="50" spans="1:3" x14ac:dyDescent="0.3">
      <c r="A50" t="b">
        <v>1</v>
      </c>
      <c r="B50">
        <v>75.558959999999999</v>
      </c>
      <c r="C50" s="2">
        <v>0.10494299999999999</v>
      </c>
    </row>
    <row r="51" spans="1:3" x14ac:dyDescent="0.3">
      <c r="A51" t="b">
        <v>0</v>
      </c>
      <c r="B51">
        <v>-166.09612999999999</v>
      </c>
      <c r="C51" s="2">
        <v>-0.23068906</v>
      </c>
    </row>
    <row r="52" spans="1:3" x14ac:dyDescent="0.3">
      <c r="A52" t="b">
        <v>0</v>
      </c>
      <c r="B52">
        <v>-166.09612999999999</v>
      </c>
      <c r="C52" s="2">
        <v>-0.23068906</v>
      </c>
    </row>
    <row r="53" spans="1:3" x14ac:dyDescent="0.3">
      <c r="A53" t="b">
        <v>1</v>
      </c>
      <c r="B53">
        <v>75.558959999999999</v>
      </c>
      <c r="C53" s="2">
        <v>0.10494299999999999</v>
      </c>
    </row>
    <row r="54" spans="1:3" x14ac:dyDescent="0.3">
      <c r="A54" t="b">
        <v>1</v>
      </c>
      <c r="B54">
        <v>75.558959999999999</v>
      </c>
      <c r="C54" s="2">
        <v>0.10494299999999999</v>
      </c>
    </row>
    <row r="55" spans="1:3" x14ac:dyDescent="0.3">
      <c r="A55" t="b">
        <v>1</v>
      </c>
      <c r="B55">
        <v>75.558959999999999</v>
      </c>
      <c r="C55" s="2">
        <v>0.10494299999999999</v>
      </c>
    </row>
    <row r="56" spans="1:3" x14ac:dyDescent="0.3">
      <c r="A56" t="b">
        <v>0</v>
      </c>
      <c r="B56">
        <v>-166.09612999999999</v>
      </c>
      <c r="C56" s="2">
        <v>-0.23068906</v>
      </c>
    </row>
    <row r="57" spans="1:3" x14ac:dyDescent="0.3">
      <c r="A57" t="b">
        <v>1</v>
      </c>
      <c r="B57">
        <v>75.558959999999999</v>
      </c>
      <c r="C57" s="2">
        <v>0.10494299999999999</v>
      </c>
    </row>
    <row r="58" spans="1:3" x14ac:dyDescent="0.3">
      <c r="A58" t="b">
        <v>0</v>
      </c>
      <c r="B58">
        <v>-166.09612999999999</v>
      </c>
      <c r="C58" s="2">
        <v>-0.23068906</v>
      </c>
    </row>
    <row r="59" spans="1:3" x14ac:dyDescent="0.3">
      <c r="A59" t="b">
        <v>0</v>
      </c>
      <c r="B59">
        <v>-166.09612999999999</v>
      </c>
      <c r="C59" s="2">
        <v>-0.23068906</v>
      </c>
    </row>
    <row r="60" spans="1:3" x14ac:dyDescent="0.3">
      <c r="A60" t="b">
        <v>0</v>
      </c>
      <c r="B60">
        <v>-166.09612999999999</v>
      </c>
      <c r="C60" s="2">
        <v>-0.23068906</v>
      </c>
    </row>
    <row r="61" spans="1:3" x14ac:dyDescent="0.3">
      <c r="A61" t="b">
        <v>0</v>
      </c>
      <c r="B61">
        <v>-166.09612999999999</v>
      </c>
      <c r="C61" s="2">
        <v>-0.23068906</v>
      </c>
    </row>
    <row r="62" spans="1:3" x14ac:dyDescent="0.3">
      <c r="A62" t="b">
        <v>0</v>
      </c>
      <c r="B62">
        <v>-166.09612999999999</v>
      </c>
      <c r="C62" s="2">
        <v>-0.23068906</v>
      </c>
    </row>
    <row r="63" spans="1:3" x14ac:dyDescent="0.3">
      <c r="A63" t="b">
        <v>1</v>
      </c>
      <c r="B63">
        <v>75.558959999999999</v>
      </c>
      <c r="C63" s="2">
        <v>0.10494299999999999</v>
      </c>
    </row>
    <row r="64" spans="1:3" x14ac:dyDescent="0.3">
      <c r="A64" t="b">
        <v>1</v>
      </c>
      <c r="B64">
        <v>75.558959999999999</v>
      </c>
      <c r="C64" s="2">
        <v>0.10494299999999999</v>
      </c>
    </row>
    <row r="65" spans="1:3" x14ac:dyDescent="0.3">
      <c r="A65" t="b">
        <v>0</v>
      </c>
      <c r="B65">
        <v>-166.09612999999999</v>
      </c>
      <c r="C65" s="2">
        <v>-0.23068906</v>
      </c>
    </row>
    <row r="66" spans="1:3" x14ac:dyDescent="0.3">
      <c r="A66" t="b">
        <v>1</v>
      </c>
      <c r="B66">
        <v>75.558959999999999</v>
      </c>
      <c r="C66" s="2">
        <v>0.10494299999999999</v>
      </c>
    </row>
    <row r="67" spans="1:3" x14ac:dyDescent="0.3">
      <c r="A67" t="b">
        <v>0</v>
      </c>
      <c r="B67">
        <v>-166.09612999999999</v>
      </c>
      <c r="C67" s="2">
        <v>-0.23068906</v>
      </c>
    </row>
    <row r="68" spans="1:3" x14ac:dyDescent="0.3">
      <c r="A68" t="b">
        <v>1</v>
      </c>
      <c r="B68">
        <v>75.558959999999999</v>
      </c>
      <c r="C68" s="2">
        <v>0.10494299999999999</v>
      </c>
    </row>
    <row r="69" spans="1:3" x14ac:dyDescent="0.3">
      <c r="A69" t="b">
        <v>0</v>
      </c>
      <c r="B69">
        <v>-166.09612999999999</v>
      </c>
      <c r="C69" s="2">
        <v>-0.23068906</v>
      </c>
    </row>
    <row r="70" spans="1:3" x14ac:dyDescent="0.3">
      <c r="A70" t="b">
        <v>1</v>
      </c>
      <c r="B70">
        <v>75.558959999999999</v>
      </c>
      <c r="C70" s="2">
        <v>0.10494299999999999</v>
      </c>
    </row>
    <row r="71" spans="1:3" x14ac:dyDescent="0.3">
      <c r="A71" t="b">
        <v>0</v>
      </c>
      <c r="B71">
        <v>-166.09612999999999</v>
      </c>
      <c r="C71" s="2">
        <v>-0.23068906</v>
      </c>
    </row>
    <row r="72" spans="1:3" x14ac:dyDescent="0.3">
      <c r="A72" t="b">
        <v>1</v>
      </c>
      <c r="B72">
        <v>75.558959999999999</v>
      </c>
      <c r="C72" s="2">
        <v>0.10494299999999999</v>
      </c>
    </row>
    <row r="73" spans="1:3" x14ac:dyDescent="0.3">
      <c r="A73" t="b">
        <v>1</v>
      </c>
      <c r="B73">
        <v>75.558959999999999</v>
      </c>
      <c r="C73" s="2">
        <v>0.10494299999999999</v>
      </c>
    </row>
    <row r="74" spans="1:3" x14ac:dyDescent="0.3">
      <c r="A74" t="b">
        <v>1</v>
      </c>
      <c r="B74">
        <v>75.558959999999999</v>
      </c>
      <c r="C74" s="2">
        <v>0.10494299999999999</v>
      </c>
    </row>
    <row r="75" spans="1:3" x14ac:dyDescent="0.3">
      <c r="A75" t="b">
        <v>1</v>
      </c>
      <c r="B75">
        <v>75.558959999999999</v>
      </c>
      <c r="C75" s="2">
        <v>0.10494299999999999</v>
      </c>
    </row>
    <row r="76" spans="1:3" x14ac:dyDescent="0.3">
      <c r="A76" t="b">
        <v>0</v>
      </c>
      <c r="B76">
        <v>-166.09612999999999</v>
      </c>
      <c r="C76" s="2">
        <v>-0.23068906</v>
      </c>
    </row>
    <row r="77" spans="1:3" x14ac:dyDescent="0.3">
      <c r="A77" t="b">
        <v>0</v>
      </c>
      <c r="B77">
        <v>-166.09612999999999</v>
      </c>
      <c r="C77" s="2">
        <v>-0.23068906</v>
      </c>
    </row>
    <row r="78" spans="1:3" x14ac:dyDescent="0.3">
      <c r="A78" t="b">
        <v>1</v>
      </c>
      <c r="B78">
        <v>75.558959999999999</v>
      </c>
      <c r="C78" s="2">
        <v>0.10494299999999999</v>
      </c>
    </row>
    <row r="79" spans="1:3" x14ac:dyDescent="0.3">
      <c r="A79" t="b">
        <v>0</v>
      </c>
      <c r="B79">
        <v>-166.09612999999999</v>
      </c>
      <c r="C79" s="2">
        <v>-0.23068906</v>
      </c>
    </row>
    <row r="80" spans="1:3" x14ac:dyDescent="0.3">
      <c r="A80" t="b">
        <v>0</v>
      </c>
      <c r="B80">
        <v>-166.09612999999999</v>
      </c>
      <c r="C80" s="2">
        <v>-0.23068906</v>
      </c>
    </row>
    <row r="81" spans="1:3" x14ac:dyDescent="0.3">
      <c r="A81" t="b">
        <v>0</v>
      </c>
      <c r="B81">
        <v>-166.09612999999999</v>
      </c>
      <c r="C81" s="2">
        <v>-0.23068906</v>
      </c>
    </row>
    <row r="82" spans="1:3" x14ac:dyDescent="0.3">
      <c r="A82" t="b">
        <v>1</v>
      </c>
      <c r="B82">
        <v>75.558959999999999</v>
      </c>
      <c r="C82" s="2">
        <v>0.10494299999999999</v>
      </c>
    </row>
    <row r="83" spans="1:3" x14ac:dyDescent="0.3">
      <c r="A83" t="b">
        <v>1</v>
      </c>
      <c r="B83">
        <v>75.558959999999999</v>
      </c>
      <c r="C83" s="2">
        <v>0.10494299999999999</v>
      </c>
    </row>
    <row r="84" spans="1:3" x14ac:dyDescent="0.3">
      <c r="A84" t="b">
        <v>0</v>
      </c>
      <c r="B84">
        <v>-166.09612999999999</v>
      </c>
      <c r="C84" s="2">
        <v>-0.23068906</v>
      </c>
    </row>
    <row r="85" spans="1:3" x14ac:dyDescent="0.3">
      <c r="A85" t="b">
        <v>0</v>
      </c>
      <c r="B85">
        <v>-166.09612999999999</v>
      </c>
      <c r="C85" s="2">
        <v>-0.23068906</v>
      </c>
    </row>
    <row r="86" spans="1:3" x14ac:dyDescent="0.3">
      <c r="A86" t="b">
        <v>1</v>
      </c>
      <c r="B86">
        <v>75.558959999999999</v>
      </c>
      <c r="C86" s="2">
        <v>0.10494299999999999</v>
      </c>
    </row>
    <row r="87" spans="1:3" x14ac:dyDescent="0.3">
      <c r="A87" t="b">
        <v>1</v>
      </c>
      <c r="B87">
        <v>75.558959999999999</v>
      </c>
      <c r="C87" s="2">
        <v>0.10494299999999999</v>
      </c>
    </row>
    <row r="88" spans="1:3" x14ac:dyDescent="0.3">
      <c r="A88" t="b">
        <v>0</v>
      </c>
      <c r="B88">
        <v>-166.09612999999999</v>
      </c>
      <c r="C88" s="2">
        <v>-0.23068906</v>
      </c>
    </row>
    <row r="89" spans="1:3" x14ac:dyDescent="0.3">
      <c r="A89" t="b">
        <v>1</v>
      </c>
      <c r="B89">
        <v>75.558959999999999</v>
      </c>
      <c r="C89" s="2">
        <v>0.10494299999999999</v>
      </c>
    </row>
    <row r="90" spans="1:3" x14ac:dyDescent="0.3">
      <c r="A90" t="b">
        <v>0</v>
      </c>
      <c r="B90">
        <v>-166.09612999999999</v>
      </c>
      <c r="C90" s="2">
        <v>-0.23068906</v>
      </c>
    </row>
    <row r="91" spans="1:3" x14ac:dyDescent="0.3">
      <c r="A91" t="b">
        <v>0</v>
      </c>
      <c r="B91">
        <v>-166.09612999999999</v>
      </c>
      <c r="C91" s="2">
        <v>-0.23068906</v>
      </c>
    </row>
    <row r="92" spans="1:3" x14ac:dyDescent="0.3">
      <c r="A92" t="b">
        <v>0</v>
      </c>
      <c r="B92">
        <v>-166.09612999999999</v>
      </c>
      <c r="C92" s="2">
        <v>-0.23068906</v>
      </c>
    </row>
    <row r="93" spans="1:3" x14ac:dyDescent="0.3">
      <c r="A93" t="b">
        <v>1</v>
      </c>
      <c r="B93">
        <v>75.558959999999999</v>
      </c>
      <c r="C93" s="2">
        <v>0.10494299999999999</v>
      </c>
    </row>
    <row r="94" spans="1:3" x14ac:dyDescent="0.3">
      <c r="A94" t="b">
        <v>0</v>
      </c>
      <c r="B94">
        <v>-166.09612999999999</v>
      </c>
      <c r="C94" s="2">
        <v>-0.23068906</v>
      </c>
    </row>
    <row r="95" spans="1:3" x14ac:dyDescent="0.3">
      <c r="A95" t="b">
        <v>1</v>
      </c>
      <c r="B95">
        <v>75.558959999999999</v>
      </c>
      <c r="C95" s="2">
        <v>0.10494299999999999</v>
      </c>
    </row>
    <row r="96" spans="1:3" x14ac:dyDescent="0.3">
      <c r="A96" t="b">
        <v>1</v>
      </c>
      <c r="B96">
        <v>75.558959999999999</v>
      </c>
      <c r="C96" s="2">
        <v>0.10494299999999999</v>
      </c>
    </row>
    <row r="97" spans="1:3" x14ac:dyDescent="0.3">
      <c r="A97" t="b">
        <v>1</v>
      </c>
      <c r="B97">
        <v>75.558959999999999</v>
      </c>
      <c r="C97" s="2">
        <v>0.10494299999999999</v>
      </c>
    </row>
    <row r="98" spans="1:3" x14ac:dyDescent="0.3">
      <c r="A98" t="b">
        <v>1</v>
      </c>
      <c r="B98">
        <v>75.558959999999999</v>
      </c>
      <c r="C98" s="2">
        <v>0.10494299999999999</v>
      </c>
    </row>
    <row r="99" spans="1:3" x14ac:dyDescent="0.3">
      <c r="A99" t="b">
        <v>1</v>
      </c>
      <c r="B99">
        <v>75.558959999999999</v>
      </c>
      <c r="C99" s="2">
        <v>0.10494299999999999</v>
      </c>
    </row>
    <row r="100" spans="1:3" x14ac:dyDescent="0.3">
      <c r="A100" t="b">
        <v>0</v>
      </c>
      <c r="B100">
        <v>-166.09612999999999</v>
      </c>
      <c r="C100" s="2">
        <v>-0.23068906</v>
      </c>
    </row>
    <row r="101" spans="1:3" x14ac:dyDescent="0.3">
      <c r="A101" t="b">
        <v>1</v>
      </c>
      <c r="B101">
        <v>75.558959999999999</v>
      </c>
      <c r="C101" s="2">
        <v>0.10494299999999999</v>
      </c>
    </row>
    <row r="102" spans="1:3" x14ac:dyDescent="0.3">
      <c r="A102" t="b">
        <v>1</v>
      </c>
      <c r="B102">
        <v>75.558959999999999</v>
      </c>
      <c r="C102" s="2">
        <v>0.10494299999999999</v>
      </c>
    </row>
    <row r="103" spans="1:3" x14ac:dyDescent="0.3">
      <c r="A103" t="b">
        <v>0</v>
      </c>
      <c r="B103">
        <v>-166.09612999999999</v>
      </c>
      <c r="C103" s="2">
        <v>-0.23068906</v>
      </c>
    </row>
    <row r="104" spans="1:3" x14ac:dyDescent="0.3">
      <c r="A104" t="b">
        <v>0</v>
      </c>
      <c r="B104">
        <v>-166.09612999999999</v>
      </c>
      <c r="C104" s="2">
        <v>-0.23068906</v>
      </c>
    </row>
    <row r="105" spans="1:3" x14ac:dyDescent="0.3">
      <c r="A105" t="b">
        <v>0</v>
      </c>
      <c r="B105">
        <v>-166.09612999999999</v>
      </c>
      <c r="C105" s="2">
        <v>-0.23068906</v>
      </c>
    </row>
    <row r="106" spans="1:3" x14ac:dyDescent="0.3">
      <c r="A106" t="b">
        <v>0</v>
      </c>
      <c r="B106">
        <v>-166.09612999999999</v>
      </c>
      <c r="C106" s="2">
        <v>-0.23068906</v>
      </c>
    </row>
    <row r="107" spans="1:3" x14ac:dyDescent="0.3">
      <c r="A107" t="b">
        <v>0</v>
      </c>
      <c r="B107">
        <v>-166.09612999999999</v>
      </c>
      <c r="C107" s="2">
        <v>-0.23068906</v>
      </c>
    </row>
    <row r="108" spans="1:3" x14ac:dyDescent="0.3">
      <c r="A108" t="b">
        <v>0</v>
      </c>
      <c r="B108">
        <v>-166.09612999999999</v>
      </c>
      <c r="C108" s="2">
        <v>-0.23068906</v>
      </c>
    </row>
    <row r="109" spans="1:3" x14ac:dyDescent="0.3">
      <c r="A109" t="b">
        <v>0</v>
      </c>
      <c r="B109">
        <v>-166.09612999999999</v>
      </c>
      <c r="C109" s="2">
        <v>-0.23068906</v>
      </c>
    </row>
    <row r="110" spans="1:3" x14ac:dyDescent="0.3">
      <c r="A110" t="b">
        <v>0</v>
      </c>
      <c r="B110">
        <v>-166.09612999999999</v>
      </c>
      <c r="C110" s="2">
        <v>-0.23068906</v>
      </c>
    </row>
    <row r="111" spans="1:3" x14ac:dyDescent="0.3">
      <c r="A111" t="b">
        <v>1</v>
      </c>
      <c r="B111">
        <v>75.558959999999999</v>
      </c>
      <c r="C111" s="2">
        <v>0.10494299999999999</v>
      </c>
    </row>
    <row r="112" spans="1:3" x14ac:dyDescent="0.3">
      <c r="A112" t="b">
        <v>0</v>
      </c>
      <c r="B112">
        <v>-166.09612999999999</v>
      </c>
      <c r="C112" s="2">
        <v>-0.23068906</v>
      </c>
    </row>
    <row r="113" spans="1:3" x14ac:dyDescent="0.3">
      <c r="A113" t="b">
        <v>0</v>
      </c>
      <c r="B113">
        <v>-166.09612999999999</v>
      </c>
      <c r="C113" s="2">
        <v>-0.23068906</v>
      </c>
    </row>
    <row r="114" spans="1:3" x14ac:dyDescent="0.3">
      <c r="A114" t="b">
        <v>1</v>
      </c>
      <c r="B114">
        <v>75.558959999999999</v>
      </c>
      <c r="C114" s="2">
        <v>0.10494299999999999</v>
      </c>
    </row>
    <row r="115" spans="1:3" x14ac:dyDescent="0.3">
      <c r="A115" t="b">
        <v>0</v>
      </c>
      <c r="B115">
        <v>-166.09612999999999</v>
      </c>
      <c r="C115" s="2">
        <v>-0.23068906</v>
      </c>
    </row>
    <row r="116" spans="1:3" x14ac:dyDescent="0.3">
      <c r="A116" t="b">
        <v>1</v>
      </c>
      <c r="B116">
        <v>75.558959999999999</v>
      </c>
      <c r="C116" s="2">
        <v>0.10494299999999999</v>
      </c>
    </row>
    <row r="117" spans="1:3" x14ac:dyDescent="0.3">
      <c r="A117" t="b">
        <v>1</v>
      </c>
      <c r="B117">
        <v>75.558959999999999</v>
      </c>
      <c r="C117" s="2">
        <v>0.10494299999999999</v>
      </c>
    </row>
    <row r="118" spans="1:3" x14ac:dyDescent="0.3">
      <c r="A118" t="b">
        <v>0</v>
      </c>
      <c r="B118">
        <v>-166.09612999999999</v>
      </c>
      <c r="C118" s="2">
        <v>-0.23068906</v>
      </c>
    </row>
    <row r="119" spans="1:3" x14ac:dyDescent="0.3">
      <c r="A119" t="b">
        <v>0</v>
      </c>
      <c r="B119">
        <v>-166.09612999999999</v>
      </c>
      <c r="C119" s="2">
        <v>-0.23068906</v>
      </c>
    </row>
    <row r="120" spans="1:3" x14ac:dyDescent="0.3">
      <c r="A120" t="b">
        <v>1</v>
      </c>
      <c r="B120">
        <v>75.558959999999999</v>
      </c>
      <c r="C120" s="2">
        <v>0.10494299999999999</v>
      </c>
    </row>
    <row r="121" spans="1:3" x14ac:dyDescent="0.3">
      <c r="A121" t="b">
        <v>1</v>
      </c>
      <c r="B121">
        <v>75.558959999999999</v>
      </c>
      <c r="C121" s="2">
        <v>0.10494299999999999</v>
      </c>
    </row>
    <row r="122" spans="1:3" x14ac:dyDescent="0.3">
      <c r="A122" t="b">
        <v>0</v>
      </c>
      <c r="B122">
        <v>-166.09612999999999</v>
      </c>
      <c r="C122" s="2">
        <v>-0.23068906</v>
      </c>
    </row>
    <row r="123" spans="1:3" x14ac:dyDescent="0.3">
      <c r="A123" t="b">
        <v>0</v>
      </c>
      <c r="B123">
        <v>-166.09612999999999</v>
      </c>
      <c r="C123" s="2">
        <v>-0.23068906</v>
      </c>
    </row>
    <row r="124" spans="1:3" x14ac:dyDescent="0.3">
      <c r="A124" t="b">
        <v>0</v>
      </c>
      <c r="B124">
        <v>-166.09612999999999</v>
      </c>
      <c r="C124" s="2">
        <v>-0.23068906</v>
      </c>
    </row>
    <row r="125" spans="1:3" x14ac:dyDescent="0.3">
      <c r="A125" t="b">
        <v>1</v>
      </c>
      <c r="B125">
        <v>75.558959999999999</v>
      </c>
      <c r="C125" s="2">
        <v>0.10494299999999999</v>
      </c>
    </row>
    <row r="126" spans="1:3" x14ac:dyDescent="0.3">
      <c r="A126" t="b">
        <v>1</v>
      </c>
      <c r="B126">
        <v>75.558959999999999</v>
      </c>
      <c r="C126" s="2">
        <v>0.10494299999999999</v>
      </c>
    </row>
    <row r="127" spans="1:3" x14ac:dyDescent="0.3">
      <c r="A127" t="b">
        <v>0</v>
      </c>
      <c r="B127">
        <v>-166.09612999999999</v>
      </c>
      <c r="C127" s="2">
        <v>-0.23068906</v>
      </c>
    </row>
    <row r="128" spans="1:3" x14ac:dyDescent="0.3">
      <c r="A128" t="b">
        <v>1</v>
      </c>
      <c r="B128">
        <v>75.558959999999999</v>
      </c>
      <c r="C128" s="2">
        <v>0.10494299999999999</v>
      </c>
    </row>
    <row r="129" spans="1:3" x14ac:dyDescent="0.3">
      <c r="A129" t="b">
        <v>0</v>
      </c>
      <c r="B129">
        <v>-166.09612999999999</v>
      </c>
      <c r="C129" s="2">
        <v>-0.23068906</v>
      </c>
    </row>
    <row r="130" spans="1:3" x14ac:dyDescent="0.3">
      <c r="A130" t="b">
        <v>1</v>
      </c>
      <c r="B130">
        <v>75.558959999999999</v>
      </c>
      <c r="C130" s="2">
        <v>0.10494299999999999</v>
      </c>
    </row>
    <row r="131" spans="1:3" x14ac:dyDescent="0.3">
      <c r="A131" t="b">
        <v>1</v>
      </c>
      <c r="B131">
        <v>75.558959999999999</v>
      </c>
      <c r="C131" s="2">
        <v>0.10494299999999999</v>
      </c>
    </row>
    <row r="132" spans="1:3" x14ac:dyDescent="0.3">
      <c r="A132" t="b">
        <v>1</v>
      </c>
      <c r="B132">
        <v>75.558959999999999</v>
      </c>
      <c r="C132" s="2">
        <v>0.10494299999999999</v>
      </c>
    </row>
    <row r="133" spans="1:3" x14ac:dyDescent="0.3">
      <c r="A133" t="b">
        <v>0</v>
      </c>
      <c r="B133">
        <v>-166.09612999999999</v>
      </c>
      <c r="C133" s="2">
        <v>-0.23068906</v>
      </c>
    </row>
    <row r="134" spans="1:3" x14ac:dyDescent="0.3">
      <c r="A134" t="b">
        <v>0</v>
      </c>
      <c r="B134">
        <v>-166.09612999999999</v>
      </c>
      <c r="C134" s="2">
        <v>-0.23068906</v>
      </c>
    </row>
    <row r="135" spans="1:3" x14ac:dyDescent="0.3">
      <c r="A135" t="b">
        <v>1</v>
      </c>
      <c r="B135">
        <v>75.558959999999999</v>
      </c>
      <c r="C135" s="2">
        <v>0.10494299999999999</v>
      </c>
    </row>
    <row r="136" spans="1:3" x14ac:dyDescent="0.3">
      <c r="A136" t="b">
        <v>0</v>
      </c>
      <c r="B136">
        <v>-166.09612999999999</v>
      </c>
      <c r="C136" s="2">
        <v>-0.23068906</v>
      </c>
    </row>
    <row r="137" spans="1:3" x14ac:dyDescent="0.3">
      <c r="A137" t="b">
        <v>0</v>
      </c>
      <c r="B137">
        <v>-166.09612999999999</v>
      </c>
      <c r="C137" s="2">
        <v>-0.23068906</v>
      </c>
    </row>
    <row r="138" spans="1:3" x14ac:dyDescent="0.3">
      <c r="A138" t="b">
        <v>1</v>
      </c>
      <c r="B138">
        <v>75.558959999999999</v>
      </c>
      <c r="C138" s="2">
        <v>0.10494299999999999</v>
      </c>
    </row>
    <row r="139" spans="1:3" x14ac:dyDescent="0.3">
      <c r="A139" t="b">
        <v>0</v>
      </c>
      <c r="B139">
        <v>-166.09612999999999</v>
      </c>
      <c r="C139" s="2">
        <v>-0.23068906</v>
      </c>
    </row>
    <row r="140" spans="1:3" x14ac:dyDescent="0.3">
      <c r="A140" t="b">
        <v>1</v>
      </c>
      <c r="B140">
        <v>75.558959999999999</v>
      </c>
      <c r="C140" s="2">
        <v>0.10494299999999999</v>
      </c>
    </row>
    <row r="141" spans="1:3" x14ac:dyDescent="0.3">
      <c r="A141" t="b">
        <v>1</v>
      </c>
      <c r="B141">
        <v>75.558959999999999</v>
      </c>
      <c r="C141" s="2">
        <v>0.10494299999999999</v>
      </c>
    </row>
    <row r="142" spans="1:3" x14ac:dyDescent="0.3">
      <c r="A142" t="b">
        <v>1</v>
      </c>
      <c r="B142">
        <v>75.558959999999999</v>
      </c>
      <c r="C142" s="2">
        <v>0.10494299999999999</v>
      </c>
    </row>
    <row r="143" spans="1:3" x14ac:dyDescent="0.3">
      <c r="A143" t="b">
        <v>0</v>
      </c>
      <c r="B143">
        <v>-166.09612999999999</v>
      </c>
      <c r="C143" s="2">
        <v>-0.23068906</v>
      </c>
    </row>
    <row r="144" spans="1:3" x14ac:dyDescent="0.3">
      <c r="A144" t="b">
        <v>1</v>
      </c>
      <c r="B144">
        <v>75.558959999999999</v>
      </c>
      <c r="C144" s="2">
        <v>0.10494299999999999</v>
      </c>
    </row>
    <row r="145" spans="1:3" x14ac:dyDescent="0.3">
      <c r="A145" t="b">
        <v>0</v>
      </c>
      <c r="B145">
        <v>-166.09612999999999</v>
      </c>
      <c r="C145" s="2">
        <v>-0.23068906</v>
      </c>
    </row>
    <row r="146" spans="1:3" x14ac:dyDescent="0.3">
      <c r="A146" t="b">
        <v>0</v>
      </c>
      <c r="B146">
        <v>-166.09612999999999</v>
      </c>
      <c r="C146" s="2">
        <v>-0.23068906</v>
      </c>
    </row>
    <row r="147" spans="1:3" x14ac:dyDescent="0.3">
      <c r="A147" t="b">
        <v>0</v>
      </c>
      <c r="B147">
        <v>-166.09612999999999</v>
      </c>
      <c r="C147" s="2">
        <v>-0.23068906</v>
      </c>
    </row>
    <row r="148" spans="1:3" x14ac:dyDescent="0.3">
      <c r="A148" t="b">
        <v>1</v>
      </c>
      <c r="B148">
        <v>75.558959999999999</v>
      </c>
      <c r="C148" s="2">
        <v>0.10494299999999999</v>
      </c>
    </row>
    <row r="149" spans="1:3" x14ac:dyDescent="0.3">
      <c r="A149" t="b">
        <v>1</v>
      </c>
      <c r="B149">
        <v>75.558959999999999</v>
      </c>
      <c r="C149" s="2">
        <v>0.10494299999999999</v>
      </c>
    </row>
    <row r="150" spans="1:3" x14ac:dyDescent="0.3">
      <c r="A150" t="b">
        <v>1</v>
      </c>
      <c r="B150">
        <v>75.558959999999999</v>
      </c>
      <c r="C150" s="2">
        <v>0.10494299999999999</v>
      </c>
    </row>
    <row r="151" spans="1:3" x14ac:dyDescent="0.3">
      <c r="A151" t="b">
        <v>1</v>
      </c>
      <c r="B151">
        <v>75.558959999999999</v>
      </c>
      <c r="C151" s="2">
        <v>0.10494299999999999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DD3-9826-4D54-8072-F28EDD092744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-3.7814941000000002</v>
      </c>
      <c r="C2" s="2">
        <v>-5.2520754000000003E-3</v>
      </c>
      <c r="E2" s="1" t="s">
        <v>3</v>
      </c>
      <c r="F2" s="2">
        <f xml:space="preserve"> COUNTIF(TradeResults4[Column1], "VERDADEIRO") / COUNTA(TradeResults4[Column1])</f>
        <v>1</v>
      </c>
    </row>
    <row r="3" spans="1:6" ht="18" x14ac:dyDescent="0.35">
      <c r="A3" t="b">
        <v>1</v>
      </c>
      <c r="B3">
        <v>-39.679319999999997</v>
      </c>
      <c r="C3" s="2">
        <v>-5.5110168000000001E-2</v>
      </c>
      <c r="E3" s="1" t="s">
        <v>4</v>
      </c>
      <c r="F3" s="3">
        <f t="array" ref="F3" xml:space="preserve"> AVERAGE(IF(TradeResults4[Column1] = TRUE,TradeResults4[Column3]))</f>
        <v>-1.01230065784E-2</v>
      </c>
    </row>
    <row r="4" spans="1:6" ht="18" x14ac:dyDescent="0.35">
      <c r="A4" t="b">
        <v>1</v>
      </c>
      <c r="B4">
        <v>-39.679319999999997</v>
      </c>
      <c r="C4" s="2">
        <v>-5.5110168000000001E-2</v>
      </c>
      <c r="E4" s="1" t="s">
        <v>8</v>
      </c>
      <c r="F4" s="6">
        <f t="array" ref="F4" xml:space="preserve"> AVERAGE(IF(TradeResults4[Column1] = TRUE,TradeResults4[Column2],0))</f>
        <v>-7.2885644406666641</v>
      </c>
    </row>
    <row r="5" spans="1:6" ht="18" x14ac:dyDescent="0.35">
      <c r="A5" t="b">
        <v>1</v>
      </c>
      <c r="B5">
        <v>-39.679319999999997</v>
      </c>
      <c r="C5" s="2">
        <v>-5.5110168000000001E-2</v>
      </c>
      <c r="E5" s="4" t="s">
        <v>5</v>
      </c>
      <c r="F5" s="2">
        <f t="array" ref="F5">_xlfn.STDEV.P(IF(TradeResults4[Column1]=TRUE, TradeResults4[Column3]))</f>
        <v>4.1262312948059057E-2</v>
      </c>
    </row>
    <row r="6" spans="1:6" ht="18" x14ac:dyDescent="0.35">
      <c r="A6" t="b">
        <v>1</v>
      </c>
      <c r="B6">
        <v>-39.679319999999997</v>
      </c>
      <c r="C6" s="2">
        <v>-5.5110168000000001E-2</v>
      </c>
      <c r="E6" s="1" t="s">
        <v>6</v>
      </c>
      <c r="F6" s="2">
        <f t="array" ref="F6">_xlfn.STDEV.P(IF(TradeResults4[Column1]=TRUE, IF(TradeResults4[Column3]&gt;0,TradeResults4[Column3])))</f>
        <v>1.968363128129539E-2</v>
      </c>
    </row>
    <row r="7" spans="1:6" ht="18" x14ac:dyDescent="0.35">
      <c r="A7" t="b">
        <v>1</v>
      </c>
      <c r="B7">
        <v>19.649291999999999</v>
      </c>
      <c r="C7" s="2">
        <v>2.7290683E-2</v>
      </c>
      <c r="E7" s="1" t="s">
        <v>7</v>
      </c>
      <c r="F7" s="3">
        <f t="array" ref="F7">_xlfn.STDEV.P(IF(TradeResults4[Column1]=TRUE, IF(TradeResults4[Column3]&lt;0,TradeResults4[Column3])))</f>
        <v>1.9338328285472266E-2</v>
      </c>
    </row>
    <row r="8" spans="1:6" x14ac:dyDescent="0.3">
      <c r="A8" t="b">
        <v>1</v>
      </c>
      <c r="B8">
        <v>-1.9656982000000001</v>
      </c>
      <c r="C8" s="2">
        <v>-2.7301364999999999E-3</v>
      </c>
    </row>
    <row r="9" spans="1:6" x14ac:dyDescent="0.3">
      <c r="A9" t="b">
        <v>1</v>
      </c>
      <c r="B9">
        <v>-39.679319999999997</v>
      </c>
      <c r="C9" s="2">
        <v>-5.5110168000000001E-2</v>
      </c>
    </row>
    <row r="10" spans="1:6" x14ac:dyDescent="0.3">
      <c r="A10" t="b">
        <v>1</v>
      </c>
      <c r="B10">
        <v>-39.679319999999997</v>
      </c>
      <c r="C10" s="2">
        <v>-5.5110168000000001E-2</v>
      </c>
    </row>
    <row r="11" spans="1:6" x14ac:dyDescent="0.3">
      <c r="A11" t="b">
        <v>1</v>
      </c>
      <c r="B11">
        <v>8.1729129999999994</v>
      </c>
      <c r="C11" s="2">
        <v>1.1351267999999999E-2</v>
      </c>
    </row>
    <row r="12" spans="1:6" x14ac:dyDescent="0.3">
      <c r="A12" t="b">
        <v>1</v>
      </c>
      <c r="B12">
        <v>10.016785</v>
      </c>
      <c r="C12" s="2">
        <v>1.3912201000000001E-2</v>
      </c>
    </row>
    <row r="13" spans="1:6" x14ac:dyDescent="0.3">
      <c r="A13" t="b">
        <v>1</v>
      </c>
      <c r="B13">
        <v>22.121642999999999</v>
      </c>
      <c r="C13" s="2">
        <v>3.0724504999999999E-2</v>
      </c>
    </row>
    <row r="14" spans="1:6" x14ac:dyDescent="0.3">
      <c r="A14" t="b">
        <v>1</v>
      </c>
      <c r="B14">
        <v>38.053649999999998</v>
      </c>
      <c r="C14" s="2">
        <v>5.2852290000000003E-2</v>
      </c>
    </row>
    <row r="15" spans="1:6" x14ac:dyDescent="0.3">
      <c r="A15" t="b">
        <v>1</v>
      </c>
      <c r="B15">
        <v>-39.679319999999997</v>
      </c>
      <c r="C15" s="2">
        <v>-5.5110168000000001E-2</v>
      </c>
    </row>
    <row r="16" spans="1:6" x14ac:dyDescent="0.3">
      <c r="A16" t="b">
        <v>1</v>
      </c>
      <c r="B16">
        <v>-15.734802</v>
      </c>
      <c r="C16" s="2">
        <v>-2.1853892E-2</v>
      </c>
    </row>
    <row r="17" spans="1:3" x14ac:dyDescent="0.3">
      <c r="A17" t="b">
        <v>1</v>
      </c>
      <c r="B17">
        <v>-39.679319999999997</v>
      </c>
      <c r="C17" s="2">
        <v>-5.5110168000000001E-2</v>
      </c>
    </row>
    <row r="18" spans="1:3" x14ac:dyDescent="0.3">
      <c r="A18" t="b">
        <v>1</v>
      </c>
      <c r="B18">
        <v>-39.679319999999997</v>
      </c>
      <c r="C18" s="2">
        <v>-5.5110168000000001E-2</v>
      </c>
    </row>
    <row r="19" spans="1:3" x14ac:dyDescent="0.3">
      <c r="A19" t="b">
        <v>1</v>
      </c>
      <c r="B19">
        <v>20.344360000000002</v>
      </c>
      <c r="C19" s="2">
        <v>2.8256057000000001E-2</v>
      </c>
    </row>
    <row r="20" spans="1:3" x14ac:dyDescent="0.3">
      <c r="A20" t="b">
        <v>1</v>
      </c>
      <c r="B20">
        <v>26.847534</v>
      </c>
      <c r="C20" s="2">
        <v>3.728824E-2</v>
      </c>
    </row>
    <row r="21" spans="1:3" x14ac:dyDescent="0.3">
      <c r="A21" t="b">
        <v>1</v>
      </c>
      <c r="B21">
        <v>-10.200562</v>
      </c>
      <c r="C21" s="2">
        <v>-1.4167447E-2</v>
      </c>
    </row>
    <row r="22" spans="1:3" x14ac:dyDescent="0.3">
      <c r="A22" t="b">
        <v>1</v>
      </c>
      <c r="B22">
        <v>-28.663757</v>
      </c>
      <c r="C22" s="2">
        <v>-3.9810773000000001E-2</v>
      </c>
    </row>
    <row r="23" spans="1:3" x14ac:dyDescent="0.3">
      <c r="A23" t="b">
        <v>1</v>
      </c>
      <c r="B23">
        <v>19.260069999999999</v>
      </c>
      <c r="C23" s="2">
        <v>2.6750098999999999E-2</v>
      </c>
    </row>
    <row r="24" spans="1:3" x14ac:dyDescent="0.3">
      <c r="A24" t="b">
        <v>1</v>
      </c>
      <c r="B24">
        <v>17.985168000000002</v>
      </c>
      <c r="C24" s="2">
        <v>2.4979400999999998E-2</v>
      </c>
    </row>
    <row r="25" spans="1:3" x14ac:dyDescent="0.3">
      <c r="A25" t="b">
        <v>1</v>
      </c>
      <c r="B25">
        <v>-39.679319999999997</v>
      </c>
      <c r="C25" s="2">
        <v>-5.5110168000000001E-2</v>
      </c>
    </row>
    <row r="26" spans="1:3" x14ac:dyDescent="0.3">
      <c r="A26" t="b">
        <v>1</v>
      </c>
      <c r="B26">
        <v>33.308349999999997</v>
      </c>
      <c r="C26" s="2">
        <v>4.6261597000000002E-2</v>
      </c>
    </row>
    <row r="27" spans="1:3" x14ac:dyDescent="0.3">
      <c r="A27" t="b">
        <v>1</v>
      </c>
      <c r="B27">
        <v>-1.6796875</v>
      </c>
      <c r="C27" s="2">
        <v>-2.3328992999999999E-3</v>
      </c>
    </row>
    <row r="28" spans="1:3" x14ac:dyDescent="0.3">
      <c r="A28" t="b">
        <v>1</v>
      </c>
      <c r="B28">
        <v>17.75592</v>
      </c>
      <c r="C28" s="2">
        <v>2.4660999999999999E-2</v>
      </c>
    </row>
    <row r="29" spans="1:3" x14ac:dyDescent="0.3">
      <c r="A29" t="b">
        <v>1</v>
      </c>
      <c r="B29">
        <v>-39.679319999999997</v>
      </c>
      <c r="C29" s="2">
        <v>-5.5110168000000001E-2</v>
      </c>
    </row>
    <row r="30" spans="1:3" x14ac:dyDescent="0.3">
      <c r="A30" t="b">
        <v>1</v>
      </c>
      <c r="B30">
        <v>-39.679319999999997</v>
      </c>
      <c r="C30" s="2">
        <v>-5.5110168000000001E-2</v>
      </c>
    </row>
    <row r="31" spans="1:3" x14ac:dyDescent="0.3">
      <c r="A31" t="b">
        <v>1</v>
      </c>
      <c r="B31">
        <v>46.547485000000002</v>
      </c>
      <c r="C31" s="2">
        <v>6.4649284000000001E-2</v>
      </c>
    </row>
    <row r="32" spans="1:3" x14ac:dyDescent="0.3">
      <c r="A32" t="b">
        <v>1</v>
      </c>
      <c r="B32">
        <v>36.314453</v>
      </c>
      <c r="C32" s="2">
        <v>5.0436740000000001E-2</v>
      </c>
    </row>
    <row r="33" spans="1:3" x14ac:dyDescent="0.3">
      <c r="A33" t="b">
        <v>1</v>
      </c>
      <c r="B33">
        <v>-7.0957030000000003</v>
      </c>
      <c r="C33" s="2">
        <v>-9.8551430000000002E-3</v>
      </c>
    </row>
    <row r="34" spans="1:3" x14ac:dyDescent="0.3">
      <c r="A34" t="b">
        <v>1</v>
      </c>
      <c r="B34">
        <v>-26.438538000000001</v>
      </c>
      <c r="C34" s="2">
        <v>-3.672019E-2</v>
      </c>
    </row>
    <row r="35" spans="1:3" x14ac:dyDescent="0.3">
      <c r="A35" t="b">
        <v>1</v>
      </c>
      <c r="B35">
        <v>3.8968506000000001</v>
      </c>
      <c r="C35" s="2">
        <v>5.4122926999999998E-3</v>
      </c>
    </row>
    <row r="36" spans="1:3" x14ac:dyDescent="0.3">
      <c r="A36" t="b">
        <v>1</v>
      </c>
      <c r="B36">
        <v>34.815612999999999</v>
      </c>
      <c r="C36" s="2">
        <v>4.8355017E-2</v>
      </c>
    </row>
    <row r="37" spans="1:3" x14ac:dyDescent="0.3">
      <c r="A37" t="b">
        <v>1</v>
      </c>
      <c r="B37">
        <v>26.447020999999999</v>
      </c>
      <c r="C37" s="2">
        <v>3.6731973000000001E-2</v>
      </c>
    </row>
    <row r="38" spans="1:3" x14ac:dyDescent="0.3">
      <c r="A38" t="b">
        <v>1</v>
      </c>
      <c r="B38">
        <v>-0.1531372</v>
      </c>
      <c r="C38" s="2">
        <v>-2.1269056000000001E-4</v>
      </c>
    </row>
    <row r="39" spans="1:3" x14ac:dyDescent="0.3">
      <c r="A39" t="b">
        <v>1</v>
      </c>
      <c r="B39">
        <v>-39.679319999999997</v>
      </c>
      <c r="C39" s="2">
        <v>-5.5110168000000001E-2</v>
      </c>
    </row>
    <row r="40" spans="1:3" x14ac:dyDescent="0.3">
      <c r="A40" t="b">
        <v>1</v>
      </c>
      <c r="B40">
        <v>-39.679319999999997</v>
      </c>
      <c r="C40" s="2">
        <v>-5.5110168000000001E-2</v>
      </c>
    </row>
    <row r="41" spans="1:3" x14ac:dyDescent="0.3">
      <c r="A41" t="b">
        <v>1</v>
      </c>
      <c r="B41">
        <v>-23.385681000000002</v>
      </c>
      <c r="C41" s="2">
        <v>-3.2480112999999998E-2</v>
      </c>
    </row>
    <row r="42" spans="1:3" x14ac:dyDescent="0.3">
      <c r="A42" t="b">
        <v>1</v>
      </c>
      <c r="B42">
        <v>-39.679319999999997</v>
      </c>
      <c r="C42" s="2">
        <v>-5.5110168000000001E-2</v>
      </c>
    </row>
    <row r="43" spans="1:3" x14ac:dyDescent="0.3">
      <c r="A43" t="b">
        <v>1</v>
      </c>
      <c r="B43">
        <v>-39.679319999999997</v>
      </c>
      <c r="C43" s="2">
        <v>-5.5110168000000001E-2</v>
      </c>
    </row>
    <row r="44" spans="1:3" x14ac:dyDescent="0.3">
      <c r="A44" t="b">
        <v>1</v>
      </c>
      <c r="B44">
        <v>-39.679319999999997</v>
      </c>
      <c r="C44" s="2">
        <v>-5.5110168000000001E-2</v>
      </c>
    </row>
    <row r="45" spans="1:3" x14ac:dyDescent="0.3">
      <c r="A45" t="b">
        <v>1</v>
      </c>
      <c r="B45">
        <v>-39.679319999999997</v>
      </c>
      <c r="C45" s="2">
        <v>-5.5110168000000001E-2</v>
      </c>
    </row>
    <row r="46" spans="1:3" x14ac:dyDescent="0.3">
      <c r="A46" t="b">
        <v>1</v>
      </c>
      <c r="B46">
        <v>28.177979000000001</v>
      </c>
      <c r="C46" s="2">
        <v>3.9136082000000003E-2</v>
      </c>
    </row>
    <row r="47" spans="1:3" x14ac:dyDescent="0.3">
      <c r="A47" t="b">
        <v>1</v>
      </c>
      <c r="B47">
        <v>-3.1560670000000002</v>
      </c>
      <c r="C47" s="2">
        <v>-4.3834260000000002E-3</v>
      </c>
    </row>
    <row r="48" spans="1:3" x14ac:dyDescent="0.3">
      <c r="A48" t="b">
        <v>1</v>
      </c>
      <c r="B48">
        <v>12.525452</v>
      </c>
      <c r="C48" s="2">
        <v>1.7396460999999998E-2</v>
      </c>
    </row>
    <row r="49" spans="1:3" x14ac:dyDescent="0.3">
      <c r="A49" t="b">
        <v>1</v>
      </c>
      <c r="B49">
        <v>43.635314999999999</v>
      </c>
      <c r="C49" s="2">
        <v>6.0604605999999998E-2</v>
      </c>
    </row>
    <row r="50" spans="1:3" x14ac:dyDescent="0.3">
      <c r="A50" t="b">
        <v>1</v>
      </c>
      <c r="B50">
        <v>1.1258545</v>
      </c>
      <c r="C50" s="2">
        <v>1.5636868E-3</v>
      </c>
    </row>
    <row r="51" spans="1:3" x14ac:dyDescent="0.3">
      <c r="A51" t="b">
        <v>1</v>
      </c>
      <c r="B51">
        <v>34.732419999999998</v>
      </c>
      <c r="C51" s="2">
        <v>4.8239472999999998E-2</v>
      </c>
    </row>
    <row r="52" spans="1:3" x14ac:dyDescent="0.3">
      <c r="A52" t="b">
        <v>1</v>
      </c>
      <c r="B52">
        <v>23.711487000000002</v>
      </c>
      <c r="C52" s="2">
        <v>3.2932620000000003E-2</v>
      </c>
    </row>
    <row r="53" spans="1:3" x14ac:dyDescent="0.3">
      <c r="A53" t="b">
        <v>1</v>
      </c>
      <c r="B53">
        <v>-5.2609253000000002</v>
      </c>
      <c r="C53" s="2">
        <v>-7.3068407E-3</v>
      </c>
    </row>
    <row r="54" spans="1:3" x14ac:dyDescent="0.3">
      <c r="A54" t="b">
        <v>1</v>
      </c>
      <c r="B54">
        <v>34.490295000000003</v>
      </c>
      <c r="C54" s="2">
        <v>4.7903187999999999E-2</v>
      </c>
    </row>
    <row r="55" spans="1:3" x14ac:dyDescent="0.3">
      <c r="A55" t="b">
        <v>1</v>
      </c>
      <c r="B55">
        <v>6.1676636</v>
      </c>
      <c r="C55" s="2">
        <v>8.5661999999999995E-3</v>
      </c>
    </row>
    <row r="56" spans="1:3" x14ac:dyDescent="0.3">
      <c r="A56" t="b">
        <v>1</v>
      </c>
      <c r="B56">
        <v>6.8146360000000001</v>
      </c>
      <c r="C56" s="2">
        <v>9.4647719999999998E-3</v>
      </c>
    </row>
    <row r="57" spans="1:3" x14ac:dyDescent="0.3">
      <c r="A57" t="b">
        <v>1</v>
      </c>
      <c r="B57">
        <v>-39.679319999999997</v>
      </c>
      <c r="C57" s="2">
        <v>-5.5110168000000001E-2</v>
      </c>
    </row>
    <row r="58" spans="1:3" x14ac:dyDescent="0.3">
      <c r="A58" t="b">
        <v>1</v>
      </c>
      <c r="B58">
        <v>10.890869</v>
      </c>
      <c r="C58" s="2">
        <v>1.5126206999999999E-2</v>
      </c>
    </row>
    <row r="59" spans="1:3" x14ac:dyDescent="0.3">
      <c r="A59" t="b">
        <v>1</v>
      </c>
      <c r="B59">
        <v>-39.679319999999997</v>
      </c>
      <c r="C59" s="2">
        <v>-5.5110168000000001E-2</v>
      </c>
    </row>
    <row r="60" spans="1:3" x14ac:dyDescent="0.3">
      <c r="A60" t="b">
        <v>1</v>
      </c>
      <c r="B60">
        <v>-39.679319999999997</v>
      </c>
      <c r="C60" s="2">
        <v>-5.5110168000000001E-2</v>
      </c>
    </row>
    <row r="61" spans="1:3" x14ac:dyDescent="0.3">
      <c r="A61" t="b">
        <v>1</v>
      </c>
      <c r="B61">
        <v>-28.367065</v>
      </c>
      <c r="C61" s="2">
        <v>-3.9398704E-2</v>
      </c>
    </row>
    <row r="62" spans="1:3" x14ac:dyDescent="0.3">
      <c r="A62" t="b">
        <v>1</v>
      </c>
      <c r="B62">
        <v>-15.607544000000001</v>
      </c>
      <c r="C62" s="2">
        <v>-2.1677143999999999E-2</v>
      </c>
    </row>
    <row r="63" spans="1:3" x14ac:dyDescent="0.3">
      <c r="A63" t="b">
        <v>1</v>
      </c>
      <c r="B63">
        <v>38.432983</v>
      </c>
      <c r="C63" s="2">
        <v>5.3379145000000003E-2</v>
      </c>
    </row>
    <row r="64" spans="1:3" x14ac:dyDescent="0.3">
      <c r="A64" t="b">
        <v>1</v>
      </c>
      <c r="B64">
        <v>1.630188</v>
      </c>
      <c r="C64" s="2">
        <v>2.2641499999999999E-3</v>
      </c>
    </row>
    <row r="65" spans="1:3" x14ac:dyDescent="0.3">
      <c r="A65" t="b">
        <v>1</v>
      </c>
      <c r="B65">
        <v>-39.679319999999997</v>
      </c>
      <c r="C65" s="2">
        <v>-5.5110168000000001E-2</v>
      </c>
    </row>
    <row r="66" spans="1:3" x14ac:dyDescent="0.3">
      <c r="A66" t="b">
        <v>1</v>
      </c>
      <c r="B66">
        <v>-39.679319999999997</v>
      </c>
      <c r="C66" s="2">
        <v>-5.5110168000000001E-2</v>
      </c>
    </row>
    <row r="67" spans="1:3" x14ac:dyDescent="0.3">
      <c r="A67" t="b">
        <v>1</v>
      </c>
      <c r="B67">
        <v>-10.411682000000001</v>
      </c>
      <c r="C67" s="2">
        <v>-1.446067E-2</v>
      </c>
    </row>
    <row r="68" spans="1:3" x14ac:dyDescent="0.3">
      <c r="A68" t="b">
        <v>1</v>
      </c>
      <c r="B68">
        <v>-39.679319999999997</v>
      </c>
      <c r="C68" s="2">
        <v>-5.5110168000000001E-2</v>
      </c>
    </row>
    <row r="69" spans="1:3" x14ac:dyDescent="0.3">
      <c r="A69" t="b">
        <v>1</v>
      </c>
      <c r="B69">
        <v>25.219849</v>
      </c>
      <c r="C69" s="2">
        <v>3.5027567000000003E-2</v>
      </c>
    </row>
    <row r="70" spans="1:3" x14ac:dyDescent="0.3">
      <c r="A70" t="b">
        <v>1</v>
      </c>
      <c r="B70">
        <v>31.728332999999999</v>
      </c>
      <c r="C70" s="2">
        <v>4.4067130000000003E-2</v>
      </c>
    </row>
    <row r="71" spans="1:3" x14ac:dyDescent="0.3">
      <c r="A71" t="b">
        <v>1</v>
      </c>
      <c r="B71">
        <v>29.989746</v>
      </c>
      <c r="C71" s="2">
        <v>4.1652425999999999E-2</v>
      </c>
    </row>
    <row r="72" spans="1:3" x14ac:dyDescent="0.3">
      <c r="A72" t="b">
        <v>1</v>
      </c>
      <c r="B72">
        <v>36.077697999999998</v>
      </c>
      <c r="C72" s="2">
        <v>5.0107915000000003E-2</v>
      </c>
    </row>
    <row r="73" spans="1:3" x14ac:dyDescent="0.3">
      <c r="A73" t="b">
        <v>1</v>
      </c>
      <c r="B73">
        <v>-15.171082</v>
      </c>
      <c r="C73" s="2">
        <v>-2.1070946E-2</v>
      </c>
    </row>
    <row r="74" spans="1:3" x14ac:dyDescent="0.3">
      <c r="A74" t="b">
        <v>1</v>
      </c>
      <c r="B74">
        <v>48.958799999999997</v>
      </c>
      <c r="C74" s="2">
        <v>6.7998334999999993E-2</v>
      </c>
    </row>
    <row r="75" spans="1:3" x14ac:dyDescent="0.3">
      <c r="A75" t="b">
        <v>1</v>
      </c>
      <c r="B75">
        <v>5.5278929999999997</v>
      </c>
      <c r="C75" s="2">
        <v>7.6776290000000001E-3</v>
      </c>
    </row>
    <row r="76" spans="1:3" x14ac:dyDescent="0.3">
      <c r="A76" t="b">
        <v>1</v>
      </c>
      <c r="B76">
        <v>43.319214000000002</v>
      </c>
      <c r="C76" s="2">
        <v>6.0165576999999998E-2</v>
      </c>
    </row>
    <row r="77" spans="1:3" x14ac:dyDescent="0.3">
      <c r="A77" t="b">
        <v>1</v>
      </c>
      <c r="B77">
        <v>23.666504</v>
      </c>
      <c r="C77" s="2">
        <v>3.2870143999999997E-2</v>
      </c>
    </row>
    <row r="78" spans="1:3" x14ac:dyDescent="0.3">
      <c r="A78" t="b">
        <v>1</v>
      </c>
      <c r="B78">
        <v>-39.679319999999997</v>
      </c>
      <c r="C78" s="2">
        <v>-5.5110168000000001E-2</v>
      </c>
    </row>
    <row r="79" spans="1:3" x14ac:dyDescent="0.3">
      <c r="A79" t="b">
        <v>1</v>
      </c>
      <c r="B79">
        <v>2.8653564</v>
      </c>
      <c r="C79" s="2">
        <v>3.9796615000000004E-3</v>
      </c>
    </row>
    <row r="80" spans="1:3" x14ac:dyDescent="0.3">
      <c r="A80" t="b">
        <v>1</v>
      </c>
      <c r="B80">
        <v>-39.679319999999997</v>
      </c>
      <c r="C80" s="2">
        <v>-5.5110168000000001E-2</v>
      </c>
    </row>
    <row r="81" spans="1:3" x14ac:dyDescent="0.3">
      <c r="A81" t="b">
        <v>1</v>
      </c>
      <c r="B81">
        <v>37.018433000000002</v>
      </c>
      <c r="C81" s="2">
        <v>5.141449E-2</v>
      </c>
    </row>
    <row r="82" spans="1:3" x14ac:dyDescent="0.3">
      <c r="A82" t="b">
        <v>1</v>
      </c>
      <c r="B82">
        <v>-39.679319999999997</v>
      </c>
      <c r="C82" s="2">
        <v>-5.5110168000000001E-2</v>
      </c>
    </row>
    <row r="83" spans="1:3" x14ac:dyDescent="0.3">
      <c r="A83" t="b">
        <v>1</v>
      </c>
      <c r="B83">
        <v>-2.8372803000000002</v>
      </c>
      <c r="C83" s="2">
        <v>-3.9406670000000001E-3</v>
      </c>
    </row>
    <row r="84" spans="1:3" x14ac:dyDescent="0.3">
      <c r="A84" t="b">
        <v>1</v>
      </c>
      <c r="B84">
        <v>4.2634277000000003</v>
      </c>
      <c r="C84" s="2">
        <v>5.9214276000000001E-3</v>
      </c>
    </row>
    <row r="85" spans="1:3" x14ac:dyDescent="0.3">
      <c r="A85" t="b">
        <v>1</v>
      </c>
      <c r="B85">
        <v>36.129578000000002</v>
      </c>
      <c r="C85" s="2">
        <v>5.0179969999999997E-2</v>
      </c>
    </row>
    <row r="86" spans="1:3" x14ac:dyDescent="0.3">
      <c r="A86" t="b">
        <v>1</v>
      </c>
      <c r="B86">
        <v>24.596924000000001</v>
      </c>
      <c r="C86" s="2">
        <v>3.4162394999999998E-2</v>
      </c>
    </row>
    <row r="87" spans="1:3" x14ac:dyDescent="0.3">
      <c r="A87" t="b">
        <v>1</v>
      </c>
      <c r="B87">
        <v>-39.679319999999997</v>
      </c>
      <c r="C87" s="2">
        <v>-5.5110168000000001E-2</v>
      </c>
    </row>
    <row r="88" spans="1:3" x14ac:dyDescent="0.3">
      <c r="A88" t="b">
        <v>1</v>
      </c>
      <c r="B88">
        <v>-12.209595</v>
      </c>
      <c r="C88" s="2">
        <v>-1.6957771E-2</v>
      </c>
    </row>
    <row r="89" spans="1:3" x14ac:dyDescent="0.3">
      <c r="A89" t="b">
        <v>1</v>
      </c>
      <c r="B89">
        <v>-28.048157</v>
      </c>
      <c r="C89" s="2">
        <v>-3.8955773999999999E-2</v>
      </c>
    </row>
    <row r="90" spans="1:3" x14ac:dyDescent="0.3">
      <c r="A90" t="b">
        <v>1</v>
      </c>
      <c r="B90">
        <v>-39.679319999999997</v>
      </c>
      <c r="C90" s="2">
        <v>-5.5110168000000001E-2</v>
      </c>
    </row>
    <row r="91" spans="1:3" x14ac:dyDescent="0.3">
      <c r="A91" t="b">
        <v>1</v>
      </c>
      <c r="B91">
        <v>-26.92456</v>
      </c>
      <c r="C91" s="2">
        <v>-3.7395223999999998E-2</v>
      </c>
    </row>
    <row r="92" spans="1:3" x14ac:dyDescent="0.3">
      <c r="A92" t="b">
        <v>1</v>
      </c>
      <c r="B92">
        <v>-39.679319999999997</v>
      </c>
      <c r="C92" s="2">
        <v>-5.5110168000000001E-2</v>
      </c>
    </row>
    <row r="93" spans="1:3" x14ac:dyDescent="0.3">
      <c r="A93" t="b">
        <v>1</v>
      </c>
      <c r="B93">
        <v>19.679259999999999</v>
      </c>
      <c r="C93" s="2">
        <v>2.7332306000000001E-2</v>
      </c>
    </row>
    <row r="94" spans="1:3" x14ac:dyDescent="0.3">
      <c r="A94" t="b">
        <v>1</v>
      </c>
      <c r="B94">
        <v>16.777343999999999</v>
      </c>
      <c r="C94" s="2">
        <v>2.3301866000000001E-2</v>
      </c>
    </row>
    <row r="95" spans="1:3" x14ac:dyDescent="0.3">
      <c r="A95" t="b">
        <v>1</v>
      </c>
      <c r="B95">
        <v>-39.679319999999997</v>
      </c>
      <c r="C95" s="2">
        <v>-5.5110168000000001E-2</v>
      </c>
    </row>
    <row r="96" spans="1:3" x14ac:dyDescent="0.3">
      <c r="A96" t="b">
        <v>1</v>
      </c>
      <c r="B96">
        <v>-17.546019999999999</v>
      </c>
      <c r="C96" s="2">
        <v>-2.4369472999999999E-2</v>
      </c>
    </row>
    <row r="97" spans="1:3" x14ac:dyDescent="0.3">
      <c r="A97" t="b">
        <v>1</v>
      </c>
      <c r="B97">
        <v>52.642822000000002</v>
      </c>
      <c r="C97" s="2">
        <v>7.3115029999999998E-2</v>
      </c>
    </row>
    <row r="98" spans="1:3" x14ac:dyDescent="0.3">
      <c r="A98" t="b">
        <v>1</v>
      </c>
      <c r="B98">
        <v>26.766235000000002</v>
      </c>
      <c r="C98" s="2">
        <v>3.7175328000000001E-2</v>
      </c>
    </row>
    <row r="99" spans="1:3" x14ac:dyDescent="0.3">
      <c r="A99" t="b">
        <v>1</v>
      </c>
      <c r="B99">
        <v>36.674255000000002</v>
      </c>
      <c r="C99" s="2">
        <v>5.0936464000000001E-2</v>
      </c>
    </row>
    <row r="100" spans="1:3" x14ac:dyDescent="0.3">
      <c r="A100" t="b">
        <v>1</v>
      </c>
      <c r="B100">
        <v>-20.119506999999999</v>
      </c>
      <c r="C100" s="2">
        <v>-2.7943760000000002E-2</v>
      </c>
    </row>
    <row r="101" spans="1:3" x14ac:dyDescent="0.3">
      <c r="A101" t="b">
        <v>1</v>
      </c>
      <c r="B101">
        <v>6.9266969999999999</v>
      </c>
      <c r="C101" s="2">
        <v>9.6204120000000001E-3</v>
      </c>
    </row>
    <row r="102" spans="1:3" x14ac:dyDescent="0.3">
      <c r="A102" t="b">
        <v>1</v>
      </c>
      <c r="B102">
        <v>-15.836608999999999</v>
      </c>
      <c r="C102" s="2">
        <v>-2.1995290000000001E-2</v>
      </c>
    </row>
    <row r="103" spans="1:3" x14ac:dyDescent="0.3">
      <c r="A103" t="b">
        <v>1</v>
      </c>
      <c r="B103">
        <v>23.129760000000001</v>
      </c>
      <c r="C103" s="2">
        <v>3.2124670000000001E-2</v>
      </c>
    </row>
    <row r="104" spans="1:3" x14ac:dyDescent="0.3">
      <c r="A104" t="b">
        <v>1</v>
      </c>
      <c r="B104">
        <v>-39.679319999999997</v>
      </c>
      <c r="C104" s="2">
        <v>-5.5110168000000001E-2</v>
      </c>
    </row>
    <row r="105" spans="1:3" x14ac:dyDescent="0.3">
      <c r="A105" t="b">
        <v>1</v>
      </c>
      <c r="B105">
        <v>-22.139893000000001</v>
      </c>
      <c r="C105" s="2">
        <v>-3.0749849999999999E-2</v>
      </c>
    </row>
    <row r="106" spans="1:3" x14ac:dyDescent="0.3">
      <c r="A106" t="b">
        <v>1</v>
      </c>
      <c r="B106">
        <v>-39.679319999999997</v>
      </c>
      <c r="C106" s="2">
        <v>-5.5110168000000001E-2</v>
      </c>
    </row>
    <row r="107" spans="1:3" x14ac:dyDescent="0.3">
      <c r="A107" t="b">
        <v>1</v>
      </c>
      <c r="B107">
        <v>-18.429870000000001</v>
      </c>
      <c r="C107" s="2">
        <v>-2.5597043E-2</v>
      </c>
    </row>
    <row r="108" spans="1:3" x14ac:dyDescent="0.3">
      <c r="A108" t="b">
        <v>1</v>
      </c>
      <c r="B108">
        <v>-13.09314</v>
      </c>
      <c r="C108" s="2">
        <v>-1.8184916999999998E-2</v>
      </c>
    </row>
    <row r="109" spans="1:3" x14ac:dyDescent="0.3">
      <c r="A109" t="b">
        <v>1</v>
      </c>
      <c r="B109">
        <v>9.7333979999999993</v>
      </c>
      <c r="C109" s="2">
        <v>1.3518608999999999E-2</v>
      </c>
    </row>
    <row r="110" spans="1:3" x14ac:dyDescent="0.3">
      <c r="A110" t="b">
        <v>1</v>
      </c>
      <c r="B110">
        <v>-4.5561522999999999</v>
      </c>
      <c r="C110" s="2">
        <v>-6.3279894999999997E-3</v>
      </c>
    </row>
    <row r="111" spans="1:3" x14ac:dyDescent="0.3">
      <c r="A111" t="b">
        <v>1</v>
      </c>
      <c r="B111">
        <v>38.411987000000003</v>
      </c>
      <c r="C111" s="2">
        <v>5.3349982999999997E-2</v>
      </c>
    </row>
    <row r="112" spans="1:3" x14ac:dyDescent="0.3">
      <c r="A112" t="b">
        <v>1</v>
      </c>
      <c r="B112">
        <v>-13.833008</v>
      </c>
      <c r="C112" s="2">
        <v>-1.9212509999999999E-2</v>
      </c>
    </row>
    <row r="113" spans="1:3" x14ac:dyDescent="0.3">
      <c r="A113" t="b">
        <v>1</v>
      </c>
      <c r="B113">
        <v>-39.679319999999997</v>
      </c>
      <c r="C113" s="2">
        <v>-5.5110168000000001E-2</v>
      </c>
    </row>
    <row r="114" spans="1:3" x14ac:dyDescent="0.3">
      <c r="A114" t="b">
        <v>1</v>
      </c>
      <c r="B114">
        <v>43.72101</v>
      </c>
      <c r="C114" s="2">
        <v>6.0723619999999999E-2</v>
      </c>
    </row>
    <row r="115" spans="1:3" x14ac:dyDescent="0.3">
      <c r="A115" t="b">
        <v>1</v>
      </c>
      <c r="B115">
        <v>-39.679319999999997</v>
      </c>
      <c r="C115" s="2">
        <v>-5.5110168000000001E-2</v>
      </c>
    </row>
    <row r="116" spans="1:3" x14ac:dyDescent="0.3">
      <c r="A116" t="b">
        <v>1</v>
      </c>
      <c r="B116">
        <v>-1.2705078000000001</v>
      </c>
      <c r="C116" s="2">
        <v>-1.7645942E-3</v>
      </c>
    </row>
    <row r="117" spans="1:3" x14ac:dyDescent="0.3">
      <c r="A117" t="b">
        <v>1</v>
      </c>
      <c r="B117">
        <v>25.421448000000002</v>
      </c>
      <c r="C117" s="2">
        <v>3.5307567999999998E-2</v>
      </c>
    </row>
    <row r="118" spans="1:3" x14ac:dyDescent="0.3">
      <c r="A118" t="b">
        <v>1</v>
      </c>
      <c r="B118">
        <v>-39.679319999999997</v>
      </c>
      <c r="C118" s="2">
        <v>-5.5110168000000001E-2</v>
      </c>
    </row>
    <row r="119" spans="1:3" x14ac:dyDescent="0.3">
      <c r="A119" t="b">
        <v>1</v>
      </c>
      <c r="B119">
        <v>-39.679319999999997</v>
      </c>
      <c r="C119" s="2">
        <v>-5.5110168000000001E-2</v>
      </c>
    </row>
    <row r="120" spans="1:3" x14ac:dyDescent="0.3">
      <c r="A120" t="b">
        <v>1</v>
      </c>
      <c r="B120">
        <v>-39.679319999999997</v>
      </c>
      <c r="C120" s="2">
        <v>-5.5110168000000001E-2</v>
      </c>
    </row>
    <row r="121" spans="1:3" x14ac:dyDescent="0.3">
      <c r="A121" t="b">
        <v>1</v>
      </c>
      <c r="B121">
        <v>40.357239999999997</v>
      </c>
      <c r="C121" s="2">
        <v>5.6051719999999999E-2</v>
      </c>
    </row>
    <row r="122" spans="1:3" x14ac:dyDescent="0.3">
      <c r="A122" t="b">
        <v>1</v>
      </c>
      <c r="B122">
        <v>1.7619019</v>
      </c>
      <c r="C122" s="2">
        <v>2.4470859999999998E-3</v>
      </c>
    </row>
    <row r="123" spans="1:3" x14ac:dyDescent="0.3">
      <c r="A123" t="b">
        <v>1</v>
      </c>
      <c r="B123">
        <v>-39.679319999999997</v>
      </c>
      <c r="C123" s="2">
        <v>-5.5110168000000001E-2</v>
      </c>
    </row>
    <row r="124" spans="1:3" x14ac:dyDescent="0.3">
      <c r="A124" t="b">
        <v>1</v>
      </c>
      <c r="B124">
        <v>-27.371033000000001</v>
      </c>
      <c r="C124" s="2">
        <v>-3.8015325000000003E-2</v>
      </c>
    </row>
    <row r="125" spans="1:3" x14ac:dyDescent="0.3">
      <c r="A125" t="b">
        <v>1</v>
      </c>
      <c r="B125">
        <v>-39.679319999999997</v>
      </c>
      <c r="C125" s="2">
        <v>-5.5110168000000001E-2</v>
      </c>
    </row>
    <row r="126" spans="1:3" x14ac:dyDescent="0.3">
      <c r="A126" t="b">
        <v>1</v>
      </c>
      <c r="B126">
        <v>-39.679319999999997</v>
      </c>
      <c r="C126" s="2">
        <v>-5.5110168000000001E-2</v>
      </c>
    </row>
    <row r="127" spans="1:3" x14ac:dyDescent="0.3">
      <c r="A127" t="b">
        <v>1</v>
      </c>
      <c r="B127">
        <v>22.355957</v>
      </c>
      <c r="C127" s="2">
        <v>3.1049940000000002E-2</v>
      </c>
    </row>
    <row r="128" spans="1:3" x14ac:dyDescent="0.3">
      <c r="A128" t="b">
        <v>1</v>
      </c>
      <c r="B128">
        <v>3.0032960000000002</v>
      </c>
      <c r="C128" s="2">
        <v>4.1712442999999998E-3</v>
      </c>
    </row>
    <row r="129" spans="1:3" x14ac:dyDescent="0.3">
      <c r="A129" t="b">
        <v>1</v>
      </c>
      <c r="B129">
        <v>-39.679319999999997</v>
      </c>
      <c r="C129" s="2">
        <v>-5.5110168000000001E-2</v>
      </c>
    </row>
    <row r="130" spans="1:3" x14ac:dyDescent="0.3">
      <c r="A130" t="b">
        <v>1</v>
      </c>
      <c r="B130">
        <v>-39.679319999999997</v>
      </c>
      <c r="C130" s="2">
        <v>-5.5110168000000001E-2</v>
      </c>
    </row>
    <row r="131" spans="1:3" x14ac:dyDescent="0.3">
      <c r="A131" t="b">
        <v>1</v>
      </c>
      <c r="B131">
        <v>-28.639099999999999</v>
      </c>
      <c r="C131" s="2">
        <v>-3.9776526E-2</v>
      </c>
    </row>
    <row r="132" spans="1:3" x14ac:dyDescent="0.3">
      <c r="A132" t="b">
        <v>1</v>
      </c>
      <c r="B132">
        <v>-39.679319999999997</v>
      </c>
      <c r="C132" s="2">
        <v>-5.5110168000000001E-2</v>
      </c>
    </row>
    <row r="133" spans="1:3" x14ac:dyDescent="0.3">
      <c r="A133" t="b">
        <v>1</v>
      </c>
      <c r="B133">
        <v>-39.679319999999997</v>
      </c>
      <c r="C133" s="2">
        <v>-5.5110168000000001E-2</v>
      </c>
    </row>
    <row r="134" spans="1:3" x14ac:dyDescent="0.3">
      <c r="A134" t="b">
        <v>1</v>
      </c>
      <c r="B134">
        <v>-39.679319999999997</v>
      </c>
      <c r="C134" s="2">
        <v>-5.5110168000000001E-2</v>
      </c>
    </row>
    <row r="135" spans="1:3" x14ac:dyDescent="0.3">
      <c r="A135" t="b">
        <v>1</v>
      </c>
      <c r="B135">
        <v>-39.679319999999997</v>
      </c>
      <c r="C135" s="2">
        <v>-5.5110168000000001E-2</v>
      </c>
    </row>
    <row r="136" spans="1:3" x14ac:dyDescent="0.3">
      <c r="A136" t="b">
        <v>1</v>
      </c>
      <c r="B136">
        <v>-27.042725000000001</v>
      </c>
      <c r="C136" s="2">
        <v>-3.7559337999999998E-2</v>
      </c>
    </row>
    <row r="137" spans="1:3" x14ac:dyDescent="0.3">
      <c r="A137" t="b">
        <v>1</v>
      </c>
      <c r="B137">
        <v>32.874146000000003</v>
      </c>
      <c r="C137" s="2">
        <v>4.5658536E-2</v>
      </c>
    </row>
    <row r="138" spans="1:3" x14ac:dyDescent="0.3">
      <c r="A138" t="b">
        <v>1</v>
      </c>
      <c r="B138">
        <v>20.347290000000001</v>
      </c>
      <c r="C138" s="2">
        <v>2.8260125000000001E-2</v>
      </c>
    </row>
    <row r="139" spans="1:3" x14ac:dyDescent="0.3">
      <c r="A139" t="b">
        <v>1</v>
      </c>
      <c r="B139">
        <v>51.506957999999997</v>
      </c>
      <c r="C139" s="2">
        <v>7.1537439999999994E-2</v>
      </c>
    </row>
    <row r="140" spans="1:3" x14ac:dyDescent="0.3">
      <c r="A140" t="b">
        <v>1</v>
      </c>
      <c r="B140">
        <v>-7.4310302999999998</v>
      </c>
      <c r="C140" s="2">
        <v>-1.0320876E-2</v>
      </c>
    </row>
    <row r="141" spans="1:3" x14ac:dyDescent="0.3">
      <c r="A141" t="b">
        <v>1</v>
      </c>
      <c r="B141">
        <v>-26.404236000000001</v>
      </c>
      <c r="C141" s="2">
        <v>-3.6672549999999998E-2</v>
      </c>
    </row>
    <row r="142" spans="1:3" x14ac:dyDescent="0.3">
      <c r="A142" t="b">
        <v>1</v>
      </c>
      <c r="B142">
        <v>-39.679319999999997</v>
      </c>
      <c r="C142" s="2">
        <v>-5.5110168000000001E-2</v>
      </c>
    </row>
    <row r="143" spans="1:3" x14ac:dyDescent="0.3">
      <c r="A143" t="b">
        <v>1</v>
      </c>
      <c r="B143">
        <v>34.853637999999997</v>
      </c>
      <c r="C143" s="2">
        <v>4.8407829999999999E-2</v>
      </c>
    </row>
    <row r="144" spans="1:3" x14ac:dyDescent="0.3">
      <c r="A144" t="b">
        <v>1</v>
      </c>
      <c r="B144">
        <v>-3.5791626000000001</v>
      </c>
      <c r="C144" s="2">
        <v>-4.9710589999999999E-3</v>
      </c>
    </row>
    <row r="145" spans="1:3" x14ac:dyDescent="0.3">
      <c r="A145" t="b">
        <v>1</v>
      </c>
      <c r="B145">
        <v>-27.207031000000001</v>
      </c>
      <c r="C145" s="2">
        <v>-3.7787540000000001E-2</v>
      </c>
    </row>
    <row r="146" spans="1:3" x14ac:dyDescent="0.3">
      <c r="A146" t="b">
        <v>1</v>
      </c>
      <c r="B146">
        <v>-39.679319999999997</v>
      </c>
      <c r="C146" s="2">
        <v>-5.5110168000000001E-2</v>
      </c>
    </row>
    <row r="147" spans="1:3" x14ac:dyDescent="0.3">
      <c r="A147" t="b">
        <v>1</v>
      </c>
      <c r="B147">
        <v>-39.679319999999997</v>
      </c>
      <c r="C147" s="2">
        <v>-5.5110168000000001E-2</v>
      </c>
    </row>
    <row r="148" spans="1:3" x14ac:dyDescent="0.3">
      <c r="A148" t="b">
        <v>1</v>
      </c>
      <c r="B148">
        <v>-7.0850220000000004</v>
      </c>
      <c r="C148" s="2">
        <v>-9.8403090000000002E-3</v>
      </c>
    </row>
    <row r="149" spans="1:3" x14ac:dyDescent="0.3">
      <c r="A149" t="b">
        <v>1</v>
      </c>
      <c r="B149">
        <v>4.9346313000000004</v>
      </c>
      <c r="C149" s="2">
        <v>6.8536545000000004E-3</v>
      </c>
    </row>
    <row r="150" spans="1:3" x14ac:dyDescent="0.3">
      <c r="A150" t="b">
        <v>1</v>
      </c>
      <c r="B150">
        <v>-39.679319999999997</v>
      </c>
      <c r="C150" s="2">
        <v>-5.5110168000000001E-2</v>
      </c>
    </row>
    <row r="151" spans="1:3" x14ac:dyDescent="0.3">
      <c r="A151" t="b">
        <v>1</v>
      </c>
      <c r="B151">
        <v>-6.0755615000000001</v>
      </c>
      <c r="C151" s="2">
        <v>-8.4382799999999994E-3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CF75-DB39-49AB-A609-1021B90FD6AF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5546875" customWidth="1"/>
    <col min="6" max="6" width="12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-74.571960000000004</v>
      </c>
      <c r="C2" s="2">
        <v>-0.10357217000000001</v>
      </c>
      <c r="E2" s="1" t="s">
        <v>3</v>
      </c>
      <c r="F2" s="2">
        <f xml:space="preserve"> COUNTIF(TradeResults3[Column1], "VERDADEIRO") / COUNTA(TradeResults3[Column1])</f>
        <v>1</v>
      </c>
    </row>
    <row r="3" spans="1:6" ht="18" x14ac:dyDescent="0.35">
      <c r="A3" t="b">
        <v>1</v>
      </c>
      <c r="B3">
        <v>-74.571960000000004</v>
      </c>
      <c r="C3" s="2">
        <v>-0.10357217000000001</v>
      </c>
      <c r="E3" s="1" t="s">
        <v>4</v>
      </c>
      <c r="F3" s="3">
        <f t="array" ref="F3" xml:space="preserve"> AVERAGE(IF(TradeResults3[Column1] = TRUE,TradeResults3[Column3]))</f>
        <v>-0.10357216999999974</v>
      </c>
    </row>
    <row r="4" spans="1:6" ht="18" x14ac:dyDescent="0.35">
      <c r="A4" t="b">
        <v>1</v>
      </c>
      <c r="B4">
        <v>-74.571960000000004</v>
      </c>
      <c r="C4" s="2">
        <v>-0.10357217000000001</v>
      </c>
      <c r="E4" s="1" t="s">
        <v>8</v>
      </c>
      <c r="F4" s="6">
        <f t="array" ref="F4" xml:space="preserve"> AVERAGE(IF(TradeResults3[Column1] = TRUE,TradeResults3[Column2],0))</f>
        <v>-74.571959999999933</v>
      </c>
    </row>
    <row r="5" spans="1:6" ht="18" x14ac:dyDescent="0.35">
      <c r="A5" t="b">
        <v>1</v>
      </c>
      <c r="B5">
        <v>-74.571960000000004</v>
      </c>
      <c r="C5" s="2">
        <v>-0.10357217000000001</v>
      </c>
      <c r="E5" s="4" t="s">
        <v>5</v>
      </c>
      <c r="F5" s="2">
        <f t="array" ref="F5">_xlfn.STDEV.P(IF(TradeResults3[Column1]=TRUE, TradeResults3[Column3]))</f>
        <v>2.6367796834847468E-16</v>
      </c>
    </row>
    <row r="6" spans="1:6" ht="18" x14ac:dyDescent="0.35">
      <c r="A6" t="b">
        <v>1</v>
      </c>
      <c r="B6">
        <v>-74.571960000000004</v>
      </c>
      <c r="C6" s="2">
        <v>-0.10357217000000001</v>
      </c>
      <c r="E6" s="1" t="s">
        <v>6</v>
      </c>
      <c r="F6" s="2" t="e">
        <f t="array" ref="F6">_xlfn.STDEV.P(IF(TradeResults3[Column1]=TRUE, IF(TradeResults3[Column3]&gt;0,TradeResults3[Column3])))</f>
        <v>#DIV/0!</v>
      </c>
    </row>
    <row r="7" spans="1:6" ht="18" x14ac:dyDescent="0.35">
      <c r="A7" t="b">
        <v>1</v>
      </c>
      <c r="B7">
        <v>-74.571960000000004</v>
      </c>
      <c r="C7" s="2">
        <v>-0.10357217000000001</v>
      </c>
      <c r="E7" s="1" t="s">
        <v>7</v>
      </c>
      <c r="F7" s="3">
        <f t="array" ref="F7">_xlfn.STDEV.P(IF(TradeResults3[Column1]=TRUE, IF(TradeResults3[Column3]&lt;0,TradeResults3[Column3])))</f>
        <v>2.6367796834847468E-16</v>
      </c>
    </row>
    <row r="8" spans="1:6" x14ac:dyDescent="0.3">
      <c r="A8" t="b">
        <v>1</v>
      </c>
      <c r="B8">
        <v>-74.571960000000004</v>
      </c>
      <c r="C8" s="2">
        <v>-0.10357217000000001</v>
      </c>
    </row>
    <row r="9" spans="1:6" x14ac:dyDescent="0.3">
      <c r="A9" t="b">
        <v>1</v>
      </c>
      <c r="B9">
        <v>-74.571960000000004</v>
      </c>
      <c r="C9" s="2">
        <v>-0.10357217000000001</v>
      </c>
    </row>
    <row r="10" spans="1:6" x14ac:dyDescent="0.3">
      <c r="A10" t="b">
        <v>1</v>
      </c>
      <c r="B10">
        <v>-74.571960000000004</v>
      </c>
      <c r="C10" s="2">
        <v>-0.10357217000000001</v>
      </c>
    </row>
    <row r="11" spans="1:6" x14ac:dyDescent="0.3">
      <c r="A11" t="b">
        <v>1</v>
      </c>
      <c r="B11">
        <v>-74.571960000000004</v>
      </c>
      <c r="C11" s="2">
        <v>-0.10357217000000001</v>
      </c>
    </row>
    <row r="12" spans="1:6" x14ac:dyDescent="0.3">
      <c r="A12" t="b">
        <v>1</v>
      </c>
      <c r="B12">
        <v>-74.571960000000004</v>
      </c>
      <c r="C12" s="2">
        <v>-0.10357217000000001</v>
      </c>
    </row>
    <row r="13" spans="1:6" x14ac:dyDescent="0.3">
      <c r="A13" t="b">
        <v>1</v>
      </c>
      <c r="B13">
        <v>-74.571960000000004</v>
      </c>
      <c r="C13" s="2">
        <v>-0.10357217000000001</v>
      </c>
    </row>
    <row r="14" spans="1:6" x14ac:dyDescent="0.3">
      <c r="A14" t="b">
        <v>1</v>
      </c>
      <c r="B14">
        <v>-74.571960000000004</v>
      </c>
      <c r="C14" s="2">
        <v>-0.10357217000000001</v>
      </c>
    </row>
    <row r="15" spans="1:6" x14ac:dyDescent="0.3">
      <c r="A15" t="b">
        <v>1</v>
      </c>
      <c r="B15">
        <v>-74.571960000000004</v>
      </c>
      <c r="C15" s="2">
        <v>-0.10357217000000001</v>
      </c>
    </row>
    <row r="16" spans="1:6" x14ac:dyDescent="0.3">
      <c r="A16" t="b">
        <v>1</v>
      </c>
      <c r="B16">
        <v>-74.571960000000004</v>
      </c>
      <c r="C16" s="2">
        <v>-0.10357217000000001</v>
      </c>
    </row>
    <row r="17" spans="1:3" x14ac:dyDescent="0.3">
      <c r="A17" t="b">
        <v>1</v>
      </c>
      <c r="B17">
        <v>-74.571960000000004</v>
      </c>
      <c r="C17" s="2">
        <v>-0.10357217000000001</v>
      </c>
    </row>
    <row r="18" spans="1:3" x14ac:dyDescent="0.3">
      <c r="A18" t="b">
        <v>1</v>
      </c>
      <c r="B18">
        <v>-74.571960000000004</v>
      </c>
      <c r="C18" s="2">
        <v>-0.10357217000000001</v>
      </c>
    </row>
    <row r="19" spans="1:3" x14ac:dyDescent="0.3">
      <c r="A19" t="b">
        <v>1</v>
      </c>
      <c r="B19">
        <v>-74.571960000000004</v>
      </c>
      <c r="C19" s="2">
        <v>-0.10357217000000001</v>
      </c>
    </row>
    <row r="20" spans="1:3" x14ac:dyDescent="0.3">
      <c r="A20" t="b">
        <v>1</v>
      </c>
      <c r="B20">
        <v>-74.571960000000004</v>
      </c>
      <c r="C20" s="2">
        <v>-0.10357217000000001</v>
      </c>
    </row>
    <row r="21" spans="1:3" x14ac:dyDescent="0.3">
      <c r="A21" t="b">
        <v>1</v>
      </c>
      <c r="B21">
        <v>-74.571960000000004</v>
      </c>
      <c r="C21" s="2">
        <v>-0.10357217000000001</v>
      </c>
    </row>
    <row r="22" spans="1:3" x14ac:dyDescent="0.3">
      <c r="A22" t="b">
        <v>1</v>
      </c>
      <c r="B22">
        <v>-74.571960000000004</v>
      </c>
      <c r="C22" s="2">
        <v>-0.10357217000000001</v>
      </c>
    </row>
    <row r="23" spans="1:3" x14ac:dyDescent="0.3">
      <c r="A23" t="b">
        <v>1</v>
      </c>
      <c r="B23">
        <v>-74.571960000000004</v>
      </c>
      <c r="C23" s="2">
        <v>-0.10357217000000001</v>
      </c>
    </row>
    <row r="24" spans="1:3" x14ac:dyDescent="0.3">
      <c r="A24" t="b">
        <v>1</v>
      </c>
      <c r="B24">
        <v>-74.571960000000004</v>
      </c>
      <c r="C24" s="2">
        <v>-0.10357217000000001</v>
      </c>
    </row>
    <row r="25" spans="1:3" x14ac:dyDescent="0.3">
      <c r="A25" t="b">
        <v>1</v>
      </c>
      <c r="B25">
        <v>-74.571960000000004</v>
      </c>
      <c r="C25" s="2">
        <v>-0.10357217000000001</v>
      </c>
    </row>
    <row r="26" spans="1:3" x14ac:dyDescent="0.3">
      <c r="A26" t="b">
        <v>1</v>
      </c>
      <c r="B26">
        <v>-74.571960000000004</v>
      </c>
      <c r="C26" s="2">
        <v>-0.10357217000000001</v>
      </c>
    </row>
    <row r="27" spans="1:3" x14ac:dyDescent="0.3">
      <c r="A27" t="b">
        <v>1</v>
      </c>
      <c r="B27">
        <v>-74.571960000000004</v>
      </c>
      <c r="C27" s="2">
        <v>-0.10357217000000001</v>
      </c>
    </row>
    <row r="28" spans="1:3" x14ac:dyDescent="0.3">
      <c r="A28" t="b">
        <v>1</v>
      </c>
      <c r="B28">
        <v>-74.571960000000004</v>
      </c>
      <c r="C28" s="2">
        <v>-0.10357217000000001</v>
      </c>
    </row>
    <row r="29" spans="1:3" x14ac:dyDescent="0.3">
      <c r="A29" t="b">
        <v>1</v>
      </c>
      <c r="B29">
        <v>-74.571960000000004</v>
      </c>
      <c r="C29" s="2">
        <v>-0.10357217000000001</v>
      </c>
    </row>
    <row r="30" spans="1:3" x14ac:dyDescent="0.3">
      <c r="A30" t="b">
        <v>1</v>
      </c>
      <c r="B30">
        <v>-74.571960000000004</v>
      </c>
      <c r="C30" s="2">
        <v>-0.10357217000000001</v>
      </c>
    </row>
    <row r="31" spans="1:3" x14ac:dyDescent="0.3">
      <c r="A31" t="b">
        <v>1</v>
      </c>
      <c r="B31">
        <v>-74.571960000000004</v>
      </c>
      <c r="C31" s="2">
        <v>-0.10357217000000001</v>
      </c>
    </row>
    <row r="32" spans="1:3" x14ac:dyDescent="0.3">
      <c r="A32" t="b">
        <v>1</v>
      </c>
      <c r="B32">
        <v>-74.571960000000004</v>
      </c>
      <c r="C32" s="2">
        <v>-0.10357217000000001</v>
      </c>
    </row>
    <row r="33" spans="1:3" x14ac:dyDescent="0.3">
      <c r="A33" t="b">
        <v>1</v>
      </c>
      <c r="B33">
        <v>-74.571960000000004</v>
      </c>
      <c r="C33" s="2">
        <v>-0.10357217000000001</v>
      </c>
    </row>
    <row r="34" spans="1:3" x14ac:dyDescent="0.3">
      <c r="A34" t="b">
        <v>1</v>
      </c>
      <c r="B34">
        <v>-74.571960000000004</v>
      </c>
      <c r="C34" s="2">
        <v>-0.10357217000000001</v>
      </c>
    </row>
    <row r="35" spans="1:3" x14ac:dyDescent="0.3">
      <c r="A35" t="b">
        <v>1</v>
      </c>
      <c r="B35">
        <v>-74.571960000000004</v>
      </c>
      <c r="C35" s="2">
        <v>-0.10357217000000001</v>
      </c>
    </row>
    <row r="36" spans="1:3" x14ac:dyDescent="0.3">
      <c r="A36" t="b">
        <v>1</v>
      </c>
      <c r="B36">
        <v>-74.571960000000004</v>
      </c>
      <c r="C36" s="2">
        <v>-0.10357217000000001</v>
      </c>
    </row>
    <row r="37" spans="1:3" x14ac:dyDescent="0.3">
      <c r="A37" t="b">
        <v>1</v>
      </c>
      <c r="B37">
        <v>-74.571960000000004</v>
      </c>
      <c r="C37" s="2">
        <v>-0.10357217000000001</v>
      </c>
    </row>
    <row r="38" spans="1:3" x14ac:dyDescent="0.3">
      <c r="A38" t="b">
        <v>1</v>
      </c>
      <c r="B38">
        <v>-74.571960000000004</v>
      </c>
      <c r="C38" s="2">
        <v>-0.10357217000000001</v>
      </c>
    </row>
    <row r="39" spans="1:3" x14ac:dyDescent="0.3">
      <c r="A39" t="b">
        <v>1</v>
      </c>
      <c r="B39">
        <v>-74.571960000000004</v>
      </c>
      <c r="C39" s="2">
        <v>-0.10357217000000001</v>
      </c>
    </row>
    <row r="40" spans="1:3" x14ac:dyDescent="0.3">
      <c r="A40" t="b">
        <v>1</v>
      </c>
      <c r="B40">
        <v>-74.571960000000004</v>
      </c>
      <c r="C40" s="2">
        <v>-0.10357217000000001</v>
      </c>
    </row>
    <row r="41" spans="1:3" x14ac:dyDescent="0.3">
      <c r="A41" t="b">
        <v>1</v>
      </c>
      <c r="B41">
        <v>-74.571960000000004</v>
      </c>
      <c r="C41" s="2">
        <v>-0.10357217000000001</v>
      </c>
    </row>
    <row r="42" spans="1:3" x14ac:dyDescent="0.3">
      <c r="A42" t="b">
        <v>1</v>
      </c>
      <c r="B42">
        <v>-74.571960000000004</v>
      </c>
      <c r="C42" s="2">
        <v>-0.10357217000000001</v>
      </c>
    </row>
    <row r="43" spans="1:3" x14ac:dyDescent="0.3">
      <c r="A43" t="b">
        <v>1</v>
      </c>
      <c r="B43">
        <v>-74.571960000000004</v>
      </c>
      <c r="C43" s="2">
        <v>-0.10357217000000001</v>
      </c>
    </row>
    <row r="44" spans="1:3" x14ac:dyDescent="0.3">
      <c r="A44" t="b">
        <v>1</v>
      </c>
      <c r="B44">
        <v>-74.571960000000004</v>
      </c>
      <c r="C44" s="2">
        <v>-0.10357217000000001</v>
      </c>
    </row>
    <row r="45" spans="1:3" x14ac:dyDescent="0.3">
      <c r="A45" t="b">
        <v>1</v>
      </c>
      <c r="B45">
        <v>-74.571960000000004</v>
      </c>
      <c r="C45" s="2">
        <v>-0.10357217000000001</v>
      </c>
    </row>
    <row r="46" spans="1:3" x14ac:dyDescent="0.3">
      <c r="A46" t="b">
        <v>1</v>
      </c>
      <c r="B46">
        <v>-74.571960000000004</v>
      </c>
      <c r="C46" s="2">
        <v>-0.10357217000000001</v>
      </c>
    </row>
    <row r="47" spans="1:3" x14ac:dyDescent="0.3">
      <c r="A47" t="b">
        <v>1</v>
      </c>
      <c r="B47">
        <v>-74.571960000000004</v>
      </c>
      <c r="C47" s="2">
        <v>-0.10357217000000001</v>
      </c>
    </row>
    <row r="48" spans="1:3" x14ac:dyDescent="0.3">
      <c r="A48" t="b">
        <v>1</v>
      </c>
      <c r="B48">
        <v>-74.571960000000004</v>
      </c>
      <c r="C48" s="2">
        <v>-0.10357217000000001</v>
      </c>
    </row>
    <row r="49" spans="1:3" x14ac:dyDescent="0.3">
      <c r="A49" t="b">
        <v>1</v>
      </c>
      <c r="B49">
        <v>-74.571960000000004</v>
      </c>
      <c r="C49" s="2">
        <v>-0.10357217000000001</v>
      </c>
    </row>
    <row r="50" spans="1:3" x14ac:dyDescent="0.3">
      <c r="A50" t="b">
        <v>1</v>
      </c>
      <c r="B50">
        <v>-74.571960000000004</v>
      </c>
      <c r="C50" s="2">
        <v>-0.10357217000000001</v>
      </c>
    </row>
    <row r="51" spans="1:3" x14ac:dyDescent="0.3">
      <c r="A51" t="b">
        <v>1</v>
      </c>
      <c r="B51">
        <v>-74.571960000000004</v>
      </c>
      <c r="C51" s="2">
        <v>-0.10357217000000001</v>
      </c>
    </row>
    <row r="52" spans="1:3" x14ac:dyDescent="0.3">
      <c r="A52" t="b">
        <v>1</v>
      </c>
      <c r="B52">
        <v>-74.571960000000004</v>
      </c>
      <c r="C52" s="2">
        <v>-0.10357217000000001</v>
      </c>
    </row>
    <row r="53" spans="1:3" x14ac:dyDescent="0.3">
      <c r="A53" t="b">
        <v>1</v>
      </c>
      <c r="B53">
        <v>-74.571960000000004</v>
      </c>
      <c r="C53" s="2">
        <v>-0.10357217000000001</v>
      </c>
    </row>
    <row r="54" spans="1:3" x14ac:dyDescent="0.3">
      <c r="A54" t="b">
        <v>1</v>
      </c>
      <c r="B54">
        <v>-74.571960000000004</v>
      </c>
      <c r="C54" s="2">
        <v>-0.10357217000000001</v>
      </c>
    </row>
    <row r="55" spans="1:3" x14ac:dyDescent="0.3">
      <c r="A55" t="b">
        <v>1</v>
      </c>
      <c r="B55">
        <v>-74.571960000000004</v>
      </c>
      <c r="C55" s="2">
        <v>-0.10357217000000001</v>
      </c>
    </row>
    <row r="56" spans="1:3" x14ac:dyDescent="0.3">
      <c r="A56" t="b">
        <v>1</v>
      </c>
      <c r="B56">
        <v>-74.571960000000004</v>
      </c>
      <c r="C56" s="2">
        <v>-0.10357217000000001</v>
      </c>
    </row>
    <row r="57" spans="1:3" x14ac:dyDescent="0.3">
      <c r="A57" t="b">
        <v>1</v>
      </c>
      <c r="B57">
        <v>-74.571960000000004</v>
      </c>
      <c r="C57" s="2">
        <v>-0.10357217000000001</v>
      </c>
    </row>
    <row r="58" spans="1:3" x14ac:dyDescent="0.3">
      <c r="A58" t="b">
        <v>1</v>
      </c>
      <c r="B58">
        <v>-74.571960000000004</v>
      </c>
      <c r="C58" s="2">
        <v>-0.10357217000000001</v>
      </c>
    </row>
    <row r="59" spans="1:3" x14ac:dyDescent="0.3">
      <c r="A59" t="b">
        <v>1</v>
      </c>
      <c r="B59">
        <v>-74.571960000000004</v>
      </c>
      <c r="C59" s="2">
        <v>-0.10357217000000001</v>
      </c>
    </row>
    <row r="60" spans="1:3" x14ac:dyDescent="0.3">
      <c r="A60" t="b">
        <v>1</v>
      </c>
      <c r="B60">
        <v>-74.571960000000004</v>
      </c>
      <c r="C60" s="2">
        <v>-0.10357217000000001</v>
      </c>
    </row>
    <row r="61" spans="1:3" x14ac:dyDescent="0.3">
      <c r="A61" t="b">
        <v>1</v>
      </c>
      <c r="B61">
        <v>-74.571960000000004</v>
      </c>
      <c r="C61" s="2">
        <v>-0.10357217000000001</v>
      </c>
    </row>
    <row r="62" spans="1:3" x14ac:dyDescent="0.3">
      <c r="A62" t="b">
        <v>1</v>
      </c>
      <c r="B62">
        <v>-74.571960000000004</v>
      </c>
      <c r="C62" s="2">
        <v>-0.10357217000000001</v>
      </c>
    </row>
    <row r="63" spans="1:3" x14ac:dyDescent="0.3">
      <c r="A63" t="b">
        <v>1</v>
      </c>
      <c r="B63">
        <v>-74.571960000000004</v>
      </c>
      <c r="C63" s="2">
        <v>-0.10357217000000001</v>
      </c>
    </row>
    <row r="64" spans="1:3" x14ac:dyDescent="0.3">
      <c r="A64" t="b">
        <v>1</v>
      </c>
      <c r="B64">
        <v>-74.571960000000004</v>
      </c>
      <c r="C64" s="2">
        <v>-0.10357217000000001</v>
      </c>
    </row>
    <row r="65" spans="1:3" x14ac:dyDescent="0.3">
      <c r="A65" t="b">
        <v>1</v>
      </c>
      <c r="B65">
        <v>-74.571960000000004</v>
      </c>
      <c r="C65" s="2">
        <v>-0.10357217000000001</v>
      </c>
    </row>
    <row r="66" spans="1:3" x14ac:dyDescent="0.3">
      <c r="A66" t="b">
        <v>1</v>
      </c>
      <c r="B66">
        <v>-74.571960000000004</v>
      </c>
      <c r="C66" s="2">
        <v>-0.10357217000000001</v>
      </c>
    </row>
    <row r="67" spans="1:3" x14ac:dyDescent="0.3">
      <c r="A67" t="b">
        <v>1</v>
      </c>
      <c r="B67">
        <v>-74.571960000000004</v>
      </c>
      <c r="C67" s="2">
        <v>-0.10357217000000001</v>
      </c>
    </row>
    <row r="68" spans="1:3" x14ac:dyDescent="0.3">
      <c r="A68" t="b">
        <v>1</v>
      </c>
      <c r="B68">
        <v>-74.571960000000004</v>
      </c>
      <c r="C68" s="2">
        <v>-0.10357217000000001</v>
      </c>
    </row>
    <row r="69" spans="1:3" x14ac:dyDescent="0.3">
      <c r="A69" t="b">
        <v>1</v>
      </c>
      <c r="B69">
        <v>-74.571960000000004</v>
      </c>
      <c r="C69" s="2">
        <v>-0.10357217000000001</v>
      </c>
    </row>
    <row r="70" spans="1:3" x14ac:dyDescent="0.3">
      <c r="A70" t="b">
        <v>1</v>
      </c>
      <c r="B70">
        <v>-74.571960000000004</v>
      </c>
      <c r="C70" s="2">
        <v>-0.10357217000000001</v>
      </c>
    </row>
    <row r="71" spans="1:3" x14ac:dyDescent="0.3">
      <c r="A71" t="b">
        <v>1</v>
      </c>
      <c r="B71">
        <v>-74.571960000000004</v>
      </c>
      <c r="C71" s="2">
        <v>-0.10357217000000001</v>
      </c>
    </row>
    <row r="72" spans="1:3" x14ac:dyDescent="0.3">
      <c r="A72" t="b">
        <v>1</v>
      </c>
      <c r="B72">
        <v>-74.571960000000004</v>
      </c>
      <c r="C72" s="2">
        <v>-0.10357217000000001</v>
      </c>
    </row>
    <row r="73" spans="1:3" x14ac:dyDescent="0.3">
      <c r="A73" t="b">
        <v>1</v>
      </c>
      <c r="B73">
        <v>-74.571960000000004</v>
      </c>
      <c r="C73" s="2">
        <v>-0.10357217000000001</v>
      </c>
    </row>
    <row r="74" spans="1:3" x14ac:dyDescent="0.3">
      <c r="A74" t="b">
        <v>1</v>
      </c>
      <c r="B74">
        <v>-74.571960000000004</v>
      </c>
      <c r="C74" s="2">
        <v>-0.10357217000000001</v>
      </c>
    </row>
    <row r="75" spans="1:3" x14ac:dyDescent="0.3">
      <c r="A75" t="b">
        <v>1</v>
      </c>
      <c r="B75">
        <v>-74.571960000000004</v>
      </c>
      <c r="C75" s="2">
        <v>-0.10357217000000001</v>
      </c>
    </row>
    <row r="76" spans="1:3" x14ac:dyDescent="0.3">
      <c r="A76" t="b">
        <v>1</v>
      </c>
      <c r="B76">
        <v>-74.571960000000004</v>
      </c>
      <c r="C76" s="2">
        <v>-0.10357217000000001</v>
      </c>
    </row>
    <row r="77" spans="1:3" x14ac:dyDescent="0.3">
      <c r="A77" t="b">
        <v>1</v>
      </c>
      <c r="B77">
        <v>-74.571960000000004</v>
      </c>
      <c r="C77" s="2">
        <v>-0.10357217000000001</v>
      </c>
    </row>
    <row r="78" spans="1:3" x14ac:dyDescent="0.3">
      <c r="A78" t="b">
        <v>1</v>
      </c>
      <c r="B78">
        <v>-74.571960000000004</v>
      </c>
      <c r="C78" s="2">
        <v>-0.10357217000000001</v>
      </c>
    </row>
    <row r="79" spans="1:3" x14ac:dyDescent="0.3">
      <c r="A79" t="b">
        <v>1</v>
      </c>
      <c r="B79">
        <v>-74.571960000000004</v>
      </c>
      <c r="C79" s="2">
        <v>-0.10357217000000001</v>
      </c>
    </row>
    <row r="80" spans="1:3" x14ac:dyDescent="0.3">
      <c r="A80" t="b">
        <v>1</v>
      </c>
      <c r="B80">
        <v>-74.571960000000004</v>
      </c>
      <c r="C80" s="2">
        <v>-0.10357217000000001</v>
      </c>
    </row>
    <row r="81" spans="1:3" x14ac:dyDescent="0.3">
      <c r="A81" t="b">
        <v>1</v>
      </c>
      <c r="B81">
        <v>-74.571960000000004</v>
      </c>
      <c r="C81" s="2">
        <v>-0.10357217000000001</v>
      </c>
    </row>
    <row r="82" spans="1:3" x14ac:dyDescent="0.3">
      <c r="A82" t="b">
        <v>1</v>
      </c>
      <c r="B82">
        <v>-74.571960000000004</v>
      </c>
      <c r="C82" s="2">
        <v>-0.10357217000000001</v>
      </c>
    </row>
    <row r="83" spans="1:3" x14ac:dyDescent="0.3">
      <c r="A83" t="b">
        <v>1</v>
      </c>
      <c r="B83">
        <v>-74.571960000000004</v>
      </c>
      <c r="C83" s="2">
        <v>-0.10357217000000001</v>
      </c>
    </row>
    <row r="84" spans="1:3" x14ac:dyDescent="0.3">
      <c r="A84" t="b">
        <v>1</v>
      </c>
      <c r="B84">
        <v>-74.571960000000004</v>
      </c>
      <c r="C84" s="2">
        <v>-0.10357217000000001</v>
      </c>
    </row>
    <row r="85" spans="1:3" x14ac:dyDescent="0.3">
      <c r="A85" t="b">
        <v>1</v>
      </c>
      <c r="B85">
        <v>-74.571960000000004</v>
      </c>
      <c r="C85" s="2">
        <v>-0.10357217000000001</v>
      </c>
    </row>
    <row r="86" spans="1:3" x14ac:dyDescent="0.3">
      <c r="A86" t="b">
        <v>1</v>
      </c>
      <c r="B86">
        <v>-74.571960000000004</v>
      </c>
      <c r="C86" s="2">
        <v>-0.10357217000000001</v>
      </c>
    </row>
    <row r="87" spans="1:3" x14ac:dyDescent="0.3">
      <c r="A87" t="b">
        <v>1</v>
      </c>
      <c r="B87">
        <v>-74.571960000000004</v>
      </c>
      <c r="C87" s="2">
        <v>-0.10357217000000001</v>
      </c>
    </row>
    <row r="88" spans="1:3" x14ac:dyDescent="0.3">
      <c r="A88" t="b">
        <v>1</v>
      </c>
      <c r="B88">
        <v>-74.571960000000004</v>
      </c>
      <c r="C88" s="2">
        <v>-0.10357217000000001</v>
      </c>
    </row>
    <row r="89" spans="1:3" x14ac:dyDescent="0.3">
      <c r="A89" t="b">
        <v>1</v>
      </c>
      <c r="B89">
        <v>-74.571960000000004</v>
      </c>
      <c r="C89" s="2">
        <v>-0.10357217000000001</v>
      </c>
    </row>
    <row r="90" spans="1:3" x14ac:dyDescent="0.3">
      <c r="A90" t="b">
        <v>1</v>
      </c>
      <c r="B90">
        <v>-74.571960000000004</v>
      </c>
      <c r="C90" s="2">
        <v>-0.10357217000000001</v>
      </c>
    </row>
    <row r="91" spans="1:3" x14ac:dyDescent="0.3">
      <c r="A91" t="b">
        <v>1</v>
      </c>
      <c r="B91">
        <v>-74.571960000000004</v>
      </c>
      <c r="C91" s="2">
        <v>-0.10357217000000001</v>
      </c>
    </row>
    <row r="92" spans="1:3" x14ac:dyDescent="0.3">
      <c r="A92" t="b">
        <v>1</v>
      </c>
      <c r="B92">
        <v>-74.571960000000004</v>
      </c>
      <c r="C92" s="2">
        <v>-0.10357217000000001</v>
      </c>
    </row>
    <row r="93" spans="1:3" x14ac:dyDescent="0.3">
      <c r="A93" t="b">
        <v>1</v>
      </c>
      <c r="B93">
        <v>-74.571960000000004</v>
      </c>
      <c r="C93" s="2">
        <v>-0.10357217000000001</v>
      </c>
    </row>
    <row r="94" spans="1:3" x14ac:dyDescent="0.3">
      <c r="A94" t="b">
        <v>1</v>
      </c>
      <c r="B94">
        <v>-74.571960000000004</v>
      </c>
      <c r="C94" s="2">
        <v>-0.10357217000000001</v>
      </c>
    </row>
    <row r="95" spans="1:3" x14ac:dyDescent="0.3">
      <c r="A95" t="b">
        <v>1</v>
      </c>
      <c r="B95">
        <v>-74.571960000000004</v>
      </c>
      <c r="C95" s="2">
        <v>-0.10357217000000001</v>
      </c>
    </row>
    <row r="96" spans="1:3" x14ac:dyDescent="0.3">
      <c r="A96" t="b">
        <v>1</v>
      </c>
      <c r="B96">
        <v>-74.571960000000004</v>
      </c>
      <c r="C96" s="2">
        <v>-0.10357217000000001</v>
      </c>
    </row>
    <row r="97" spans="1:3" x14ac:dyDescent="0.3">
      <c r="A97" t="b">
        <v>1</v>
      </c>
      <c r="B97">
        <v>-74.571960000000004</v>
      </c>
      <c r="C97" s="2">
        <v>-0.10357217000000001</v>
      </c>
    </row>
    <row r="98" spans="1:3" x14ac:dyDescent="0.3">
      <c r="A98" t="b">
        <v>1</v>
      </c>
      <c r="B98">
        <v>-74.571960000000004</v>
      </c>
      <c r="C98" s="2">
        <v>-0.10357217000000001</v>
      </c>
    </row>
    <row r="99" spans="1:3" x14ac:dyDescent="0.3">
      <c r="A99" t="b">
        <v>1</v>
      </c>
      <c r="B99">
        <v>-74.571960000000004</v>
      </c>
      <c r="C99" s="2">
        <v>-0.10357217000000001</v>
      </c>
    </row>
    <row r="100" spans="1:3" x14ac:dyDescent="0.3">
      <c r="A100" t="b">
        <v>1</v>
      </c>
      <c r="B100">
        <v>-74.571960000000004</v>
      </c>
      <c r="C100" s="2">
        <v>-0.10357217000000001</v>
      </c>
    </row>
    <row r="101" spans="1:3" x14ac:dyDescent="0.3">
      <c r="A101" t="b">
        <v>1</v>
      </c>
      <c r="B101">
        <v>-74.571960000000004</v>
      </c>
      <c r="C101" s="2">
        <v>-0.10357217000000001</v>
      </c>
    </row>
    <row r="102" spans="1:3" x14ac:dyDescent="0.3">
      <c r="A102" t="b">
        <v>1</v>
      </c>
      <c r="B102">
        <v>-74.571960000000004</v>
      </c>
      <c r="C102" s="2">
        <v>-0.10357217000000001</v>
      </c>
    </row>
    <row r="103" spans="1:3" x14ac:dyDescent="0.3">
      <c r="A103" t="b">
        <v>1</v>
      </c>
      <c r="B103">
        <v>-74.571960000000004</v>
      </c>
      <c r="C103" s="2">
        <v>-0.10357217000000001</v>
      </c>
    </row>
    <row r="104" spans="1:3" x14ac:dyDescent="0.3">
      <c r="A104" t="b">
        <v>1</v>
      </c>
      <c r="B104">
        <v>-74.571960000000004</v>
      </c>
      <c r="C104" s="2">
        <v>-0.10357217000000001</v>
      </c>
    </row>
    <row r="105" spans="1:3" x14ac:dyDescent="0.3">
      <c r="A105" t="b">
        <v>1</v>
      </c>
      <c r="B105">
        <v>-74.571960000000004</v>
      </c>
      <c r="C105" s="2">
        <v>-0.10357217000000001</v>
      </c>
    </row>
    <row r="106" spans="1:3" x14ac:dyDescent="0.3">
      <c r="A106" t="b">
        <v>1</v>
      </c>
      <c r="B106">
        <v>-74.571960000000004</v>
      </c>
      <c r="C106" s="2">
        <v>-0.10357217000000001</v>
      </c>
    </row>
    <row r="107" spans="1:3" x14ac:dyDescent="0.3">
      <c r="A107" t="b">
        <v>1</v>
      </c>
      <c r="B107">
        <v>-74.571960000000004</v>
      </c>
      <c r="C107" s="2">
        <v>-0.10357217000000001</v>
      </c>
    </row>
    <row r="108" spans="1:3" x14ac:dyDescent="0.3">
      <c r="A108" t="b">
        <v>1</v>
      </c>
      <c r="B108">
        <v>-74.571960000000004</v>
      </c>
      <c r="C108" s="2">
        <v>-0.10357217000000001</v>
      </c>
    </row>
    <row r="109" spans="1:3" x14ac:dyDescent="0.3">
      <c r="A109" t="b">
        <v>1</v>
      </c>
      <c r="B109">
        <v>-74.571960000000004</v>
      </c>
      <c r="C109" s="2">
        <v>-0.10357217000000001</v>
      </c>
    </row>
    <row r="110" spans="1:3" x14ac:dyDescent="0.3">
      <c r="A110" t="b">
        <v>1</v>
      </c>
      <c r="B110">
        <v>-74.571960000000004</v>
      </c>
      <c r="C110" s="2">
        <v>-0.10357217000000001</v>
      </c>
    </row>
    <row r="111" spans="1:3" x14ac:dyDescent="0.3">
      <c r="A111" t="b">
        <v>1</v>
      </c>
      <c r="B111">
        <v>-74.571960000000004</v>
      </c>
      <c r="C111" s="2">
        <v>-0.10357217000000001</v>
      </c>
    </row>
    <row r="112" spans="1:3" x14ac:dyDescent="0.3">
      <c r="A112" t="b">
        <v>1</v>
      </c>
      <c r="B112">
        <v>-74.571960000000004</v>
      </c>
      <c r="C112" s="2">
        <v>-0.10357217000000001</v>
      </c>
    </row>
    <row r="113" spans="1:3" x14ac:dyDescent="0.3">
      <c r="A113" t="b">
        <v>1</v>
      </c>
      <c r="B113">
        <v>-74.571960000000004</v>
      </c>
      <c r="C113" s="2">
        <v>-0.10357217000000001</v>
      </c>
    </row>
    <row r="114" spans="1:3" x14ac:dyDescent="0.3">
      <c r="A114" t="b">
        <v>1</v>
      </c>
      <c r="B114">
        <v>-74.571960000000004</v>
      </c>
      <c r="C114" s="2">
        <v>-0.10357217000000001</v>
      </c>
    </row>
    <row r="115" spans="1:3" x14ac:dyDescent="0.3">
      <c r="A115" t="b">
        <v>1</v>
      </c>
      <c r="B115">
        <v>-74.571960000000004</v>
      </c>
      <c r="C115" s="2">
        <v>-0.10357217000000001</v>
      </c>
    </row>
    <row r="116" spans="1:3" x14ac:dyDescent="0.3">
      <c r="A116" t="b">
        <v>1</v>
      </c>
      <c r="B116">
        <v>-74.571960000000004</v>
      </c>
      <c r="C116" s="2">
        <v>-0.10357217000000001</v>
      </c>
    </row>
    <row r="117" spans="1:3" x14ac:dyDescent="0.3">
      <c r="A117" t="b">
        <v>1</v>
      </c>
      <c r="B117">
        <v>-74.571960000000004</v>
      </c>
      <c r="C117" s="2">
        <v>-0.10357217000000001</v>
      </c>
    </row>
    <row r="118" spans="1:3" x14ac:dyDescent="0.3">
      <c r="A118" t="b">
        <v>1</v>
      </c>
      <c r="B118">
        <v>-74.571960000000004</v>
      </c>
      <c r="C118" s="2">
        <v>-0.10357217000000001</v>
      </c>
    </row>
    <row r="119" spans="1:3" x14ac:dyDescent="0.3">
      <c r="A119" t="b">
        <v>1</v>
      </c>
      <c r="B119">
        <v>-74.571960000000004</v>
      </c>
      <c r="C119" s="2">
        <v>-0.10357217000000001</v>
      </c>
    </row>
    <row r="120" spans="1:3" x14ac:dyDescent="0.3">
      <c r="A120" t="b">
        <v>1</v>
      </c>
      <c r="B120">
        <v>-74.571960000000004</v>
      </c>
      <c r="C120" s="2">
        <v>-0.10357217000000001</v>
      </c>
    </row>
    <row r="121" spans="1:3" x14ac:dyDescent="0.3">
      <c r="A121" t="b">
        <v>1</v>
      </c>
      <c r="B121">
        <v>-74.571960000000004</v>
      </c>
      <c r="C121" s="2">
        <v>-0.10357217000000001</v>
      </c>
    </row>
    <row r="122" spans="1:3" x14ac:dyDescent="0.3">
      <c r="A122" t="b">
        <v>1</v>
      </c>
      <c r="B122">
        <v>-74.571960000000004</v>
      </c>
      <c r="C122" s="2">
        <v>-0.10357217000000001</v>
      </c>
    </row>
    <row r="123" spans="1:3" x14ac:dyDescent="0.3">
      <c r="A123" t="b">
        <v>1</v>
      </c>
      <c r="B123">
        <v>-74.571960000000004</v>
      </c>
      <c r="C123" s="2">
        <v>-0.10357217000000001</v>
      </c>
    </row>
    <row r="124" spans="1:3" x14ac:dyDescent="0.3">
      <c r="A124" t="b">
        <v>1</v>
      </c>
      <c r="B124">
        <v>-74.571960000000004</v>
      </c>
      <c r="C124" s="2">
        <v>-0.10357217000000001</v>
      </c>
    </row>
    <row r="125" spans="1:3" x14ac:dyDescent="0.3">
      <c r="A125" t="b">
        <v>1</v>
      </c>
      <c r="B125">
        <v>-74.571960000000004</v>
      </c>
      <c r="C125" s="2">
        <v>-0.10357217000000001</v>
      </c>
    </row>
    <row r="126" spans="1:3" x14ac:dyDescent="0.3">
      <c r="A126" t="b">
        <v>1</v>
      </c>
      <c r="B126">
        <v>-74.571960000000004</v>
      </c>
      <c r="C126" s="2">
        <v>-0.10357217000000001</v>
      </c>
    </row>
    <row r="127" spans="1:3" x14ac:dyDescent="0.3">
      <c r="A127" t="b">
        <v>1</v>
      </c>
      <c r="B127">
        <v>-74.571960000000004</v>
      </c>
      <c r="C127" s="2">
        <v>-0.10357217000000001</v>
      </c>
    </row>
    <row r="128" spans="1:3" x14ac:dyDescent="0.3">
      <c r="A128" t="b">
        <v>1</v>
      </c>
      <c r="B128">
        <v>-74.571960000000004</v>
      </c>
      <c r="C128" s="2">
        <v>-0.10357217000000001</v>
      </c>
    </row>
    <row r="129" spans="1:3" x14ac:dyDescent="0.3">
      <c r="A129" t="b">
        <v>1</v>
      </c>
      <c r="B129">
        <v>-74.571960000000004</v>
      </c>
      <c r="C129" s="2">
        <v>-0.10357217000000001</v>
      </c>
    </row>
    <row r="130" spans="1:3" x14ac:dyDescent="0.3">
      <c r="A130" t="b">
        <v>1</v>
      </c>
      <c r="B130">
        <v>-74.571960000000004</v>
      </c>
      <c r="C130" s="2">
        <v>-0.10357217000000001</v>
      </c>
    </row>
    <row r="131" spans="1:3" x14ac:dyDescent="0.3">
      <c r="A131" t="b">
        <v>1</v>
      </c>
      <c r="B131">
        <v>-74.571960000000004</v>
      </c>
      <c r="C131" s="2">
        <v>-0.10357217000000001</v>
      </c>
    </row>
    <row r="132" spans="1:3" x14ac:dyDescent="0.3">
      <c r="A132" t="b">
        <v>1</v>
      </c>
      <c r="B132">
        <v>-74.571960000000004</v>
      </c>
      <c r="C132" s="2">
        <v>-0.10357217000000001</v>
      </c>
    </row>
    <row r="133" spans="1:3" x14ac:dyDescent="0.3">
      <c r="A133" t="b">
        <v>1</v>
      </c>
      <c r="B133">
        <v>-74.571960000000004</v>
      </c>
      <c r="C133" s="2">
        <v>-0.10357217000000001</v>
      </c>
    </row>
    <row r="134" spans="1:3" x14ac:dyDescent="0.3">
      <c r="A134" t="b">
        <v>1</v>
      </c>
      <c r="B134">
        <v>-74.571960000000004</v>
      </c>
      <c r="C134" s="2">
        <v>-0.10357217000000001</v>
      </c>
    </row>
    <row r="135" spans="1:3" x14ac:dyDescent="0.3">
      <c r="A135" t="b">
        <v>1</v>
      </c>
      <c r="B135">
        <v>-74.571960000000004</v>
      </c>
      <c r="C135" s="2">
        <v>-0.10357217000000001</v>
      </c>
    </row>
    <row r="136" spans="1:3" x14ac:dyDescent="0.3">
      <c r="A136" t="b">
        <v>1</v>
      </c>
      <c r="B136">
        <v>-74.571960000000004</v>
      </c>
      <c r="C136" s="2">
        <v>-0.10357217000000001</v>
      </c>
    </row>
    <row r="137" spans="1:3" x14ac:dyDescent="0.3">
      <c r="A137" t="b">
        <v>1</v>
      </c>
      <c r="B137">
        <v>-74.571960000000004</v>
      </c>
      <c r="C137" s="2">
        <v>-0.10357217000000001</v>
      </c>
    </row>
    <row r="138" spans="1:3" x14ac:dyDescent="0.3">
      <c r="A138" t="b">
        <v>1</v>
      </c>
      <c r="B138">
        <v>-74.571960000000004</v>
      </c>
      <c r="C138" s="2">
        <v>-0.10357217000000001</v>
      </c>
    </row>
    <row r="139" spans="1:3" x14ac:dyDescent="0.3">
      <c r="A139" t="b">
        <v>1</v>
      </c>
      <c r="B139">
        <v>-74.571960000000004</v>
      </c>
      <c r="C139" s="2">
        <v>-0.10357217000000001</v>
      </c>
    </row>
    <row r="140" spans="1:3" x14ac:dyDescent="0.3">
      <c r="A140" t="b">
        <v>1</v>
      </c>
      <c r="B140">
        <v>-74.571960000000004</v>
      </c>
      <c r="C140" s="2">
        <v>-0.10357217000000001</v>
      </c>
    </row>
    <row r="141" spans="1:3" x14ac:dyDescent="0.3">
      <c r="A141" t="b">
        <v>1</v>
      </c>
      <c r="B141">
        <v>-74.571960000000004</v>
      </c>
      <c r="C141" s="2">
        <v>-0.10357217000000001</v>
      </c>
    </row>
    <row r="142" spans="1:3" x14ac:dyDescent="0.3">
      <c r="A142" t="b">
        <v>1</v>
      </c>
      <c r="B142">
        <v>-74.571960000000004</v>
      </c>
      <c r="C142" s="2">
        <v>-0.10357217000000001</v>
      </c>
    </row>
    <row r="143" spans="1:3" x14ac:dyDescent="0.3">
      <c r="A143" t="b">
        <v>1</v>
      </c>
      <c r="B143">
        <v>-74.571960000000004</v>
      </c>
      <c r="C143" s="2">
        <v>-0.10357217000000001</v>
      </c>
    </row>
    <row r="144" spans="1:3" x14ac:dyDescent="0.3">
      <c r="A144" t="b">
        <v>1</v>
      </c>
      <c r="B144">
        <v>-74.571960000000004</v>
      </c>
      <c r="C144" s="2">
        <v>-0.10357217000000001</v>
      </c>
    </row>
    <row r="145" spans="1:3" x14ac:dyDescent="0.3">
      <c r="A145" t="b">
        <v>1</v>
      </c>
      <c r="B145">
        <v>-74.571960000000004</v>
      </c>
      <c r="C145" s="2">
        <v>-0.10357217000000001</v>
      </c>
    </row>
    <row r="146" spans="1:3" x14ac:dyDescent="0.3">
      <c r="A146" t="b">
        <v>1</v>
      </c>
      <c r="B146">
        <v>-74.571960000000004</v>
      </c>
      <c r="C146" s="2">
        <v>-0.10357217000000001</v>
      </c>
    </row>
    <row r="147" spans="1:3" x14ac:dyDescent="0.3">
      <c r="A147" t="b">
        <v>1</v>
      </c>
      <c r="B147">
        <v>-74.571960000000004</v>
      </c>
      <c r="C147" s="2">
        <v>-0.10357217000000001</v>
      </c>
    </row>
    <row r="148" spans="1:3" x14ac:dyDescent="0.3">
      <c r="A148" t="b">
        <v>1</v>
      </c>
      <c r="B148">
        <v>-74.571960000000004</v>
      </c>
      <c r="C148" s="2">
        <v>-0.10357217000000001</v>
      </c>
    </row>
    <row r="149" spans="1:3" x14ac:dyDescent="0.3">
      <c r="A149" t="b">
        <v>1</v>
      </c>
      <c r="B149">
        <v>-74.571960000000004</v>
      </c>
      <c r="C149" s="2">
        <v>-0.10357217000000001</v>
      </c>
    </row>
    <row r="150" spans="1:3" x14ac:dyDescent="0.3">
      <c r="A150" t="b">
        <v>1</v>
      </c>
      <c r="B150">
        <v>-74.571960000000004</v>
      </c>
      <c r="C150" s="2">
        <v>-0.10357217000000001</v>
      </c>
    </row>
    <row r="151" spans="1:3" x14ac:dyDescent="0.3">
      <c r="A151" t="b">
        <v>1</v>
      </c>
      <c r="B151">
        <v>-74.571960000000004</v>
      </c>
      <c r="C151" s="2">
        <v>-0.10357217000000001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6020-20C3-430A-87D1-832D9200F882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  <col min="6" max="6" width="13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3.8088989999999998</v>
      </c>
      <c r="C2" s="2">
        <v>5.2901375999999996E-3</v>
      </c>
      <c r="E2" s="1" t="s">
        <v>3</v>
      </c>
      <c r="F2" s="2">
        <f xml:space="preserve"> COUNTIF(TradeResults2[Column1], "VERDADEIRO") / COUNTA(TradeResults2[Column1])</f>
        <v>1</v>
      </c>
    </row>
    <row r="3" spans="1:6" ht="18" x14ac:dyDescent="0.35">
      <c r="A3" t="b">
        <v>1</v>
      </c>
      <c r="B3">
        <v>36.600340000000003</v>
      </c>
      <c r="C3" s="2">
        <v>5.0833806000000002E-2</v>
      </c>
      <c r="E3" s="1" t="s">
        <v>4</v>
      </c>
      <c r="F3" s="3">
        <f t="array" ref="F3" xml:space="preserve"> AVERAGE(IF(TradeResults2[Column1] = TRUE,TradeResults2[Column3]))</f>
        <v>-9.6549183713333306E-3</v>
      </c>
    </row>
    <row r="4" spans="1:6" ht="18" x14ac:dyDescent="0.35">
      <c r="A4" t="b">
        <v>1</v>
      </c>
      <c r="B4">
        <v>11.179442999999999</v>
      </c>
      <c r="C4" s="2">
        <v>1.5527004E-2</v>
      </c>
      <c r="E4" s="1" t="s">
        <v>8</v>
      </c>
      <c r="F4" s="6">
        <f t="array" ref="F4" xml:space="preserve"> AVERAGE(IF(TradeResults2[Column1] = TRUE,TradeResults2[Column2],0))</f>
        <v>-6.9515409259999963</v>
      </c>
    </row>
    <row r="5" spans="1:6" ht="18" x14ac:dyDescent="0.35">
      <c r="A5" t="b">
        <v>1</v>
      </c>
      <c r="B5">
        <v>51.279784999999997</v>
      </c>
      <c r="C5" s="2">
        <v>7.1221925000000005E-2</v>
      </c>
      <c r="E5" s="4" t="s">
        <v>5</v>
      </c>
      <c r="F5" s="2">
        <f t="array" ref="F5">_xlfn.STDEV.P(IF(TradeResults2[Column1]=TRUE, TradeResults2[Column3]))</f>
        <v>4.2254490650447951E-2</v>
      </c>
    </row>
    <row r="6" spans="1:6" ht="18" x14ac:dyDescent="0.35">
      <c r="A6" t="b">
        <v>1</v>
      </c>
      <c r="B6">
        <v>50.258057000000001</v>
      </c>
      <c r="C6" s="2">
        <v>6.9802859999999994E-2</v>
      </c>
      <c r="E6" s="1" t="s">
        <v>6</v>
      </c>
      <c r="F6" s="2">
        <f t="array" ref="F6">_xlfn.STDEV.P(IF(TradeResults2[Column1]=TRUE, IF(TradeResults2[Column3]&gt;0,TradeResults2[Column3])))</f>
        <v>2.3106527168973458E-2</v>
      </c>
    </row>
    <row r="7" spans="1:6" ht="18" x14ac:dyDescent="0.35">
      <c r="A7" t="b">
        <v>1</v>
      </c>
      <c r="B7">
        <v>36.342590000000001</v>
      </c>
      <c r="C7" s="2">
        <v>5.0475819999999998E-2</v>
      </c>
      <c r="E7" s="1" t="s">
        <v>7</v>
      </c>
      <c r="F7" s="3">
        <f t="array" ref="F7">_xlfn.STDEV.P(IF(TradeResults2[Column1]=TRUE, IF(TradeResults2[Column3]&lt;0,TradeResults2[Column3])))</f>
        <v>1.7868520322202708E-2</v>
      </c>
    </row>
    <row r="8" spans="1:6" x14ac:dyDescent="0.3">
      <c r="A8" t="b">
        <v>1</v>
      </c>
      <c r="B8">
        <v>-20.08728</v>
      </c>
      <c r="C8" s="2">
        <v>-2.7899E-2</v>
      </c>
    </row>
    <row r="9" spans="1:6" x14ac:dyDescent="0.3">
      <c r="A9" t="b">
        <v>1</v>
      </c>
      <c r="B9">
        <v>-11.583435</v>
      </c>
      <c r="C9" s="2">
        <v>-1.6088103999999999E-2</v>
      </c>
    </row>
    <row r="10" spans="1:6" x14ac:dyDescent="0.3">
      <c r="A10" t="b">
        <v>1</v>
      </c>
      <c r="B10">
        <v>-15.934509</v>
      </c>
      <c r="C10" s="2">
        <v>-2.2131261999999999E-2</v>
      </c>
    </row>
    <row r="11" spans="1:6" x14ac:dyDescent="0.3">
      <c r="A11" t="b">
        <v>1</v>
      </c>
      <c r="B11">
        <v>-39.679319999999997</v>
      </c>
      <c r="C11" s="2">
        <v>-5.5110168000000001E-2</v>
      </c>
    </row>
    <row r="12" spans="1:6" x14ac:dyDescent="0.3">
      <c r="A12" t="b">
        <v>1</v>
      </c>
      <c r="B12">
        <v>-16.045836999999999</v>
      </c>
      <c r="C12" s="2">
        <v>-2.2285886000000001E-2</v>
      </c>
    </row>
    <row r="13" spans="1:6" x14ac:dyDescent="0.3">
      <c r="A13" t="b">
        <v>1</v>
      </c>
      <c r="B13">
        <v>-39.679319999999997</v>
      </c>
      <c r="C13" s="2">
        <v>-5.5110168000000001E-2</v>
      </c>
    </row>
    <row r="14" spans="1:6" x14ac:dyDescent="0.3">
      <c r="A14" t="b">
        <v>1</v>
      </c>
      <c r="B14">
        <v>11.964111000000001</v>
      </c>
      <c r="C14" s="2">
        <v>1.6616821E-2</v>
      </c>
    </row>
    <row r="15" spans="1:6" x14ac:dyDescent="0.3">
      <c r="A15" t="b">
        <v>1</v>
      </c>
      <c r="B15">
        <v>46.427979999999998</v>
      </c>
      <c r="C15" s="2">
        <v>6.4483299999999993E-2</v>
      </c>
    </row>
    <row r="16" spans="1:6" x14ac:dyDescent="0.3">
      <c r="A16" t="b">
        <v>1</v>
      </c>
      <c r="B16">
        <v>-13.057007</v>
      </c>
      <c r="C16" s="2">
        <v>-1.8134732000000001E-2</v>
      </c>
    </row>
    <row r="17" spans="1:3" x14ac:dyDescent="0.3">
      <c r="A17" t="b">
        <v>1</v>
      </c>
      <c r="B17">
        <v>-39.679319999999997</v>
      </c>
      <c r="C17" s="2">
        <v>-5.5110168000000001E-2</v>
      </c>
    </row>
    <row r="18" spans="1:3" x14ac:dyDescent="0.3">
      <c r="A18" t="b">
        <v>1</v>
      </c>
      <c r="B18">
        <v>35.800049999999999</v>
      </c>
      <c r="C18" s="2">
        <v>4.9722290000000002E-2</v>
      </c>
    </row>
    <row r="19" spans="1:3" x14ac:dyDescent="0.3">
      <c r="A19" t="b">
        <v>1</v>
      </c>
      <c r="B19">
        <v>-39.679319999999997</v>
      </c>
      <c r="C19" s="2">
        <v>-5.5110168000000001E-2</v>
      </c>
    </row>
    <row r="20" spans="1:3" x14ac:dyDescent="0.3">
      <c r="A20" t="b">
        <v>1</v>
      </c>
      <c r="B20">
        <v>38.141784999999999</v>
      </c>
      <c r="C20" s="2">
        <v>5.29747E-2</v>
      </c>
    </row>
    <row r="21" spans="1:3" x14ac:dyDescent="0.3">
      <c r="A21" t="b">
        <v>1</v>
      </c>
      <c r="B21">
        <v>-39.679319999999997</v>
      </c>
      <c r="C21" s="2">
        <v>-5.5110168000000001E-2</v>
      </c>
    </row>
    <row r="22" spans="1:3" x14ac:dyDescent="0.3">
      <c r="A22" t="b">
        <v>1</v>
      </c>
      <c r="B22">
        <v>43.901609999999998</v>
      </c>
      <c r="C22" s="2">
        <v>6.0974460000000001E-2</v>
      </c>
    </row>
    <row r="23" spans="1:3" x14ac:dyDescent="0.3">
      <c r="A23" t="b">
        <v>1</v>
      </c>
      <c r="B23">
        <v>12.61792</v>
      </c>
      <c r="C23" s="2">
        <v>1.7524888999999998E-2</v>
      </c>
    </row>
    <row r="24" spans="1:3" x14ac:dyDescent="0.3">
      <c r="A24" t="b">
        <v>1</v>
      </c>
      <c r="B24">
        <v>15.279724</v>
      </c>
      <c r="C24" s="2">
        <v>2.1221838999999999E-2</v>
      </c>
    </row>
    <row r="25" spans="1:3" x14ac:dyDescent="0.3">
      <c r="A25" t="b">
        <v>1</v>
      </c>
      <c r="B25">
        <v>44.459409999999998</v>
      </c>
      <c r="C25" s="2">
        <v>6.1749182999999999E-2</v>
      </c>
    </row>
    <row r="26" spans="1:3" x14ac:dyDescent="0.3">
      <c r="A26" t="b">
        <v>1</v>
      </c>
      <c r="B26">
        <v>-26.196290000000001</v>
      </c>
      <c r="C26" s="2">
        <v>-3.6383733000000001E-2</v>
      </c>
    </row>
    <row r="27" spans="1:3" x14ac:dyDescent="0.3">
      <c r="A27" t="b">
        <v>1</v>
      </c>
      <c r="B27">
        <v>-22.534058000000002</v>
      </c>
      <c r="C27" s="2">
        <v>-3.1297303999999998E-2</v>
      </c>
    </row>
    <row r="28" spans="1:3" x14ac:dyDescent="0.3">
      <c r="A28" t="b">
        <v>1</v>
      </c>
      <c r="B28">
        <v>6.8890989999999999</v>
      </c>
      <c r="C28" s="2">
        <v>9.5681929999999991E-3</v>
      </c>
    </row>
    <row r="29" spans="1:3" x14ac:dyDescent="0.3">
      <c r="A29" t="b">
        <v>1</v>
      </c>
      <c r="B29">
        <v>-39.679319999999997</v>
      </c>
      <c r="C29" s="2">
        <v>-5.5110168000000001E-2</v>
      </c>
    </row>
    <row r="30" spans="1:3" x14ac:dyDescent="0.3">
      <c r="A30" t="b">
        <v>1</v>
      </c>
      <c r="B30">
        <v>30.752013999999999</v>
      </c>
      <c r="C30" s="2">
        <v>4.271113E-2</v>
      </c>
    </row>
    <row r="31" spans="1:3" x14ac:dyDescent="0.3">
      <c r="A31" t="b">
        <v>1</v>
      </c>
      <c r="B31">
        <v>-39.679319999999997</v>
      </c>
      <c r="C31" s="2">
        <v>-5.5110168000000001E-2</v>
      </c>
    </row>
    <row r="32" spans="1:3" x14ac:dyDescent="0.3">
      <c r="A32" t="b">
        <v>1</v>
      </c>
      <c r="B32">
        <v>-39.679319999999997</v>
      </c>
      <c r="C32" s="2">
        <v>-5.5110168000000001E-2</v>
      </c>
    </row>
    <row r="33" spans="1:3" x14ac:dyDescent="0.3">
      <c r="A33" t="b">
        <v>1</v>
      </c>
      <c r="B33">
        <v>-39.679319999999997</v>
      </c>
      <c r="C33" s="2">
        <v>-5.5110168000000001E-2</v>
      </c>
    </row>
    <row r="34" spans="1:3" x14ac:dyDescent="0.3">
      <c r="A34" t="b">
        <v>1</v>
      </c>
      <c r="B34">
        <v>-0.45623780000000003</v>
      </c>
      <c r="C34" s="2">
        <v>-6.3366360000000001E-4</v>
      </c>
    </row>
    <row r="35" spans="1:3" x14ac:dyDescent="0.3">
      <c r="A35" t="b">
        <v>1</v>
      </c>
      <c r="B35">
        <v>-16.420836999999999</v>
      </c>
      <c r="C35" s="2">
        <v>-2.2806719E-2</v>
      </c>
    </row>
    <row r="36" spans="1:3" x14ac:dyDescent="0.3">
      <c r="A36" t="b">
        <v>1</v>
      </c>
      <c r="B36">
        <v>-22.936095999999999</v>
      </c>
      <c r="C36" s="2">
        <v>-3.1855687000000001E-2</v>
      </c>
    </row>
    <row r="37" spans="1:3" x14ac:dyDescent="0.3">
      <c r="A37" t="b">
        <v>1</v>
      </c>
      <c r="B37">
        <v>-39.679319999999997</v>
      </c>
      <c r="C37" s="2">
        <v>-5.5110168000000001E-2</v>
      </c>
    </row>
    <row r="38" spans="1:3" x14ac:dyDescent="0.3">
      <c r="A38" t="b">
        <v>1</v>
      </c>
      <c r="B38">
        <v>-39.679319999999997</v>
      </c>
      <c r="C38" s="2">
        <v>-5.5110168000000001E-2</v>
      </c>
    </row>
    <row r="39" spans="1:3" x14ac:dyDescent="0.3">
      <c r="A39" t="b">
        <v>1</v>
      </c>
      <c r="B39">
        <v>-39.679319999999997</v>
      </c>
      <c r="C39" s="2">
        <v>-5.5110168000000001E-2</v>
      </c>
    </row>
    <row r="40" spans="1:3" x14ac:dyDescent="0.3">
      <c r="A40" t="b">
        <v>1</v>
      </c>
      <c r="B40">
        <v>-39.679319999999997</v>
      </c>
      <c r="C40" s="2">
        <v>-5.5110168000000001E-2</v>
      </c>
    </row>
    <row r="41" spans="1:3" x14ac:dyDescent="0.3">
      <c r="A41" t="b">
        <v>1</v>
      </c>
      <c r="B41">
        <v>-39.679319999999997</v>
      </c>
      <c r="C41" s="2">
        <v>-5.5110168000000001E-2</v>
      </c>
    </row>
    <row r="42" spans="1:3" x14ac:dyDescent="0.3">
      <c r="A42" t="b">
        <v>1</v>
      </c>
      <c r="B42">
        <v>-39.679319999999997</v>
      </c>
      <c r="C42" s="2">
        <v>-5.5110168000000001E-2</v>
      </c>
    </row>
    <row r="43" spans="1:3" x14ac:dyDescent="0.3">
      <c r="A43" t="b">
        <v>1</v>
      </c>
      <c r="B43">
        <v>7.319763</v>
      </c>
      <c r="C43" s="2">
        <v>1.0166338E-2</v>
      </c>
    </row>
    <row r="44" spans="1:3" x14ac:dyDescent="0.3">
      <c r="A44" t="b">
        <v>1</v>
      </c>
      <c r="B44">
        <v>15.745422</v>
      </c>
      <c r="C44" s="2">
        <v>2.1868642000000001E-2</v>
      </c>
    </row>
    <row r="45" spans="1:3" x14ac:dyDescent="0.3">
      <c r="A45" t="b">
        <v>1</v>
      </c>
      <c r="B45">
        <v>50.116881999999997</v>
      </c>
      <c r="C45" s="2">
        <v>6.9606779999999993E-2</v>
      </c>
    </row>
    <row r="46" spans="1:3" x14ac:dyDescent="0.3">
      <c r="A46" t="b">
        <v>1</v>
      </c>
      <c r="B46">
        <v>2.5747070000000001</v>
      </c>
      <c r="C46" s="2">
        <v>3.5759820000000001E-3</v>
      </c>
    </row>
    <row r="47" spans="1:3" x14ac:dyDescent="0.3">
      <c r="A47" t="b">
        <v>1</v>
      </c>
      <c r="B47">
        <v>-11.106445000000001</v>
      </c>
      <c r="C47" s="2">
        <v>-1.5425619E-2</v>
      </c>
    </row>
    <row r="48" spans="1:3" x14ac:dyDescent="0.3">
      <c r="A48" t="b">
        <v>1</v>
      </c>
      <c r="B48">
        <v>-9.3579100000000004</v>
      </c>
      <c r="C48" s="2">
        <v>-1.2997097000000001E-2</v>
      </c>
    </row>
    <row r="49" spans="1:3" x14ac:dyDescent="0.3">
      <c r="A49" t="b">
        <v>1</v>
      </c>
      <c r="B49">
        <v>-39.679319999999997</v>
      </c>
      <c r="C49" s="2">
        <v>-5.5110168000000001E-2</v>
      </c>
    </row>
    <row r="50" spans="1:3" x14ac:dyDescent="0.3">
      <c r="A50" t="b">
        <v>1</v>
      </c>
      <c r="B50">
        <v>-39.679319999999997</v>
      </c>
      <c r="C50" s="2">
        <v>-5.5110168000000001E-2</v>
      </c>
    </row>
    <row r="51" spans="1:3" x14ac:dyDescent="0.3">
      <c r="A51" t="b">
        <v>1</v>
      </c>
      <c r="B51">
        <v>-23.652221999999998</v>
      </c>
      <c r="C51" s="2">
        <v>-3.2850306000000003E-2</v>
      </c>
    </row>
    <row r="52" spans="1:3" x14ac:dyDescent="0.3">
      <c r="A52" t="b">
        <v>1</v>
      </c>
      <c r="B52">
        <v>-39.679319999999997</v>
      </c>
      <c r="C52" s="2">
        <v>-5.5110168000000001E-2</v>
      </c>
    </row>
    <row r="53" spans="1:3" x14ac:dyDescent="0.3">
      <c r="A53" t="b">
        <v>1</v>
      </c>
      <c r="B53">
        <v>-39.679319999999997</v>
      </c>
      <c r="C53" s="2">
        <v>-5.5110168000000001E-2</v>
      </c>
    </row>
    <row r="54" spans="1:3" x14ac:dyDescent="0.3">
      <c r="A54" t="b">
        <v>1</v>
      </c>
      <c r="B54">
        <v>45.241576999999999</v>
      </c>
      <c r="C54" s="2">
        <v>6.2835520000000006E-2</v>
      </c>
    </row>
    <row r="55" spans="1:3" x14ac:dyDescent="0.3">
      <c r="A55" t="b">
        <v>1</v>
      </c>
      <c r="B55">
        <v>-39.679319999999997</v>
      </c>
      <c r="C55" s="2">
        <v>-5.5110168000000001E-2</v>
      </c>
    </row>
    <row r="56" spans="1:3" x14ac:dyDescent="0.3">
      <c r="A56" t="b">
        <v>1</v>
      </c>
      <c r="B56">
        <v>33.096558000000002</v>
      </c>
      <c r="C56" s="2">
        <v>4.5967439999999998E-2</v>
      </c>
    </row>
    <row r="57" spans="1:3" x14ac:dyDescent="0.3">
      <c r="A57" t="b">
        <v>1</v>
      </c>
      <c r="B57">
        <v>22.31427</v>
      </c>
      <c r="C57" s="2">
        <v>3.0992042000000001E-2</v>
      </c>
    </row>
    <row r="58" spans="1:3" x14ac:dyDescent="0.3">
      <c r="A58" t="b">
        <v>1</v>
      </c>
      <c r="B58">
        <v>-1.2741699</v>
      </c>
      <c r="C58" s="2">
        <v>-1.7696804E-3</v>
      </c>
    </row>
    <row r="59" spans="1:3" x14ac:dyDescent="0.3">
      <c r="A59" t="b">
        <v>1</v>
      </c>
      <c r="B59">
        <v>-39.679319999999997</v>
      </c>
      <c r="C59" s="2">
        <v>-5.5110168000000001E-2</v>
      </c>
    </row>
    <row r="60" spans="1:3" x14ac:dyDescent="0.3">
      <c r="A60" t="b">
        <v>1</v>
      </c>
      <c r="B60">
        <v>6.3467406999999998</v>
      </c>
      <c r="C60" s="2">
        <v>8.8149179999999997E-3</v>
      </c>
    </row>
    <row r="61" spans="1:3" x14ac:dyDescent="0.3">
      <c r="A61" t="b">
        <v>1</v>
      </c>
      <c r="B61">
        <v>-7.7623290000000003</v>
      </c>
      <c r="C61" s="2">
        <v>-1.0781012499999999E-2</v>
      </c>
    </row>
    <row r="62" spans="1:3" x14ac:dyDescent="0.3">
      <c r="A62" t="b">
        <v>1</v>
      </c>
      <c r="B62">
        <v>-39.679319999999997</v>
      </c>
      <c r="C62" s="2">
        <v>-5.5110168000000001E-2</v>
      </c>
    </row>
    <row r="63" spans="1:3" x14ac:dyDescent="0.3">
      <c r="A63" t="b">
        <v>1</v>
      </c>
      <c r="B63">
        <v>28.360474</v>
      </c>
      <c r="C63" s="2">
        <v>3.9389546999999997E-2</v>
      </c>
    </row>
    <row r="64" spans="1:3" x14ac:dyDescent="0.3">
      <c r="A64" t="b">
        <v>1</v>
      </c>
      <c r="B64">
        <v>-39.679319999999997</v>
      </c>
      <c r="C64" s="2">
        <v>-5.5110168000000001E-2</v>
      </c>
    </row>
    <row r="65" spans="1:3" x14ac:dyDescent="0.3">
      <c r="A65" t="b">
        <v>1</v>
      </c>
      <c r="B65">
        <v>-17.283203</v>
      </c>
      <c r="C65" s="2">
        <v>-2.4004448000000001E-2</v>
      </c>
    </row>
    <row r="66" spans="1:3" x14ac:dyDescent="0.3">
      <c r="A66" t="b">
        <v>1</v>
      </c>
      <c r="B66">
        <v>30.49408</v>
      </c>
      <c r="C66" s="2">
        <v>4.2352889999999997E-2</v>
      </c>
    </row>
    <row r="67" spans="1:3" x14ac:dyDescent="0.3">
      <c r="A67" t="b">
        <v>1</v>
      </c>
      <c r="B67">
        <v>-39.679319999999997</v>
      </c>
      <c r="C67" s="2">
        <v>-5.5110168000000001E-2</v>
      </c>
    </row>
    <row r="68" spans="1:3" x14ac:dyDescent="0.3">
      <c r="A68" t="b">
        <v>1</v>
      </c>
      <c r="B68">
        <v>51.618470000000002</v>
      </c>
      <c r="C68" s="2">
        <v>7.1692320000000004E-2</v>
      </c>
    </row>
    <row r="69" spans="1:3" x14ac:dyDescent="0.3">
      <c r="A69" t="b">
        <v>1</v>
      </c>
      <c r="B69">
        <v>36.216552999999998</v>
      </c>
      <c r="C69" s="2">
        <v>5.0300770000000002E-2</v>
      </c>
    </row>
    <row r="70" spans="1:3" x14ac:dyDescent="0.3">
      <c r="A70" t="b">
        <v>1</v>
      </c>
      <c r="B70">
        <v>-39.679319999999997</v>
      </c>
      <c r="C70" s="2">
        <v>-5.5110168000000001E-2</v>
      </c>
    </row>
    <row r="71" spans="1:3" x14ac:dyDescent="0.3">
      <c r="A71" t="b">
        <v>1</v>
      </c>
      <c r="B71">
        <v>-39.679319999999997</v>
      </c>
      <c r="C71" s="2">
        <v>-5.5110168000000001E-2</v>
      </c>
    </row>
    <row r="72" spans="1:3" x14ac:dyDescent="0.3">
      <c r="A72" t="b">
        <v>1</v>
      </c>
      <c r="B72">
        <v>-39.679319999999997</v>
      </c>
      <c r="C72" s="2">
        <v>-5.5110168000000001E-2</v>
      </c>
    </row>
    <row r="73" spans="1:3" x14ac:dyDescent="0.3">
      <c r="A73" t="b">
        <v>1</v>
      </c>
      <c r="B73">
        <v>-39.679319999999997</v>
      </c>
      <c r="C73" s="2">
        <v>-5.5110168000000001E-2</v>
      </c>
    </row>
    <row r="74" spans="1:3" x14ac:dyDescent="0.3">
      <c r="A74" t="b">
        <v>1</v>
      </c>
      <c r="B74">
        <v>-39.679319999999997</v>
      </c>
      <c r="C74" s="2">
        <v>-5.5110168000000001E-2</v>
      </c>
    </row>
    <row r="75" spans="1:3" x14ac:dyDescent="0.3">
      <c r="A75" t="b">
        <v>1</v>
      </c>
      <c r="B75">
        <v>-24.943542000000001</v>
      </c>
      <c r="C75" s="2">
        <v>-3.4643809999999997E-2</v>
      </c>
    </row>
    <row r="76" spans="1:3" x14ac:dyDescent="0.3">
      <c r="A76" t="b">
        <v>1</v>
      </c>
      <c r="B76">
        <v>-29.068114999999999</v>
      </c>
      <c r="C76" s="2">
        <v>-4.0372382999999998E-2</v>
      </c>
    </row>
    <row r="77" spans="1:3" x14ac:dyDescent="0.3">
      <c r="A77" t="b">
        <v>1</v>
      </c>
      <c r="B77">
        <v>-39.679319999999997</v>
      </c>
      <c r="C77" s="2">
        <v>-5.5110168000000001E-2</v>
      </c>
    </row>
    <row r="78" spans="1:3" x14ac:dyDescent="0.3">
      <c r="A78" t="b">
        <v>1</v>
      </c>
      <c r="B78">
        <v>-7.5676880000000004</v>
      </c>
      <c r="C78" s="2">
        <v>-1.0510677499999999E-2</v>
      </c>
    </row>
    <row r="79" spans="1:3" x14ac:dyDescent="0.3">
      <c r="A79" t="b">
        <v>1</v>
      </c>
      <c r="B79">
        <v>-23.882141000000001</v>
      </c>
      <c r="C79" s="2">
        <v>-3.3169641999999999E-2</v>
      </c>
    </row>
    <row r="80" spans="1:3" x14ac:dyDescent="0.3">
      <c r="A80" t="b">
        <v>1</v>
      </c>
      <c r="B80">
        <v>-39.679319999999997</v>
      </c>
      <c r="C80" s="2">
        <v>-5.5110168000000001E-2</v>
      </c>
    </row>
    <row r="81" spans="1:3" x14ac:dyDescent="0.3">
      <c r="A81" t="b">
        <v>1</v>
      </c>
      <c r="B81">
        <v>10.174011</v>
      </c>
      <c r="C81" s="2">
        <v>1.4130571E-2</v>
      </c>
    </row>
    <row r="82" spans="1:3" x14ac:dyDescent="0.3">
      <c r="A82" t="b">
        <v>1</v>
      </c>
      <c r="B82">
        <v>-39.679319999999997</v>
      </c>
      <c r="C82" s="2">
        <v>-5.5110168000000001E-2</v>
      </c>
    </row>
    <row r="83" spans="1:3" x14ac:dyDescent="0.3">
      <c r="A83" t="b">
        <v>1</v>
      </c>
      <c r="B83">
        <v>-27.812134</v>
      </c>
      <c r="C83" s="2">
        <v>-3.8627964000000001E-2</v>
      </c>
    </row>
    <row r="84" spans="1:3" x14ac:dyDescent="0.3">
      <c r="A84" t="b">
        <v>1</v>
      </c>
      <c r="B84">
        <v>-39.679319999999997</v>
      </c>
      <c r="C84" s="2">
        <v>-5.5110168000000001E-2</v>
      </c>
    </row>
    <row r="85" spans="1:3" x14ac:dyDescent="0.3">
      <c r="A85" t="b">
        <v>1</v>
      </c>
      <c r="B85">
        <v>3.4791259999999999</v>
      </c>
      <c r="C85" s="2">
        <v>4.8321190000000002E-3</v>
      </c>
    </row>
    <row r="86" spans="1:3" x14ac:dyDescent="0.3">
      <c r="A86" t="b">
        <v>1</v>
      </c>
      <c r="B86">
        <v>50.218567</v>
      </c>
      <c r="C86" s="2">
        <v>6.9748009999999999E-2</v>
      </c>
    </row>
    <row r="87" spans="1:3" x14ac:dyDescent="0.3">
      <c r="A87" t="b">
        <v>1</v>
      </c>
      <c r="B87">
        <v>51.842039999999997</v>
      </c>
      <c r="C87" s="2">
        <v>7.2002836000000001E-2</v>
      </c>
    </row>
    <row r="88" spans="1:3" x14ac:dyDescent="0.3">
      <c r="A88" t="b">
        <v>1</v>
      </c>
      <c r="B88">
        <v>2.4307861000000002</v>
      </c>
      <c r="C88" s="2">
        <v>3.3760918000000002E-3</v>
      </c>
    </row>
    <row r="89" spans="1:3" x14ac:dyDescent="0.3">
      <c r="A89" t="b">
        <v>1</v>
      </c>
      <c r="B89">
        <v>20.261108</v>
      </c>
      <c r="C89" s="2">
        <v>2.8140427999999999E-2</v>
      </c>
    </row>
    <row r="90" spans="1:3" x14ac:dyDescent="0.3">
      <c r="A90" t="b">
        <v>1</v>
      </c>
      <c r="B90">
        <v>-6.7719116000000001</v>
      </c>
      <c r="C90" s="2">
        <v>-9.4054329999999995E-3</v>
      </c>
    </row>
    <row r="91" spans="1:3" x14ac:dyDescent="0.3">
      <c r="A91" t="b">
        <v>1</v>
      </c>
      <c r="B91">
        <v>37.60266</v>
      </c>
      <c r="C91" s="2">
        <v>5.2225918000000003E-2</v>
      </c>
    </row>
    <row r="92" spans="1:3" x14ac:dyDescent="0.3">
      <c r="A92" t="b">
        <v>1</v>
      </c>
      <c r="B92">
        <v>32.342711999999999</v>
      </c>
      <c r="C92" s="2">
        <v>4.4920433000000003E-2</v>
      </c>
    </row>
    <row r="93" spans="1:3" x14ac:dyDescent="0.3">
      <c r="A93" t="b">
        <v>1</v>
      </c>
      <c r="B93">
        <v>-27.503052</v>
      </c>
      <c r="C93" s="2">
        <v>-3.8198682999999997E-2</v>
      </c>
    </row>
    <row r="94" spans="1:3" x14ac:dyDescent="0.3">
      <c r="A94" t="b">
        <v>1</v>
      </c>
      <c r="B94">
        <v>-25.395447000000001</v>
      </c>
      <c r="C94" s="2">
        <v>-3.5271455E-2</v>
      </c>
    </row>
    <row r="95" spans="1:3" x14ac:dyDescent="0.3">
      <c r="A95" t="b">
        <v>1</v>
      </c>
      <c r="B95">
        <v>1.8594971</v>
      </c>
      <c r="C95" s="2">
        <v>2.5826348000000002E-3</v>
      </c>
    </row>
    <row r="96" spans="1:3" x14ac:dyDescent="0.3">
      <c r="A96" t="b">
        <v>1</v>
      </c>
      <c r="B96">
        <v>51.904052999999998</v>
      </c>
      <c r="C96" s="2">
        <v>7.2088964000000005E-2</v>
      </c>
    </row>
    <row r="97" spans="1:3" x14ac:dyDescent="0.3">
      <c r="A97" t="b">
        <v>1</v>
      </c>
      <c r="B97">
        <v>19.489685000000001</v>
      </c>
      <c r="C97" s="2">
        <v>2.7069006E-2</v>
      </c>
    </row>
    <row r="98" spans="1:3" x14ac:dyDescent="0.3">
      <c r="A98" t="b">
        <v>1</v>
      </c>
      <c r="B98">
        <v>-39.679319999999997</v>
      </c>
      <c r="C98" s="2">
        <v>-5.5110168000000001E-2</v>
      </c>
    </row>
    <row r="99" spans="1:3" x14ac:dyDescent="0.3">
      <c r="A99" t="b">
        <v>1</v>
      </c>
      <c r="B99">
        <v>2.8441771999999998</v>
      </c>
      <c r="C99" s="2">
        <v>3.9502460000000001E-3</v>
      </c>
    </row>
    <row r="100" spans="1:3" x14ac:dyDescent="0.3">
      <c r="A100" t="b">
        <v>1</v>
      </c>
      <c r="B100">
        <v>-39.679319999999997</v>
      </c>
      <c r="C100" s="2">
        <v>-5.5110168000000001E-2</v>
      </c>
    </row>
    <row r="101" spans="1:3" x14ac:dyDescent="0.3">
      <c r="A101" t="b">
        <v>1</v>
      </c>
      <c r="B101">
        <v>-17.777221999999998</v>
      </c>
      <c r="C101" s="2">
        <v>-2.4690585000000001E-2</v>
      </c>
    </row>
    <row r="102" spans="1:3" x14ac:dyDescent="0.3">
      <c r="A102" t="b">
        <v>1</v>
      </c>
      <c r="B102">
        <v>34.464109999999998</v>
      </c>
      <c r="C102" s="2">
        <v>4.7866819999999997E-2</v>
      </c>
    </row>
    <row r="103" spans="1:3" x14ac:dyDescent="0.3">
      <c r="A103" t="b">
        <v>1</v>
      </c>
      <c r="B103">
        <v>39.309570000000001</v>
      </c>
      <c r="C103" s="2">
        <v>5.4596625000000003E-2</v>
      </c>
    </row>
    <row r="104" spans="1:3" x14ac:dyDescent="0.3">
      <c r="A104" t="b">
        <v>1</v>
      </c>
      <c r="B104">
        <v>-39.679319999999997</v>
      </c>
      <c r="C104" s="2">
        <v>-5.5110168000000001E-2</v>
      </c>
    </row>
    <row r="105" spans="1:3" x14ac:dyDescent="0.3">
      <c r="A105" t="b">
        <v>1</v>
      </c>
      <c r="B105">
        <v>-39.679319999999997</v>
      </c>
      <c r="C105" s="2">
        <v>-5.5110168000000001E-2</v>
      </c>
    </row>
    <row r="106" spans="1:3" x14ac:dyDescent="0.3">
      <c r="A106" t="b">
        <v>1</v>
      </c>
      <c r="B106">
        <v>-39.679319999999997</v>
      </c>
      <c r="C106" s="2">
        <v>-5.5110168000000001E-2</v>
      </c>
    </row>
    <row r="107" spans="1:3" x14ac:dyDescent="0.3">
      <c r="A107" t="b">
        <v>1</v>
      </c>
      <c r="B107">
        <v>-39.679319999999997</v>
      </c>
      <c r="C107" s="2">
        <v>-5.5110168000000001E-2</v>
      </c>
    </row>
    <row r="108" spans="1:3" x14ac:dyDescent="0.3">
      <c r="A108" t="b">
        <v>1</v>
      </c>
      <c r="B108">
        <v>13.652649</v>
      </c>
      <c r="C108" s="2">
        <v>1.8962013E-2</v>
      </c>
    </row>
    <row r="109" spans="1:3" x14ac:dyDescent="0.3">
      <c r="A109" t="b">
        <v>1</v>
      </c>
      <c r="B109">
        <v>13.101868</v>
      </c>
      <c r="C109" s="2">
        <v>1.8197040000000001E-2</v>
      </c>
    </row>
    <row r="110" spans="1:3" x14ac:dyDescent="0.3">
      <c r="A110" t="b">
        <v>1</v>
      </c>
      <c r="B110">
        <v>5.7268065999999997</v>
      </c>
      <c r="C110" s="2">
        <v>7.9538979999999992E-3</v>
      </c>
    </row>
    <row r="111" spans="1:3" x14ac:dyDescent="0.3">
      <c r="A111" t="b">
        <v>1</v>
      </c>
      <c r="B111">
        <v>-39.679319999999997</v>
      </c>
      <c r="C111" s="2">
        <v>-5.5110168000000001E-2</v>
      </c>
    </row>
    <row r="112" spans="1:3" x14ac:dyDescent="0.3">
      <c r="A112" t="b">
        <v>1</v>
      </c>
      <c r="B112">
        <v>11.604187</v>
      </c>
      <c r="C112" s="2">
        <v>1.6116926E-2</v>
      </c>
    </row>
    <row r="113" spans="1:3" x14ac:dyDescent="0.3">
      <c r="A113" t="b">
        <v>1</v>
      </c>
      <c r="B113">
        <v>2.1154785</v>
      </c>
      <c r="C113" s="2">
        <v>2.9381645999999998E-3</v>
      </c>
    </row>
    <row r="114" spans="1:3" x14ac:dyDescent="0.3">
      <c r="A114" t="b">
        <v>1</v>
      </c>
      <c r="B114">
        <v>5.6783447000000002</v>
      </c>
      <c r="C114" s="2">
        <v>7.8865894999999991E-3</v>
      </c>
    </row>
    <row r="115" spans="1:3" x14ac:dyDescent="0.3">
      <c r="A115" t="b">
        <v>1</v>
      </c>
      <c r="B115">
        <v>-7.3070680000000001</v>
      </c>
      <c r="C115" s="2">
        <v>-1.0148704999999999E-2</v>
      </c>
    </row>
    <row r="116" spans="1:3" x14ac:dyDescent="0.3">
      <c r="A116" t="b">
        <v>1</v>
      </c>
      <c r="B116">
        <v>-3.1539917000000002</v>
      </c>
      <c r="C116" s="2">
        <v>-4.3805440000000001E-3</v>
      </c>
    </row>
    <row r="117" spans="1:3" x14ac:dyDescent="0.3">
      <c r="A117" t="b">
        <v>1</v>
      </c>
      <c r="B117">
        <v>38.644652999999998</v>
      </c>
      <c r="C117" s="2">
        <v>5.3673129999999999E-2</v>
      </c>
    </row>
    <row r="118" spans="1:3" x14ac:dyDescent="0.3">
      <c r="A118" t="b">
        <v>1</v>
      </c>
      <c r="B118">
        <v>-9.4815670000000001</v>
      </c>
      <c r="C118" s="2">
        <v>-1.3168843E-2</v>
      </c>
    </row>
    <row r="119" spans="1:3" x14ac:dyDescent="0.3">
      <c r="A119" t="b">
        <v>1</v>
      </c>
      <c r="B119">
        <v>-39.679319999999997</v>
      </c>
      <c r="C119" s="2">
        <v>-5.5110168000000001E-2</v>
      </c>
    </row>
    <row r="120" spans="1:3" x14ac:dyDescent="0.3">
      <c r="A120" t="b">
        <v>1</v>
      </c>
      <c r="B120">
        <v>-39.679319999999997</v>
      </c>
      <c r="C120" s="2">
        <v>-5.5110168000000001E-2</v>
      </c>
    </row>
    <row r="121" spans="1:3" x14ac:dyDescent="0.3">
      <c r="A121" t="b">
        <v>1</v>
      </c>
      <c r="B121">
        <v>-39.679319999999997</v>
      </c>
      <c r="C121" s="2">
        <v>-5.5110168000000001E-2</v>
      </c>
    </row>
    <row r="122" spans="1:3" x14ac:dyDescent="0.3">
      <c r="A122" t="b">
        <v>1</v>
      </c>
      <c r="B122">
        <v>17.145630000000001</v>
      </c>
      <c r="C122" s="2">
        <v>2.3813373999999998E-2</v>
      </c>
    </row>
    <row r="123" spans="1:3" x14ac:dyDescent="0.3">
      <c r="A123" t="b">
        <v>1</v>
      </c>
      <c r="B123">
        <v>5.3115233999999996</v>
      </c>
      <c r="C123" s="2">
        <v>7.3771160000000004E-3</v>
      </c>
    </row>
    <row r="124" spans="1:3" x14ac:dyDescent="0.3">
      <c r="A124" t="b">
        <v>1</v>
      </c>
      <c r="B124">
        <v>-39.679319999999997</v>
      </c>
      <c r="C124" s="2">
        <v>-5.5110168000000001E-2</v>
      </c>
    </row>
    <row r="125" spans="1:3" x14ac:dyDescent="0.3">
      <c r="A125" t="b">
        <v>1</v>
      </c>
      <c r="B125">
        <v>-21.460815</v>
      </c>
      <c r="C125" s="2">
        <v>-2.9806688000000001E-2</v>
      </c>
    </row>
    <row r="126" spans="1:3" x14ac:dyDescent="0.3">
      <c r="A126" t="b">
        <v>1</v>
      </c>
      <c r="B126">
        <v>-10.076537999999999</v>
      </c>
      <c r="C126" s="2">
        <v>-1.3995192E-2</v>
      </c>
    </row>
    <row r="127" spans="1:3" x14ac:dyDescent="0.3">
      <c r="A127" t="b">
        <v>1</v>
      </c>
      <c r="B127">
        <v>21.252196999999999</v>
      </c>
      <c r="C127" s="2">
        <v>2.9516941000000001E-2</v>
      </c>
    </row>
    <row r="128" spans="1:3" x14ac:dyDescent="0.3">
      <c r="A128" t="b">
        <v>1</v>
      </c>
      <c r="B128">
        <v>19.302368000000001</v>
      </c>
      <c r="C128" s="2">
        <v>2.6808845000000001E-2</v>
      </c>
    </row>
    <row r="129" spans="1:3" x14ac:dyDescent="0.3">
      <c r="A129" t="b">
        <v>1</v>
      </c>
      <c r="B129">
        <v>-39.679319999999997</v>
      </c>
      <c r="C129" s="2">
        <v>-5.5110168000000001E-2</v>
      </c>
    </row>
    <row r="130" spans="1:3" x14ac:dyDescent="0.3">
      <c r="A130" t="b">
        <v>1</v>
      </c>
      <c r="B130">
        <v>-39.679319999999997</v>
      </c>
      <c r="C130" s="2">
        <v>-5.5110168000000001E-2</v>
      </c>
    </row>
    <row r="131" spans="1:3" x14ac:dyDescent="0.3">
      <c r="A131" t="b">
        <v>1</v>
      </c>
      <c r="B131">
        <v>41.881287</v>
      </c>
      <c r="C131" s="2">
        <v>5.8168452000000002E-2</v>
      </c>
    </row>
    <row r="132" spans="1:3" x14ac:dyDescent="0.3">
      <c r="A132" t="b">
        <v>1</v>
      </c>
      <c r="B132">
        <v>-39.679319999999997</v>
      </c>
      <c r="C132" s="2">
        <v>-5.5110168000000001E-2</v>
      </c>
    </row>
    <row r="133" spans="1:3" x14ac:dyDescent="0.3">
      <c r="A133" t="b">
        <v>1</v>
      </c>
      <c r="B133">
        <v>-39.679319999999997</v>
      </c>
      <c r="C133" s="2">
        <v>-5.5110168000000001E-2</v>
      </c>
    </row>
    <row r="134" spans="1:3" x14ac:dyDescent="0.3">
      <c r="A134" t="b">
        <v>1</v>
      </c>
      <c r="B134">
        <v>13.039490000000001</v>
      </c>
      <c r="C134" s="2">
        <v>1.8110402000000001E-2</v>
      </c>
    </row>
    <row r="135" spans="1:3" x14ac:dyDescent="0.3">
      <c r="A135" t="b">
        <v>1</v>
      </c>
      <c r="B135">
        <v>11.007507</v>
      </c>
      <c r="C135" s="2">
        <v>1.5288204999999999E-2</v>
      </c>
    </row>
    <row r="136" spans="1:3" x14ac:dyDescent="0.3">
      <c r="A136" t="b">
        <v>1</v>
      </c>
      <c r="B136">
        <v>19.675049000000001</v>
      </c>
      <c r="C136" s="2">
        <v>2.7326456999999998E-2</v>
      </c>
    </row>
    <row r="137" spans="1:3" x14ac:dyDescent="0.3">
      <c r="A137" t="b">
        <v>1</v>
      </c>
      <c r="B137">
        <v>30.415770999999999</v>
      </c>
      <c r="C137" s="2">
        <v>4.2244129999999998E-2</v>
      </c>
    </row>
    <row r="138" spans="1:3" x14ac:dyDescent="0.3">
      <c r="A138" t="b">
        <v>1</v>
      </c>
      <c r="B138">
        <v>-22.247679999999999</v>
      </c>
      <c r="C138" s="2">
        <v>-3.0899556000000002E-2</v>
      </c>
    </row>
    <row r="139" spans="1:3" x14ac:dyDescent="0.3">
      <c r="A139" t="b">
        <v>1</v>
      </c>
      <c r="B139">
        <v>-28.144531000000001</v>
      </c>
      <c r="C139" s="2">
        <v>-3.9089628000000001E-2</v>
      </c>
    </row>
    <row r="140" spans="1:3" x14ac:dyDescent="0.3">
      <c r="A140" t="b">
        <v>1</v>
      </c>
      <c r="B140">
        <v>20.257567999999999</v>
      </c>
      <c r="C140" s="2">
        <v>2.8135512000000001E-2</v>
      </c>
    </row>
    <row r="141" spans="1:3" x14ac:dyDescent="0.3">
      <c r="A141" t="b">
        <v>1</v>
      </c>
      <c r="B141">
        <v>-39.679319999999997</v>
      </c>
      <c r="C141" s="2">
        <v>-5.5110168000000001E-2</v>
      </c>
    </row>
    <row r="142" spans="1:3" x14ac:dyDescent="0.3">
      <c r="A142" t="b">
        <v>1</v>
      </c>
      <c r="B142">
        <v>12.224365000000001</v>
      </c>
      <c r="C142" s="2">
        <v>1.6978284E-2</v>
      </c>
    </row>
    <row r="143" spans="1:3" x14ac:dyDescent="0.3">
      <c r="A143" t="b">
        <v>1</v>
      </c>
      <c r="B143">
        <v>-4.6759643999999998</v>
      </c>
      <c r="C143" s="2">
        <v>-6.494395E-3</v>
      </c>
    </row>
    <row r="144" spans="1:3" x14ac:dyDescent="0.3">
      <c r="A144" t="b">
        <v>1</v>
      </c>
      <c r="B144">
        <v>-11.869446</v>
      </c>
      <c r="C144" s="2">
        <v>-1.6485340000000001E-2</v>
      </c>
    </row>
    <row r="145" spans="1:3" x14ac:dyDescent="0.3">
      <c r="A145" t="b">
        <v>1</v>
      </c>
      <c r="B145">
        <v>52.887880000000003</v>
      </c>
      <c r="C145" s="2">
        <v>7.3455385999999998E-2</v>
      </c>
    </row>
    <row r="146" spans="1:3" x14ac:dyDescent="0.3">
      <c r="A146" t="b">
        <v>1</v>
      </c>
      <c r="B146">
        <v>8.7537230000000008</v>
      </c>
      <c r="C146" s="2">
        <v>1.2157948999999999E-2</v>
      </c>
    </row>
    <row r="147" spans="1:3" x14ac:dyDescent="0.3">
      <c r="A147" t="b">
        <v>1</v>
      </c>
      <c r="B147">
        <v>6.9873047000000001</v>
      </c>
      <c r="C147" s="2">
        <v>9.7045900000000008E-3</v>
      </c>
    </row>
    <row r="148" spans="1:3" x14ac:dyDescent="0.3">
      <c r="A148" t="b">
        <v>1</v>
      </c>
      <c r="B148">
        <v>1.4851684999999999</v>
      </c>
      <c r="C148" s="2">
        <v>2.0627340000000001E-3</v>
      </c>
    </row>
    <row r="149" spans="1:3" x14ac:dyDescent="0.3">
      <c r="A149" t="b">
        <v>1</v>
      </c>
      <c r="B149">
        <v>-39.679319999999997</v>
      </c>
      <c r="C149" s="2">
        <v>-5.5110168000000001E-2</v>
      </c>
    </row>
    <row r="150" spans="1:3" x14ac:dyDescent="0.3">
      <c r="A150" t="b">
        <v>1</v>
      </c>
      <c r="B150">
        <v>-39.679319999999997</v>
      </c>
      <c r="C150" s="2">
        <v>-5.5110168000000001E-2</v>
      </c>
    </row>
    <row r="151" spans="1:3" x14ac:dyDescent="0.3">
      <c r="A151" t="b">
        <v>1</v>
      </c>
      <c r="B151">
        <v>-9.7803339999999999</v>
      </c>
      <c r="C151" s="2">
        <v>-1.3583797999999999E-2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E7E-3565-4450-ADB0-78ACC03279D4}">
  <dimension ref="A1:F151"/>
  <sheetViews>
    <sheetView workbookViewId="0">
      <selection activeCell="G7" sqref="G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8.5546875" customWidth="1"/>
    <col min="6" max="6" width="12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-74.571960000000004</v>
      </c>
      <c r="C2" s="2">
        <v>-0.10357217000000001</v>
      </c>
      <c r="E2" s="1" t="s">
        <v>3</v>
      </c>
      <c r="F2" s="2">
        <f xml:space="preserve"> COUNTIF(TradeResults1[Column1], "VERDADEIRO") / COUNTA(TradeResults1[Column1])</f>
        <v>1</v>
      </c>
    </row>
    <row r="3" spans="1:6" ht="18" x14ac:dyDescent="0.35">
      <c r="A3" t="b">
        <v>1</v>
      </c>
      <c r="B3">
        <v>-74.571960000000004</v>
      </c>
      <c r="C3" s="2">
        <v>-0.10357217000000001</v>
      </c>
      <c r="E3" s="1" t="s">
        <v>4</v>
      </c>
      <c r="F3" s="3">
        <f t="array" ref="F3" xml:space="preserve"> AVERAGE(IF(TradeResults1[Column1] = TRUE,TradeResults1[Column3]))</f>
        <v>-0.10357216999999974</v>
      </c>
    </row>
    <row r="4" spans="1:6" ht="18" x14ac:dyDescent="0.35">
      <c r="A4" t="b">
        <v>1</v>
      </c>
      <c r="B4">
        <v>-74.571960000000004</v>
      </c>
      <c r="C4" s="2">
        <v>-0.10357217000000001</v>
      </c>
      <c r="E4" s="1" t="s">
        <v>8</v>
      </c>
      <c r="F4" s="6">
        <f t="array" ref="F4" xml:space="preserve"> AVERAGE(IF(TradeResults1[Column1] = TRUE,TradeResults1[Column2],0))</f>
        <v>-74.571959999999933</v>
      </c>
    </row>
    <row r="5" spans="1:6" ht="18" x14ac:dyDescent="0.35">
      <c r="A5" t="b">
        <v>1</v>
      </c>
      <c r="B5">
        <v>-74.571960000000004</v>
      </c>
      <c r="C5" s="2">
        <v>-0.10357217000000001</v>
      </c>
      <c r="E5" s="4" t="s">
        <v>5</v>
      </c>
      <c r="F5" s="2">
        <f t="array" ref="F5">_xlfn.STDEV.P(IF(TradeResults1[Column1]=TRUE, TradeResults1[Column3]))</f>
        <v>2.6367796834847468E-16</v>
      </c>
    </row>
    <row r="6" spans="1:6" ht="18" x14ac:dyDescent="0.35">
      <c r="A6" t="b">
        <v>1</v>
      </c>
      <c r="B6">
        <v>-74.571960000000004</v>
      </c>
      <c r="C6" s="2">
        <v>-0.10357217000000001</v>
      </c>
      <c r="E6" s="1" t="s">
        <v>6</v>
      </c>
      <c r="F6" s="2" t="e">
        <f t="array" ref="F6">_xlfn.STDEV.P(IF(TradeResults1[Column1]=TRUE, IF(TradeResults1[Column3]&gt;0,TradeResults1[Column3])))</f>
        <v>#DIV/0!</v>
      </c>
    </row>
    <row r="7" spans="1:6" ht="18" x14ac:dyDescent="0.35">
      <c r="A7" t="b">
        <v>1</v>
      </c>
      <c r="B7">
        <v>-74.571960000000004</v>
      </c>
      <c r="C7" s="2">
        <v>-0.10357217000000001</v>
      </c>
      <c r="E7" s="1" t="s">
        <v>7</v>
      </c>
      <c r="F7" s="3">
        <f t="array" ref="F7">_xlfn.STDEV.P(IF(TradeResults1[Column1]=TRUE, IF(TradeResults1[Column3]&lt;0,TradeResults1[Column3])))</f>
        <v>2.6367796834847468E-16</v>
      </c>
    </row>
    <row r="8" spans="1:6" x14ac:dyDescent="0.3">
      <c r="A8" t="b">
        <v>1</v>
      </c>
      <c r="B8">
        <v>-74.571960000000004</v>
      </c>
      <c r="C8" s="2">
        <v>-0.10357217000000001</v>
      </c>
    </row>
    <row r="9" spans="1:6" x14ac:dyDescent="0.3">
      <c r="A9" t="b">
        <v>1</v>
      </c>
      <c r="B9">
        <v>-74.571960000000004</v>
      </c>
      <c r="C9" s="2">
        <v>-0.10357217000000001</v>
      </c>
    </row>
    <row r="10" spans="1:6" x14ac:dyDescent="0.3">
      <c r="A10" t="b">
        <v>1</v>
      </c>
      <c r="B10">
        <v>-74.571960000000004</v>
      </c>
      <c r="C10" s="2">
        <v>-0.10357217000000001</v>
      </c>
    </row>
    <row r="11" spans="1:6" x14ac:dyDescent="0.3">
      <c r="A11" t="b">
        <v>1</v>
      </c>
      <c r="B11">
        <v>-74.571960000000004</v>
      </c>
      <c r="C11" s="2">
        <v>-0.10357217000000001</v>
      </c>
    </row>
    <row r="12" spans="1:6" x14ac:dyDescent="0.3">
      <c r="A12" t="b">
        <v>1</v>
      </c>
      <c r="B12">
        <v>-74.571960000000004</v>
      </c>
      <c r="C12" s="2">
        <v>-0.10357217000000001</v>
      </c>
    </row>
    <row r="13" spans="1:6" x14ac:dyDescent="0.3">
      <c r="A13" t="b">
        <v>1</v>
      </c>
      <c r="B13">
        <v>-74.571960000000004</v>
      </c>
      <c r="C13" s="2">
        <v>-0.10357217000000001</v>
      </c>
    </row>
    <row r="14" spans="1:6" x14ac:dyDescent="0.3">
      <c r="A14" t="b">
        <v>1</v>
      </c>
      <c r="B14">
        <v>-74.571960000000004</v>
      </c>
      <c r="C14" s="2">
        <v>-0.10357217000000001</v>
      </c>
    </row>
    <row r="15" spans="1:6" x14ac:dyDescent="0.3">
      <c r="A15" t="b">
        <v>1</v>
      </c>
      <c r="B15">
        <v>-74.571960000000004</v>
      </c>
      <c r="C15" s="2">
        <v>-0.10357217000000001</v>
      </c>
    </row>
    <row r="16" spans="1:6" x14ac:dyDescent="0.3">
      <c r="A16" t="b">
        <v>1</v>
      </c>
      <c r="B16">
        <v>-74.571960000000004</v>
      </c>
      <c r="C16" s="2">
        <v>-0.10357217000000001</v>
      </c>
    </row>
    <row r="17" spans="1:3" x14ac:dyDescent="0.3">
      <c r="A17" t="b">
        <v>1</v>
      </c>
      <c r="B17">
        <v>-74.571960000000004</v>
      </c>
      <c r="C17" s="2">
        <v>-0.10357217000000001</v>
      </c>
    </row>
    <row r="18" spans="1:3" x14ac:dyDescent="0.3">
      <c r="A18" t="b">
        <v>1</v>
      </c>
      <c r="B18">
        <v>-74.571960000000004</v>
      </c>
      <c r="C18" s="2">
        <v>-0.10357217000000001</v>
      </c>
    </row>
    <row r="19" spans="1:3" x14ac:dyDescent="0.3">
      <c r="A19" t="b">
        <v>1</v>
      </c>
      <c r="B19">
        <v>-74.571960000000004</v>
      </c>
      <c r="C19" s="2">
        <v>-0.10357217000000001</v>
      </c>
    </row>
    <row r="20" spans="1:3" x14ac:dyDescent="0.3">
      <c r="A20" t="b">
        <v>1</v>
      </c>
      <c r="B20">
        <v>-74.571960000000004</v>
      </c>
      <c r="C20" s="2">
        <v>-0.10357217000000001</v>
      </c>
    </row>
    <row r="21" spans="1:3" x14ac:dyDescent="0.3">
      <c r="A21" t="b">
        <v>1</v>
      </c>
      <c r="B21">
        <v>-74.571960000000004</v>
      </c>
      <c r="C21" s="2">
        <v>-0.10357217000000001</v>
      </c>
    </row>
    <row r="22" spans="1:3" x14ac:dyDescent="0.3">
      <c r="A22" t="b">
        <v>1</v>
      </c>
      <c r="B22">
        <v>-74.571960000000004</v>
      </c>
      <c r="C22" s="2">
        <v>-0.10357217000000001</v>
      </c>
    </row>
    <row r="23" spans="1:3" x14ac:dyDescent="0.3">
      <c r="A23" t="b">
        <v>1</v>
      </c>
      <c r="B23">
        <v>-74.571960000000004</v>
      </c>
      <c r="C23" s="2">
        <v>-0.10357217000000001</v>
      </c>
    </row>
    <row r="24" spans="1:3" x14ac:dyDescent="0.3">
      <c r="A24" t="b">
        <v>1</v>
      </c>
      <c r="B24">
        <v>-74.571960000000004</v>
      </c>
      <c r="C24" s="2">
        <v>-0.10357217000000001</v>
      </c>
    </row>
    <row r="25" spans="1:3" x14ac:dyDescent="0.3">
      <c r="A25" t="b">
        <v>1</v>
      </c>
      <c r="B25">
        <v>-74.571960000000004</v>
      </c>
      <c r="C25" s="2">
        <v>-0.10357217000000001</v>
      </c>
    </row>
    <row r="26" spans="1:3" x14ac:dyDescent="0.3">
      <c r="A26" t="b">
        <v>1</v>
      </c>
      <c r="B26">
        <v>-74.571960000000004</v>
      </c>
      <c r="C26" s="2">
        <v>-0.10357217000000001</v>
      </c>
    </row>
    <row r="27" spans="1:3" x14ac:dyDescent="0.3">
      <c r="A27" t="b">
        <v>1</v>
      </c>
      <c r="B27">
        <v>-74.571960000000004</v>
      </c>
      <c r="C27" s="2">
        <v>-0.10357217000000001</v>
      </c>
    </row>
    <row r="28" spans="1:3" x14ac:dyDescent="0.3">
      <c r="A28" t="b">
        <v>1</v>
      </c>
      <c r="B28">
        <v>-74.571960000000004</v>
      </c>
      <c r="C28" s="2">
        <v>-0.10357217000000001</v>
      </c>
    </row>
    <row r="29" spans="1:3" x14ac:dyDescent="0.3">
      <c r="A29" t="b">
        <v>1</v>
      </c>
      <c r="B29">
        <v>-74.571960000000004</v>
      </c>
      <c r="C29" s="2">
        <v>-0.10357217000000001</v>
      </c>
    </row>
    <row r="30" spans="1:3" x14ac:dyDescent="0.3">
      <c r="A30" t="b">
        <v>1</v>
      </c>
      <c r="B30">
        <v>-74.571960000000004</v>
      </c>
      <c r="C30" s="2">
        <v>-0.10357217000000001</v>
      </c>
    </row>
    <row r="31" spans="1:3" x14ac:dyDescent="0.3">
      <c r="A31" t="b">
        <v>1</v>
      </c>
      <c r="B31">
        <v>-74.571960000000004</v>
      </c>
      <c r="C31" s="2">
        <v>-0.10357217000000001</v>
      </c>
    </row>
    <row r="32" spans="1:3" x14ac:dyDescent="0.3">
      <c r="A32" t="b">
        <v>1</v>
      </c>
      <c r="B32">
        <v>-74.571960000000004</v>
      </c>
      <c r="C32" s="2">
        <v>-0.10357217000000001</v>
      </c>
    </row>
    <row r="33" spans="1:3" x14ac:dyDescent="0.3">
      <c r="A33" t="b">
        <v>1</v>
      </c>
      <c r="B33">
        <v>-74.571960000000004</v>
      </c>
      <c r="C33" s="2">
        <v>-0.10357217000000001</v>
      </c>
    </row>
    <row r="34" spans="1:3" x14ac:dyDescent="0.3">
      <c r="A34" t="b">
        <v>1</v>
      </c>
      <c r="B34">
        <v>-74.571960000000004</v>
      </c>
      <c r="C34" s="2">
        <v>-0.10357217000000001</v>
      </c>
    </row>
    <row r="35" spans="1:3" x14ac:dyDescent="0.3">
      <c r="A35" t="b">
        <v>1</v>
      </c>
      <c r="B35">
        <v>-74.571960000000004</v>
      </c>
      <c r="C35" s="2">
        <v>-0.10357217000000001</v>
      </c>
    </row>
    <row r="36" spans="1:3" x14ac:dyDescent="0.3">
      <c r="A36" t="b">
        <v>1</v>
      </c>
      <c r="B36">
        <v>-74.571960000000004</v>
      </c>
      <c r="C36" s="2">
        <v>-0.10357217000000001</v>
      </c>
    </row>
    <row r="37" spans="1:3" x14ac:dyDescent="0.3">
      <c r="A37" t="b">
        <v>1</v>
      </c>
      <c r="B37">
        <v>-74.571960000000004</v>
      </c>
      <c r="C37" s="2">
        <v>-0.10357217000000001</v>
      </c>
    </row>
    <row r="38" spans="1:3" x14ac:dyDescent="0.3">
      <c r="A38" t="b">
        <v>1</v>
      </c>
      <c r="B38">
        <v>-74.571960000000004</v>
      </c>
      <c r="C38" s="2">
        <v>-0.10357217000000001</v>
      </c>
    </row>
    <row r="39" spans="1:3" x14ac:dyDescent="0.3">
      <c r="A39" t="b">
        <v>1</v>
      </c>
      <c r="B39">
        <v>-74.571960000000004</v>
      </c>
      <c r="C39" s="2">
        <v>-0.10357217000000001</v>
      </c>
    </row>
    <row r="40" spans="1:3" x14ac:dyDescent="0.3">
      <c r="A40" t="b">
        <v>1</v>
      </c>
      <c r="B40">
        <v>-74.571960000000004</v>
      </c>
      <c r="C40" s="2">
        <v>-0.10357217000000001</v>
      </c>
    </row>
    <row r="41" spans="1:3" x14ac:dyDescent="0.3">
      <c r="A41" t="b">
        <v>1</v>
      </c>
      <c r="B41">
        <v>-74.571960000000004</v>
      </c>
      <c r="C41" s="2">
        <v>-0.10357217000000001</v>
      </c>
    </row>
    <row r="42" spans="1:3" x14ac:dyDescent="0.3">
      <c r="A42" t="b">
        <v>1</v>
      </c>
      <c r="B42">
        <v>-74.571960000000004</v>
      </c>
      <c r="C42" s="2">
        <v>-0.10357217000000001</v>
      </c>
    </row>
    <row r="43" spans="1:3" x14ac:dyDescent="0.3">
      <c r="A43" t="b">
        <v>1</v>
      </c>
      <c r="B43">
        <v>-74.571960000000004</v>
      </c>
      <c r="C43" s="2">
        <v>-0.10357217000000001</v>
      </c>
    </row>
    <row r="44" spans="1:3" x14ac:dyDescent="0.3">
      <c r="A44" t="b">
        <v>1</v>
      </c>
      <c r="B44">
        <v>-74.571960000000004</v>
      </c>
      <c r="C44" s="2">
        <v>-0.10357217000000001</v>
      </c>
    </row>
    <row r="45" spans="1:3" x14ac:dyDescent="0.3">
      <c r="A45" t="b">
        <v>1</v>
      </c>
      <c r="B45">
        <v>-74.571960000000004</v>
      </c>
      <c r="C45" s="2">
        <v>-0.10357217000000001</v>
      </c>
    </row>
    <row r="46" spans="1:3" x14ac:dyDescent="0.3">
      <c r="A46" t="b">
        <v>1</v>
      </c>
      <c r="B46">
        <v>-74.571960000000004</v>
      </c>
      <c r="C46" s="2">
        <v>-0.10357217000000001</v>
      </c>
    </row>
    <row r="47" spans="1:3" x14ac:dyDescent="0.3">
      <c r="A47" t="b">
        <v>1</v>
      </c>
      <c r="B47">
        <v>-74.571960000000004</v>
      </c>
      <c r="C47" s="2">
        <v>-0.10357217000000001</v>
      </c>
    </row>
    <row r="48" spans="1:3" x14ac:dyDescent="0.3">
      <c r="A48" t="b">
        <v>1</v>
      </c>
      <c r="B48">
        <v>-74.571960000000004</v>
      </c>
      <c r="C48" s="2">
        <v>-0.10357217000000001</v>
      </c>
    </row>
    <row r="49" spans="1:3" x14ac:dyDescent="0.3">
      <c r="A49" t="b">
        <v>1</v>
      </c>
      <c r="B49">
        <v>-74.571960000000004</v>
      </c>
      <c r="C49" s="2">
        <v>-0.10357217000000001</v>
      </c>
    </row>
    <row r="50" spans="1:3" x14ac:dyDescent="0.3">
      <c r="A50" t="b">
        <v>1</v>
      </c>
      <c r="B50">
        <v>-74.571960000000004</v>
      </c>
      <c r="C50" s="2">
        <v>-0.10357217000000001</v>
      </c>
    </row>
    <row r="51" spans="1:3" x14ac:dyDescent="0.3">
      <c r="A51" t="b">
        <v>1</v>
      </c>
      <c r="B51">
        <v>-74.571960000000004</v>
      </c>
      <c r="C51" s="2">
        <v>-0.10357217000000001</v>
      </c>
    </row>
    <row r="52" spans="1:3" x14ac:dyDescent="0.3">
      <c r="A52" t="b">
        <v>1</v>
      </c>
      <c r="B52">
        <v>-74.571960000000004</v>
      </c>
      <c r="C52" s="2">
        <v>-0.10357217000000001</v>
      </c>
    </row>
    <row r="53" spans="1:3" x14ac:dyDescent="0.3">
      <c r="A53" t="b">
        <v>1</v>
      </c>
      <c r="B53">
        <v>-74.571960000000004</v>
      </c>
      <c r="C53" s="2">
        <v>-0.10357217000000001</v>
      </c>
    </row>
    <row r="54" spans="1:3" x14ac:dyDescent="0.3">
      <c r="A54" t="b">
        <v>1</v>
      </c>
      <c r="B54">
        <v>-74.571960000000004</v>
      </c>
      <c r="C54" s="2">
        <v>-0.10357217000000001</v>
      </c>
    </row>
    <row r="55" spans="1:3" x14ac:dyDescent="0.3">
      <c r="A55" t="b">
        <v>1</v>
      </c>
      <c r="B55">
        <v>-74.571960000000004</v>
      </c>
      <c r="C55" s="2">
        <v>-0.10357217000000001</v>
      </c>
    </row>
    <row r="56" spans="1:3" x14ac:dyDescent="0.3">
      <c r="A56" t="b">
        <v>1</v>
      </c>
      <c r="B56">
        <v>-74.571960000000004</v>
      </c>
      <c r="C56" s="2">
        <v>-0.10357217000000001</v>
      </c>
    </row>
    <row r="57" spans="1:3" x14ac:dyDescent="0.3">
      <c r="A57" t="b">
        <v>1</v>
      </c>
      <c r="B57">
        <v>-74.571960000000004</v>
      </c>
      <c r="C57" s="2">
        <v>-0.10357217000000001</v>
      </c>
    </row>
    <row r="58" spans="1:3" x14ac:dyDescent="0.3">
      <c r="A58" t="b">
        <v>1</v>
      </c>
      <c r="B58">
        <v>-74.571960000000004</v>
      </c>
      <c r="C58" s="2">
        <v>-0.10357217000000001</v>
      </c>
    </row>
    <row r="59" spans="1:3" x14ac:dyDescent="0.3">
      <c r="A59" t="b">
        <v>1</v>
      </c>
      <c r="B59">
        <v>-74.571960000000004</v>
      </c>
      <c r="C59" s="2">
        <v>-0.10357217000000001</v>
      </c>
    </row>
    <row r="60" spans="1:3" x14ac:dyDescent="0.3">
      <c r="A60" t="b">
        <v>1</v>
      </c>
      <c r="B60">
        <v>-74.571960000000004</v>
      </c>
      <c r="C60" s="2">
        <v>-0.10357217000000001</v>
      </c>
    </row>
    <row r="61" spans="1:3" x14ac:dyDescent="0.3">
      <c r="A61" t="b">
        <v>1</v>
      </c>
      <c r="B61">
        <v>-74.571960000000004</v>
      </c>
      <c r="C61" s="2">
        <v>-0.10357217000000001</v>
      </c>
    </row>
    <row r="62" spans="1:3" x14ac:dyDescent="0.3">
      <c r="A62" t="b">
        <v>1</v>
      </c>
      <c r="B62">
        <v>-74.571960000000004</v>
      </c>
      <c r="C62" s="2">
        <v>-0.10357217000000001</v>
      </c>
    </row>
    <row r="63" spans="1:3" x14ac:dyDescent="0.3">
      <c r="A63" t="b">
        <v>1</v>
      </c>
      <c r="B63">
        <v>-74.571960000000004</v>
      </c>
      <c r="C63" s="2">
        <v>-0.10357217000000001</v>
      </c>
    </row>
    <row r="64" spans="1:3" x14ac:dyDescent="0.3">
      <c r="A64" t="b">
        <v>1</v>
      </c>
      <c r="B64">
        <v>-74.571960000000004</v>
      </c>
      <c r="C64" s="2">
        <v>-0.10357217000000001</v>
      </c>
    </row>
    <row r="65" spans="1:3" x14ac:dyDescent="0.3">
      <c r="A65" t="b">
        <v>1</v>
      </c>
      <c r="B65">
        <v>-74.571960000000004</v>
      </c>
      <c r="C65" s="2">
        <v>-0.10357217000000001</v>
      </c>
    </row>
    <row r="66" spans="1:3" x14ac:dyDescent="0.3">
      <c r="A66" t="b">
        <v>1</v>
      </c>
      <c r="B66">
        <v>-74.571960000000004</v>
      </c>
      <c r="C66" s="2">
        <v>-0.10357217000000001</v>
      </c>
    </row>
    <row r="67" spans="1:3" x14ac:dyDescent="0.3">
      <c r="A67" t="b">
        <v>1</v>
      </c>
      <c r="B67">
        <v>-74.571960000000004</v>
      </c>
      <c r="C67" s="2">
        <v>-0.10357217000000001</v>
      </c>
    </row>
    <row r="68" spans="1:3" x14ac:dyDescent="0.3">
      <c r="A68" t="b">
        <v>1</v>
      </c>
      <c r="B68">
        <v>-74.571960000000004</v>
      </c>
      <c r="C68" s="2">
        <v>-0.10357217000000001</v>
      </c>
    </row>
    <row r="69" spans="1:3" x14ac:dyDescent="0.3">
      <c r="A69" t="b">
        <v>1</v>
      </c>
      <c r="B69">
        <v>-74.571960000000004</v>
      </c>
      <c r="C69" s="2">
        <v>-0.10357217000000001</v>
      </c>
    </row>
    <row r="70" spans="1:3" x14ac:dyDescent="0.3">
      <c r="A70" t="b">
        <v>1</v>
      </c>
      <c r="B70">
        <v>-74.571960000000004</v>
      </c>
      <c r="C70" s="2">
        <v>-0.10357217000000001</v>
      </c>
    </row>
    <row r="71" spans="1:3" x14ac:dyDescent="0.3">
      <c r="A71" t="b">
        <v>1</v>
      </c>
      <c r="B71">
        <v>-74.571960000000004</v>
      </c>
      <c r="C71" s="2">
        <v>-0.10357217000000001</v>
      </c>
    </row>
    <row r="72" spans="1:3" x14ac:dyDescent="0.3">
      <c r="A72" t="b">
        <v>1</v>
      </c>
      <c r="B72">
        <v>-74.571960000000004</v>
      </c>
      <c r="C72" s="2">
        <v>-0.10357217000000001</v>
      </c>
    </row>
    <row r="73" spans="1:3" x14ac:dyDescent="0.3">
      <c r="A73" t="b">
        <v>1</v>
      </c>
      <c r="B73">
        <v>-74.571960000000004</v>
      </c>
      <c r="C73" s="2">
        <v>-0.10357217000000001</v>
      </c>
    </row>
    <row r="74" spans="1:3" x14ac:dyDescent="0.3">
      <c r="A74" t="b">
        <v>1</v>
      </c>
      <c r="B74">
        <v>-74.571960000000004</v>
      </c>
      <c r="C74" s="2">
        <v>-0.10357217000000001</v>
      </c>
    </row>
    <row r="75" spans="1:3" x14ac:dyDescent="0.3">
      <c r="A75" t="b">
        <v>1</v>
      </c>
      <c r="B75">
        <v>-74.571960000000004</v>
      </c>
      <c r="C75" s="2">
        <v>-0.10357217000000001</v>
      </c>
    </row>
    <row r="76" spans="1:3" x14ac:dyDescent="0.3">
      <c r="A76" t="b">
        <v>1</v>
      </c>
      <c r="B76">
        <v>-74.571960000000004</v>
      </c>
      <c r="C76" s="2">
        <v>-0.10357217000000001</v>
      </c>
    </row>
    <row r="77" spans="1:3" x14ac:dyDescent="0.3">
      <c r="A77" t="b">
        <v>1</v>
      </c>
      <c r="B77">
        <v>-74.571960000000004</v>
      </c>
      <c r="C77" s="2">
        <v>-0.10357217000000001</v>
      </c>
    </row>
    <row r="78" spans="1:3" x14ac:dyDescent="0.3">
      <c r="A78" t="b">
        <v>1</v>
      </c>
      <c r="B78">
        <v>-74.571960000000004</v>
      </c>
      <c r="C78" s="2">
        <v>-0.10357217000000001</v>
      </c>
    </row>
    <row r="79" spans="1:3" x14ac:dyDescent="0.3">
      <c r="A79" t="b">
        <v>1</v>
      </c>
      <c r="B79">
        <v>-74.571960000000004</v>
      </c>
      <c r="C79" s="2">
        <v>-0.10357217000000001</v>
      </c>
    </row>
    <row r="80" spans="1:3" x14ac:dyDescent="0.3">
      <c r="A80" t="b">
        <v>1</v>
      </c>
      <c r="B80">
        <v>-74.571960000000004</v>
      </c>
      <c r="C80" s="2">
        <v>-0.10357217000000001</v>
      </c>
    </row>
    <row r="81" spans="1:3" x14ac:dyDescent="0.3">
      <c r="A81" t="b">
        <v>1</v>
      </c>
      <c r="B81">
        <v>-74.571960000000004</v>
      </c>
      <c r="C81" s="2">
        <v>-0.10357217000000001</v>
      </c>
    </row>
    <row r="82" spans="1:3" x14ac:dyDescent="0.3">
      <c r="A82" t="b">
        <v>1</v>
      </c>
      <c r="B82">
        <v>-74.571960000000004</v>
      </c>
      <c r="C82" s="2">
        <v>-0.10357217000000001</v>
      </c>
    </row>
    <row r="83" spans="1:3" x14ac:dyDescent="0.3">
      <c r="A83" t="b">
        <v>1</v>
      </c>
      <c r="B83">
        <v>-74.571960000000004</v>
      </c>
      <c r="C83" s="2">
        <v>-0.10357217000000001</v>
      </c>
    </row>
    <row r="84" spans="1:3" x14ac:dyDescent="0.3">
      <c r="A84" t="b">
        <v>1</v>
      </c>
      <c r="B84">
        <v>-74.571960000000004</v>
      </c>
      <c r="C84" s="2">
        <v>-0.10357217000000001</v>
      </c>
    </row>
    <row r="85" spans="1:3" x14ac:dyDescent="0.3">
      <c r="A85" t="b">
        <v>1</v>
      </c>
      <c r="B85">
        <v>-74.571960000000004</v>
      </c>
      <c r="C85" s="2">
        <v>-0.10357217000000001</v>
      </c>
    </row>
    <row r="86" spans="1:3" x14ac:dyDescent="0.3">
      <c r="A86" t="b">
        <v>1</v>
      </c>
      <c r="B86">
        <v>-74.571960000000004</v>
      </c>
      <c r="C86" s="2">
        <v>-0.10357217000000001</v>
      </c>
    </row>
    <row r="87" spans="1:3" x14ac:dyDescent="0.3">
      <c r="A87" t="b">
        <v>1</v>
      </c>
      <c r="B87">
        <v>-74.571960000000004</v>
      </c>
      <c r="C87" s="2">
        <v>-0.10357217000000001</v>
      </c>
    </row>
    <row r="88" spans="1:3" x14ac:dyDescent="0.3">
      <c r="A88" t="b">
        <v>1</v>
      </c>
      <c r="B88">
        <v>-74.571960000000004</v>
      </c>
      <c r="C88" s="2">
        <v>-0.10357217000000001</v>
      </c>
    </row>
    <row r="89" spans="1:3" x14ac:dyDescent="0.3">
      <c r="A89" t="b">
        <v>1</v>
      </c>
      <c r="B89">
        <v>-74.571960000000004</v>
      </c>
      <c r="C89" s="2">
        <v>-0.10357217000000001</v>
      </c>
    </row>
    <row r="90" spans="1:3" x14ac:dyDescent="0.3">
      <c r="A90" t="b">
        <v>1</v>
      </c>
      <c r="B90">
        <v>-74.571960000000004</v>
      </c>
      <c r="C90" s="2">
        <v>-0.10357217000000001</v>
      </c>
    </row>
    <row r="91" spans="1:3" x14ac:dyDescent="0.3">
      <c r="A91" t="b">
        <v>1</v>
      </c>
      <c r="B91">
        <v>-74.571960000000004</v>
      </c>
      <c r="C91" s="2">
        <v>-0.10357217000000001</v>
      </c>
    </row>
    <row r="92" spans="1:3" x14ac:dyDescent="0.3">
      <c r="A92" t="b">
        <v>1</v>
      </c>
      <c r="B92">
        <v>-74.571960000000004</v>
      </c>
      <c r="C92" s="2">
        <v>-0.10357217000000001</v>
      </c>
    </row>
    <row r="93" spans="1:3" x14ac:dyDescent="0.3">
      <c r="A93" t="b">
        <v>1</v>
      </c>
      <c r="B93">
        <v>-74.571960000000004</v>
      </c>
      <c r="C93" s="2">
        <v>-0.10357217000000001</v>
      </c>
    </row>
    <row r="94" spans="1:3" x14ac:dyDescent="0.3">
      <c r="A94" t="b">
        <v>1</v>
      </c>
      <c r="B94">
        <v>-74.571960000000004</v>
      </c>
      <c r="C94" s="2">
        <v>-0.10357217000000001</v>
      </c>
    </row>
    <row r="95" spans="1:3" x14ac:dyDescent="0.3">
      <c r="A95" t="b">
        <v>1</v>
      </c>
      <c r="B95">
        <v>-74.571960000000004</v>
      </c>
      <c r="C95" s="2">
        <v>-0.10357217000000001</v>
      </c>
    </row>
    <row r="96" spans="1:3" x14ac:dyDescent="0.3">
      <c r="A96" t="b">
        <v>1</v>
      </c>
      <c r="B96">
        <v>-74.571960000000004</v>
      </c>
      <c r="C96" s="2">
        <v>-0.10357217000000001</v>
      </c>
    </row>
    <row r="97" spans="1:3" x14ac:dyDescent="0.3">
      <c r="A97" t="b">
        <v>1</v>
      </c>
      <c r="B97">
        <v>-74.571960000000004</v>
      </c>
      <c r="C97" s="2">
        <v>-0.10357217000000001</v>
      </c>
    </row>
    <row r="98" spans="1:3" x14ac:dyDescent="0.3">
      <c r="A98" t="b">
        <v>1</v>
      </c>
      <c r="B98">
        <v>-74.571960000000004</v>
      </c>
      <c r="C98" s="2">
        <v>-0.10357217000000001</v>
      </c>
    </row>
    <row r="99" spans="1:3" x14ac:dyDescent="0.3">
      <c r="A99" t="b">
        <v>1</v>
      </c>
      <c r="B99">
        <v>-74.571960000000004</v>
      </c>
      <c r="C99" s="2">
        <v>-0.10357217000000001</v>
      </c>
    </row>
    <row r="100" spans="1:3" x14ac:dyDescent="0.3">
      <c r="A100" t="b">
        <v>1</v>
      </c>
      <c r="B100">
        <v>-74.571960000000004</v>
      </c>
      <c r="C100" s="2">
        <v>-0.10357217000000001</v>
      </c>
    </row>
    <row r="101" spans="1:3" x14ac:dyDescent="0.3">
      <c r="A101" t="b">
        <v>1</v>
      </c>
      <c r="B101">
        <v>-74.571960000000004</v>
      </c>
      <c r="C101" s="2">
        <v>-0.10357217000000001</v>
      </c>
    </row>
    <row r="102" spans="1:3" x14ac:dyDescent="0.3">
      <c r="A102" t="b">
        <v>1</v>
      </c>
      <c r="B102">
        <v>-74.571960000000004</v>
      </c>
      <c r="C102" s="2">
        <v>-0.10357217000000001</v>
      </c>
    </row>
    <row r="103" spans="1:3" x14ac:dyDescent="0.3">
      <c r="A103" t="b">
        <v>1</v>
      </c>
      <c r="B103">
        <v>-74.571960000000004</v>
      </c>
      <c r="C103" s="2">
        <v>-0.10357217000000001</v>
      </c>
    </row>
    <row r="104" spans="1:3" x14ac:dyDescent="0.3">
      <c r="A104" t="b">
        <v>1</v>
      </c>
      <c r="B104">
        <v>-74.571960000000004</v>
      </c>
      <c r="C104" s="2">
        <v>-0.10357217000000001</v>
      </c>
    </row>
    <row r="105" spans="1:3" x14ac:dyDescent="0.3">
      <c r="A105" t="b">
        <v>1</v>
      </c>
      <c r="B105">
        <v>-74.571960000000004</v>
      </c>
      <c r="C105" s="2">
        <v>-0.10357217000000001</v>
      </c>
    </row>
    <row r="106" spans="1:3" x14ac:dyDescent="0.3">
      <c r="A106" t="b">
        <v>1</v>
      </c>
      <c r="B106">
        <v>-74.571960000000004</v>
      </c>
      <c r="C106" s="2">
        <v>-0.10357217000000001</v>
      </c>
    </row>
    <row r="107" spans="1:3" x14ac:dyDescent="0.3">
      <c r="A107" t="b">
        <v>1</v>
      </c>
      <c r="B107">
        <v>-74.571960000000004</v>
      </c>
      <c r="C107" s="2">
        <v>-0.10357217000000001</v>
      </c>
    </row>
    <row r="108" spans="1:3" x14ac:dyDescent="0.3">
      <c r="A108" t="b">
        <v>1</v>
      </c>
      <c r="B108">
        <v>-74.571960000000004</v>
      </c>
      <c r="C108" s="2">
        <v>-0.10357217000000001</v>
      </c>
    </row>
    <row r="109" spans="1:3" x14ac:dyDescent="0.3">
      <c r="A109" t="b">
        <v>1</v>
      </c>
      <c r="B109">
        <v>-74.571960000000004</v>
      </c>
      <c r="C109" s="2">
        <v>-0.10357217000000001</v>
      </c>
    </row>
    <row r="110" spans="1:3" x14ac:dyDescent="0.3">
      <c r="A110" t="b">
        <v>1</v>
      </c>
      <c r="B110">
        <v>-74.571960000000004</v>
      </c>
      <c r="C110" s="2">
        <v>-0.10357217000000001</v>
      </c>
    </row>
    <row r="111" spans="1:3" x14ac:dyDescent="0.3">
      <c r="A111" t="b">
        <v>1</v>
      </c>
      <c r="B111">
        <v>-74.571960000000004</v>
      </c>
      <c r="C111" s="2">
        <v>-0.10357217000000001</v>
      </c>
    </row>
    <row r="112" spans="1:3" x14ac:dyDescent="0.3">
      <c r="A112" t="b">
        <v>1</v>
      </c>
      <c r="B112">
        <v>-74.571960000000004</v>
      </c>
      <c r="C112" s="2">
        <v>-0.10357217000000001</v>
      </c>
    </row>
    <row r="113" spans="1:3" x14ac:dyDescent="0.3">
      <c r="A113" t="b">
        <v>1</v>
      </c>
      <c r="B113">
        <v>-74.571960000000004</v>
      </c>
      <c r="C113" s="2">
        <v>-0.10357217000000001</v>
      </c>
    </row>
    <row r="114" spans="1:3" x14ac:dyDescent="0.3">
      <c r="A114" t="b">
        <v>1</v>
      </c>
      <c r="B114">
        <v>-74.571960000000004</v>
      </c>
      <c r="C114" s="2">
        <v>-0.10357217000000001</v>
      </c>
    </row>
    <row r="115" spans="1:3" x14ac:dyDescent="0.3">
      <c r="A115" t="b">
        <v>1</v>
      </c>
      <c r="B115">
        <v>-74.571960000000004</v>
      </c>
      <c r="C115" s="2">
        <v>-0.10357217000000001</v>
      </c>
    </row>
    <row r="116" spans="1:3" x14ac:dyDescent="0.3">
      <c r="A116" t="b">
        <v>1</v>
      </c>
      <c r="B116">
        <v>-74.571960000000004</v>
      </c>
      <c r="C116" s="2">
        <v>-0.10357217000000001</v>
      </c>
    </row>
    <row r="117" spans="1:3" x14ac:dyDescent="0.3">
      <c r="A117" t="b">
        <v>1</v>
      </c>
      <c r="B117">
        <v>-74.571960000000004</v>
      </c>
      <c r="C117" s="2">
        <v>-0.10357217000000001</v>
      </c>
    </row>
    <row r="118" spans="1:3" x14ac:dyDescent="0.3">
      <c r="A118" t="b">
        <v>1</v>
      </c>
      <c r="B118">
        <v>-74.571960000000004</v>
      </c>
      <c r="C118" s="2">
        <v>-0.10357217000000001</v>
      </c>
    </row>
    <row r="119" spans="1:3" x14ac:dyDescent="0.3">
      <c r="A119" t="b">
        <v>1</v>
      </c>
      <c r="B119">
        <v>-74.571960000000004</v>
      </c>
      <c r="C119" s="2">
        <v>-0.10357217000000001</v>
      </c>
    </row>
    <row r="120" spans="1:3" x14ac:dyDescent="0.3">
      <c r="A120" t="b">
        <v>1</v>
      </c>
      <c r="B120">
        <v>-74.571960000000004</v>
      </c>
      <c r="C120" s="2">
        <v>-0.10357217000000001</v>
      </c>
    </row>
    <row r="121" spans="1:3" x14ac:dyDescent="0.3">
      <c r="A121" t="b">
        <v>1</v>
      </c>
      <c r="B121">
        <v>-74.571960000000004</v>
      </c>
      <c r="C121" s="2">
        <v>-0.10357217000000001</v>
      </c>
    </row>
    <row r="122" spans="1:3" x14ac:dyDescent="0.3">
      <c r="A122" t="b">
        <v>1</v>
      </c>
      <c r="B122">
        <v>-74.571960000000004</v>
      </c>
      <c r="C122" s="2">
        <v>-0.10357217000000001</v>
      </c>
    </row>
    <row r="123" spans="1:3" x14ac:dyDescent="0.3">
      <c r="A123" t="b">
        <v>1</v>
      </c>
      <c r="B123">
        <v>-74.571960000000004</v>
      </c>
      <c r="C123" s="2">
        <v>-0.10357217000000001</v>
      </c>
    </row>
    <row r="124" spans="1:3" x14ac:dyDescent="0.3">
      <c r="A124" t="b">
        <v>1</v>
      </c>
      <c r="B124">
        <v>-74.571960000000004</v>
      </c>
      <c r="C124" s="2">
        <v>-0.10357217000000001</v>
      </c>
    </row>
    <row r="125" spans="1:3" x14ac:dyDescent="0.3">
      <c r="A125" t="b">
        <v>1</v>
      </c>
      <c r="B125">
        <v>-74.571960000000004</v>
      </c>
      <c r="C125" s="2">
        <v>-0.10357217000000001</v>
      </c>
    </row>
    <row r="126" spans="1:3" x14ac:dyDescent="0.3">
      <c r="A126" t="b">
        <v>1</v>
      </c>
      <c r="B126">
        <v>-74.571960000000004</v>
      </c>
      <c r="C126" s="2">
        <v>-0.10357217000000001</v>
      </c>
    </row>
    <row r="127" spans="1:3" x14ac:dyDescent="0.3">
      <c r="A127" t="b">
        <v>1</v>
      </c>
      <c r="B127">
        <v>-74.571960000000004</v>
      </c>
      <c r="C127" s="2">
        <v>-0.10357217000000001</v>
      </c>
    </row>
    <row r="128" spans="1:3" x14ac:dyDescent="0.3">
      <c r="A128" t="b">
        <v>1</v>
      </c>
      <c r="B128">
        <v>-74.571960000000004</v>
      </c>
      <c r="C128" s="2">
        <v>-0.10357217000000001</v>
      </c>
    </row>
    <row r="129" spans="1:3" x14ac:dyDescent="0.3">
      <c r="A129" t="b">
        <v>1</v>
      </c>
      <c r="B129">
        <v>-74.571960000000004</v>
      </c>
      <c r="C129" s="2">
        <v>-0.10357217000000001</v>
      </c>
    </row>
    <row r="130" spans="1:3" x14ac:dyDescent="0.3">
      <c r="A130" t="b">
        <v>1</v>
      </c>
      <c r="B130">
        <v>-74.571960000000004</v>
      </c>
      <c r="C130" s="2">
        <v>-0.10357217000000001</v>
      </c>
    </row>
    <row r="131" spans="1:3" x14ac:dyDescent="0.3">
      <c r="A131" t="b">
        <v>1</v>
      </c>
      <c r="B131">
        <v>-74.571960000000004</v>
      </c>
      <c r="C131" s="2">
        <v>-0.10357217000000001</v>
      </c>
    </row>
    <row r="132" spans="1:3" x14ac:dyDescent="0.3">
      <c r="A132" t="b">
        <v>1</v>
      </c>
      <c r="B132">
        <v>-74.571960000000004</v>
      </c>
      <c r="C132" s="2">
        <v>-0.10357217000000001</v>
      </c>
    </row>
    <row r="133" spans="1:3" x14ac:dyDescent="0.3">
      <c r="A133" t="b">
        <v>1</v>
      </c>
      <c r="B133">
        <v>-74.571960000000004</v>
      </c>
      <c r="C133" s="2">
        <v>-0.10357217000000001</v>
      </c>
    </row>
    <row r="134" spans="1:3" x14ac:dyDescent="0.3">
      <c r="A134" t="b">
        <v>1</v>
      </c>
      <c r="B134">
        <v>-74.571960000000004</v>
      </c>
      <c r="C134" s="2">
        <v>-0.10357217000000001</v>
      </c>
    </row>
    <row r="135" spans="1:3" x14ac:dyDescent="0.3">
      <c r="A135" t="b">
        <v>1</v>
      </c>
      <c r="B135">
        <v>-74.571960000000004</v>
      </c>
      <c r="C135" s="2">
        <v>-0.10357217000000001</v>
      </c>
    </row>
    <row r="136" spans="1:3" x14ac:dyDescent="0.3">
      <c r="A136" t="b">
        <v>1</v>
      </c>
      <c r="B136">
        <v>-74.571960000000004</v>
      </c>
      <c r="C136" s="2">
        <v>-0.10357217000000001</v>
      </c>
    </row>
    <row r="137" spans="1:3" x14ac:dyDescent="0.3">
      <c r="A137" t="b">
        <v>1</v>
      </c>
      <c r="B137">
        <v>-74.571960000000004</v>
      </c>
      <c r="C137" s="2">
        <v>-0.10357217000000001</v>
      </c>
    </row>
    <row r="138" spans="1:3" x14ac:dyDescent="0.3">
      <c r="A138" t="b">
        <v>1</v>
      </c>
      <c r="B138">
        <v>-74.571960000000004</v>
      </c>
      <c r="C138" s="2">
        <v>-0.10357217000000001</v>
      </c>
    </row>
    <row r="139" spans="1:3" x14ac:dyDescent="0.3">
      <c r="A139" t="b">
        <v>1</v>
      </c>
      <c r="B139">
        <v>-74.571960000000004</v>
      </c>
      <c r="C139" s="2">
        <v>-0.10357217000000001</v>
      </c>
    </row>
    <row r="140" spans="1:3" x14ac:dyDescent="0.3">
      <c r="A140" t="b">
        <v>1</v>
      </c>
      <c r="B140">
        <v>-74.571960000000004</v>
      </c>
      <c r="C140" s="2">
        <v>-0.10357217000000001</v>
      </c>
    </row>
    <row r="141" spans="1:3" x14ac:dyDescent="0.3">
      <c r="A141" t="b">
        <v>1</v>
      </c>
      <c r="B141">
        <v>-74.571960000000004</v>
      </c>
      <c r="C141" s="2">
        <v>-0.10357217000000001</v>
      </c>
    </row>
    <row r="142" spans="1:3" x14ac:dyDescent="0.3">
      <c r="A142" t="b">
        <v>1</v>
      </c>
      <c r="B142">
        <v>-74.571960000000004</v>
      </c>
      <c r="C142" s="2">
        <v>-0.10357217000000001</v>
      </c>
    </row>
    <row r="143" spans="1:3" x14ac:dyDescent="0.3">
      <c r="A143" t="b">
        <v>1</v>
      </c>
      <c r="B143">
        <v>-74.571960000000004</v>
      </c>
      <c r="C143" s="2">
        <v>-0.10357217000000001</v>
      </c>
    </row>
    <row r="144" spans="1:3" x14ac:dyDescent="0.3">
      <c r="A144" t="b">
        <v>1</v>
      </c>
      <c r="B144">
        <v>-74.571960000000004</v>
      </c>
      <c r="C144" s="2">
        <v>-0.10357217000000001</v>
      </c>
    </row>
    <row r="145" spans="1:3" x14ac:dyDescent="0.3">
      <c r="A145" t="b">
        <v>1</v>
      </c>
      <c r="B145">
        <v>-74.571960000000004</v>
      </c>
      <c r="C145" s="2">
        <v>-0.10357217000000001</v>
      </c>
    </row>
    <row r="146" spans="1:3" x14ac:dyDescent="0.3">
      <c r="A146" t="b">
        <v>1</v>
      </c>
      <c r="B146">
        <v>-74.571960000000004</v>
      </c>
      <c r="C146" s="2">
        <v>-0.10357217000000001</v>
      </c>
    </row>
    <row r="147" spans="1:3" x14ac:dyDescent="0.3">
      <c r="A147" t="b">
        <v>1</v>
      </c>
      <c r="B147">
        <v>-74.571960000000004</v>
      </c>
      <c r="C147" s="2">
        <v>-0.10357217000000001</v>
      </c>
    </row>
    <row r="148" spans="1:3" x14ac:dyDescent="0.3">
      <c r="A148" t="b">
        <v>1</v>
      </c>
      <c r="B148">
        <v>-74.571960000000004</v>
      </c>
      <c r="C148" s="2">
        <v>-0.10357217000000001</v>
      </c>
    </row>
    <row r="149" spans="1:3" x14ac:dyDescent="0.3">
      <c r="A149" t="b">
        <v>1</v>
      </c>
      <c r="B149">
        <v>-74.571960000000004</v>
      </c>
      <c r="C149" s="2">
        <v>-0.10357217000000001</v>
      </c>
    </row>
    <row r="150" spans="1:3" x14ac:dyDescent="0.3">
      <c r="A150" t="b">
        <v>1</v>
      </c>
      <c r="B150">
        <v>-74.571960000000004</v>
      </c>
      <c r="C150" s="2">
        <v>-0.10357217000000001</v>
      </c>
    </row>
    <row r="151" spans="1:3" x14ac:dyDescent="0.3">
      <c r="A151" t="b">
        <v>1</v>
      </c>
      <c r="B151">
        <v>-74.571960000000004</v>
      </c>
      <c r="C151" s="2">
        <v>-0.10357217000000001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BAAE8-4194-466B-BDCD-F3029091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Folha20</vt:lpstr>
      <vt:lpstr>Folha19</vt:lpstr>
      <vt:lpstr>Folha18</vt:lpstr>
      <vt:lpstr>Folha17</vt:lpstr>
      <vt:lpstr>Folha16</vt:lpstr>
      <vt:lpstr>Folha15</vt:lpstr>
      <vt:lpstr>Folha14</vt:lpstr>
      <vt:lpstr>Folha13</vt:lpstr>
      <vt:lpstr>Folha12</vt:lpstr>
      <vt:lpstr>Folha11</vt:lpstr>
      <vt:lpstr>Folha10</vt:lpstr>
      <vt:lpstr>Folha9</vt:lpstr>
      <vt:lpstr>Folha8</vt:lpstr>
      <vt:lpstr>Folha7</vt:lpstr>
      <vt:lpstr>Folha6</vt:lpstr>
      <vt:lpstr>Folha5</vt:lpstr>
      <vt:lpstr>Folha4</vt:lpstr>
      <vt:lpstr>Folha3</vt:lpstr>
      <vt:lpstr>Folha2</vt:lpstr>
      <vt:lpstr>Folha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</cp:lastModifiedBy>
  <dcterms:created xsi:type="dcterms:W3CDTF">2019-05-20T18:33:25Z</dcterms:created>
  <dcterms:modified xsi:type="dcterms:W3CDTF">2019-05-21T14:34:39Z</dcterms:modified>
</cp:coreProperties>
</file>