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ASMA_Trade\"/>
    </mc:Choice>
  </mc:AlternateContent>
  <xr:revisionPtr revIDLastSave="0" documentId="13_ncr:1_{7D50FE25-D5EE-4880-8CDC-3BB76B7F922B}" xr6:coauthVersionLast="41" xr6:coauthVersionMax="43" xr10:uidLastSave="{00000000-0000-0000-0000-000000000000}"/>
  <bookViews>
    <workbookView xWindow="-120" yWindow="-120" windowWidth="29040" windowHeight="15840" tabRatio="815" xr2:uid="{828DDF07-CED7-42D5-9BB2-34513490F6FB}"/>
  </bookViews>
  <sheets>
    <sheet name="Folha20" sheetId="21" r:id="rId1"/>
    <sheet name="Folha19" sheetId="20" r:id="rId2"/>
    <sheet name="Folha18" sheetId="19" r:id="rId3"/>
    <sheet name="Folha17" sheetId="18" r:id="rId4"/>
    <sheet name="Folha16" sheetId="17" r:id="rId5"/>
    <sheet name="Folha15" sheetId="16" r:id="rId6"/>
    <sheet name="Folha14" sheetId="15" r:id="rId7"/>
    <sheet name="Folha13" sheetId="14" r:id="rId8"/>
    <sheet name="Folha12" sheetId="13" r:id="rId9"/>
    <sheet name="Folha11" sheetId="12" r:id="rId10"/>
    <sheet name="Folha10" sheetId="11" r:id="rId11"/>
    <sheet name="Folha9" sheetId="10" r:id="rId12"/>
    <sheet name="Folha8" sheetId="9" r:id="rId13"/>
    <sheet name="Folha7" sheetId="8" r:id="rId14"/>
    <sheet name="Folha6" sheetId="7" r:id="rId15"/>
    <sheet name="Folha5" sheetId="6" r:id="rId16"/>
    <sheet name="Folha4" sheetId="5" r:id="rId17"/>
    <sheet name="Folha3" sheetId="4" r:id="rId18"/>
    <sheet name="Folha2" sheetId="3" r:id="rId19"/>
    <sheet name="Folha 1" sheetId="1" r:id="rId20"/>
  </sheets>
  <definedNames>
    <definedName name="DadosExternos_1" localSheetId="19" hidden="1">'Folha 1'!$A$1:$C$151</definedName>
    <definedName name="DadosExternos_10" localSheetId="10" hidden="1">Folha10!$A$1:$C$151</definedName>
    <definedName name="DadosExternos_11" localSheetId="9" hidden="1">Folha11!$A$1:$C$151</definedName>
    <definedName name="DadosExternos_12" localSheetId="8" hidden="1">Folha12!$A$1:$C$151</definedName>
    <definedName name="DadosExternos_13" localSheetId="7" hidden="1">Folha13!$A$1:$C$151</definedName>
    <definedName name="DadosExternos_14" localSheetId="6" hidden="1">Folha14!$A$1:$C$151</definedName>
    <definedName name="DadosExternos_15" localSheetId="5" hidden="1">Folha15!$A$1:$C$151</definedName>
    <definedName name="DadosExternos_16" localSheetId="4" hidden="1">Folha16!$A$1:$C$151</definedName>
    <definedName name="DadosExternos_17" localSheetId="3" hidden="1">Folha17!$A$1:$C$151</definedName>
    <definedName name="DadosExternos_18" localSheetId="2" hidden="1">Folha18!$A$1:$C$151</definedName>
    <definedName name="DadosExternos_19" localSheetId="1" hidden="1">Folha19!$A$1:$C$151</definedName>
    <definedName name="DadosExternos_2" localSheetId="18" hidden="1">Folha2!$A$1:$C$151</definedName>
    <definedName name="DadosExternos_20" localSheetId="0" hidden="1">Folha20!$A$1:$C$151</definedName>
    <definedName name="DadosExternos_3" localSheetId="17" hidden="1">Folha3!$A$1:$C$151</definedName>
    <definedName name="DadosExternos_4" localSheetId="16" hidden="1">Folha4!$A$1:$C$151</definedName>
    <definedName name="DadosExternos_5" localSheetId="15" hidden="1">Folha5!$A$1:$C$151</definedName>
    <definedName name="DadosExternos_6" localSheetId="14" hidden="1">Folha6!$A$1:$C$151</definedName>
    <definedName name="DadosExternos_7" localSheetId="13" hidden="1">Folha7!$A$1:$C$151</definedName>
    <definedName name="DadosExternos_8" localSheetId="12" hidden="1">Folha8!$A$1:$C$151</definedName>
    <definedName name="DadosExternos_9" localSheetId="11" hidden="1">Folha9!$A$1:$C$151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21" l="1" a="1"/>
  <c r="F6" i="21" s="1"/>
  <c r="F5" i="21" a="1"/>
  <c r="F5" i="21" s="1"/>
  <c r="F4" i="21"/>
  <c r="F2" i="21"/>
  <c r="F3" i="21"/>
  <c r="F6" i="20" a="1"/>
  <c r="F6" i="20" s="1"/>
  <c r="F5" i="20" a="1"/>
  <c r="F5" i="20" s="1"/>
  <c r="F4" i="20"/>
  <c r="F3" i="20"/>
  <c r="F2" i="20"/>
  <c r="F6" i="19" a="1"/>
  <c r="F6" i="19" s="1"/>
  <c r="F5" i="19" a="1"/>
  <c r="F5" i="19" s="1"/>
  <c r="F4" i="19"/>
  <c r="F3" i="19"/>
  <c r="F2" i="19"/>
  <c r="F6" i="18" a="1"/>
  <c r="F6" i="18" s="1"/>
  <c r="F5" i="18" a="1"/>
  <c r="F5" i="18" s="1"/>
  <c r="F4" i="18"/>
  <c r="F3" i="18"/>
  <c r="F2" i="18"/>
  <c r="F6" i="17" a="1"/>
  <c r="F6" i="17" s="1"/>
  <c r="F5" i="17" a="1"/>
  <c r="F5" i="17" s="1"/>
  <c r="F4" i="17"/>
  <c r="F3" i="17"/>
  <c r="F2" i="17"/>
  <c r="F6" i="16" a="1"/>
  <c r="F6" i="16" s="1"/>
  <c r="F5" i="16" a="1"/>
  <c r="F5" i="16" s="1"/>
  <c r="F4" i="16"/>
  <c r="F3" i="16"/>
  <c r="F2" i="16"/>
  <c r="F6" i="15" a="1"/>
  <c r="F6" i="15" s="1"/>
  <c r="F5" i="15" a="1"/>
  <c r="F5" i="15" s="1"/>
  <c r="F4" i="15"/>
  <c r="F3" i="15"/>
  <c r="F2" i="15"/>
  <c r="F6" i="14" a="1"/>
  <c r="F6" i="14" s="1"/>
  <c r="F5" i="14" a="1"/>
  <c r="F5" i="14" s="1"/>
  <c r="F4" i="14"/>
  <c r="F3" i="14"/>
  <c r="F2" i="14"/>
  <c r="F6" i="13" a="1"/>
  <c r="F6" i="13" s="1"/>
  <c r="F5" i="13" a="1"/>
  <c r="F5" i="13" s="1"/>
  <c r="F4" i="13"/>
  <c r="F3" i="13"/>
  <c r="F2" i="13"/>
  <c r="F6" i="12" a="1"/>
  <c r="F6" i="12" s="1"/>
  <c r="F5" i="12" a="1"/>
  <c r="F5" i="12" s="1"/>
  <c r="F4" i="12"/>
  <c r="F3" i="12"/>
  <c r="F2" i="12"/>
  <c r="F12" i="11" a="1"/>
  <c r="F12" i="11" s="1"/>
  <c r="F11" i="11" a="1"/>
  <c r="F11" i="11" s="1"/>
  <c r="F10" i="11"/>
  <c r="F9" i="11"/>
  <c r="F8" i="11"/>
  <c r="F6" i="10" a="1"/>
  <c r="F6" i="10" s="1"/>
  <c r="F5" i="10" a="1"/>
  <c r="F5" i="10" s="1"/>
  <c r="F4" i="10"/>
  <c r="F3" i="10"/>
  <c r="F2" i="10"/>
  <c r="F6" i="9" a="1"/>
  <c r="F6" i="9" s="1"/>
  <c r="F5" i="9" a="1"/>
  <c r="F5" i="9" s="1"/>
  <c r="F4" i="9"/>
  <c r="F3" i="9"/>
  <c r="F2" i="9"/>
  <c r="F6" i="8" a="1"/>
  <c r="F6" i="8" s="1"/>
  <c r="F5" i="8" a="1"/>
  <c r="F5" i="8" s="1"/>
  <c r="F4" i="8"/>
  <c r="F3" i="8"/>
  <c r="F2" i="8"/>
  <c r="F6" i="7" a="1"/>
  <c r="F6" i="7" s="1"/>
  <c r="F5" i="7" a="1"/>
  <c r="F5" i="7" s="1"/>
  <c r="F4" i="7"/>
  <c r="F3" i="7"/>
  <c r="F2" i="7"/>
  <c r="F6" i="6" a="1"/>
  <c r="F6" i="6" s="1"/>
  <c r="F5" i="6" a="1"/>
  <c r="F5" i="6" s="1"/>
  <c r="F4" i="6"/>
  <c r="F3" i="6"/>
  <c r="F2" i="6"/>
  <c r="F6" i="5" a="1"/>
  <c r="F6" i="5" s="1"/>
  <c r="F5" i="5" a="1"/>
  <c r="F5" i="5" s="1"/>
  <c r="F4" i="5"/>
  <c r="F3" i="5"/>
  <c r="F2" i="5"/>
  <c r="F6" i="4" a="1"/>
  <c r="F6" i="4" s="1"/>
  <c r="F5" i="4" a="1"/>
  <c r="F5" i="4" s="1"/>
  <c r="F4" i="4"/>
  <c r="F3" i="4"/>
  <c r="F2" i="4"/>
  <c r="F6" i="3" a="1"/>
  <c r="F6" i="3" s="1"/>
  <c r="F5" i="3" a="1"/>
  <c r="F5" i="3" s="1"/>
  <c r="F4" i="3"/>
  <c r="F3" i="3"/>
  <c r="F2" i="3"/>
  <c r="F6" i="1" a="1"/>
  <c r="F6" i="1" s="1"/>
  <c r="F5" i="1" a="1"/>
  <c r="F5" i="1" s="1"/>
  <c r="F4" i="1"/>
  <c r="F3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535D59-FC4B-4DFB-89F8-8DA0F97226F6}" keepAlive="1" name="Consulta - TradeResults1" description="Ligação à consulta 'TradeResults1' no livro." type="5" refreshedVersion="6" background="1" saveData="1">
    <dbPr connection="Provider=Microsoft.Mashup.OleDb.1;Data Source=$Workbook$;Location=TradeResults1;Extended Properties=&quot;&quot;" command="SELECT * FROM [TradeResults1]"/>
  </connection>
  <connection id="2" xr16:uid="{3CED6FA9-10A1-48B2-9AFE-D04D41808EE1}" keepAlive="1" name="Consulta - TradeResults10" description="Ligação à consulta 'TradeResults10' no livro." type="5" refreshedVersion="6" background="1" saveData="1">
    <dbPr connection="Provider=Microsoft.Mashup.OleDb.1;Data Source=$Workbook$;Location=TradeResults10;Extended Properties=&quot;&quot;" command="SELECT * FROM [TradeResults10]"/>
  </connection>
  <connection id="3" xr16:uid="{CCF320DD-BC36-43DE-B804-C06F7D39C57B}" keepAlive="1" name="Consulta - TradeResults11" description="Ligação à consulta 'TradeResults11' no livro." type="5" refreshedVersion="6" background="1" saveData="1">
    <dbPr connection="Provider=Microsoft.Mashup.OleDb.1;Data Source=$Workbook$;Location=TradeResults11;Extended Properties=&quot;&quot;" command="SELECT * FROM [TradeResults11]"/>
  </connection>
  <connection id="4" xr16:uid="{F6933A25-16FC-4640-BBC7-E028D5CAAE2A}" keepAlive="1" name="Consulta - TradeResults12" description="Ligação à consulta 'TradeResults12' no livro." type="5" refreshedVersion="6" background="1" saveData="1">
    <dbPr connection="Provider=Microsoft.Mashup.OleDb.1;Data Source=$Workbook$;Location=TradeResults12;Extended Properties=&quot;&quot;" command="SELECT * FROM [TradeResults12]"/>
  </connection>
  <connection id="5" xr16:uid="{E319D702-F126-4D50-8B0B-2F7555239D7C}" keepAlive="1" name="Consulta - TradeResults13" description="Ligação à consulta 'TradeResults13' no livro." type="5" refreshedVersion="6" background="1" saveData="1">
    <dbPr connection="Provider=Microsoft.Mashup.OleDb.1;Data Source=$Workbook$;Location=TradeResults13;Extended Properties=&quot;&quot;" command="SELECT * FROM [TradeResults13]"/>
  </connection>
  <connection id="6" xr16:uid="{BDE44225-1725-48B7-A82A-A1E42144B4F7}" keepAlive="1" name="Consulta - TradeResults14" description="Ligação à consulta 'TradeResults14' no livro." type="5" refreshedVersion="6" background="1" saveData="1">
    <dbPr connection="Provider=Microsoft.Mashup.OleDb.1;Data Source=$Workbook$;Location=TradeResults14;Extended Properties=&quot;&quot;" command="SELECT * FROM [TradeResults14]"/>
  </connection>
  <connection id="7" xr16:uid="{81BBC885-D482-4CB9-A75A-BDAFC02AF50F}" keepAlive="1" name="Consulta - TradeResults15" description="Ligação à consulta 'TradeResults15' no livro." type="5" refreshedVersion="6" background="1" saveData="1">
    <dbPr connection="Provider=Microsoft.Mashup.OleDb.1;Data Source=$Workbook$;Location=TradeResults15;Extended Properties=&quot;&quot;" command="SELECT * FROM [TradeResults15]"/>
  </connection>
  <connection id="8" xr16:uid="{8638ECF9-E87A-4719-AB95-A606281F0CFA}" keepAlive="1" name="Consulta - TradeResults16" description="Ligação à consulta 'TradeResults16' no livro." type="5" refreshedVersion="6" background="1" saveData="1">
    <dbPr connection="Provider=Microsoft.Mashup.OleDb.1;Data Source=$Workbook$;Location=TradeResults16;Extended Properties=&quot;&quot;" command="SELECT * FROM [TradeResults16]"/>
  </connection>
  <connection id="9" xr16:uid="{8E90F94C-A30F-4588-8AAB-A32C64CB907D}" keepAlive="1" name="Consulta - TradeResults17" description="Ligação à consulta 'TradeResults17' no livro." type="5" refreshedVersion="6" background="1" saveData="1">
    <dbPr connection="Provider=Microsoft.Mashup.OleDb.1;Data Source=$Workbook$;Location=TradeResults17;Extended Properties=&quot;&quot;" command="SELECT * FROM [TradeResults17]"/>
  </connection>
  <connection id="10" xr16:uid="{EF0B5158-EF55-417F-BA77-D1E2F41341B3}" keepAlive="1" name="Consulta - TradeResults18" description="Ligação à consulta 'TradeResults18' no livro." type="5" refreshedVersion="6" background="1" saveData="1">
    <dbPr connection="Provider=Microsoft.Mashup.OleDb.1;Data Source=$Workbook$;Location=TradeResults18;Extended Properties=&quot;&quot;" command="SELECT * FROM [TradeResults18]"/>
  </connection>
  <connection id="11" xr16:uid="{86D525F7-C435-44C4-A8A5-4DA2FC4D6F67}" keepAlive="1" name="Consulta - TradeResults19" description="Ligação à consulta 'TradeResults19' no livro." type="5" refreshedVersion="6" background="1" saveData="1">
    <dbPr connection="Provider=Microsoft.Mashup.OleDb.1;Data Source=$Workbook$;Location=TradeResults19;Extended Properties=&quot;&quot;" command="SELECT * FROM [TradeResults19]"/>
  </connection>
  <connection id="12" xr16:uid="{94185FE4-4AD1-47F1-8936-6C35F8532890}" keepAlive="1" name="Consulta - TradeResults2" description="Ligação à consulta 'TradeResults2' no livro." type="5" refreshedVersion="6" background="1" saveData="1">
    <dbPr connection="Provider=Microsoft.Mashup.OleDb.1;Data Source=$Workbook$;Location=TradeResults2;Extended Properties=&quot;&quot;" command="SELECT * FROM [TradeResults2]"/>
  </connection>
  <connection id="13" xr16:uid="{1700E37A-5C89-41FB-A73F-F4B417D5FEE8}" keepAlive="1" name="Consulta - TradeResults20" description="Ligação à consulta 'TradeResults20' no livro." type="5" refreshedVersion="6" background="1" saveData="1">
    <dbPr connection="Provider=Microsoft.Mashup.OleDb.1;Data Source=$Workbook$;Location=TradeResults20;Extended Properties=&quot;&quot;" command="SELECT * FROM [TradeResults20]"/>
  </connection>
  <connection id="14" xr16:uid="{D6C17468-A2ED-4018-A963-709E6F7BAE72}" keepAlive="1" name="Consulta - TradeResults3" description="Ligação à consulta 'TradeResults3' no livro." type="5" refreshedVersion="6" background="1" saveData="1">
    <dbPr connection="Provider=Microsoft.Mashup.OleDb.1;Data Source=$Workbook$;Location=TradeResults3;Extended Properties=&quot;&quot;" command="SELECT * FROM [TradeResults3]"/>
  </connection>
  <connection id="15" xr16:uid="{29819A86-D352-400E-85A9-E9399825D51E}" keepAlive="1" name="Consulta - TradeResults4" description="Ligação à consulta 'TradeResults4' no livro." type="5" refreshedVersion="6" background="1" saveData="1">
    <dbPr connection="Provider=Microsoft.Mashup.OleDb.1;Data Source=$Workbook$;Location=TradeResults4;Extended Properties=&quot;&quot;" command="SELECT * FROM [TradeResults4]"/>
  </connection>
  <connection id="16" xr16:uid="{3D32CF83-8447-4E7D-98E4-57B87D890DE5}" keepAlive="1" name="Consulta - TradeResults5" description="Ligação à consulta 'TradeResults5' no livro." type="5" refreshedVersion="6" background="1" saveData="1">
    <dbPr connection="Provider=Microsoft.Mashup.OleDb.1;Data Source=$Workbook$;Location=TradeResults5;Extended Properties=&quot;&quot;" command="SELECT * FROM [TradeResults5]"/>
  </connection>
  <connection id="17" xr16:uid="{8813AD73-BEEE-4939-A4E4-F5428B9B265F}" keepAlive="1" name="Consulta - TradeResults6" description="Ligação à consulta 'TradeResults6' no livro." type="5" refreshedVersion="6" background="1" saveData="1">
    <dbPr connection="Provider=Microsoft.Mashup.OleDb.1;Data Source=$Workbook$;Location=TradeResults6;Extended Properties=&quot;&quot;" command="SELECT * FROM [TradeResults6]"/>
  </connection>
  <connection id="18" xr16:uid="{33F2D45A-82A9-494B-9906-341F7EFC09B5}" keepAlive="1" name="Consulta - TradeResults7" description="Ligação à consulta 'TradeResults7' no livro." type="5" refreshedVersion="6" background="1" saveData="1">
    <dbPr connection="Provider=Microsoft.Mashup.OleDb.1;Data Source=$Workbook$;Location=TradeResults7;Extended Properties=&quot;&quot;" command="SELECT * FROM [TradeResults7]"/>
  </connection>
  <connection id="19" xr16:uid="{C0886B57-1D5B-4D39-8241-7496FE5B4752}" keepAlive="1" name="Consulta - TradeResults8" description="Ligação à consulta 'TradeResults8' no livro." type="5" refreshedVersion="6" background="1" saveData="1">
    <dbPr connection="Provider=Microsoft.Mashup.OleDb.1;Data Source=$Workbook$;Location=TradeResults8;Extended Properties=&quot;&quot;" command="SELECT * FROM [TradeResults8]"/>
  </connection>
  <connection id="20" xr16:uid="{5DA7A6C7-6546-496E-BEF7-FE137A4D6B39}" keepAlive="1" name="Consulta - TradeResults9" description="Ligação à consulta 'TradeResults9' no livro." type="5" refreshedVersion="6" background="1" saveData="1">
    <dbPr connection="Provider=Microsoft.Mashup.OleDb.1;Data Source=$Workbook$;Location=TradeResults9;Extended Properties=&quot;&quot;" command="SELECT * FROM [TradeResults9]"/>
  </connection>
</connections>
</file>

<file path=xl/sharedStrings.xml><?xml version="1.0" encoding="utf-8"?>
<sst xmlns="http://schemas.openxmlformats.org/spreadsheetml/2006/main" count="160" uniqueCount="8">
  <si>
    <t>Column1</t>
  </si>
  <si>
    <t>Column2</t>
  </si>
  <si>
    <t>Column3</t>
  </si>
  <si>
    <t>Success Rate:</t>
  </si>
  <si>
    <t>Average Profit Margin:</t>
  </si>
  <si>
    <t>Standard deviation:</t>
  </si>
  <si>
    <t>Gain Standard Deviation:</t>
  </si>
  <si>
    <t>Loss Standard Deviation: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</si>
</sst>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right"/>
    </xf>
    <xf numFmtId="10" fontId="0" fillId="0" borderId="0" xfId="1" applyNumberFormat="1" applyFont="1"/>
    <xf numFmtId="10" fontId="1" fillId="0" borderId="0" xfId="1" applyNumberFormat="1" applyFont="1"/>
    <xf numFmtId="0" fontId="2" fillId="0" borderId="0" xfId="0" applyFont="1" applyAlignment="1">
      <alignment horizontal="right" wrapText="1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0" connectionId="13" xr16:uid="{280593D8-0364-4253-A87C-4B1311D4D06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9" connectionId="11" xr16:uid="{FA9A3555-9668-453A-B901-DFF0DF990BA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8" connectionId="10" xr16:uid="{714B8217-0445-4794-839E-D8497B8B0D9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7" connectionId="9" xr16:uid="{4ADB6FB5-E1C8-4040-A9EF-7CE1AAAFE60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6" connectionId="8" xr16:uid="{A5E1333F-B71E-4BA2-A280-A9A756CE936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5" connectionId="7" xr16:uid="{3D0ECF80-E676-4E57-BC81-B8EDEC0A68F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4" connectionId="6" xr16:uid="{329FBD7A-016B-426E-B57C-347646B90CC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3" connectionId="5" xr16:uid="{3E249BC8-C420-4AEB-92F1-5C48AE3F0CE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2" connectionId="4" xr16:uid="{6A02ACB2-6529-42C5-B3B0-4341051A670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1" connectionId="3" xr16:uid="{33E7B204-B6F8-46C3-BB49-C25B0A98929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0" connectionId="2" xr16:uid="{F93E95DA-097D-436B-8B79-803068AB730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20" xr16:uid="{FB27E724-7B6D-4D5D-8FC2-ECA34854F6D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19" xr16:uid="{86B80AE5-4DB8-4A26-9AD9-80CBE3E4DD8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7" connectionId="18" xr16:uid="{70C051E3-40A9-4D3D-A371-4EDE2918EF0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17" xr16:uid="{B61E25E8-E7DB-4987-B901-3D55BBD77E7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16" xr16:uid="{E3535827-0669-468A-94CE-2C21C568027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5" xr16:uid="{D8610BAC-5F46-4F1A-BA86-C36707FAF1D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4" xr16:uid="{D8C4C119-DFF7-4AE8-9228-551CD98C179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2" xr16:uid="{F5F0FE88-ECD9-44F3-B9DF-0EA9BBE8E04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F029023-971E-4C4C-9CF1-6CBDDEABCA0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2C10476-1635-4B09-8892-CB0916A5473D}" name="TradeResults20" displayName="TradeResults20" ref="A1:C151" tableType="queryTable" totalsRowShown="0">
  <autoFilter ref="A1:C151" xr:uid="{5296785B-2DD2-45DD-B218-E3A69F7D5A1C}"/>
  <tableColumns count="3">
    <tableColumn id="1" xr3:uid="{E8A01DB1-0085-4834-92A4-8F4B80501CDD}" uniqueName="1" name="Column1" queryTableFieldId="1"/>
    <tableColumn id="2" xr3:uid="{8E83F755-CAF4-46FF-A5E2-2B9CDEE6D605}" uniqueName="2" name="Column2" queryTableFieldId="2"/>
    <tableColumn id="3" xr3:uid="{EF692A94-20D0-4587-9656-7677A8CEDC6F}" uniqueName="3" name="Column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28A3D61-EB54-4CC0-A946-82E5F613ACA0}" name="TradeResults19" displayName="TradeResults19" ref="A1:C151" tableType="queryTable" totalsRowShown="0">
  <autoFilter ref="A1:C151" xr:uid="{A00586A6-93EB-4A65-9B0E-5B2CC82D5837}"/>
  <tableColumns count="3">
    <tableColumn id="1" xr3:uid="{42D8B71F-2443-4E8A-901A-47EC5D3F7B56}" uniqueName="1" name="Column1" queryTableFieldId="1"/>
    <tableColumn id="2" xr3:uid="{29D44FBF-2B14-439B-9D58-1EB6FF1C612A}" uniqueName="2" name="Column2" queryTableFieldId="2"/>
    <tableColumn id="3" xr3:uid="{DD5590DF-BC18-4508-8FFA-EDD2F6B92882}" uniqueName="3" name="Column3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CC44568-C7AA-499C-AC70-D2805F7137AE}" name="TradeResults18" displayName="TradeResults18" ref="A1:C151" tableType="queryTable" totalsRowShown="0">
  <autoFilter ref="A1:C151" xr:uid="{048B1D0E-03D0-4577-876A-5B0ACBBF97AB}"/>
  <tableColumns count="3">
    <tableColumn id="1" xr3:uid="{34A7A3D7-B95C-47DA-84DA-8FFBD6DF5CA9}" uniqueName="1" name="Column1" queryTableFieldId="1"/>
    <tableColumn id="2" xr3:uid="{66C615AE-B671-4170-858C-43AEDEA9D69E}" uniqueName="2" name="Column2" queryTableFieldId="2"/>
    <tableColumn id="3" xr3:uid="{8C059617-6F7F-47EC-87EE-92B4F2DDFCC6}" uniqueName="3" name="Column3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3F8AB69-9B12-4143-99B7-5E848151BD1E}" name="TradeResults17" displayName="TradeResults17" ref="A1:C151" tableType="queryTable" totalsRowShown="0">
  <autoFilter ref="A1:C151" xr:uid="{00DCC2CE-2411-40EC-9F1F-449D17998080}"/>
  <tableColumns count="3">
    <tableColumn id="1" xr3:uid="{49BB1D36-E058-484F-A60C-26A0143F12FA}" uniqueName="1" name="Column1" queryTableFieldId="1"/>
    <tableColumn id="2" xr3:uid="{41535F4D-0CF6-40A1-887A-72A89A027F64}" uniqueName="2" name="Column2" queryTableFieldId="2"/>
    <tableColumn id="3" xr3:uid="{D9184633-DA57-4E32-837B-C2EFCB8F13B1}" uniqueName="3" name="Column3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74E71BC-9197-4B78-B8DB-D605E89EA022}" name="TradeResults16" displayName="TradeResults16" ref="A1:C151" tableType="queryTable" totalsRowShown="0">
  <autoFilter ref="A1:C151" xr:uid="{8FB226BB-BF84-4E1D-B1DC-2BE042875C08}"/>
  <tableColumns count="3">
    <tableColumn id="1" xr3:uid="{82A1C1E7-41B6-4462-B6D3-8C7AA4D4A704}" uniqueName="1" name="Column1" queryTableFieldId="1"/>
    <tableColumn id="2" xr3:uid="{73EE4BE6-3C0A-4E5C-AB31-78B450F70834}" uniqueName="2" name="Column2" queryTableFieldId="2"/>
    <tableColumn id="3" xr3:uid="{27EE28EA-6692-4C3F-BC1A-2D9D026B9351}" uniqueName="3" name="Column3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127E49B-13A2-468D-8193-0A33180A159B}" name="TradeResults15" displayName="TradeResults15" ref="A1:C151" tableType="queryTable" totalsRowShown="0">
  <autoFilter ref="A1:C151" xr:uid="{1E246A59-C68C-46B9-9106-93F3A2EA1A11}"/>
  <tableColumns count="3">
    <tableColumn id="1" xr3:uid="{ECD65537-B509-4BE6-BCC8-C102E3547066}" uniqueName="1" name="Column1" queryTableFieldId="1"/>
    <tableColumn id="2" xr3:uid="{8AE00ED2-8CED-4268-BB36-D8C4F1C3675F}" uniqueName="2" name="Column2" queryTableFieldId="2"/>
    <tableColumn id="3" xr3:uid="{FD0C66A9-E032-4CB0-B9DE-FC99C5E4C89F}" uniqueName="3" name="Column3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B4B8BFD-A0D6-4268-B445-FCB6115A89C5}" name="TradeResults14" displayName="TradeResults14" ref="A1:C151" tableType="queryTable" totalsRowShown="0">
  <autoFilter ref="A1:C151" xr:uid="{C87402D5-BFE0-4672-94F5-8CD72986ADB7}"/>
  <tableColumns count="3">
    <tableColumn id="1" xr3:uid="{F2FBE2B3-238A-4FA3-A26A-7A1072843F6C}" uniqueName="1" name="Column1" queryTableFieldId="1"/>
    <tableColumn id="2" xr3:uid="{3AEDEFD4-9E99-40C2-A182-EB14922AE5BC}" uniqueName="2" name="Column2" queryTableFieldId="2"/>
    <tableColumn id="3" xr3:uid="{D56279FC-333C-4EA2-9591-46A4DCA75209}" uniqueName="3" name="Column3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10EFB7A-46F5-4F4D-AA61-BFA25C4CB983}" name="TradeResults13" displayName="TradeResults13" ref="A1:C151" tableType="queryTable" totalsRowShown="0">
  <autoFilter ref="A1:C151" xr:uid="{4861978A-2058-49B2-A5D5-893BDC35A020}"/>
  <tableColumns count="3">
    <tableColumn id="1" xr3:uid="{9957CAE8-B1B1-44DA-84F4-79AD3A07DC8B}" uniqueName="1" name="Column1" queryTableFieldId="1"/>
    <tableColumn id="2" xr3:uid="{AE86CC0D-029E-4D68-A13B-45E57E318641}" uniqueName="2" name="Column2" queryTableFieldId="2"/>
    <tableColumn id="3" xr3:uid="{B71A071F-9D60-4E7F-B9EA-E12D52EF270A}" uniqueName="3" name="Column3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922BED6-4C1D-449D-B361-8A80C473B0A6}" name="TradeResults12" displayName="TradeResults12" ref="A1:C151" tableType="queryTable" totalsRowShown="0">
  <autoFilter ref="A1:C151" xr:uid="{59D1D396-68FD-4588-8A7A-DAA3D2D4C6F7}"/>
  <tableColumns count="3">
    <tableColumn id="1" xr3:uid="{F9FB74B4-3232-4E51-89CE-127FAFFB299B}" uniqueName="1" name="Column1" queryTableFieldId="1"/>
    <tableColumn id="2" xr3:uid="{CD9F3CDC-33FC-4472-97BE-BB2023CC502B}" uniqueName="2" name="Column2" queryTableFieldId="2"/>
    <tableColumn id="3" xr3:uid="{0949A72C-C457-4EB6-A011-9EA54114ACA9}" uniqueName="3" name="Column3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5361FCB-FCB4-4160-B560-322769BBFD54}" name="TradeResults11" displayName="TradeResults11" ref="A1:C151" tableType="queryTable" totalsRowShown="0">
  <autoFilter ref="A1:C151" xr:uid="{E90615ED-3BD1-423C-B915-5558A15F530A}"/>
  <tableColumns count="3">
    <tableColumn id="1" xr3:uid="{36801D59-7636-4FCC-87D1-B54532BF5940}" uniqueName="1" name="Column1" queryTableFieldId="1"/>
    <tableColumn id="2" xr3:uid="{646F07C9-3BB4-41B2-8F52-D2BBC0CD37A4}" uniqueName="2" name="Column2" queryTableFieldId="2"/>
    <tableColumn id="3" xr3:uid="{1607B47C-7BF9-4669-B925-3F4EE4F59473}" uniqueName="3" name="Column3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5AE09E5-2930-4F04-9717-C8CD5C43C7AB}" name="TradeResults10" displayName="TradeResults10" ref="A1:C151" tableType="queryTable" totalsRowShown="0">
  <autoFilter ref="A1:C151" xr:uid="{491B5035-D946-40C9-AA00-961ADCF2A866}"/>
  <tableColumns count="3">
    <tableColumn id="1" xr3:uid="{1F98247A-18F2-4926-B73F-47B195FD44A8}" uniqueName="1" name="Column1" queryTableFieldId="1"/>
    <tableColumn id="2" xr3:uid="{07CDA080-DE92-4C7F-AA42-3010DFF6EC3B}" uniqueName="2" name="Column2" queryTableFieldId="2"/>
    <tableColumn id="3" xr3:uid="{E35C6CA6-C647-4306-B321-E4B0B966706E}" uniqueName="3" name="Column3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295B652-08DC-4AAF-A08A-8F6D0D6681B0}" name="TradeResults9" displayName="TradeResults9" ref="A1:C151" tableType="queryTable" totalsRowShown="0">
  <autoFilter ref="A1:C151" xr:uid="{7A900613-FE5B-46FC-930C-157F120D8526}"/>
  <tableColumns count="3">
    <tableColumn id="1" xr3:uid="{8F5C87CF-23BF-4A05-BA66-5042FBA3BB7E}" uniqueName="1" name="Column1" queryTableFieldId="1"/>
    <tableColumn id="2" xr3:uid="{D0B4FF0C-E180-4DC4-AEA0-DFF7223E5FF2}" uniqueName="2" name="Column2" queryTableFieldId="2"/>
    <tableColumn id="3" xr3:uid="{B7172490-2D9D-4DF1-9A95-1A83E7A09E85}" uniqueName="3" name="Column3" queryTableFieldId="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62CFE5-181C-4365-90C8-351A4A25D22D}" name="TradeResults8" displayName="TradeResults8" ref="A1:C151" tableType="queryTable" totalsRowShown="0">
  <autoFilter ref="A1:C151" xr:uid="{0D271D30-B608-4CD9-A0A1-12595BC53AB1}"/>
  <tableColumns count="3">
    <tableColumn id="1" xr3:uid="{F6AD0A59-ADDB-47A0-B23A-E08B74E8F3B9}" uniqueName="1" name="Column1" queryTableFieldId="1"/>
    <tableColumn id="2" xr3:uid="{2C4D2B51-9E1A-4C98-BC6A-6089AA6E84BB}" uniqueName="2" name="Column2" queryTableFieldId="2"/>
    <tableColumn id="3" xr3:uid="{8D7F500F-BD2B-4E64-A4FF-8BF12BCA58D7}" uniqueName="3" name="Column3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217B50A-F394-4200-8A22-04B3D1966C96}" name="TradeResults7" displayName="TradeResults7" ref="A1:C151" tableType="queryTable" totalsRowShown="0">
  <autoFilter ref="A1:C151" xr:uid="{8E8E1984-182A-40F1-9C32-D45AF53C606D}"/>
  <tableColumns count="3">
    <tableColumn id="1" xr3:uid="{F7730B09-1CCD-4F21-9AE4-94D90E128619}" uniqueName="1" name="Column1" queryTableFieldId="1"/>
    <tableColumn id="2" xr3:uid="{E5EAAD6C-440F-46C4-8F6B-E2D22AE11F55}" uniqueName="2" name="Column2" queryTableFieldId="2"/>
    <tableColumn id="3" xr3:uid="{6F895F48-F6AE-4020-AA59-87686EBA438B}" uniqueName="3" name="Column3" queryTableFieldId="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5A5C721-E7B9-4FA3-AC39-465589FD5BAF}" name="TradeResults6" displayName="TradeResults6" ref="A1:C151" tableType="queryTable" totalsRowShown="0">
  <autoFilter ref="A1:C151" xr:uid="{860BA4E6-0046-4544-A7A8-1320F1551937}"/>
  <tableColumns count="3">
    <tableColumn id="1" xr3:uid="{D52EACCC-F2E5-4E21-9E4F-ACADBBCC6E7E}" uniqueName="1" name="Column1" queryTableFieldId="1"/>
    <tableColumn id="2" xr3:uid="{B01172F0-568F-489C-8B78-690ADCD26A2D}" uniqueName="2" name="Column2" queryTableFieldId="2"/>
    <tableColumn id="3" xr3:uid="{85410E71-F874-47D5-B8B8-E8FE3FABAF00}" uniqueName="3" name="Column3" queryTableFieldId="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BDF0C81-B2DE-47A6-9A11-16346ECE8527}" name="TradeResults5" displayName="TradeResults5" ref="A1:C151" tableType="queryTable" totalsRowShown="0">
  <autoFilter ref="A1:C151" xr:uid="{9BA27928-8084-42C7-AF14-C50280AF1212}"/>
  <tableColumns count="3">
    <tableColumn id="1" xr3:uid="{07EC0321-592F-42BE-9642-9D82EEA41150}" uniqueName="1" name="Column1" queryTableFieldId="1"/>
    <tableColumn id="2" xr3:uid="{450F66D7-2EE7-4A10-AEDE-C82EBA8110A7}" uniqueName="2" name="Column2" queryTableFieldId="2"/>
    <tableColumn id="3" xr3:uid="{1224BAB8-DAD3-4DFA-B9C8-6795EBC1FBC6}" uniqueName="3" name="Column3" queryTableFieldId="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B0BFF6-7843-4708-B2AE-9B526FEB26BF}" name="TradeResults4" displayName="TradeResults4" ref="A1:C151" tableType="queryTable" totalsRowShown="0">
  <autoFilter ref="A1:C151" xr:uid="{2DD7A22F-A5C7-424F-9FFA-57A85F3FC506}"/>
  <tableColumns count="3">
    <tableColumn id="1" xr3:uid="{0073D4E3-3713-44BE-A6DE-5928F445B8E1}" uniqueName="1" name="Column1" queryTableFieldId="1"/>
    <tableColumn id="2" xr3:uid="{A21BC425-29FF-4340-A675-3A1D2736F55A}" uniqueName="2" name="Column2" queryTableFieldId="2"/>
    <tableColumn id="3" xr3:uid="{E3E5DFE4-8B71-4673-8646-967F54A5FDBB}" uniqueName="3" name="Column3" queryTableFieldId="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487FAD-9DB6-436E-8BC5-36EC5FFBC98E}" name="TradeResults3" displayName="TradeResults3" ref="A1:C151" tableType="queryTable" totalsRowShown="0">
  <autoFilter ref="A1:C151" xr:uid="{0B6E8940-4B93-4831-B30D-FECF0635A6F7}"/>
  <tableColumns count="3">
    <tableColumn id="1" xr3:uid="{86E1F38A-1BC7-417E-9F10-CD37ED1A57FB}" uniqueName="1" name="Column1" queryTableFieldId="1"/>
    <tableColumn id="2" xr3:uid="{A5953D20-E11E-44E2-8DC2-B6518E8C4CC9}" uniqueName="2" name="Column2" queryTableFieldId="2"/>
    <tableColumn id="3" xr3:uid="{4D4F4050-ECAA-4BD0-9AD9-6767CB927438}" uniqueName="3" name="Column3" queryTableFieldId="3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3AF492-B4EE-42F6-84A7-36FC3450EBFB}" name="TradeResults2" displayName="TradeResults2" ref="A1:C151" tableType="queryTable" totalsRowShown="0">
  <autoFilter ref="A1:C151" xr:uid="{2BD96ABD-0B7A-404E-B1E6-C24EE734166F}"/>
  <tableColumns count="3">
    <tableColumn id="1" xr3:uid="{95934E30-D87C-4A65-8F12-A8EAEC45FA35}" uniqueName="1" name="Column1" queryTableFieldId="1"/>
    <tableColumn id="2" xr3:uid="{19F974C3-385E-43A2-BB1D-5CFF40A67843}" uniqueName="2" name="Column2" queryTableFieldId="2"/>
    <tableColumn id="3" xr3:uid="{EA874316-929C-4A19-BD2A-81F670AE0ACD}" uniqueName="3" name="Column3" queryTableFieldId="3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9A41AE-EC85-4D7B-BC97-17BC9ADEC90E}" name="TradeResults1" displayName="TradeResults1" ref="A1:C151" tableType="queryTable" totalsRowShown="0">
  <autoFilter ref="A1:C151" xr:uid="{C46AC686-F11E-4A6A-8BB7-EE5CFFA62EFA}"/>
  <tableColumns count="3">
    <tableColumn id="1" xr3:uid="{10DD06FC-6987-4EFB-B1BD-E5DDDC4AE9E8}" uniqueName="1" name="Column1" queryTableFieldId="1"/>
    <tableColumn id="2" xr3:uid="{F7C664C3-A25F-4291-A347-F960B4827D47}" uniqueName="2" name="Column2" queryTableFieldId="2"/>
    <tableColumn id="3" xr3:uid="{CCF88549-18E3-46BD-BFDE-4198451F8DB2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0EC8-4E8E-4962-AE39-D6573EF4BF71}">
  <dimension ref="A1:F151"/>
  <sheetViews>
    <sheetView tabSelected="1" workbookViewId="0">
      <selection activeCell="F7" sqref="F7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7109375" bestFit="1" customWidth="1"/>
    <col min="5" max="5" width="29.4257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ht="18.75" x14ac:dyDescent="0.3">
      <c r="A2" t="b">
        <v>1</v>
      </c>
      <c r="B2">
        <v>1779.6992</v>
      </c>
      <c r="C2">
        <v>0.25424275000000002</v>
      </c>
      <c r="E2" s="1" t="s">
        <v>3</v>
      </c>
      <c r="F2" s="2">
        <f xml:space="preserve"> COUNTIF(TradeResults20[Column1], "VERDADEIRO") / COUNTA(TradeResults20[Column1])</f>
        <v>1</v>
      </c>
    </row>
    <row r="3" spans="1:6" ht="18.75" x14ac:dyDescent="0.3">
      <c r="A3" t="b">
        <v>1</v>
      </c>
      <c r="B3">
        <v>98.842160000000007</v>
      </c>
      <c r="C3">
        <v>0.1235527</v>
      </c>
      <c r="E3" s="1" t="s">
        <v>4</v>
      </c>
      <c r="F3" s="2">
        <f xml:space="preserve"> AVERAGE(TradeResults20[Column3])</f>
        <v>8.4426863922666642E-2</v>
      </c>
    </row>
    <row r="4" spans="1:6" ht="18.75" x14ac:dyDescent="0.3">
      <c r="A4" t="b">
        <v>1</v>
      </c>
      <c r="B4">
        <v>46.873899999999999</v>
      </c>
      <c r="C4">
        <v>6.5102644000000001E-2</v>
      </c>
      <c r="E4" s="4" t="s">
        <v>5</v>
      </c>
      <c r="F4" s="2">
        <f>_xlfn.STDEV.P(TradeResults20[Column3])</f>
        <v>8.5326245424414512E-2</v>
      </c>
    </row>
    <row r="5" spans="1:6" ht="18.75" x14ac:dyDescent="0.3">
      <c r="A5" t="b">
        <v>1</v>
      </c>
      <c r="B5">
        <v>-40.542113999999998</v>
      </c>
      <c r="C5">
        <v>-5.0677642000000002E-2</v>
      </c>
      <c r="E5" s="1" t="s">
        <v>6</v>
      </c>
      <c r="F5" s="2">
        <f t="array" ref="F5">_xlfn.STDEV.P(IF(TradeResults20[Column3] &gt; 0,TradeResults20[Column3]))</f>
        <v>6.4857398716893014E-2</v>
      </c>
    </row>
    <row r="6" spans="1:6" ht="18.75" x14ac:dyDescent="0.3">
      <c r="A6" t="b">
        <v>1</v>
      </c>
      <c r="B6">
        <v>40.592162999999999</v>
      </c>
      <c r="C6">
        <v>5.0740204999999997E-2</v>
      </c>
      <c r="E6" s="1" t="s">
        <v>7</v>
      </c>
      <c r="F6" s="2">
        <f t="array" ref="F6">_xlfn.STDEV.P(IF(TradeResults20[Column3] &lt; 0,TradeResults20[Column3]))</f>
        <v>3.0405225428939808E-2</v>
      </c>
    </row>
    <row r="7" spans="1:6" x14ac:dyDescent="0.25">
      <c r="A7" t="b">
        <v>1</v>
      </c>
      <c r="B7">
        <v>-0.94351580000000002</v>
      </c>
      <c r="C7">
        <v>-3.1450525E-2</v>
      </c>
    </row>
    <row r="8" spans="1:6" x14ac:dyDescent="0.25">
      <c r="A8" t="b">
        <v>1</v>
      </c>
      <c r="B8">
        <v>-0.90721130000000005</v>
      </c>
      <c r="C8">
        <v>-3.0240376999999999E-2</v>
      </c>
    </row>
    <row r="9" spans="1:6" x14ac:dyDescent="0.25">
      <c r="A9" t="b">
        <v>1</v>
      </c>
      <c r="B9">
        <v>95.020874000000006</v>
      </c>
      <c r="C9">
        <v>0.13197343</v>
      </c>
    </row>
    <row r="10" spans="1:6" x14ac:dyDescent="0.25">
      <c r="A10" t="b">
        <v>1</v>
      </c>
      <c r="B10">
        <v>1463.3467000000001</v>
      </c>
      <c r="C10">
        <v>0.20904951999999999</v>
      </c>
    </row>
    <row r="11" spans="1:6" x14ac:dyDescent="0.25">
      <c r="A11" t="b">
        <v>1</v>
      </c>
      <c r="B11">
        <v>363.86768000000001</v>
      </c>
      <c r="C11">
        <v>5.1981094999999998E-2</v>
      </c>
    </row>
    <row r="12" spans="1:6" x14ac:dyDescent="0.25">
      <c r="A12" t="b">
        <v>1</v>
      </c>
      <c r="B12">
        <v>-50.26764</v>
      </c>
      <c r="C12">
        <v>-6.2834546000000005E-2</v>
      </c>
    </row>
    <row r="13" spans="1:6" x14ac:dyDescent="0.25">
      <c r="A13" t="b">
        <v>1</v>
      </c>
      <c r="B13">
        <v>54.911619999999999</v>
      </c>
      <c r="C13">
        <v>6.8639523999999993E-2</v>
      </c>
    </row>
    <row r="14" spans="1:6" x14ac:dyDescent="0.25">
      <c r="A14" t="b">
        <v>1</v>
      </c>
      <c r="B14">
        <v>1277.3671999999999</v>
      </c>
      <c r="C14">
        <v>0.18248101999999999</v>
      </c>
    </row>
    <row r="15" spans="1:6" x14ac:dyDescent="0.25">
      <c r="A15" t="b">
        <v>1</v>
      </c>
      <c r="B15">
        <v>92.845460000000003</v>
      </c>
      <c r="C15">
        <v>0.12895203</v>
      </c>
    </row>
    <row r="16" spans="1:6" x14ac:dyDescent="0.25">
      <c r="A16" t="b">
        <v>1</v>
      </c>
      <c r="B16">
        <v>115.38684000000001</v>
      </c>
      <c r="C16">
        <v>0.1602595</v>
      </c>
    </row>
    <row r="17" spans="1:3" x14ac:dyDescent="0.25">
      <c r="A17" t="b">
        <v>1</v>
      </c>
      <c r="B17">
        <v>2.9711723000000001</v>
      </c>
      <c r="C17">
        <v>9.9039080000000002E-2</v>
      </c>
    </row>
    <row r="18" spans="1:3" x14ac:dyDescent="0.25">
      <c r="A18" t="b">
        <v>1</v>
      </c>
      <c r="B18">
        <v>123.925354</v>
      </c>
      <c r="C18">
        <v>0.17211853999999999</v>
      </c>
    </row>
    <row r="19" spans="1:3" x14ac:dyDescent="0.25">
      <c r="A19" t="b">
        <v>1</v>
      </c>
      <c r="B19">
        <v>2.2571067999999999</v>
      </c>
      <c r="C19">
        <v>7.5236893999999999E-2</v>
      </c>
    </row>
    <row r="20" spans="1:3" x14ac:dyDescent="0.25">
      <c r="A20" t="b">
        <v>1</v>
      </c>
      <c r="B20">
        <v>1257.9306999999999</v>
      </c>
      <c r="C20">
        <v>0.17970438</v>
      </c>
    </row>
    <row r="21" spans="1:3" x14ac:dyDescent="0.25">
      <c r="A21" t="b">
        <v>1</v>
      </c>
      <c r="B21">
        <v>68.201599999999999</v>
      </c>
      <c r="C21">
        <v>8.5251999999999994E-2</v>
      </c>
    </row>
    <row r="22" spans="1:3" x14ac:dyDescent="0.25">
      <c r="A22" t="b">
        <v>1</v>
      </c>
      <c r="B22">
        <v>5.7008743000000001E-2</v>
      </c>
      <c r="C22">
        <v>1.9002914000000001E-3</v>
      </c>
    </row>
    <row r="23" spans="1:3" x14ac:dyDescent="0.25">
      <c r="A23" t="b">
        <v>1</v>
      </c>
      <c r="B23">
        <v>4.3010063000000001</v>
      </c>
      <c r="C23">
        <v>0.14336687000000001</v>
      </c>
    </row>
    <row r="24" spans="1:3" x14ac:dyDescent="0.25">
      <c r="A24" t="b">
        <v>1</v>
      </c>
      <c r="B24">
        <v>-84.109129999999993</v>
      </c>
      <c r="C24">
        <v>-0.10513641999999999</v>
      </c>
    </row>
    <row r="25" spans="1:3" x14ac:dyDescent="0.25">
      <c r="A25" t="b">
        <v>1</v>
      </c>
      <c r="B25">
        <v>97.822450000000003</v>
      </c>
      <c r="C25">
        <v>0.12227806400000001</v>
      </c>
    </row>
    <row r="26" spans="1:3" x14ac:dyDescent="0.25">
      <c r="A26" t="b">
        <v>1</v>
      </c>
      <c r="B26">
        <v>1.9227409</v>
      </c>
      <c r="C26">
        <v>6.409136E-2</v>
      </c>
    </row>
    <row r="27" spans="1:3" x14ac:dyDescent="0.25">
      <c r="A27" t="b">
        <v>1</v>
      </c>
      <c r="B27">
        <v>68.962339999999998</v>
      </c>
      <c r="C27">
        <v>9.5781030000000003E-2</v>
      </c>
    </row>
    <row r="28" spans="1:3" x14ac:dyDescent="0.25">
      <c r="A28" t="b">
        <v>1</v>
      </c>
      <c r="B28">
        <v>131.61645999999999</v>
      </c>
      <c r="C28">
        <v>0.16452056000000001</v>
      </c>
    </row>
    <row r="29" spans="1:3" x14ac:dyDescent="0.25">
      <c r="A29" t="b">
        <v>1</v>
      </c>
      <c r="B29">
        <v>158.66577000000001</v>
      </c>
      <c r="C29">
        <v>0.19833222</v>
      </c>
    </row>
    <row r="30" spans="1:3" x14ac:dyDescent="0.25">
      <c r="A30" t="b">
        <v>1</v>
      </c>
      <c r="B30">
        <v>-1.3543949</v>
      </c>
      <c r="C30">
        <v>-4.5146499999999999E-2</v>
      </c>
    </row>
    <row r="31" spans="1:3" x14ac:dyDescent="0.25">
      <c r="A31" t="b">
        <v>1</v>
      </c>
      <c r="B31">
        <v>-86.645020000000002</v>
      </c>
      <c r="C31">
        <v>-0.1203403</v>
      </c>
    </row>
    <row r="32" spans="1:3" x14ac:dyDescent="0.25">
      <c r="A32" t="b">
        <v>1</v>
      </c>
      <c r="B32">
        <v>114.758545</v>
      </c>
      <c r="C32">
        <v>0.15938687000000001</v>
      </c>
    </row>
    <row r="33" spans="1:3" x14ac:dyDescent="0.25">
      <c r="A33" t="b">
        <v>1</v>
      </c>
      <c r="B33">
        <v>2.8033446999999998</v>
      </c>
      <c r="C33">
        <v>9.3444823999999996E-2</v>
      </c>
    </row>
    <row r="34" spans="1:3" x14ac:dyDescent="0.25">
      <c r="A34" t="b">
        <v>1</v>
      </c>
      <c r="B34">
        <v>1330.8857</v>
      </c>
      <c r="C34">
        <v>0.19012654000000001</v>
      </c>
    </row>
    <row r="35" spans="1:3" x14ac:dyDescent="0.25">
      <c r="A35" t="b">
        <v>1</v>
      </c>
      <c r="B35">
        <v>259.71436</v>
      </c>
      <c r="C35">
        <v>3.7102049999999998E-2</v>
      </c>
    </row>
    <row r="36" spans="1:3" x14ac:dyDescent="0.25">
      <c r="A36" t="b">
        <v>1</v>
      </c>
      <c r="B36">
        <v>114.72278</v>
      </c>
      <c r="C36">
        <v>0.15933720000000001</v>
      </c>
    </row>
    <row r="37" spans="1:3" x14ac:dyDescent="0.25">
      <c r="A37" t="b">
        <v>1</v>
      </c>
      <c r="B37">
        <v>375.84814</v>
      </c>
      <c r="C37">
        <v>5.3692589999999998E-2</v>
      </c>
    </row>
    <row r="38" spans="1:3" x14ac:dyDescent="0.25">
      <c r="A38" t="b">
        <v>1</v>
      </c>
      <c r="B38">
        <v>-1.9197063000000001</v>
      </c>
      <c r="C38">
        <v>-6.3990210000000006E-2</v>
      </c>
    </row>
    <row r="39" spans="1:3" x14ac:dyDescent="0.25">
      <c r="A39" t="b">
        <v>1</v>
      </c>
      <c r="B39">
        <v>4.8883057000000001</v>
      </c>
      <c r="C39">
        <v>6.7893136000000001E-3</v>
      </c>
    </row>
    <row r="40" spans="1:3" x14ac:dyDescent="0.25">
      <c r="A40" t="b">
        <v>1</v>
      </c>
      <c r="B40">
        <v>615.11279999999999</v>
      </c>
      <c r="C40">
        <v>8.7873259999999995E-2</v>
      </c>
    </row>
    <row r="41" spans="1:3" x14ac:dyDescent="0.25">
      <c r="A41" t="b">
        <v>1</v>
      </c>
      <c r="B41">
        <v>10.813048999999999</v>
      </c>
      <c r="C41">
        <v>1.3516311499999999E-2</v>
      </c>
    </row>
    <row r="42" spans="1:3" x14ac:dyDescent="0.25">
      <c r="A42" t="b">
        <v>1</v>
      </c>
      <c r="B42">
        <v>340.99220000000003</v>
      </c>
      <c r="C42">
        <v>4.871317E-2</v>
      </c>
    </row>
    <row r="43" spans="1:3" x14ac:dyDescent="0.25">
      <c r="A43" t="b">
        <v>1</v>
      </c>
      <c r="B43">
        <v>2.1623344000000002</v>
      </c>
      <c r="C43">
        <v>7.2077820000000001E-2</v>
      </c>
    </row>
    <row r="44" spans="1:3" x14ac:dyDescent="0.25">
      <c r="A44" t="b">
        <v>1</v>
      </c>
      <c r="B44">
        <v>1333.7686000000001</v>
      </c>
      <c r="C44">
        <v>0.19053835999999999</v>
      </c>
    </row>
    <row r="45" spans="1:3" x14ac:dyDescent="0.25">
      <c r="A45" t="b">
        <v>1</v>
      </c>
      <c r="B45">
        <v>2.6736106999999998</v>
      </c>
      <c r="C45">
        <v>8.9120359999999996E-2</v>
      </c>
    </row>
    <row r="46" spans="1:3" x14ac:dyDescent="0.25">
      <c r="A46" t="b">
        <v>1</v>
      </c>
      <c r="B46">
        <v>102.328064</v>
      </c>
      <c r="C46">
        <v>0.12791008000000001</v>
      </c>
    </row>
    <row r="47" spans="1:3" x14ac:dyDescent="0.25">
      <c r="A47" t="b">
        <v>1</v>
      </c>
      <c r="B47">
        <v>5.0757064999999999</v>
      </c>
      <c r="C47">
        <v>0.16919021000000001</v>
      </c>
    </row>
    <row r="48" spans="1:3" x14ac:dyDescent="0.25">
      <c r="A48" t="b">
        <v>1</v>
      </c>
      <c r="B48">
        <v>153.58716000000001</v>
      </c>
      <c r="C48">
        <v>0.21331549999999999</v>
      </c>
    </row>
    <row r="49" spans="1:3" x14ac:dyDescent="0.25">
      <c r="A49" t="b">
        <v>1</v>
      </c>
      <c r="B49">
        <v>5.3412857000000002</v>
      </c>
      <c r="C49">
        <v>0.17804286</v>
      </c>
    </row>
    <row r="50" spans="1:3" x14ac:dyDescent="0.25">
      <c r="A50" t="b">
        <v>1</v>
      </c>
      <c r="B50">
        <v>20.560424999999999</v>
      </c>
      <c r="C50">
        <v>2.5700532000000002E-2</v>
      </c>
    </row>
    <row r="51" spans="1:3" x14ac:dyDescent="0.25">
      <c r="A51" t="b">
        <v>1</v>
      </c>
      <c r="B51">
        <v>112.27612000000001</v>
      </c>
      <c r="C51">
        <v>0.14034516</v>
      </c>
    </row>
    <row r="52" spans="1:3" x14ac:dyDescent="0.25">
      <c r="A52" t="b">
        <v>1</v>
      </c>
      <c r="B52">
        <v>3.1902656999999999</v>
      </c>
      <c r="C52">
        <v>0.10634219</v>
      </c>
    </row>
    <row r="53" spans="1:3" x14ac:dyDescent="0.25">
      <c r="A53" t="b">
        <v>1</v>
      </c>
      <c r="B53">
        <v>1426.3135</v>
      </c>
      <c r="C53">
        <v>0.20375906999999999</v>
      </c>
    </row>
    <row r="54" spans="1:3" x14ac:dyDescent="0.25">
      <c r="A54" t="b">
        <v>1</v>
      </c>
      <c r="B54">
        <v>1446.3173999999999</v>
      </c>
      <c r="C54">
        <v>0.20661677000000001</v>
      </c>
    </row>
    <row r="55" spans="1:3" x14ac:dyDescent="0.25">
      <c r="A55" t="b">
        <v>1</v>
      </c>
      <c r="B55">
        <v>-475.07909999999998</v>
      </c>
      <c r="C55">
        <v>-6.7868440000000002E-2</v>
      </c>
    </row>
    <row r="56" spans="1:3" x14ac:dyDescent="0.25">
      <c r="A56" t="b">
        <v>1</v>
      </c>
      <c r="B56">
        <v>4.2037925999999999</v>
      </c>
      <c r="C56">
        <v>0.14012642</v>
      </c>
    </row>
    <row r="57" spans="1:3" x14ac:dyDescent="0.25">
      <c r="A57" t="b">
        <v>1</v>
      </c>
      <c r="B57">
        <v>-152.57764</v>
      </c>
      <c r="C57">
        <v>-2.1796805999999998E-2</v>
      </c>
    </row>
    <row r="58" spans="1:3" x14ac:dyDescent="0.25">
      <c r="A58" t="b">
        <v>1</v>
      </c>
      <c r="B58">
        <v>620.93555000000003</v>
      </c>
      <c r="C58">
        <v>8.8705080000000006E-2</v>
      </c>
    </row>
    <row r="59" spans="1:3" x14ac:dyDescent="0.25">
      <c r="A59" t="b">
        <v>1</v>
      </c>
      <c r="B59">
        <v>-24.401489999999999</v>
      </c>
      <c r="C59">
        <v>-3.3890959999999998E-2</v>
      </c>
    </row>
    <row r="60" spans="1:3" x14ac:dyDescent="0.25">
      <c r="A60" t="b">
        <v>1</v>
      </c>
      <c r="B60">
        <v>-240.66015999999999</v>
      </c>
      <c r="C60">
        <v>-3.4380022000000003E-2</v>
      </c>
    </row>
    <row r="61" spans="1:3" x14ac:dyDescent="0.25">
      <c r="A61" t="b">
        <v>1</v>
      </c>
      <c r="B61">
        <v>88.905209999999997</v>
      </c>
      <c r="C61">
        <v>0.12347946</v>
      </c>
    </row>
    <row r="62" spans="1:3" x14ac:dyDescent="0.25">
      <c r="A62" t="b">
        <v>1</v>
      </c>
      <c r="B62">
        <v>97.602109999999996</v>
      </c>
      <c r="C62">
        <v>0.12200264</v>
      </c>
    </row>
    <row r="63" spans="1:3" x14ac:dyDescent="0.25">
      <c r="A63" t="b">
        <v>1</v>
      </c>
      <c r="B63">
        <v>-0.51636886999999998</v>
      </c>
      <c r="C63">
        <v>-1.7212295999999998E-2</v>
      </c>
    </row>
    <row r="64" spans="1:3" x14ac:dyDescent="0.25">
      <c r="A64" t="b">
        <v>1</v>
      </c>
      <c r="B64">
        <v>70.073490000000007</v>
      </c>
      <c r="C64">
        <v>8.7591859999999994E-2</v>
      </c>
    </row>
    <row r="65" spans="1:3" x14ac:dyDescent="0.25">
      <c r="A65" t="b">
        <v>1</v>
      </c>
      <c r="B65">
        <v>136.82177999999999</v>
      </c>
      <c r="C65">
        <v>0.19003025000000001</v>
      </c>
    </row>
    <row r="66" spans="1:3" x14ac:dyDescent="0.25">
      <c r="A66" t="b">
        <v>1</v>
      </c>
      <c r="B66">
        <v>13.863647</v>
      </c>
      <c r="C66">
        <v>1.9255066000000001E-2</v>
      </c>
    </row>
    <row r="67" spans="1:3" x14ac:dyDescent="0.25">
      <c r="A67" t="b">
        <v>1</v>
      </c>
      <c r="B67">
        <v>-6.2410889999999997</v>
      </c>
      <c r="C67">
        <v>-7.8013609999999997E-3</v>
      </c>
    </row>
    <row r="68" spans="1:3" x14ac:dyDescent="0.25">
      <c r="A68" t="b">
        <v>1</v>
      </c>
      <c r="B68">
        <v>76.275999999999996</v>
      </c>
      <c r="C68">
        <v>9.5344999999999999E-2</v>
      </c>
    </row>
    <row r="69" spans="1:3" x14ac:dyDescent="0.25">
      <c r="A69" t="b">
        <v>1</v>
      </c>
      <c r="B69">
        <v>1508.4844000000001</v>
      </c>
      <c r="C69">
        <v>0.21549776000000001</v>
      </c>
    </row>
    <row r="70" spans="1:3" x14ac:dyDescent="0.25">
      <c r="A70" t="b">
        <v>1</v>
      </c>
      <c r="B70">
        <v>0.48429870000000003</v>
      </c>
      <c r="C70">
        <v>1.6143290000000001E-2</v>
      </c>
    </row>
    <row r="71" spans="1:3" x14ac:dyDescent="0.25">
      <c r="A71" t="b">
        <v>1</v>
      </c>
      <c r="B71">
        <v>23.701537999999999</v>
      </c>
      <c r="C71">
        <v>3.2918803000000003E-2</v>
      </c>
    </row>
    <row r="72" spans="1:3" x14ac:dyDescent="0.25">
      <c r="A72" t="b">
        <v>1</v>
      </c>
      <c r="B72">
        <v>-0.1866951</v>
      </c>
      <c r="C72">
        <v>-6.2231700000000001E-3</v>
      </c>
    </row>
    <row r="73" spans="1:3" x14ac:dyDescent="0.25">
      <c r="A73" t="b">
        <v>1</v>
      </c>
      <c r="B73">
        <v>1.6785889000000001</v>
      </c>
      <c r="C73">
        <v>2.3313735E-3</v>
      </c>
    </row>
    <row r="74" spans="1:3" x14ac:dyDescent="0.25">
      <c r="A74" t="b">
        <v>1</v>
      </c>
      <c r="B74">
        <v>127.61444</v>
      </c>
      <c r="C74">
        <v>0.15951804999999999</v>
      </c>
    </row>
    <row r="75" spans="1:3" x14ac:dyDescent="0.25">
      <c r="A75" t="b">
        <v>1</v>
      </c>
      <c r="B75">
        <v>11.861511</v>
      </c>
      <c r="C75">
        <v>1.6474321E-2</v>
      </c>
    </row>
    <row r="76" spans="1:3" x14ac:dyDescent="0.25">
      <c r="A76" t="b">
        <v>1</v>
      </c>
      <c r="B76">
        <v>1103.5137</v>
      </c>
      <c r="C76">
        <v>0.15764481</v>
      </c>
    </row>
    <row r="77" spans="1:3" x14ac:dyDescent="0.25">
      <c r="A77" t="b">
        <v>1</v>
      </c>
      <c r="B77">
        <v>178.53496999999999</v>
      </c>
      <c r="C77">
        <v>0.22316871999999999</v>
      </c>
    </row>
    <row r="78" spans="1:3" x14ac:dyDescent="0.25">
      <c r="A78" t="b">
        <v>1</v>
      </c>
      <c r="B78">
        <v>91.083984000000001</v>
      </c>
      <c r="C78">
        <v>0.11385497999999999</v>
      </c>
    </row>
    <row r="79" spans="1:3" x14ac:dyDescent="0.25">
      <c r="A79" t="b">
        <v>1</v>
      </c>
      <c r="B79">
        <v>61.109862999999997</v>
      </c>
      <c r="C79">
        <v>8.72998E-3</v>
      </c>
    </row>
    <row r="80" spans="1:3" x14ac:dyDescent="0.25">
      <c r="A80" t="b">
        <v>1</v>
      </c>
      <c r="B80">
        <v>4.5003356999999999</v>
      </c>
      <c r="C80">
        <v>0.15001120000000001</v>
      </c>
    </row>
    <row r="81" spans="1:3" x14ac:dyDescent="0.25">
      <c r="A81" t="b">
        <v>1</v>
      </c>
      <c r="B81">
        <v>-15.821410999999999</v>
      </c>
      <c r="C81">
        <v>-2.1974181999999998E-2</v>
      </c>
    </row>
    <row r="82" spans="1:3" x14ac:dyDescent="0.25">
      <c r="A82" t="b">
        <v>1</v>
      </c>
      <c r="B82">
        <v>2.9431763000000002</v>
      </c>
      <c r="C82">
        <v>9.8105880000000006E-2</v>
      </c>
    </row>
    <row r="83" spans="1:3" x14ac:dyDescent="0.25">
      <c r="A83" t="b">
        <v>1</v>
      </c>
      <c r="B83">
        <v>0.22170258000000001</v>
      </c>
      <c r="C83">
        <v>7.3900859999999997E-3</v>
      </c>
    </row>
    <row r="84" spans="1:3" x14ac:dyDescent="0.25">
      <c r="A84" t="b">
        <v>1</v>
      </c>
      <c r="B84">
        <v>73.903930000000003</v>
      </c>
      <c r="C84">
        <v>0.10264435</v>
      </c>
    </row>
    <row r="85" spans="1:3" x14ac:dyDescent="0.25">
      <c r="A85" t="b">
        <v>1</v>
      </c>
      <c r="B85">
        <v>77.403809999999993</v>
      </c>
      <c r="C85">
        <v>0.10750529</v>
      </c>
    </row>
    <row r="86" spans="1:3" x14ac:dyDescent="0.25">
      <c r="A86" t="b">
        <v>1</v>
      </c>
      <c r="B86">
        <v>-436.1626</v>
      </c>
      <c r="C86">
        <v>-6.230894E-2</v>
      </c>
    </row>
    <row r="87" spans="1:3" x14ac:dyDescent="0.25">
      <c r="A87" t="b">
        <v>1</v>
      </c>
      <c r="B87">
        <v>180.55212</v>
      </c>
      <c r="C87">
        <v>0.25076683999999999</v>
      </c>
    </row>
    <row r="88" spans="1:3" x14ac:dyDescent="0.25">
      <c r="A88" t="b">
        <v>1</v>
      </c>
      <c r="B88">
        <v>70.321839999999995</v>
      </c>
      <c r="C88">
        <v>8.7902300000000003E-2</v>
      </c>
    </row>
    <row r="89" spans="1:3" x14ac:dyDescent="0.25">
      <c r="A89" t="b">
        <v>1</v>
      </c>
      <c r="B89">
        <v>87.804259999999999</v>
      </c>
      <c r="C89">
        <v>0.10975532</v>
      </c>
    </row>
    <row r="90" spans="1:3" x14ac:dyDescent="0.25">
      <c r="A90" t="b">
        <v>1</v>
      </c>
      <c r="B90">
        <v>477.92869999999999</v>
      </c>
      <c r="C90">
        <v>6.8275530000000001E-2</v>
      </c>
    </row>
    <row r="91" spans="1:3" x14ac:dyDescent="0.25">
      <c r="A91" t="b">
        <v>1</v>
      </c>
      <c r="B91">
        <v>1450.2012</v>
      </c>
      <c r="C91">
        <v>0.20717158999999999</v>
      </c>
    </row>
    <row r="92" spans="1:3" x14ac:dyDescent="0.25">
      <c r="A92" t="b">
        <v>1</v>
      </c>
      <c r="B92">
        <v>2.7568207</v>
      </c>
      <c r="C92">
        <v>9.1894020000000007E-2</v>
      </c>
    </row>
    <row r="93" spans="1:3" x14ac:dyDescent="0.25">
      <c r="A93" t="b">
        <v>1</v>
      </c>
      <c r="B93">
        <v>6.6584890000000003</v>
      </c>
      <c r="C93">
        <v>0.22194964</v>
      </c>
    </row>
    <row r="94" spans="1:3" x14ac:dyDescent="0.25">
      <c r="A94" t="b">
        <v>1</v>
      </c>
      <c r="B94">
        <v>77.368163999999993</v>
      </c>
      <c r="C94">
        <v>0.10745578</v>
      </c>
    </row>
    <row r="95" spans="1:3" x14ac:dyDescent="0.25">
      <c r="A95" t="b">
        <v>1</v>
      </c>
      <c r="B95">
        <v>23.454467999999999</v>
      </c>
      <c r="C95">
        <v>2.9318085000000001E-2</v>
      </c>
    </row>
    <row r="96" spans="1:3" x14ac:dyDescent="0.25">
      <c r="A96" t="b">
        <v>1</v>
      </c>
      <c r="B96">
        <v>2.8201447000000002</v>
      </c>
      <c r="C96">
        <v>9.4004825E-2</v>
      </c>
    </row>
    <row r="97" spans="1:3" x14ac:dyDescent="0.25">
      <c r="A97" t="b">
        <v>1</v>
      </c>
      <c r="B97">
        <v>1271.0586000000001</v>
      </c>
      <c r="C97">
        <v>0.18157980000000001</v>
      </c>
    </row>
    <row r="98" spans="1:3" x14ac:dyDescent="0.25">
      <c r="A98" t="b">
        <v>1</v>
      </c>
      <c r="B98">
        <v>3.9786834999999998</v>
      </c>
      <c r="C98">
        <v>0.13262278</v>
      </c>
    </row>
    <row r="99" spans="1:3" x14ac:dyDescent="0.25">
      <c r="A99" t="b">
        <v>1</v>
      </c>
      <c r="B99">
        <v>-1.3396014999999999</v>
      </c>
      <c r="C99">
        <v>-4.4653381999999998E-2</v>
      </c>
    </row>
    <row r="100" spans="1:3" x14ac:dyDescent="0.25">
      <c r="A100" t="b">
        <v>1</v>
      </c>
      <c r="B100">
        <v>18.822997999999998</v>
      </c>
      <c r="C100">
        <v>2.3528746999999999E-2</v>
      </c>
    </row>
    <row r="101" spans="1:3" x14ac:dyDescent="0.25">
      <c r="A101" t="b">
        <v>1</v>
      </c>
      <c r="B101">
        <v>2.2837944000000001</v>
      </c>
      <c r="C101">
        <v>7.6126479999999996E-2</v>
      </c>
    </row>
    <row r="102" spans="1:3" x14ac:dyDescent="0.25">
      <c r="A102" t="b">
        <v>1</v>
      </c>
      <c r="B102">
        <v>20.409790000000001</v>
      </c>
      <c r="C102">
        <v>2.8346929999999999E-2</v>
      </c>
    </row>
    <row r="103" spans="1:3" x14ac:dyDescent="0.25">
      <c r="A103" t="b">
        <v>1</v>
      </c>
      <c r="B103">
        <v>-55.402588000000002</v>
      </c>
      <c r="C103">
        <v>-6.9253235999999996E-2</v>
      </c>
    </row>
    <row r="104" spans="1:3" x14ac:dyDescent="0.25">
      <c r="A104" t="b">
        <v>1</v>
      </c>
      <c r="B104">
        <v>0.83318329999999996</v>
      </c>
      <c r="C104">
        <v>2.7772776999999998E-2</v>
      </c>
    </row>
    <row r="105" spans="1:3" x14ac:dyDescent="0.25">
      <c r="A105" t="b">
        <v>1</v>
      </c>
      <c r="B105">
        <v>765.46875</v>
      </c>
      <c r="C105">
        <v>0.10935267999999999</v>
      </c>
    </row>
    <row r="106" spans="1:3" x14ac:dyDescent="0.25">
      <c r="A106" t="b">
        <v>1</v>
      </c>
      <c r="B106">
        <v>-2.7523613</v>
      </c>
      <c r="C106">
        <v>-9.1745380000000001E-2</v>
      </c>
    </row>
    <row r="107" spans="1:3" x14ac:dyDescent="0.25">
      <c r="A107" t="b">
        <v>1</v>
      </c>
      <c r="B107">
        <v>179.12439000000001</v>
      </c>
      <c r="C107">
        <v>0.22390549000000001</v>
      </c>
    </row>
    <row r="108" spans="1:3" x14ac:dyDescent="0.25">
      <c r="A108" t="b">
        <v>1</v>
      </c>
      <c r="B108">
        <v>3.9457550000000001</v>
      </c>
      <c r="C108">
        <v>0.13152517</v>
      </c>
    </row>
    <row r="109" spans="1:3" x14ac:dyDescent="0.25">
      <c r="A109" t="b">
        <v>1</v>
      </c>
      <c r="B109">
        <v>16.115234000000001</v>
      </c>
      <c r="C109">
        <v>2.2382269999999999E-2</v>
      </c>
    </row>
    <row r="110" spans="1:3" x14ac:dyDescent="0.25">
      <c r="A110" t="b">
        <v>1</v>
      </c>
      <c r="B110">
        <v>7.7557143999999996</v>
      </c>
      <c r="C110">
        <v>0.25852382000000002</v>
      </c>
    </row>
    <row r="111" spans="1:3" x14ac:dyDescent="0.25">
      <c r="A111" t="b">
        <v>1</v>
      </c>
      <c r="B111">
        <v>80.242859999999993</v>
      </c>
      <c r="C111">
        <v>0.111448415</v>
      </c>
    </row>
    <row r="112" spans="1:3" x14ac:dyDescent="0.25">
      <c r="A112" t="b">
        <v>1</v>
      </c>
      <c r="B112">
        <v>1027.4375</v>
      </c>
      <c r="C112">
        <v>0.14677678</v>
      </c>
    </row>
    <row r="113" spans="1:3" x14ac:dyDescent="0.25">
      <c r="A113" t="b">
        <v>1</v>
      </c>
      <c r="B113">
        <v>27.832519999999999</v>
      </c>
      <c r="C113">
        <v>3.4790649999999999E-2</v>
      </c>
    </row>
    <row r="114" spans="1:3" x14ac:dyDescent="0.25">
      <c r="A114" t="b">
        <v>1</v>
      </c>
      <c r="B114">
        <v>2.4407730000000001</v>
      </c>
      <c r="C114">
        <v>8.1359100000000004E-2</v>
      </c>
    </row>
    <row r="115" spans="1:3" x14ac:dyDescent="0.25">
      <c r="A115" t="b">
        <v>1</v>
      </c>
      <c r="B115">
        <v>1058.19</v>
      </c>
      <c r="C115">
        <v>0.15116999</v>
      </c>
    </row>
    <row r="116" spans="1:3" x14ac:dyDescent="0.25">
      <c r="A116" t="b">
        <v>1</v>
      </c>
      <c r="B116">
        <v>131.46777</v>
      </c>
      <c r="C116">
        <v>0.16433470999999999</v>
      </c>
    </row>
    <row r="117" spans="1:3" x14ac:dyDescent="0.25">
      <c r="A117" t="b">
        <v>1</v>
      </c>
      <c r="B117">
        <v>33.258667000000003</v>
      </c>
      <c r="C117">
        <v>4.1573334000000003E-2</v>
      </c>
    </row>
    <row r="118" spans="1:3" x14ac:dyDescent="0.25">
      <c r="A118" t="b">
        <v>1</v>
      </c>
      <c r="B118">
        <v>3.3732033000000001</v>
      </c>
      <c r="C118">
        <v>0.11244011</v>
      </c>
    </row>
    <row r="119" spans="1:3" x14ac:dyDescent="0.25">
      <c r="A119" t="b">
        <v>1</v>
      </c>
      <c r="B119">
        <v>2.1817017000000001</v>
      </c>
      <c r="C119">
        <v>7.2723389999999999E-2</v>
      </c>
    </row>
    <row r="120" spans="1:3" x14ac:dyDescent="0.25">
      <c r="A120" t="b">
        <v>1</v>
      </c>
      <c r="B120">
        <v>-4.9493410000000004</v>
      </c>
      <c r="C120">
        <v>-6.8740844999999997E-3</v>
      </c>
    </row>
    <row r="121" spans="1:3" x14ac:dyDescent="0.25">
      <c r="A121" t="b">
        <v>1</v>
      </c>
      <c r="B121">
        <v>487.41797000000003</v>
      </c>
      <c r="C121">
        <v>6.9631139999999994E-2</v>
      </c>
    </row>
    <row r="122" spans="1:3" x14ac:dyDescent="0.25">
      <c r="A122" t="b">
        <v>1</v>
      </c>
      <c r="B122">
        <v>133.64111</v>
      </c>
      <c r="C122">
        <v>0.16705138999999999</v>
      </c>
    </row>
    <row r="123" spans="1:3" x14ac:dyDescent="0.25">
      <c r="A123" t="b">
        <v>1</v>
      </c>
      <c r="B123">
        <v>58.44171</v>
      </c>
      <c r="C123">
        <v>7.3052140000000002E-2</v>
      </c>
    </row>
    <row r="124" spans="1:3" x14ac:dyDescent="0.25">
      <c r="A124" t="b">
        <v>1</v>
      </c>
      <c r="B124">
        <v>4.6593970000000002</v>
      </c>
      <c r="C124">
        <v>0.15531323999999999</v>
      </c>
    </row>
    <row r="125" spans="1:3" x14ac:dyDescent="0.25">
      <c r="A125" t="b">
        <v>1</v>
      </c>
      <c r="B125">
        <v>1423.2764</v>
      </c>
      <c r="C125">
        <v>0.20332520000000001</v>
      </c>
    </row>
    <row r="126" spans="1:3" x14ac:dyDescent="0.25">
      <c r="A126" t="b">
        <v>1</v>
      </c>
      <c r="B126">
        <v>114.33575399999999</v>
      </c>
      <c r="C126">
        <v>0.15879966000000001</v>
      </c>
    </row>
    <row r="127" spans="1:3" x14ac:dyDescent="0.25">
      <c r="A127" t="b">
        <v>1</v>
      </c>
      <c r="B127">
        <v>-27.977661000000001</v>
      </c>
      <c r="C127">
        <v>-3.8857862E-2</v>
      </c>
    </row>
    <row r="128" spans="1:3" x14ac:dyDescent="0.25">
      <c r="A128" t="b">
        <v>1</v>
      </c>
      <c r="B128">
        <v>103.24945</v>
      </c>
      <c r="C128">
        <v>0.12906181999999999</v>
      </c>
    </row>
    <row r="129" spans="1:3" x14ac:dyDescent="0.25">
      <c r="A129" t="b">
        <v>1</v>
      </c>
      <c r="B129">
        <v>2.3646240000000001</v>
      </c>
      <c r="C129">
        <v>7.8820799999999996E-2</v>
      </c>
    </row>
    <row r="130" spans="1:3" x14ac:dyDescent="0.25">
      <c r="A130" t="b">
        <v>1</v>
      </c>
      <c r="B130">
        <v>1026.3838000000001</v>
      </c>
      <c r="C130">
        <v>0.14662625000000001</v>
      </c>
    </row>
    <row r="131" spans="1:3" x14ac:dyDescent="0.25">
      <c r="A131" t="b">
        <v>1</v>
      </c>
      <c r="B131">
        <v>97.699950000000001</v>
      </c>
      <c r="C131">
        <v>0.12212494</v>
      </c>
    </row>
    <row r="132" spans="1:3" x14ac:dyDescent="0.25">
      <c r="A132" t="b">
        <v>1</v>
      </c>
      <c r="B132">
        <v>107.67859</v>
      </c>
      <c r="C132">
        <v>0.14955360000000001</v>
      </c>
    </row>
    <row r="133" spans="1:3" x14ac:dyDescent="0.25">
      <c r="A133" t="b">
        <v>1</v>
      </c>
      <c r="B133">
        <v>177.5719</v>
      </c>
      <c r="C133">
        <v>0.24662764000000001</v>
      </c>
    </row>
    <row r="134" spans="1:3" x14ac:dyDescent="0.25">
      <c r="A134" t="b">
        <v>1</v>
      </c>
      <c r="B134">
        <v>6.5734709999999996</v>
      </c>
      <c r="C134">
        <v>0.2191157</v>
      </c>
    </row>
    <row r="135" spans="1:3" x14ac:dyDescent="0.25">
      <c r="A135" t="b">
        <v>1</v>
      </c>
      <c r="B135">
        <v>263.98779999999999</v>
      </c>
      <c r="C135">
        <v>3.7712540000000003E-2</v>
      </c>
    </row>
    <row r="136" spans="1:3" x14ac:dyDescent="0.25">
      <c r="A136" t="b">
        <v>1</v>
      </c>
      <c r="B136">
        <v>877.06640000000004</v>
      </c>
      <c r="C136">
        <v>0.1252952</v>
      </c>
    </row>
    <row r="137" spans="1:3" x14ac:dyDescent="0.25">
      <c r="A137" t="b">
        <v>1</v>
      </c>
      <c r="B137">
        <v>42.335692999999999</v>
      </c>
      <c r="C137">
        <v>5.8799572000000001E-2</v>
      </c>
    </row>
    <row r="138" spans="1:3" x14ac:dyDescent="0.25">
      <c r="A138" t="b">
        <v>1</v>
      </c>
      <c r="B138">
        <v>-1.5029907</v>
      </c>
      <c r="C138">
        <v>-2.0874870999999999E-3</v>
      </c>
    </row>
    <row r="139" spans="1:3" x14ac:dyDescent="0.25">
      <c r="A139" t="b">
        <v>1</v>
      </c>
      <c r="B139">
        <v>2.1400223</v>
      </c>
      <c r="C139">
        <v>7.1334079999999994E-2</v>
      </c>
    </row>
    <row r="140" spans="1:3" x14ac:dyDescent="0.25">
      <c r="A140" t="b">
        <v>1</v>
      </c>
      <c r="B140">
        <v>61.644165000000001</v>
      </c>
      <c r="C140">
        <v>8.5616893999999999E-2</v>
      </c>
    </row>
    <row r="141" spans="1:3" x14ac:dyDescent="0.25">
      <c r="A141" t="b">
        <v>1</v>
      </c>
      <c r="B141">
        <v>0.71380805999999997</v>
      </c>
      <c r="C141">
        <v>2.3793602000000001E-2</v>
      </c>
    </row>
    <row r="142" spans="1:3" x14ac:dyDescent="0.25">
      <c r="A142" t="b">
        <v>1</v>
      </c>
      <c r="B142">
        <v>72.270259999999993</v>
      </c>
      <c r="C142">
        <v>0.10037537000000001</v>
      </c>
    </row>
    <row r="143" spans="1:3" x14ac:dyDescent="0.25">
      <c r="A143" t="b">
        <v>1</v>
      </c>
      <c r="B143">
        <v>98.815860000000001</v>
      </c>
      <c r="C143">
        <v>0.12351982</v>
      </c>
    </row>
    <row r="144" spans="1:3" x14ac:dyDescent="0.25">
      <c r="A144" t="b">
        <v>1</v>
      </c>
      <c r="B144">
        <v>71.940796000000006</v>
      </c>
      <c r="C144">
        <v>9.9917770000000003E-2</v>
      </c>
    </row>
    <row r="145" spans="1:3" x14ac:dyDescent="0.25">
      <c r="A145" t="b">
        <v>1</v>
      </c>
      <c r="B145">
        <v>-2.5263863</v>
      </c>
      <c r="C145">
        <v>-8.4212880000000004E-2</v>
      </c>
    </row>
    <row r="146" spans="1:3" x14ac:dyDescent="0.25">
      <c r="A146" t="b">
        <v>1</v>
      </c>
      <c r="B146">
        <v>-1.9048347000000001</v>
      </c>
      <c r="C146">
        <v>-6.3494490000000001E-2</v>
      </c>
    </row>
    <row r="147" spans="1:3" x14ac:dyDescent="0.25">
      <c r="A147" t="b">
        <v>1</v>
      </c>
      <c r="B147">
        <v>11.296265</v>
      </c>
      <c r="C147">
        <v>1.5689255999999999E-2</v>
      </c>
    </row>
    <row r="148" spans="1:3" x14ac:dyDescent="0.25">
      <c r="A148" t="b">
        <v>1</v>
      </c>
      <c r="B148">
        <v>-332.75880000000001</v>
      </c>
      <c r="C148">
        <v>-4.7536969999999998E-2</v>
      </c>
    </row>
    <row r="149" spans="1:3" x14ac:dyDescent="0.25">
      <c r="A149" t="b">
        <v>1</v>
      </c>
      <c r="B149">
        <v>63.309019999999997</v>
      </c>
      <c r="C149">
        <v>8.7929199999999999E-2</v>
      </c>
    </row>
    <row r="150" spans="1:3" x14ac:dyDescent="0.25">
      <c r="A150" t="b">
        <v>1</v>
      </c>
      <c r="B150">
        <v>0.91541099999999997</v>
      </c>
      <c r="C150">
        <v>3.0513700000000001E-2</v>
      </c>
    </row>
    <row r="151" spans="1:3" x14ac:dyDescent="0.25">
      <c r="A151" t="b">
        <v>1</v>
      </c>
      <c r="B151">
        <v>25.652709999999999</v>
      </c>
      <c r="C151">
        <v>3.5628762000000001E-2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68B3-096F-4611-882B-C78E0999CB01}">
  <dimension ref="A1:F151"/>
  <sheetViews>
    <sheetView workbookViewId="0">
      <selection activeCell="F7" sqref="F7"/>
    </sheetView>
  </sheetViews>
  <sheetFormatPr defaultRowHeight="15" x14ac:dyDescent="0.25"/>
  <cols>
    <col min="1" max="1" width="12.42578125" bestFit="1" customWidth="1"/>
    <col min="2" max="2" width="11.7109375" bestFit="1" customWidth="1"/>
    <col min="3" max="3" width="12.7109375" bestFit="1" customWidth="1"/>
    <col min="5" max="5" width="29.8554687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ht="18.75" x14ac:dyDescent="0.3">
      <c r="A2" t="b">
        <v>1</v>
      </c>
      <c r="B2">
        <v>89.669556</v>
      </c>
      <c r="C2">
        <v>0.12454105</v>
      </c>
      <c r="E2" s="1" t="s">
        <v>3</v>
      </c>
      <c r="F2" s="2">
        <f xml:space="preserve"> COUNTIF(TradeResults19[Column1], "VERDADEIRO") / COUNTA(TradeResults19[Column1])</f>
        <v>1</v>
      </c>
    </row>
    <row r="3" spans="1:6" ht="18.75" x14ac:dyDescent="0.3">
      <c r="A3" t="b">
        <v>1</v>
      </c>
      <c r="B3">
        <v>0.15847015</v>
      </c>
      <c r="C3">
        <v>5.2823382000000002E-3</v>
      </c>
      <c r="E3" s="1" t="s">
        <v>4</v>
      </c>
      <c r="F3" s="2">
        <f xml:space="preserve"> AVERAGE(TradeResults19[Column3])</f>
        <v>-9.396127061866659E-2</v>
      </c>
    </row>
    <row r="4" spans="1:6" ht="18.75" x14ac:dyDescent="0.3">
      <c r="A4" t="b">
        <v>1</v>
      </c>
      <c r="B4">
        <v>104.94177000000001</v>
      </c>
      <c r="C4">
        <v>0.14575246</v>
      </c>
      <c r="E4" s="4" t="s">
        <v>5</v>
      </c>
      <c r="F4" s="2">
        <f>_xlfn.STDEV.P(TradeResults19[Column3])</f>
        <v>0.14090662048405203</v>
      </c>
    </row>
    <row r="5" spans="1:6" ht="18.75" x14ac:dyDescent="0.3">
      <c r="A5" t="b">
        <v>1</v>
      </c>
      <c r="B5">
        <v>-1596.0806</v>
      </c>
      <c r="C5">
        <v>-0.22801150000000001</v>
      </c>
      <c r="E5" s="1" t="s">
        <v>6</v>
      </c>
      <c r="F5" s="2">
        <f t="array" ref="F5">_xlfn.STDEV.P(IF(TradeResults19[Column3] &gt; 0,TradeResults19[Column3]))</f>
        <v>5.5213550807149174E-2</v>
      </c>
    </row>
    <row r="6" spans="1:6" ht="18.75" x14ac:dyDescent="0.3">
      <c r="A6" t="b">
        <v>1</v>
      </c>
      <c r="B6">
        <v>-642.14059999999995</v>
      </c>
      <c r="C6">
        <v>-9.1734369999999996E-2</v>
      </c>
      <c r="E6" s="1" t="s">
        <v>7</v>
      </c>
      <c r="F6" s="2">
        <f t="array" ref="F6">_xlfn.STDEV.P(IF(TradeResults19[Column3] &lt; 0,TradeResults19[Column3]))</f>
        <v>8.5317461110735071E-2</v>
      </c>
    </row>
    <row r="7" spans="1:6" x14ac:dyDescent="0.25">
      <c r="A7" t="b">
        <v>1</v>
      </c>
      <c r="B7">
        <v>-56.789062000000001</v>
      </c>
      <c r="C7">
        <v>-8.1127230000000005E-3</v>
      </c>
    </row>
    <row r="8" spans="1:6" x14ac:dyDescent="0.25">
      <c r="A8" t="b">
        <v>1</v>
      </c>
      <c r="B8">
        <v>-14.009399</v>
      </c>
      <c r="C8">
        <v>-1.9457499E-2</v>
      </c>
    </row>
    <row r="9" spans="1:6" x14ac:dyDescent="0.25">
      <c r="A9" t="b">
        <v>1</v>
      </c>
      <c r="B9">
        <v>-1596.0806</v>
      </c>
      <c r="C9">
        <v>-0.22801150000000001</v>
      </c>
    </row>
    <row r="10" spans="1:6" x14ac:dyDescent="0.25">
      <c r="A10" t="b">
        <v>1</v>
      </c>
      <c r="B10">
        <v>1.4463272</v>
      </c>
      <c r="C10">
        <v>4.8210907999999997E-2</v>
      </c>
    </row>
    <row r="11" spans="1:6" x14ac:dyDescent="0.25">
      <c r="A11" t="b">
        <v>1</v>
      </c>
      <c r="B11">
        <v>-164.16827000000001</v>
      </c>
      <c r="C11">
        <v>-0.22801149000000001</v>
      </c>
    </row>
    <row r="12" spans="1:6" x14ac:dyDescent="0.25">
      <c r="A12" t="b">
        <v>1</v>
      </c>
      <c r="B12">
        <v>2.5997162</v>
      </c>
      <c r="C12">
        <v>8.6657204000000002E-2</v>
      </c>
    </row>
    <row r="13" spans="1:6" x14ac:dyDescent="0.25">
      <c r="A13" t="b">
        <v>1</v>
      </c>
      <c r="B13">
        <v>-182.40924000000001</v>
      </c>
      <c r="C13">
        <v>-0.22801155000000001</v>
      </c>
    </row>
    <row r="14" spans="1:6" x14ac:dyDescent="0.25">
      <c r="A14" t="b">
        <v>1</v>
      </c>
      <c r="B14">
        <v>-755.74900000000002</v>
      </c>
      <c r="C14">
        <v>-0.10796414</v>
      </c>
    </row>
    <row r="15" spans="1:6" x14ac:dyDescent="0.25">
      <c r="A15" t="b">
        <v>1</v>
      </c>
      <c r="B15">
        <v>-3.2256602999999999</v>
      </c>
      <c r="C15">
        <v>-0.10752201</v>
      </c>
    </row>
    <row r="16" spans="1:6" x14ac:dyDescent="0.25">
      <c r="A16" t="b">
        <v>1</v>
      </c>
      <c r="B16">
        <v>-164.16827000000001</v>
      </c>
      <c r="C16">
        <v>-0.22801149000000001</v>
      </c>
    </row>
    <row r="17" spans="1:3" x14ac:dyDescent="0.25">
      <c r="A17" t="b">
        <v>1</v>
      </c>
      <c r="B17">
        <v>22.691406000000001</v>
      </c>
      <c r="C17">
        <v>3.2416296E-3</v>
      </c>
    </row>
    <row r="18" spans="1:3" x14ac:dyDescent="0.25">
      <c r="A18" t="b">
        <v>1</v>
      </c>
      <c r="B18">
        <v>-164.16827000000001</v>
      </c>
      <c r="C18">
        <v>-0.22801149000000001</v>
      </c>
    </row>
    <row r="19" spans="1:3" x14ac:dyDescent="0.25">
      <c r="A19" t="b">
        <v>1</v>
      </c>
      <c r="B19">
        <v>-41.760010000000001</v>
      </c>
      <c r="C19">
        <v>-5.8000013000000003E-2</v>
      </c>
    </row>
    <row r="20" spans="1:3" x14ac:dyDescent="0.25">
      <c r="A20" t="b">
        <v>1</v>
      </c>
      <c r="B20">
        <v>-182.40924000000001</v>
      </c>
      <c r="C20">
        <v>-0.22801155000000001</v>
      </c>
    </row>
    <row r="21" spans="1:3" x14ac:dyDescent="0.25">
      <c r="A21" t="b">
        <v>1</v>
      </c>
      <c r="B21">
        <v>-0.43835449999999998</v>
      </c>
      <c r="C21">
        <v>-5.4794309999999999E-4</v>
      </c>
    </row>
    <row r="22" spans="1:3" x14ac:dyDescent="0.25">
      <c r="A22" t="b">
        <v>1</v>
      </c>
      <c r="B22">
        <v>-164.16827000000001</v>
      </c>
      <c r="C22">
        <v>-0.22801149000000001</v>
      </c>
    </row>
    <row r="23" spans="1:3" x14ac:dyDescent="0.25">
      <c r="A23" t="b">
        <v>1</v>
      </c>
      <c r="B23">
        <v>-49.324706999999997</v>
      </c>
      <c r="C23">
        <v>-6.8506540000000005E-2</v>
      </c>
    </row>
    <row r="24" spans="1:3" x14ac:dyDescent="0.25">
      <c r="A24" t="b">
        <v>1</v>
      </c>
      <c r="B24">
        <v>-182.40924000000001</v>
      </c>
      <c r="C24">
        <v>-0.22801155000000001</v>
      </c>
    </row>
    <row r="25" spans="1:3" x14ac:dyDescent="0.25">
      <c r="A25" t="b">
        <v>1</v>
      </c>
      <c r="B25">
        <v>-437.18164000000002</v>
      </c>
      <c r="C25">
        <v>-6.2454519999999999E-2</v>
      </c>
    </row>
    <row r="26" spans="1:3" x14ac:dyDescent="0.25">
      <c r="A26" t="b">
        <v>1</v>
      </c>
      <c r="B26">
        <v>2.0419922000000001</v>
      </c>
      <c r="C26">
        <v>2.5524902000000002E-3</v>
      </c>
    </row>
    <row r="27" spans="1:3" x14ac:dyDescent="0.25">
      <c r="A27" t="b">
        <v>1</v>
      </c>
      <c r="B27">
        <v>-521.94579999999996</v>
      </c>
      <c r="C27">
        <v>-7.4563690000000002E-2</v>
      </c>
    </row>
    <row r="28" spans="1:3" x14ac:dyDescent="0.25">
      <c r="A28" t="b">
        <v>1</v>
      </c>
      <c r="B28">
        <v>22.350829999999998</v>
      </c>
      <c r="C28">
        <v>2.7938536999999999E-2</v>
      </c>
    </row>
    <row r="29" spans="1:3" x14ac:dyDescent="0.25">
      <c r="A29" t="b">
        <v>1</v>
      </c>
      <c r="B29">
        <v>-182.40924000000001</v>
      </c>
      <c r="C29">
        <v>-0.22801155000000001</v>
      </c>
    </row>
    <row r="30" spans="1:3" x14ac:dyDescent="0.25">
      <c r="A30" t="b">
        <v>1</v>
      </c>
      <c r="B30">
        <v>-164.16827000000001</v>
      </c>
      <c r="C30">
        <v>-0.22801149000000001</v>
      </c>
    </row>
    <row r="31" spans="1:3" x14ac:dyDescent="0.25">
      <c r="A31" t="b">
        <v>1</v>
      </c>
      <c r="B31">
        <v>-182.40924000000001</v>
      </c>
      <c r="C31">
        <v>-0.22801155000000001</v>
      </c>
    </row>
    <row r="32" spans="1:3" x14ac:dyDescent="0.25">
      <c r="A32" t="b">
        <v>1</v>
      </c>
      <c r="B32">
        <v>-182.40924000000001</v>
      </c>
      <c r="C32">
        <v>-0.22801155000000001</v>
      </c>
    </row>
    <row r="33" spans="1:3" x14ac:dyDescent="0.25">
      <c r="A33" t="b">
        <v>1</v>
      </c>
      <c r="B33">
        <v>-1.2793350000000001</v>
      </c>
      <c r="C33">
        <v>-4.2644500000000002E-2</v>
      </c>
    </row>
    <row r="34" spans="1:3" x14ac:dyDescent="0.25">
      <c r="A34" t="b">
        <v>1</v>
      </c>
      <c r="B34">
        <v>132.52661000000001</v>
      </c>
      <c r="C34">
        <v>0.16565827</v>
      </c>
    </row>
    <row r="35" spans="1:3" x14ac:dyDescent="0.25">
      <c r="A35" t="b">
        <v>1</v>
      </c>
      <c r="B35">
        <v>-14.186279000000001</v>
      </c>
      <c r="C35">
        <v>-1.9703167000000001E-2</v>
      </c>
    </row>
    <row r="36" spans="1:3" x14ac:dyDescent="0.25">
      <c r="A36" t="b">
        <v>1</v>
      </c>
      <c r="B36">
        <v>384.46143000000001</v>
      </c>
      <c r="C36">
        <v>5.4923060000000003E-2</v>
      </c>
    </row>
    <row r="37" spans="1:3" x14ac:dyDescent="0.25">
      <c r="A37" t="b">
        <v>1</v>
      </c>
      <c r="B37">
        <v>2.3276252999999998</v>
      </c>
      <c r="C37">
        <v>7.7587509999999998E-2</v>
      </c>
    </row>
    <row r="38" spans="1:3" x14ac:dyDescent="0.25">
      <c r="A38" t="b">
        <v>1</v>
      </c>
      <c r="B38">
        <v>227.53613000000001</v>
      </c>
      <c r="C38">
        <v>3.2505161999999997E-2</v>
      </c>
    </row>
    <row r="39" spans="1:3" x14ac:dyDescent="0.25">
      <c r="A39" t="b">
        <v>1</v>
      </c>
      <c r="B39">
        <v>-0.79600906000000005</v>
      </c>
      <c r="C39">
        <v>-2.6533635E-2</v>
      </c>
    </row>
    <row r="40" spans="1:3" x14ac:dyDescent="0.25">
      <c r="A40" t="b">
        <v>1</v>
      </c>
      <c r="B40">
        <v>-182.40924000000001</v>
      </c>
      <c r="C40">
        <v>-0.22801155000000001</v>
      </c>
    </row>
    <row r="41" spans="1:3" x14ac:dyDescent="0.25">
      <c r="A41" t="b">
        <v>1</v>
      </c>
      <c r="B41">
        <v>-231.93603999999999</v>
      </c>
      <c r="C41">
        <v>-3.3133719999999998E-2</v>
      </c>
    </row>
    <row r="42" spans="1:3" x14ac:dyDescent="0.25">
      <c r="A42" t="b">
        <v>1</v>
      </c>
      <c r="B42">
        <v>-164.16827000000001</v>
      </c>
      <c r="C42">
        <v>-0.22801149000000001</v>
      </c>
    </row>
    <row r="43" spans="1:3" x14ac:dyDescent="0.25">
      <c r="A43" t="b">
        <v>1</v>
      </c>
      <c r="B43">
        <v>870.30565999999999</v>
      </c>
      <c r="C43">
        <v>0.12432938</v>
      </c>
    </row>
    <row r="44" spans="1:3" x14ac:dyDescent="0.25">
      <c r="A44" t="b">
        <v>1</v>
      </c>
      <c r="B44">
        <v>-164.16827000000001</v>
      </c>
      <c r="C44">
        <v>-0.22801149000000001</v>
      </c>
    </row>
    <row r="45" spans="1:3" x14ac:dyDescent="0.25">
      <c r="A45" t="b">
        <v>1</v>
      </c>
      <c r="B45">
        <v>-6.8403435000000004</v>
      </c>
      <c r="C45">
        <v>-0.22801144000000001</v>
      </c>
    </row>
    <row r="46" spans="1:3" x14ac:dyDescent="0.25">
      <c r="A46" t="b">
        <v>1</v>
      </c>
      <c r="B46">
        <v>-26.697510000000001</v>
      </c>
      <c r="C46">
        <v>-3.7079873999999999E-2</v>
      </c>
    </row>
    <row r="47" spans="1:3" x14ac:dyDescent="0.25">
      <c r="A47" t="b">
        <v>1</v>
      </c>
      <c r="B47">
        <v>3.4109039999999999</v>
      </c>
      <c r="C47">
        <v>0.1136968</v>
      </c>
    </row>
    <row r="48" spans="1:3" x14ac:dyDescent="0.25">
      <c r="A48" t="b">
        <v>1</v>
      </c>
      <c r="B48">
        <v>-182.40924000000001</v>
      </c>
      <c r="C48">
        <v>-0.22801155000000001</v>
      </c>
    </row>
    <row r="49" spans="1:3" x14ac:dyDescent="0.25">
      <c r="A49" t="b">
        <v>1</v>
      </c>
      <c r="B49">
        <v>-1596.0806</v>
      </c>
      <c r="C49">
        <v>-0.22801150000000001</v>
      </c>
    </row>
    <row r="50" spans="1:3" x14ac:dyDescent="0.25">
      <c r="A50" t="b">
        <v>1</v>
      </c>
      <c r="B50">
        <v>93.051024999999996</v>
      </c>
      <c r="C50">
        <v>0.116313785</v>
      </c>
    </row>
    <row r="51" spans="1:3" x14ac:dyDescent="0.25">
      <c r="A51" t="b">
        <v>1</v>
      </c>
      <c r="B51">
        <v>57.074706999999997</v>
      </c>
      <c r="C51">
        <v>7.1343384999999995E-2</v>
      </c>
    </row>
    <row r="52" spans="1:3" x14ac:dyDescent="0.25">
      <c r="A52" t="b">
        <v>1</v>
      </c>
      <c r="B52">
        <v>50.983580000000003</v>
      </c>
      <c r="C52">
        <v>6.3729480000000005E-2</v>
      </c>
    </row>
    <row r="53" spans="1:3" x14ac:dyDescent="0.25">
      <c r="A53" t="b">
        <v>1</v>
      </c>
      <c r="B53">
        <v>-1596.0806</v>
      </c>
      <c r="C53">
        <v>-0.22801150000000001</v>
      </c>
    </row>
    <row r="54" spans="1:3" x14ac:dyDescent="0.25">
      <c r="A54" t="b">
        <v>1</v>
      </c>
      <c r="B54">
        <v>3.4069824</v>
      </c>
      <c r="C54">
        <v>4.2587279999999998E-3</v>
      </c>
    </row>
    <row r="55" spans="1:3" x14ac:dyDescent="0.25">
      <c r="A55" t="b">
        <v>1</v>
      </c>
      <c r="B55">
        <v>-6.8403435000000004</v>
      </c>
      <c r="C55">
        <v>-0.22801144000000001</v>
      </c>
    </row>
    <row r="56" spans="1:3" x14ac:dyDescent="0.25">
      <c r="A56" t="b">
        <v>1</v>
      </c>
      <c r="B56">
        <v>-1596.0806</v>
      </c>
      <c r="C56">
        <v>-0.22801150000000001</v>
      </c>
    </row>
    <row r="57" spans="1:3" x14ac:dyDescent="0.25">
      <c r="A57" t="b">
        <v>1</v>
      </c>
      <c r="B57">
        <v>-164.16827000000001</v>
      </c>
      <c r="C57">
        <v>-0.22801149000000001</v>
      </c>
    </row>
    <row r="58" spans="1:3" x14ac:dyDescent="0.25">
      <c r="A58" t="b">
        <v>1</v>
      </c>
      <c r="B58">
        <v>-164.16827000000001</v>
      </c>
      <c r="C58">
        <v>-0.22801149000000001</v>
      </c>
    </row>
    <row r="59" spans="1:3" x14ac:dyDescent="0.25">
      <c r="A59" t="b">
        <v>1</v>
      </c>
      <c r="B59">
        <v>-383.49023</v>
      </c>
      <c r="C59">
        <v>-5.4784319999999997E-2</v>
      </c>
    </row>
    <row r="60" spans="1:3" x14ac:dyDescent="0.25">
      <c r="A60" t="b">
        <v>1</v>
      </c>
      <c r="B60">
        <v>-182.40924000000001</v>
      </c>
      <c r="C60">
        <v>-0.22801155000000001</v>
      </c>
    </row>
    <row r="61" spans="1:3" x14ac:dyDescent="0.25">
      <c r="A61" t="b">
        <v>1</v>
      </c>
      <c r="B61">
        <v>107.003784</v>
      </c>
      <c r="C61">
        <v>0.13375472999999999</v>
      </c>
    </row>
    <row r="62" spans="1:3" x14ac:dyDescent="0.25">
      <c r="A62" t="b">
        <v>1</v>
      </c>
      <c r="B62">
        <v>-164.16827000000001</v>
      </c>
      <c r="C62">
        <v>-0.22801149000000001</v>
      </c>
    </row>
    <row r="63" spans="1:3" x14ac:dyDescent="0.25">
      <c r="A63" t="b">
        <v>1</v>
      </c>
      <c r="B63">
        <v>-182.40924000000001</v>
      </c>
      <c r="C63">
        <v>-0.22801155000000001</v>
      </c>
    </row>
    <row r="64" spans="1:3" x14ac:dyDescent="0.25">
      <c r="A64" t="b">
        <v>1</v>
      </c>
      <c r="B64">
        <v>9.2744140000000002</v>
      </c>
      <c r="C64">
        <v>1.3249163000000001E-3</v>
      </c>
    </row>
    <row r="65" spans="1:3" x14ac:dyDescent="0.25">
      <c r="A65" t="b">
        <v>1</v>
      </c>
      <c r="B65">
        <v>-182.40924000000001</v>
      </c>
      <c r="C65">
        <v>-0.22801155000000001</v>
      </c>
    </row>
    <row r="66" spans="1:3" x14ac:dyDescent="0.25">
      <c r="A66" t="b">
        <v>1</v>
      </c>
      <c r="B66">
        <v>-1596.0806</v>
      </c>
      <c r="C66">
        <v>-0.22801150000000001</v>
      </c>
    </row>
    <row r="67" spans="1:3" x14ac:dyDescent="0.25">
      <c r="A67" t="b">
        <v>1</v>
      </c>
      <c r="B67">
        <v>-6.8403435000000004</v>
      </c>
      <c r="C67">
        <v>-0.22801144000000001</v>
      </c>
    </row>
    <row r="68" spans="1:3" x14ac:dyDescent="0.25">
      <c r="A68" t="b">
        <v>1</v>
      </c>
      <c r="B68">
        <v>-580.29539999999997</v>
      </c>
      <c r="C68">
        <v>-8.2899349999999997E-2</v>
      </c>
    </row>
    <row r="69" spans="1:3" x14ac:dyDescent="0.25">
      <c r="A69" t="b">
        <v>1</v>
      </c>
      <c r="B69">
        <v>873.83154000000002</v>
      </c>
      <c r="C69">
        <v>0.12483308</v>
      </c>
    </row>
    <row r="70" spans="1:3" x14ac:dyDescent="0.25">
      <c r="A70" t="b">
        <v>1</v>
      </c>
      <c r="B70">
        <v>-18.278503000000001</v>
      </c>
      <c r="C70">
        <v>-2.5386809999999999E-2</v>
      </c>
    </row>
    <row r="71" spans="1:3" x14ac:dyDescent="0.25">
      <c r="A71" t="b">
        <v>1</v>
      </c>
      <c r="B71">
        <v>-164.16827000000001</v>
      </c>
      <c r="C71">
        <v>-0.22801149000000001</v>
      </c>
    </row>
    <row r="72" spans="1:3" x14ac:dyDescent="0.25">
      <c r="A72" t="b">
        <v>1</v>
      </c>
      <c r="B72">
        <v>99.168210000000002</v>
      </c>
      <c r="C72">
        <v>0.13773362</v>
      </c>
    </row>
    <row r="73" spans="1:3" x14ac:dyDescent="0.25">
      <c r="A73" t="b">
        <v>1</v>
      </c>
      <c r="B73">
        <v>-6.8403435000000004</v>
      </c>
      <c r="C73">
        <v>-0.22801144000000001</v>
      </c>
    </row>
    <row r="74" spans="1:3" x14ac:dyDescent="0.25">
      <c r="A74" t="b">
        <v>1</v>
      </c>
      <c r="B74">
        <v>-42.276000000000003</v>
      </c>
      <c r="C74">
        <v>-5.8716669999999999E-2</v>
      </c>
    </row>
    <row r="75" spans="1:3" x14ac:dyDescent="0.25">
      <c r="A75" t="b">
        <v>1</v>
      </c>
      <c r="B75">
        <v>-260.51172000000003</v>
      </c>
      <c r="C75">
        <v>-3.7215959999999999E-2</v>
      </c>
    </row>
    <row r="76" spans="1:3" x14ac:dyDescent="0.25">
      <c r="A76" t="b">
        <v>1</v>
      </c>
      <c r="B76">
        <v>-2.1198730000000001</v>
      </c>
      <c r="C76">
        <v>-2.9442679999999999E-3</v>
      </c>
    </row>
    <row r="77" spans="1:3" x14ac:dyDescent="0.25">
      <c r="A77" t="b">
        <v>1</v>
      </c>
      <c r="B77">
        <v>-0.55973050000000002</v>
      </c>
      <c r="C77">
        <v>-1.8657684000000001E-2</v>
      </c>
    </row>
    <row r="78" spans="1:3" x14ac:dyDescent="0.25">
      <c r="A78" t="b">
        <v>1</v>
      </c>
      <c r="B78">
        <v>4.6850930000000002</v>
      </c>
      <c r="C78">
        <v>0.15616975999999999</v>
      </c>
    </row>
    <row r="79" spans="1:3" x14ac:dyDescent="0.25">
      <c r="A79" t="b">
        <v>1</v>
      </c>
      <c r="B79">
        <v>647.49900000000002</v>
      </c>
      <c r="C79">
        <v>9.2499860000000003E-2</v>
      </c>
    </row>
    <row r="80" spans="1:3" x14ac:dyDescent="0.25">
      <c r="A80" t="b">
        <v>1</v>
      </c>
      <c r="B80">
        <v>-182.40924000000001</v>
      </c>
      <c r="C80">
        <v>-0.22801155000000001</v>
      </c>
    </row>
    <row r="81" spans="1:3" x14ac:dyDescent="0.25">
      <c r="A81" t="b">
        <v>1</v>
      </c>
      <c r="B81">
        <v>-1596.0806</v>
      </c>
      <c r="C81">
        <v>-0.22801150000000001</v>
      </c>
    </row>
    <row r="82" spans="1:3" x14ac:dyDescent="0.25">
      <c r="A82" t="b">
        <v>1</v>
      </c>
      <c r="B82">
        <v>-182.40924000000001</v>
      </c>
      <c r="C82">
        <v>-0.22801155000000001</v>
      </c>
    </row>
    <row r="83" spans="1:3" x14ac:dyDescent="0.25">
      <c r="A83" t="b">
        <v>1</v>
      </c>
      <c r="B83">
        <v>-164.16827000000001</v>
      </c>
      <c r="C83">
        <v>-0.22801149000000001</v>
      </c>
    </row>
    <row r="84" spans="1:3" x14ac:dyDescent="0.25">
      <c r="A84" t="b">
        <v>1</v>
      </c>
      <c r="B84">
        <v>-182.40924000000001</v>
      </c>
      <c r="C84">
        <v>-0.22801155000000001</v>
      </c>
    </row>
    <row r="85" spans="1:3" x14ac:dyDescent="0.25">
      <c r="A85" t="b">
        <v>1</v>
      </c>
      <c r="B85">
        <v>-1.1096153</v>
      </c>
      <c r="C85">
        <v>-3.6987178000000002E-2</v>
      </c>
    </row>
    <row r="86" spans="1:3" x14ac:dyDescent="0.25">
      <c r="A86" t="b">
        <v>1</v>
      </c>
      <c r="B86">
        <v>3.5812225</v>
      </c>
      <c r="C86">
        <v>0.11937407999999999</v>
      </c>
    </row>
    <row r="87" spans="1:3" x14ac:dyDescent="0.25">
      <c r="A87" t="b">
        <v>1</v>
      </c>
      <c r="B87">
        <v>1.1898021999999999</v>
      </c>
      <c r="C87">
        <v>3.9660073999999997E-2</v>
      </c>
    </row>
    <row r="88" spans="1:3" x14ac:dyDescent="0.25">
      <c r="A88" t="b">
        <v>1</v>
      </c>
      <c r="B88">
        <v>124.7345</v>
      </c>
      <c r="C88">
        <v>0.15591811999999999</v>
      </c>
    </row>
    <row r="89" spans="1:3" x14ac:dyDescent="0.25">
      <c r="A89" t="b">
        <v>1</v>
      </c>
      <c r="B89">
        <v>756.95605</v>
      </c>
      <c r="C89">
        <v>0.10813658</v>
      </c>
    </row>
    <row r="90" spans="1:3" x14ac:dyDescent="0.25">
      <c r="A90" t="b">
        <v>1</v>
      </c>
      <c r="B90">
        <v>0.61277579999999998</v>
      </c>
      <c r="C90">
        <v>2.0425860000000001E-2</v>
      </c>
    </row>
    <row r="91" spans="1:3" x14ac:dyDescent="0.25">
      <c r="A91" t="b">
        <v>1</v>
      </c>
      <c r="B91">
        <v>-6.8403435000000004</v>
      </c>
      <c r="C91">
        <v>-0.22801144000000001</v>
      </c>
    </row>
    <row r="92" spans="1:3" x14ac:dyDescent="0.25">
      <c r="A92" t="b">
        <v>1</v>
      </c>
      <c r="B92">
        <v>-164.16827000000001</v>
      </c>
      <c r="C92">
        <v>-0.22801149000000001</v>
      </c>
    </row>
    <row r="93" spans="1:3" x14ac:dyDescent="0.25">
      <c r="A93" t="b">
        <v>1</v>
      </c>
      <c r="B93">
        <v>-2.9110070000000001</v>
      </c>
      <c r="C93">
        <v>-9.703357E-2</v>
      </c>
    </row>
    <row r="94" spans="1:3" x14ac:dyDescent="0.25">
      <c r="A94" t="b">
        <v>1</v>
      </c>
      <c r="B94">
        <v>-6.8403435000000004</v>
      </c>
      <c r="C94">
        <v>-0.22801144000000001</v>
      </c>
    </row>
    <row r="95" spans="1:3" x14ac:dyDescent="0.25">
      <c r="A95" t="b">
        <v>1</v>
      </c>
      <c r="B95">
        <v>-14.570923000000001</v>
      </c>
      <c r="C95">
        <v>-1.8213653999999999E-2</v>
      </c>
    </row>
    <row r="96" spans="1:3" x14ac:dyDescent="0.25">
      <c r="A96" t="b">
        <v>1</v>
      </c>
      <c r="B96">
        <v>-164.16827000000001</v>
      </c>
      <c r="C96">
        <v>-0.22801149000000001</v>
      </c>
    </row>
    <row r="97" spans="1:3" x14ac:dyDescent="0.25">
      <c r="A97" t="b">
        <v>1</v>
      </c>
      <c r="B97">
        <v>-164.16827000000001</v>
      </c>
      <c r="C97">
        <v>-0.22801149000000001</v>
      </c>
    </row>
    <row r="98" spans="1:3" x14ac:dyDescent="0.25">
      <c r="A98" t="b">
        <v>1</v>
      </c>
      <c r="B98">
        <v>-6.8403435000000004</v>
      </c>
      <c r="C98">
        <v>-0.22801144000000001</v>
      </c>
    </row>
    <row r="99" spans="1:3" x14ac:dyDescent="0.25">
      <c r="A99" t="b">
        <v>1</v>
      </c>
      <c r="B99">
        <v>-6.8403435000000004</v>
      </c>
      <c r="C99">
        <v>-0.22801144000000001</v>
      </c>
    </row>
    <row r="100" spans="1:3" x14ac:dyDescent="0.25">
      <c r="A100" t="b">
        <v>1</v>
      </c>
      <c r="B100">
        <v>-164.16827000000001</v>
      </c>
      <c r="C100">
        <v>-0.22801149000000001</v>
      </c>
    </row>
    <row r="101" spans="1:3" x14ac:dyDescent="0.25">
      <c r="A101" t="b">
        <v>1</v>
      </c>
      <c r="B101">
        <v>-78.578919999999997</v>
      </c>
      <c r="C101">
        <v>-0.109137386</v>
      </c>
    </row>
    <row r="102" spans="1:3" x14ac:dyDescent="0.25">
      <c r="A102" t="b">
        <v>1</v>
      </c>
      <c r="B102">
        <v>-1596.0806</v>
      </c>
      <c r="C102">
        <v>-0.22801150000000001</v>
      </c>
    </row>
    <row r="103" spans="1:3" x14ac:dyDescent="0.25">
      <c r="A103" t="b">
        <v>1</v>
      </c>
      <c r="B103">
        <v>-600.98535000000004</v>
      </c>
      <c r="C103">
        <v>-8.5855050000000002E-2</v>
      </c>
    </row>
    <row r="104" spans="1:3" x14ac:dyDescent="0.25">
      <c r="A104" t="b">
        <v>1</v>
      </c>
      <c r="B104">
        <v>-812.52733999999998</v>
      </c>
      <c r="C104">
        <v>-0.11607534</v>
      </c>
    </row>
    <row r="105" spans="1:3" x14ac:dyDescent="0.25">
      <c r="A105" t="b">
        <v>1</v>
      </c>
      <c r="B105">
        <v>-51.001829999999998</v>
      </c>
      <c r="C105">
        <v>-6.3752286000000005E-2</v>
      </c>
    </row>
    <row r="106" spans="1:3" x14ac:dyDescent="0.25">
      <c r="A106" t="b">
        <v>1</v>
      </c>
      <c r="B106">
        <v>-79.422179999999997</v>
      </c>
      <c r="C106">
        <v>-9.9277729999999995E-2</v>
      </c>
    </row>
    <row r="107" spans="1:3" x14ac:dyDescent="0.25">
      <c r="A107" t="b">
        <v>1</v>
      </c>
      <c r="B107">
        <v>-164.16827000000001</v>
      </c>
      <c r="C107">
        <v>-0.22801149000000001</v>
      </c>
    </row>
    <row r="108" spans="1:3" x14ac:dyDescent="0.25">
      <c r="A108" t="b">
        <v>1</v>
      </c>
      <c r="B108">
        <v>-182.40924000000001</v>
      </c>
      <c r="C108">
        <v>-0.22801155000000001</v>
      </c>
    </row>
    <row r="109" spans="1:3" x14ac:dyDescent="0.25">
      <c r="A109" t="b">
        <v>1</v>
      </c>
      <c r="B109">
        <v>-182.40924000000001</v>
      </c>
      <c r="C109">
        <v>-0.22801155000000001</v>
      </c>
    </row>
    <row r="110" spans="1:3" x14ac:dyDescent="0.25">
      <c r="A110" t="b">
        <v>1</v>
      </c>
      <c r="B110">
        <v>-6.8403435000000004</v>
      </c>
      <c r="C110">
        <v>-0.22801144000000001</v>
      </c>
    </row>
    <row r="111" spans="1:3" x14ac:dyDescent="0.25">
      <c r="A111" t="b">
        <v>1</v>
      </c>
      <c r="B111">
        <v>-1596.0806</v>
      </c>
      <c r="C111">
        <v>-0.22801150000000001</v>
      </c>
    </row>
    <row r="112" spans="1:3" x14ac:dyDescent="0.25">
      <c r="A112" t="b">
        <v>1</v>
      </c>
      <c r="B112">
        <v>-260.27440000000001</v>
      </c>
      <c r="C112">
        <v>-3.7182060000000003E-2</v>
      </c>
    </row>
    <row r="113" spans="1:3" x14ac:dyDescent="0.25">
      <c r="A113" t="b">
        <v>1</v>
      </c>
      <c r="B113">
        <v>-203.66454999999999</v>
      </c>
      <c r="C113">
        <v>-2.9094935999999998E-2</v>
      </c>
    </row>
    <row r="114" spans="1:3" x14ac:dyDescent="0.25">
      <c r="A114" t="b">
        <v>1</v>
      </c>
      <c r="B114">
        <v>-1596.0806</v>
      </c>
      <c r="C114">
        <v>-0.22801150000000001</v>
      </c>
    </row>
    <row r="115" spans="1:3" x14ac:dyDescent="0.25">
      <c r="A115" t="b">
        <v>1</v>
      </c>
      <c r="B115">
        <v>-6.8403435000000004</v>
      </c>
      <c r="C115">
        <v>-0.22801144000000001</v>
      </c>
    </row>
    <row r="116" spans="1:3" x14ac:dyDescent="0.25">
      <c r="A116" t="b">
        <v>1</v>
      </c>
      <c r="B116">
        <v>-164.16827000000001</v>
      </c>
      <c r="C116">
        <v>-0.22801149000000001</v>
      </c>
    </row>
    <row r="117" spans="1:3" x14ac:dyDescent="0.25">
      <c r="A117" t="b">
        <v>1</v>
      </c>
      <c r="B117">
        <v>136.85327000000001</v>
      </c>
      <c r="C117">
        <v>0.17106658</v>
      </c>
    </row>
    <row r="118" spans="1:3" x14ac:dyDescent="0.25">
      <c r="A118" t="b">
        <v>1</v>
      </c>
      <c r="B118">
        <v>-6.8403435000000004</v>
      </c>
      <c r="C118">
        <v>-0.22801144000000001</v>
      </c>
    </row>
    <row r="119" spans="1:3" x14ac:dyDescent="0.25">
      <c r="A119" t="b">
        <v>1</v>
      </c>
      <c r="B119">
        <v>-6.8403435000000004</v>
      </c>
      <c r="C119">
        <v>-0.22801144000000001</v>
      </c>
    </row>
    <row r="120" spans="1:3" x14ac:dyDescent="0.25">
      <c r="A120" t="b">
        <v>1</v>
      </c>
      <c r="B120">
        <v>1186.0586000000001</v>
      </c>
      <c r="C120">
        <v>0.16943695</v>
      </c>
    </row>
    <row r="121" spans="1:3" x14ac:dyDescent="0.25">
      <c r="A121" t="b">
        <v>1</v>
      </c>
      <c r="B121">
        <v>-182.40924000000001</v>
      </c>
      <c r="C121">
        <v>-0.22801155000000001</v>
      </c>
    </row>
    <row r="122" spans="1:3" x14ac:dyDescent="0.25">
      <c r="A122" t="b">
        <v>1</v>
      </c>
      <c r="B122">
        <v>138.22443000000001</v>
      </c>
      <c r="C122">
        <v>0.17278052999999999</v>
      </c>
    </row>
    <row r="123" spans="1:3" x14ac:dyDescent="0.25">
      <c r="A123" t="b">
        <v>1</v>
      </c>
      <c r="B123">
        <v>-1596.0806</v>
      </c>
      <c r="C123">
        <v>-0.22801150000000001</v>
      </c>
    </row>
    <row r="124" spans="1:3" x14ac:dyDescent="0.25">
      <c r="A124" t="b">
        <v>1</v>
      </c>
      <c r="B124">
        <v>120.51428</v>
      </c>
      <c r="C124">
        <v>0.15064285999999999</v>
      </c>
    </row>
    <row r="125" spans="1:3" x14ac:dyDescent="0.25">
      <c r="A125" t="b">
        <v>1</v>
      </c>
      <c r="B125">
        <v>-1596.0806</v>
      </c>
      <c r="C125">
        <v>-0.22801150000000001</v>
      </c>
    </row>
    <row r="126" spans="1:3" x14ac:dyDescent="0.25">
      <c r="A126" t="b">
        <v>1</v>
      </c>
      <c r="B126">
        <v>5.772583</v>
      </c>
      <c r="C126">
        <v>7.2157289999999997E-3</v>
      </c>
    </row>
    <row r="127" spans="1:3" x14ac:dyDescent="0.25">
      <c r="A127" t="b">
        <v>1</v>
      </c>
      <c r="B127">
        <v>122.565735</v>
      </c>
      <c r="C127">
        <v>0.17023018000000001</v>
      </c>
    </row>
    <row r="128" spans="1:3" x14ac:dyDescent="0.25">
      <c r="A128" t="b">
        <v>1</v>
      </c>
      <c r="B128">
        <v>-182.40924000000001</v>
      </c>
      <c r="C128">
        <v>-0.22801155000000001</v>
      </c>
    </row>
    <row r="129" spans="1:3" x14ac:dyDescent="0.25">
      <c r="A129" t="b">
        <v>1</v>
      </c>
      <c r="B129">
        <v>19.358153999999999</v>
      </c>
      <c r="C129">
        <v>2.4197692E-2</v>
      </c>
    </row>
    <row r="130" spans="1:3" x14ac:dyDescent="0.25">
      <c r="A130" t="b">
        <v>1</v>
      </c>
      <c r="B130">
        <v>-6.8403435000000004</v>
      </c>
      <c r="C130">
        <v>-0.22801144000000001</v>
      </c>
    </row>
    <row r="131" spans="1:3" x14ac:dyDescent="0.25">
      <c r="A131" t="b">
        <v>1</v>
      </c>
      <c r="B131">
        <v>-164.16827000000001</v>
      </c>
      <c r="C131">
        <v>-0.22801149000000001</v>
      </c>
    </row>
    <row r="132" spans="1:3" x14ac:dyDescent="0.25">
      <c r="A132" t="b">
        <v>1</v>
      </c>
      <c r="B132">
        <v>107.46814000000001</v>
      </c>
      <c r="C132">
        <v>0.13433518</v>
      </c>
    </row>
    <row r="133" spans="1:3" x14ac:dyDescent="0.25">
      <c r="A133" t="b">
        <v>1</v>
      </c>
      <c r="B133">
        <v>63.276609999999998</v>
      </c>
      <c r="C133">
        <v>7.9095765999999998E-2</v>
      </c>
    </row>
    <row r="134" spans="1:3" x14ac:dyDescent="0.25">
      <c r="A134" t="b">
        <v>1</v>
      </c>
      <c r="B134">
        <v>-26.633545000000002</v>
      </c>
      <c r="C134">
        <v>-3.3291932000000003E-2</v>
      </c>
    </row>
    <row r="135" spans="1:3" x14ac:dyDescent="0.25">
      <c r="A135" t="b">
        <v>1</v>
      </c>
      <c r="B135">
        <v>50.491149999999998</v>
      </c>
      <c r="C135">
        <v>6.3113934999999996E-2</v>
      </c>
    </row>
    <row r="136" spans="1:3" x14ac:dyDescent="0.25">
      <c r="A136" t="b">
        <v>1</v>
      </c>
      <c r="B136">
        <v>-0.164711</v>
      </c>
      <c r="C136">
        <v>-5.4903670000000003E-3</v>
      </c>
    </row>
    <row r="137" spans="1:3" x14ac:dyDescent="0.25">
      <c r="A137" t="b">
        <v>1</v>
      </c>
      <c r="B137">
        <v>-164.16827000000001</v>
      </c>
      <c r="C137">
        <v>-0.22801149000000001</v>
      </c>
    </row>
    <row r="138" spans="1:3" x14ac:dyDescent="0.25">
      <c r="A138" t="b">
        <v>1</v>
      </c>
      <c r="B138">
        <v>-182.40924000000001</v>
      </c>
      <c r="C138">
        <v>-0.22801155000000001</v>
      </c>
    </row>
    <row r="139" spans="1:3" x14ac:dyDescent="0.25">
      <c r="A139" t="b">
        <v>1</v>
      </c>
      <c r="B139">
        <v>-182.40924000000001</v>
      </c>
      <c r="C139">
        <v>-0.22801155000000001</v>
      </c>
    </row>
    <row r="140" spans="1:3" x14ac:dyDescent="0.25">
      <c r="A140" t="b">
        <v>1</v>
      </c>
      <c r="B140">
        <v>-1596.0806</v>
      </c>
      <c r="C140">
        <v>-0.22801150000000001</v>
      </c>
    </row>
    <row r="141" spans="1:3" x14ac:dyDescent="0.25">
      <c r="A141" t="b">
        <v>1</v>
      </c>
      <c r="B141">
        <v>43.467039999999997</v>
      </c>
      <c r="C141">
        <v>5.4333802E-2</v>
      </c>
    </row>
    <row r="142" spans="1:3" x14ac:dyDescent="0.25">
      <c r="A142" t="b">
        <v>1</v>
      </c>
      <c r="B142">
        <v>-164.16827000000001</v>
      </c>
      <c r="C142">
        <v>-0.22801149000000001</v>
      </c>
    </row>
    <row r="143" spans="1:3" x14ac:dyDescent="0.25">
      <c r="A143" t="b">
        <v>1</v>
      </c>
      <c r="B143">
        <v>-164.16827000000001</v>
      </c>
      <c r="C143">
        <v>-0.22801149000000001</v>
      </c>
    </row>
    <row r="144" spans="1:3" x14ac:dyDescent="0.25">
      <c r="A144" t="b">
        <v>1</v>
      </c>
      <c r="B144">
        <v>459.0874</v>
      </c>
      <c r="C144">
        <v>6.5583915000000007E-2</v>
      </c>
    </row>
    <row r="145" spans="1:3" x14ac:dyDescent="0.25">
      <c r="A145" t="b">
        <v>1</v>
      </c>
      <c r="B145">
        <v>-182.40924000000001</v>
      </c>
      <c r="C145">
        <v>-0.22801155000000001</v>
      </c>
    </row>
    <row r="146" spans="1:3" x14ac:dyDescent="0.25">
      <c r="A146" t="b">
        <v>1</v>
      </c>
      <c r="B146">
        <v>47.500121999999998</v>
      </c>
      <c r="C146">
        <v>5.9375152E-2</v>
      </c>
    </row>
    <row r="147" spans="1:3" x14ac:dyDescent="0.25">
      <c r="A147" t="b">
        <v>1</v>
      </c>
      <c r="B147">
        <v>-0.85812379999999999</v>
      </c>
      <c r="C147">
        <v>-2.8604126000000001E-2</v>
      </c>
    </row>
    <row r="148" spans="1:3" x14ac:dyDescent="0.25">
      <c r="A148" t="b">
        <v>1</v>
      </c>
      <c r="B148">
        <v>4.3571549999999997</v>
      </c>
      <c r="C148">
        <v>0.14523849</v>
      </c>
    </row>
    <row r="149" spans="1:3" x14ac:dyDescent="0.25">
      <c r="A149" t="b">
        <v>1</v>
      </c>
      <c r="B149">
        <v>54.548279999999998</v>
      </c>
      <c r="C149">
        <v>6.8185350000000006E-2</v>
      </c>
    </row>
    <row r="150" spans="1:3" x14ac:dyDescent="0.25">
      <c r="A150" t="b">
        <v>1</v>
      </c>
      <c r="B150">
        <v>-182.40924000000001</v>
      </c>
      <c r="C150">
        <v>-0.22801155000000001</v>
      </c>
    </row>
    <row r="151" spans="1:3" x14ac:dyDescent="0.25">
      <c r="A151" t="b">
        <v>1</v>
      </c>
      <c r="B151">
        <v>-6.8403435000000004</v>
      </c>
      <c r="C151">
        <v>-0.22801144000000001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8333-081A-448B-B689-DBCD967D17FB}">
  <dimension ref="A1:F151"/>
  <sheetViews>
    <sheetView workbookViewId="0">
      <selection activeCell="F7" sqref="F7"/>
    </sheetView>
  </sheetViews>
  <sheetFormatPr defaultRowHeight="15" x14ac:dyDescent="0.25"/>
  <cols>
    <col min="1" max="1" width="12.42578125" bestFit="1" customWidth="1"/>
    <col min="2" max="3" width="12.7109375" bestFit="1" customWidth="1"/>
    <col min="5" max="5" width="30.5703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ht="18.75" x14ac:dyDescent="0.3">
      <c r="A2" t="b">
        <v>1</v>
      </c>
      <c r="B2">
        <v>120.974976</v>
      </c>
      <c r="C2">
        <v>0.15121871000000001</v>
      </c>
      <c r="E2" s="1" t="s">
        <v>3</v>
      </c>
      <c r="F2" s="2">
        <f xml:space="preserve"> COUNTIF(TradeResults18[Column1], "VERDADEIRO") / COUNTA(TradeResults18[Column1])</f>
        <v>1</v>
      </c>
    </row>
    <row r="3" spans="1:6" ht="18.75" x14ac:dyDescent="0.3">
      <c r="A3" t="b">
        <v>1</v>
      </c>
      <c r="B3">
        <v>84.176329999999993</v>
      </c>
      <c r="C3">
        <v>0.105220415</v>
      </c>
      <c r="E3" s="1" t="s">
        <v>4</v>
      </c>
      <c r="F3" s="2">
        <f xml:space="preserve"> AVERAGE(TradeResults18[Column3])</f>
        <v>0.22203383567866661</v>
      </c>
    </row>
    <row r="4" spans="1:6" ht="18.75" x14ac:dyDescent="0.3">
      <c r="A4" t="b">
        <v>1</v>
      </c>
      <c r="B4">
        <v>283.11792000000003</v>
      </c>
      <c r="C4">
        <v>0.35389739999999997</v>
      </c>
      <c r="E4" s="4" t="s">
        <v>5</v>
      </c>
      <c r="F4" s="2">
        <f>_xlfn.STDEV.P(TradeResults18[Column3])</f>
        <v>0.12835857488131117</v>
      </c>
    </row>
    <row r="5" spans="1:6" ht="18.75" x14ac:dyDescent="0.3">
      <c r="A5" t="b">
        <v>1</v>
      </c>
      <c r="B5">
        <v>2.6688231999999998</v>
      </c>
      <c r="C5">
        <v>8.8960774000000006E-2</v>
      </c>
      <c r="E5" s="1" t="s">
        <v>6</v>
      </c>
      <c r="F5" s="2">
        <f t="array" ref="F5">_xlfn.STDEV.P(IF(TradeResults18[Column3] &gt; 0,TradeResults18[Column3]))</f>
        <v>0.11621888417464776</v>
      </c>
    </row>
    <row r="6" spans="1:6" ht="18.75" x14ac:dyDescent="0.3">
      <c r="A6" t="b">
        <v>1</v>
      </c>
      <c r="B6">
        <v>132.00012000000001</v>
      </c>
      <c r="C6">
        <v>0.18333350000000001</v>
      </c>
      <c r="E6" s="1" t="s">
        <v>7</v>
      </c>
      <c r="F6" s="2">
        <f t="array" ref="F6">_xlfn.STDEV.P(IF(TradeResults18[Column3] &lt; 0,TradeResults18[Column3]))</f>
        <v>2.1761816686637094E-2</v>
      </c>
    </row>
    <row r="7" spans="1:6" x14ac:dyDescent="0.25">
      <c r="A7" t="b">
        <v>1</v>
      </c>
      <c r="B7">
        <v>2434.0654</v>
      </c>
      <c r="C7">
        <v>0.34772363000000001</v>
      </c>
    </row>
    <row r="8" spans="1:6" x14ac:dyDescent="0.25">
      <c r="A8" t="b">
        <v>1</v>
      </c>
      <c r="B8">
        <v>249.08825999999999</v>
      </c>
      <c r="C8">
        <v>0.31136033000000002</v>
      </c>
    </row>
    <row r="9" spans="1:6" x14ac:dyDescent="0.25">
      <c r="A9" t="b">
        <v>1</v>
      </c>
      <c r="B9">
        <v>2528.2842000000001</v>
      </c>
      <c r="C9">
        <v>0.36118346000000001</v>
      </c>
    </row>
    <row r="10" spans="1:6" x14ac:dyDescent="0.25">
      <c r="A10" t="b">
        <v>1</v>
      </c>
      <c r="B10">
        <v>3.5309181000000001</v>
      </c>
      <c r="C10">
        <v>0.11769727000000001</v>
      </c>
    </row>
    <row r="11" spans="1:6" x14ac:dyDescent="0.25">
      <c r="A11" t="b">
        <v>1</v>
      </c>
      <c r="B11">
        <v>1170.8105</v>
      </c>
      <c r="C11">
        <v>0.16725865000000001</v>
      </c>
    </row>
    <row r="12" spans="1:6" x14ac:dyDescent="0.25">
      <c r="A12" t="b">
        <v>1</v>
      </c>
      <c r="B12">
        <v>169.35883000000001</v>
      </c>
      <c r="C12">
        <v>0.21169853</v>
      </c>
    </row>
    <row r="13" spans="1:6" x14ac:dyDescent="0.25">
      <c r="A13" t="b">
        <v>1</v>
      </c>
      <c r="B13">
        <v>280.23363999999998</v>
      </c>
      <c r="C13">
        <v>0.35029206000000002</v>
      </c>
    </row>
    <row r="14" spans="1:6" x14ac:dyDescent="0.25">
      <c r="A14" t="b">
        <v>1</v>
      </c>
      <c r="B14">
        <v>97.432980000000001</v>
      </c>
      <c r="C14">
        <v>0.13532358</v>
      </c>
    </row>
    <row r="15" spans="1:6" x14ac:dyDescent="0.25">
      <c r="A15" t="b">
        <v>1</v>
      </c>
      <c r="B15">
        <v>1683.0947000000001</v>
      </c>
      <c r="C15">
        <v>0.24044209999999999</v>
      </c>
    </row>
    <row r="16" spans="1:6" x14ac:dyDescent="0.25">
      <c r="A16" t="b">
        <v>1</v>
      </c>
      <c r="B16">
        <v>303.98926</v>
      </c>
      <c r="C16">
        <v>4.3427035000000003E-2</v>
      </c>
    </row>
    <row r="17" spans="1:3" x14ac:dyDescent="0.25">
      <c r="A17" t="b">
        <v>1</v>
      </c>
      <c r="B17">
        <v>4.6536980000000003</v>
      </c>
      <c r="C17">
        <v>0.15512326000000001</v>
      </c>
    </row>
    <row r="18" spans="1:3" x14ac:dyDescent="0.25">
      <c r="A18" t="b">
        <v>1</v>
      </c>
      <c r="B18">
        <v>-32.246338000000002</v>
      </c>
      <c r="C18">
        <v>-4.4786579999999999E-2</v>
      </c>
    </row>
    <row r="19" spans="1:3" x14ac:dyDescent="0.25">
      <c r="A19" t="b">
        <v>1</v>
      </c>
      <c r="B19">
        <v>282.20776000000001</v>
      </c>
      <c r="C19">
        <v>0.35275972</v>
      </c>
    </row>
    <row r="20" spans="1:3" x14ac:dyDescent="0.25">
      <c r="A20" t="b">
        <v>1</v>
      </c>
      <c r="B20">
        <v>1608.7881</v>
      </c>
      <c r="C20">
        <v>0.22982686999999999</v>
      </c>
    </row>
    <row r="21" spans="1:3" x14ac:dyDescent="0.25">
      <c r="A21" t="b">
        <v>1</v>
      </c>
      <c r="B21">
        <v>114</v>
      </c>
      <c r="C21">
        <v>0.15833332999999999</v>
      </c>
    </row>
    <row r="22" spans="1:3" x14ac:dyDescent="0.25">
      <c r="A22" t="b">
        <v>1</v>
      </c>
      <c r="B22">
        <v>10.552345000000001</v>
      </c>
      <c r="C22">
        <v>0.35174483000000001</v>
      </c>
    </row>
    <row r="23" spans="1:3" x14ac:dyDescent="0.25">
      <c r="A23" t="b">
        <v>1</v>
      </c>
      <c r="B23">
        <v>2179.5225</v>
      </c>
      <c r="C23">
        <v>0.31136036</v>
      </c>
    </row>
    <row r="24" spans="1:3" x14ac:dyDescent="0.25">
      <c r="A24" t="b">
        <v>1</v>
      </c>
      <c r="B24">
        <v>256.61633</v>
      </c>
      <c r="C24">
        <v>0.35641158000000001</v>
      </c>
    </row>
    <row r="25" spans="1:3" x14ac:dyDescent="0.25">
      <c r="A25" t="b">
        <v>1</v>
      </c>
      <c r="B25">
        <v>192.23047</v>
      </c>
      <c r="C25">
        <v>0.26698675999999999</v>
      </c>
    </row>
    <row r="26" spans="1:3" x14ac:dyDescent="0.25">
      <c r="A26" t="b">
        <v>1</v>
      </c>
      <c r="B26">
        <v>224.17944</v>
      </c>
      <c r="C26">
        <v>0.31136033000000002</v>
      </c>
    </row>
    <row r="27" spans="1:3" x14ac:dyDescent="0.25">
      <c r="A27" t="b">
        <v>1</v>
      </c>
      <c r="B27">
        <v>2179.5225</v>
      </c>
      <c r="C27">
        <v>0.31136036</v>
      </c>
    </row>
    <row r="28" spans="1:3" x14ac:dyDescent="0.25">
      <c r="A28" t="b">
        <v>1</v>
      </c>
      <c r="B28">
        <v>249.08825999999999</v>
      </c>
      <c r="C28">
        <v>0.31136033000000002</v>
      </c>
    </row>
    <row r="29" spans="1:3" x14ac:dyDescent="0.25">
      <c r="A29" t="b">
        <v>1</v>
      </c>
      <c r="B29">
        <v>10.7679825</v>
      </c>
      <c r="C29">
        <v>0.35893276000000002</v>
      </c>
    </row>
    <row r="30" spans="1:3" x14ac:dyDescent="0.25">
      <c r="A30" t="b">
        <v>1</v>
      </c>
      <c r="B30">
        <v>251.74377000000001</v>
      </c>
      <c r="C30">
        <v>0.34964412</v>
      </c>
    </row>
    <row r="31" spans="1:3" x14ac:dyDescent="0.25">
      <c r="A31" t="b">
        <v>1</v>
      </c>
      <c r="B31">
        <v>-40.611330000000002</v>
      </c>
      <c r="C31">
        <v>-5.6404624E-2</v>
      </c>
    </row>
    <row r="32" spans="1:3" x14ac:dyDescent="0.25">
      <c r="A32" t="b">
        <v>1</v>
      </c>
      <c r="B32">
        <v>6.923851</v>
      </c>
      <c r="C32">
        <v>0.23079504000000001</v>
      </c>
    </row>
    <row r="33" spans="1:3" x14ac:dyDescent="0.25">
      <c r="A33" t="b">
        <v>1</v>
      </c>
      <c r="B33">
        <v>-28.718506000000001</v>
      </c>
      <c r="C33">
        <v>-3.5898133999999998E-2</v>
      </c>
    </row>
    <row r="34" spans="1:3" x14ac:dyDescent="0.25">
      <c r="A34" t="b">
        <v>1</v>
      </c>
      <c r="B34">
        <v>9.6997070000000001</v>
      </c>
      <c r="C34">
        <v>1.3856725000000001E-3</v>
      </c>
    </row>
    <row r="35" spans="1:3" x14ac:dyDescent="0.25">
      <c r="A35" t="b">
        <v>1</v>
      </c>
      <c r="B35">
        <v>154.67517000000001</v>
      </c>
      <c r="C35">
        <v>0.21482662999999999</v>
      </c>
    </row>
    <row r="36" spans="1:3" x14ac:dyDescent="0.25">
      <c r="A36" t="b">
        <v>1</v>
      </c>
      <c r="B36">
        <v>10.598629000000001</v>
      </c>
      <c r="C36">
        <v>0.35328764000000001</v>
      </c>
    </row>
    <row r="37" spans="1:3" x14ac:dyDescent="0.25">
      <c r="A37" t="b">
        <v>1</v>
      </c>
      <c r="B37">
        <v>127.97632</v>
      </c>
      <c r="C37">
        <v>0.17774487999999999</v>
      </c>
    </row>
    <row r="38" spans="1:3" x14ac:dyDescent="0.25">
      <c r="A38" t="b">
        <v>1</v>
      </c>
      <c r="B38">
        <v>985.81835999999998</v>
      </c>
      <c r="C38">
        <v>0.14083118999999999</v>
      </c>
    </row>
    <row r="39" spans="1:3" x14ac:dyDescent="0.25">
      <c r="A39" t="b">
        <v>1</v>
      </c>
      <c r="B39">
        <v>132.36365000000001</v>
      </c>
      <c r="C39">
        <v>0.18383840000000001</v>
      </c>
    </row>
    <row r="40" spans="1:3" x14ac:dyDescent="0.25">
      <c r="A40" t="b">
        <v>1</v>
      </c>
      <c r="B40">
        <v>264.28246999999999</v>
      </c>
      <c r="C40">
        <v>0.36705900000000002</v>
      </c>
    </row>
    <row r="41" spans="1:3" x14ac:dyDescent="0.25">
      <c r="A41" t="b">
        <v>1</v>
      </c>
      <c r="B41">
        <v>2564.4315999999999</v>
      </c>
      <c r="C41">
        <v>0.36634737000000001</v>
      </c>
    </row>
    <row r="42" spans="1:3" x14ac:dyDescent="0.25">
      <c r="A42" t="b">
        <v>1</v>
      </c>
      <c r="B42">
        <v>83.570679999999996</v>
      </c>
      <c r="C42">
        <v>0.11607039</v>
      </c>
    </row>
    <row r="43" spans="1:3" x14ac:dyDescent="0.25">
      <c r="A43" t="b">
        <v>1</v>
      </c>
      <c r="B43">
        <v>3.2203026000000001</v>
      </c>
      <c r="C43">
        <v>0.10734341999999999</v>
      </c>
    </row>
    <row r="44" spans="1:3" x14ac:dyDescent="0.25">
      <c r="A44" t="b">
        <v>1</v>
      </c>
      <c r="B44">
        <v>278.81957999999997</v>
      </c>
      <c r="C44">
        <v>0.34852448000000003</v>
      </c>
    </row>
    <row r="45" spans="1:3" x14ac:dyDescent="0.25">
      <c r="A45" t="b">
        <v>1</v>
      </c>
      <c r="B45">
        <v>10.652119000000001</v>
      </c>
      <c r="C45">
        <v>0.35507062</v>
      </c>
    </row>
    <row r="46" spans="1:3" x14ac:dyDescent="0.25">
      <c r="A46" t="b">
        <v>1</v>
      </c>
      <c r="B46">
        <v>291.2527</v>
      </c>
      <c r="C46">
        <v>0.36406586000000002</v>
      </c>
    </row>
    <row r="47" spans="1:3" x14ac:dyDescent="0.25">
      <c r="A47" t="b">
        <v>1</v>
      </c>
      <c r="B47">
        <v>2547.5596</v>
      </c>
      <c r="C47">
        <v>0.36393708000000002</v>
      </c>
    </row>
    <row r="48" spans="1:3" x14ac:dyDescent="0.25">
      <c r="A48" t="b">
        <v>1</v>
      </c>
      <c r="B48">
        <v>2573.6552999999999</v>
      </c>
      <c r="C48">
        <v>0.36766504999999999</v>
      </c>
    </row>
    <row r="49" spans="1:3" x14ac:dyDescent="0.25">
      <c r="A49" t="b">
        <v>1</v>
      </c>
      <c r="B49">
        <v>210.77148</v>
      </c>
      <c r="C49">
        <v>3.0110212000000001E-2</v>
      </c>
    </row>
    <row r="50" spans="1:3" x14ac:dyDescent="0.25">
      <c r="A50" t="b">
        <v>1</v>
      </c>
      <c r="B50">
        <v>-0.31854248000000002</v>
      </c>
      <c r="C50">
        <v>-3.9817809999999999E-4</v>
      </c>
    </row>
    <row r="51" spans="1:3" x14ac:dyDescent="0.25">
      <c r="A51" t="b">
        <v>1</v>
      </c>
      <c r="B51">
        <v>2179.5225</v>
      </c>
      <c r="C51">
        <v>0.31136036</v>
      </c>
    </row>
    <row r="52" spans="1:3" x14ac:dyDescent="0.25">
      <c r="A52" t="b">
        <v>1</v>
      </c>
      <c r="B52">
        <v>138.71521000000001</v>
      </c>
      <c r="C52">
        <v>0.17339400999999999</v>
      </c>
    </row>
    <row r="53" spans="1:3" x14ac:dyDescent="0.25">
      <c r="A53" t="b">
        <v>1</v>
      </c>
      <c r="B53">
        <v>10.681156</v>
      </c>
      <c r="C53">
        <v>0.35603854000000001</v>
      </c>
    </row>
    <row r="54" spans="1:3" x14ac:dyDescent="0.25">
      <c r="A54" t="b">
        <v>1</v>
      </c>
      <c r="B54">
        <v>10.51746</v>
      </c>
      <c r="C54">
        <v>0.350582</v>
      </c>
    </row>
    <row r="55" spans="1:3" x14ac:dyDescent="0.25">
      <c r="A55" t="b">
        <v>1</v>
      </c>
      <c r="B55">
        <v>2443.3330000000001</v>
      </c>
      <c r="C55">
        <v>0.34904756999999997</v>
      </c>
    </row>
    <row r="56" spans="1:3" x14ac:dyDescent="0.25">
      <c r="A56" t="b">
        <v>1</v>
      </c>
      <c r="B56">
        <v>290.11669999999998</v>
      </c>
      <c r="C56">
        <v>0.36264585999999999</v>
      </c>
    </row>
    <row r="57" spans="1:3" x14ac:dyDescent="0.25">
      <c r="A57" t="b">
        <v>1</v>
      </c>
      <c r="B57">
        <v>44.682740000000003</v>
      </c>
      <c r="C57">
        <v>6.2059360000000001E-2</v>
      </c>
    </row>
    <row r="58" spans="1:3" x14ac:dyDescent="0.25">
      <c r="A58" t="b">
        <v>1</v>
      </c>
      <c r="B58">
        <v>1.5246525</v>
      </c>
      <c r="C58">
        <v>5.0821748E-2</v>
      </c>
    </row>
    <row r="59" spans="1:3" x14ac:dyDescent="0.25">
      <c r="A59" t="b">
        <v>1</v>
      </c>
      <c r="B59">
        <v>84.263244999999998</v>
      </c>
      <c r="C59">
        <v>0.10532906</v>
      </c>
    </row>
    <row r="60" spans="1:3" x14ac:dyDescent="0.25">
      <c r="A60" t="b">
        <v>1</v>
      </c>
      <c r="B60">
        <v>10.466564</v>
      </c>
      <c r="C60">
        <v>0.34888548000000003</v>
      </c>
    </row>
    <row r="61" spans="1:3" x14ac:dyDescent="0.25">
      <c r="A61" t="b">
        <v>1</v>
      </c>
      <c r="B61">
        <v>10.980193999999999</v>
      </c>
      <c r="C61">
        <v>0.36600645999999998</v>
      </c>
    </row>
    <row r="62" spans="1:3" x14ac:dyDescent="0.25">
      <c r="A62" t="b">
        <v>1</v>
      </c>
      <c r="B62">
        <v>1284.2538999999999</v>
      </c>
      <c r="C62">
        <v>0.18346483999999999</v>
      </c>
    </row>
    <row r="63" spans="1:3" x14ac:dyDescent="0.25">
      <c r="A63" t="b">
        <v>1</v>
      </c>
      <c r="B63">
        <v>2179.5225</v>
      </c>
      <c r="C63">
        <v>0.31136036</v>
      </c>
    </row>
    <row r="64" spans="1:3" x14ac:dyDescent="0.25">
      <c r="A64" t="b">
        <v>1</v>
      </c>
      <c r="B64">
        <v>224.17944</v>
      </c>
      <c r="C64">
        <v>0.31136033000000002</v>
      </c>
    </row>
    <row r="65" spans="1:3" x14ac:dyDescent="0.25">
      <c r="A65" t="b">
        <v>1</v>
      </c>
      <c r="B65">
        <v>14.430237</v>
      </c>
      <c r="C65">
        <v>2.0041995E-2</v>
      </c>
    </row>
    <row r="66" spans="1:3" x14ac:dyDescent="0.25">
      <c r="A66" t="b">
        <v>1</v>
      </c>
      <c r="B66">
        <v>144.52959999999999</v>
      </c>
      <c r="C66">
        <v>0.18066199999999999</v>
      </c>
    </row>
    <row r="67" spans="1:3" x14ac:dyDescent="0.25">
      <c r="A67" t="b">
        <v>1</v>
      </c>
      <c r="B67">
        <v>30.045593</v>
      </c>
      <c r="C67">
        <v>4.1729990000000002E-2</v>
      </c>
    </row>
    <row r="68" spans="1:3" x14ac:dyDescent="0.25">
      <c r="A68" t="b">
        <v>1</v>
      </c>
      <c r="B68">
        <v>1081.6690000000001</v>
      </c>
      <c r="C68">
        <v>0.15452413000000001</v>
      </c>
    </row>
    <row r="69" spans="1:3" x14ac:dyDescent="0.25">
      <c r="A69" t="b">
        <v>1</v>
      </c>
      <c r="B69">
        <v>8.2408599999999996</v>
      </c>
      <c r="C69">
        <v>0.27469534000000001</v>
      </c>
    </row>
    <row r="70" spans="1:3" x14ac:dyDescent="0.25">
      <c r="A70" t="b">
        <v>1</v>
      </c>
      <c r="B70">
        <v>1.3245049</v>
      </c>
      <c r="C70">
        <v>4.4150162E-2</v>
      </c>
    </row>
    <row r="71" spans="1:3" x14ac:dyDescent="0.25">
      <c r="A71" t="b">
        <v>1</v>
      </c>
      <c r="B71">
        <v>263.29547000000002</v>
      </c>
      <c r="C71">
        <v>0.36568814999999999</v>
      </c>
    </row>
    <row r="72" spans="1:3" x14ac:dyDescent="0.25">
      <c r="A72" t="b">
        <v>1</v>
      </c>
      <c r="B72">
        <v>1252.6699000000001</v>
      </c>
      <c r="C72">
        <v>0.17895284</v>
      </c>
    </row>
    <row r="73" spans="1:3" x14ac:dyDescent="0.25">
      <c r="A73" t="b">
        <v>1</v>
      </c>
      <c r="B73">
        <v>2179.5225</v>
      </c>
      <c r="C73">
        <v>0.31136036</v>
      </c>
    </row>
    <row r="74" spans="1:3" x14ac:dyDescent="0.25">
      <c r="A74" t="b">
        <v>1</v>
      </c>
      <c r="B74">
        <v>249.08825999999999</v>
      </c>
      <c r="C74">
        <v>0.31136033000000002</v>
      </c>
    </row>
    <row r="75" spans="1:3" x14ac:dyDescent="0.25">
      <c r="A75" t="b">
        <v>1</v>
      </c>
      <c r="B75">
        <v>153.0138</v>
      </c>
      <c r="C75">
        <v>0.19126724000000001</v>
      </c>
    </row>
    <row r="76" spans="1:3" x14ac:dyDescent="0.25">
      <c r="A76" t="b">
        <v>1</v>
      </c>
      <c r="B76">
        <v>1273.9473</v>
      </c>
      <c r="C76">
        <v>0.18199246999999999</v>
      </c>
    </row>
    <row r="77" spans="1:3" x14ac:dyDescent="0.25">
      <c r="A77" t="b">
        <v>1</v>
      </c>
      <c r="B77">
        <v>255.71306999999999</v>
      </c>
      <c r="C77">
        <v>0.35515704999999997</v>
      </c>
    </row>
    <row r="78" spans="1:3" x14ac:dyDescent="0.25">
      <c r="A78" t="b">
        <v>1</v>
      </c>
      <c r="B78">
        <v>8.2122189999999993</v>
      </c>
      <c r="C78">
        <v>1.0265274E-2</v>
      </c>
    </row>
    <row r="79" spans="1:3" x14ac:dyDescent="0.25">
      <c r="A79" t="b">
        <v>1</v>
      </c>
      <c r="B79">
        <v>10.544838</v>
      </c>
      <c r="C79">
        <v>0.35149459999999999</v>
      </c>
    </row>
    <row r="80" spans="1:3" x14ac:dyDescent="0.25">
      <c r="A80" t="b">
        <v>1</v>
      </c>
      <c r="B80">
        <v>11.031822</v>
      </c>
      <c r="C80">
        <v>0.36772739999999998</v>
      </c>
    </row>
    <row r="81" spans="1:3" x14ac:dyDescent="0.25">
      <c r="A81" t="b">
        <v>1</v>
      </c>
      <c r="B81">
        <v>2536.2860999999998</v>
      </c>
      <c r="C81">
        <v>0.3623266</v>
      </c>
    </row>
    <row r="82" spans="1:3" x14ac:dyDescent="0.25">
      <c r="A82" t="b">
        <v>1</v>
      </c>
      <c r="B82">
        <v>2442.9609999999998</v>
      </c>
      <c r="C82">
        <v>0.34899443000000002</v>
      </c>
    </row>
    <row r="83" spans="1:3" x14ac:dyDescent="0.25">
      <c r="A83" t="b">
        <v>1</v>
      </c>
      <c r="B83">
        <v>6.3594970000000002</v>
      </c>
      <c r="C83">
        <v>0.21198322999999999</v>
      </c>
    </row>
    <row r="84" spans="1:3" x14ac:dyDescent="0.25">
      <c r="A84" t="b">
        <v>1</v>
      </c>
      <c r="B84">
        <v>19.205566000000001</v>
      </c>
      <c r="C84">
        <v>2.4006956999999999E-2</v>
      </c>
    </row>
    <row r="85" spans="1:3" x14ac:dyDescent="0.25">
      <c r="A85" t="b">
        <v>1</v>
      </c>
      <c r="B85">
        <v>259.68669999999997</v>
      </c>
      <c r="C85">
        <v>0.360676</v>
      </c>
    </row>
    <row r="86" spans="1:3" x14ac:dyDescent="0.25">
      <c r="A86" t="b">
        <v>1</v>
      </c>
      <c r="B86">
        <v>154.09045</v>
      </c>
      <c r="C86">
        <v>0.19261307</v>
      </c>
    </row>
    <row r="87" spans="1:3" x14ac:dyDescent="0.25">
      <c r="A87" t="b">
        <v>1</v>
      </c>
      <c r="B87">
        <v>9.3408130000000007</v>
      </c>
      <c r="C87">
        <v>0.31136042000000003</v>
      </c>
    </row>
    <row r="88" spans="1:3" x14ac:dyDescent="0.25">
      <c r="A88" t="b">
        <v>1</v>
      </c>
      <c r="B88">
        <v>14.836608999999999</v>
      </c>
      <c r="C88">
        <v>1.8545762E-2</v>
      </c>
    </row>
    <row r="89" spans="1:3" x14ac:dyDescent="0.25">
      <c r="A89" t="b">
        <v>1</v>
      </c>
      <c r="B89">
        <v>249.08825999999999</v>
      </c>
      <c r="C89">
        <v>0.31136033000000002</v>
      </c>
    </row>
    <row r="90" spans="1:3" x14ac:dyDescent="0.25">
      <c r="A90" t="b">
        <v>1</v>
      </c>
      <c r="B90">
        <v>224.17944</v>
      </c>
      <c r="C90">
        <v>0.31136033000000002</v>
      </c>
    </row>
    <row r="91" spans="1:3" x14ac:dyDescent="0.25">
      <c r="A91" t="b">
        <v>1</v>
      </c>
      <c r="B91">
        <v>289.07799999999997</v>
      </c>
      <c r="C91">
        <v>0.36134749999999999</v>
      </c>
    </row>
    <row r="92" spans="1:3" x14ac:dyDescent="0.25">
      <c r="A92" t="b">
        <v>1</v>
      </c>
      <c r="B92">
        <v>5.5464630000000001</v>
      </c>
      <c r="C92">
        <v>0.18488209999999999</v>
      </c>
    </row>
    <row r="93" spans="1:3" x14ac:dyDescent="0.25">
      <c r="A93" t="b">
        <v>1</v>
      </c>
      <c r="B93">
        <v>1312.8300999999999</v>
      </c>
      <c r="C93">
        <v>0.18754715</v>
      </c>
    </row>
    <row r="94" spans="1:3" x14ac:dyDescent="0.25">
      <c r="A94" t="b">
        <v>1</v>
      </c>
      <c r="B94">
        <v>174.28467000000001</v>
      </c>
      <c r="C94">
        <v>0.21785584</v>
      </c>
    </row>
    <row r="95" spans="1:3" x14ac:dyDescent="0.25">
      <c r="A95" t="b">
        <v>1</v>
      </c>
      <c r="B95">
        <v>224.17944</v>
      </c>
      <c r="C95">
        <v>0.31136033000000002</v>
      </c>
    </row>
    <row r="96" spans="1:3" x14ac:dyDescent="0.25">
      <c r="A96" t="b">
        <v>1</v>
      </c>
      <c r="B96">
        <v>1.7260245999999999</v>
      </c>
      <c r="C96">
        <v>5.7534154999999997E-2</v>
      </c>
    </row>
    <row r="97" spans="1:3" x14ac:dyDescent="0.25">
      <c r="A97" t="b">
        <v>1</v>
      </c>
      <c r="B97">
        <v>7.2258760000000004</v>
      </c>
      <c r="C97">
        <v>0.24086252999999999</v>
      </c>
    </row>
    <row r="98" spans="1:3" x14ac:dyDescent="0.25">
      <c r="A98" t="b">
        <v>1</v>
      </c>
      <c r="B98">
        <v>253.74292</v>
      </c>
      <c r="C98">
        <v>0.35242072000000002</v>
      </c>
    </row>
    <row r="99" spans="1:3" x14ac:dyDescent="0.25">
      <c r="A99" t="b">
        <v>1</v>
      </c>
      <c r="B99">
        <v>62.872680000000003</v>
      </c>
      <c r="C99">
        <v>8.7323170000000006E-2</v>
      </c>
    </row>
    <row r="100" spans="1:3" x14ac:dyDescent="0.25">
      <c r="A100" t="b">
        <v>1</v>
      </c>
      <c r="B100">
        <v>249.08825999999999</v>
      </c>
      <c r="C100">
        <v>0.31136033000000002</v>
      </c>
    </row>
    <row r="101" spans="1:3" x14ac:dyDescent="0.25">
      <c r="A101" t="b">
        <v>1</v>
      </c>
      <c r="B101">
        <v>10.641261999999999</v>
      </c>
      <c r="C101">
        <v>0.35470873000000003</v>
      </c>
    </row>
    <row r="102" spans="1:3" x14ac:dyDescent="0.25">
      <c r="A102" t="b">
        <v>1</v>
      </c>
      <c r="B102">
        <v>185.23815999999999</v>
      </c>
      <c r="C102">
        <v>0.25727522000000003</v>
      </c>
    </row>
    <row r="103" spans="1:3" x14ac:dyDescent="0.25">
      <c r="A103" t="b">
        <v>1</v>
      </c>
      <c r="B103">
        <v>285.46776999999997</v>
      </c>
      <c r="C103">
        <v>0.3568347</v>
      </c>
    </row>
    <row r="104" spans="1:3" x14ac:dyDescent="0.25">
      <c r="A104" t="b">
        <v>1</v>
      </c>
      <c r="B104">
        <v>60.136963000000002</v>
      </c>
      <c r="C104">
        <v>8.3523559999999997E-2</v>
      </c>
    </row>
    <row r="105" spans="1:3" x14ac:dyDescent="0.25">
      <c r="A105" t="b">
        <v>1</v>
      </c>
      <c r="B105">
        <v>115.73535</v>
      </c>
      <c r="C105">
        <v>0.14466919</v>
      </c>
    </row>
    <row r="106" spans="1:3" x14ac:dyDescent="0.25">
      <c r="A106" t="b">
        <v>1</v>
      </c>
      <c r="B106">
        <v>224.17944</v>
      </c>
      <c r="C106">
        <v>0.31136033000000002</v>
      </c>
    </row>
    <row r="107" spans="1:3" x14ac:dyDescent="0.25">
      <c r="A107" t="b">
        <v>1</v>
      </c>
      <c r="B107">
        <v>1936.0809999999999</v>
      </c>
      <c r="C107">
        <v>0.27658302000000001</v>
      </c>
    </row>
    <row r="108" spans="1:3" x14ac:dyDescent="0.25">
      <c r="A108" t="b">
        <v>1</v>
      </c>
      <c r="B108">
        <v>49.586914</v>
      </c>
      <c r="C108">
        <v>6.8870715999999998E-2</v>
      </c>
    </row>
    <row r="109" spans="1:3" x14ac:dyDescent="0.25">
      <c r="A109" t="b">
        <v>1</v>
      </c>
      <c r="B109">
        <v>96.091309999999993</v>
      </c>
      <c r="C109">
        <v>0.12011413</v>
      </c>
    </row>
    <row r="110" spans="1:3" x14ac:dyDescent="0.25">
      <c r="A110" t="b">
        <v>1</v>
      </c>
      <c r="B110">
        <v>2179.5225</v>
      </c>
      <c r="C110">
        <v>0.31136036</v>
      </c>
    </row>
    <row r="111" spans="1:3" x14ac:dyDescent="0.25">
      <c r="A111" t="b">
        <v>1</v>
      </c>
      <c r="B111">
        <v>10.921307000000001</v>
      </c>
      <c r="C111">
        <v>0.36404355999999999</v>
      </c>
    </row>
    <row r="112" spans="1:3" x14ac:dyDescent="0.25">
      <c r="A112" t="b">
        <v>1</v>
      </c>
      <c r="B112">
        <v>284.98608000000002</v>
      </c>
      <c r="C112">
        <v>0.35623260000000001</v>
      </c>
    </row>
    <row r="113" spans="1:3" x14ac:dyDescent="0.25">
      <c r="A113" t="b">
        <v>1</v>
      </c>
      <c r="B113">
        <v>2541.8496</v>
      </c>
      <c r="C113">
        <v>0.36312136</v>
      </c>
    </row>
    <row r="114" spans="1:3" x14ac:dyDescent="0.25">
      <c r="A114" t="b">
        <v>1</v>
      </c>
      <c r="B114">
        <v>1.3479576</v>
      </c>
      <c r="C114">
        <v>4.4931921999999999E-2</v>
      </c>
    </row>
    <row r="115" spans="1:3" x14ac:dyDescent="0.25">
      <c r="A115" t="b">
        <v>1</v>
      </c>
      <c r="B115">
        <v>2526.2226999999998</v>
      </c>
      <c r="C115">
        <v>0.36088895999999998</v>
      </c>
    </row>
    <row r="116" spans="1:3" x14ac:dyDescent="0.25">
      <c r="A116" t="b">
        <v>1</v>
      </c>
      <c r="B116">
        <v>9.3408130000000007</v>
      </c>
      <c r="C116">
        <v>0.31136042000000003</v>
      </c>
    </row>
    <row r="117" spans="1:3" x14ac:dyDescent="0.25">
      <c r="A117" t="b">
        <v>1</v>
      </c>
      <c r="B117">
        <v>2.1479759999999999</v>
      </c>
      <c r="C117">
        <v>7.1599200000000002E-2</v>
      </c>
    </row>
    <row r="118" spans="1:3" x14ac:dyDescent="0.25">
      <c r="A118" t="b">
        <v>1</v>
      </c>
      <c r="B118">
        <v>224.17944</v>
      </c>
      <c r="C118">
        <v>0.31136033000000002</v>
      </c>
    </row>
    <row r="119" spans="1:3" x14ac:dyDescent="0.25">
      <c r="A119" t="b">
        <v>1</v>
      </c>
      <c r="B119">
        <v>10.89587</v>
      </c>
      <c r="C119">
        <v>0.36319570000000001</v>
      </c>
    </row>
    <row r="120" spans="1:3" x14ac:dyDescent="0.25">
      <c r="A120" t="b">
        <v>1</v>
      </c>
      <c r="B120">
        <v>186.40869000000001</v>
      </c>
      <c r="C120">
        <v>0.23301085999999999</v>
      </c>
    </row>
    <row r="121" spans="1:3" x14ac:dyDescent="0.25">
      <c r="A121" t="b">
        <v>1</v>
      </c>
      <c r="B121">
        <v>1.0523262</v>
      </c>
      <c r="C121">
        <v>3.5077539999999997E-2</v>
      </c>
    </row>
    <row r="122" spans="1:3" x14ac:dyDescent="0.25">
      <c r="A122" t="b">
        <v>1</v>
      </c>
      <c r="B122">
        <v>9.3408130000000007</v>
      </c>
      <c r="C122">
        <v>0.31136042000000003</v>
      </c>
    </row>
    <row r="123" spans="1:3" x14ac:dyDescent="0.25">
      <c r="A123" t="b">
        <v>1</v>
      </c>
      <c r="B123">
        <v>287.42883</v>
      </c>
      <c r="C123">
        <v>0.35928603999999997</v>
      </c>
    </row>
    <row r="124" spans="1:3" x14ac:dyDescent="0.25">
      <c r="A124" t="b">
        <v>1</v>
      </c>
      <c r="B124">
        <v>4.2028619999999997</v>
      </c>
      <c r="C124">
        <v>0.14009540000000001</v>
      </c>
    </row>
    <row r="125" spans="1:3" x14ac:dyDescent="0.25">
      <c r="A125" t="b">
        <v>1</v>
      </c>
      <c r="B125">
        <v>283.49768</v>
      </c>
      <c r="C125">
        <v>0.35437210000000002</v>
      </c>
    </row>
    <row r="126" spans="1:3" x14ac:dyDescent="0.25">
      <c r="A126" t="b">
        <v>1</v>
      </c>
      <c r="B126">
        <v>-309.74511999999999</v>
      </c>
      <c r="C126">
        <v>-4.4249304000000003E-2</v>
      </c>
    </row>
    <row r="127" spans="1:3" x14ac:dyDescent="0.25">
      <c r="A127" t="b">
        <v>1</v>
      </c>
      <c r="B127">
        <v>2.3020325000000001</v>
      </c>
      <c r="C127">
        <v>7.6734416E-2</v>
      </c>
    </row>
    <row r="128" spans="1:3" x14ac:dyDescent="0.25">
      <c r="A128" t="b">
        <v>1</v>
      </c>
      <c r="B128">
        <v>2547.3827999999999</v>
      </c>
      <c r="C128">
        <v>0.36391183999999999</v>
      </c>
    </row>
    <row r="129" spans="1:3" x14ac:dyDescent="0.25">
      <c r="A129" t="b">
        <v>1</v>
      </c>
      <c r="B129">
        <v>10.811901000000001</v>
      </c>
      <c r="C129">
        <v>0.36039670000000001</v>
      </c>
    </row>
    <row r="130" spans="1:3" x14ac:dyDescent="0.25">
      <c r="A130" t="b">
        <v>1</v>
      </c>
      <c r="B130">
        <v>7.1975403</v>
      </c>
      <c r="C130">
        <v>0.23991800999999999</v>
      </c>
    </row>
    <row r="131" spans="1:3" x14ac:dyDescent="0.25">
      <c r="A131" t="b">
        <v>1</v>
      </c>
      <c r="B131">
        <v>-5.3625106999999998E-2</v>
      </c>
      <c r="C131">
        <v>-1.7875036E-3</v>
      </c>
    </row>
    <row r="132" spans="1:3" x14ac:dyDescent="0.25">
      <c r="A132" t="b">
        <v>1</v>
      </c>
      <c r="B132">
        <v>995.99559999999997</v>
      </c>
      <c r="C132">
        <v>0.1422851</v>
      </c>
    </row>
    <row r="133" spans="1:3" x14ac:dyDescent="0.25">
      <c r="A133" t="b">
        <v>1</v>
      </c>
      <c r="B133">
        <v>5.1220511999999996</v>
      </c>
      <c r="C133">
        <v>0.17073505</v>
      </c>
    </row>
    <row r="134" spans="1:3" x14ac:dyDescent="0.25">
      <c r="A134" t="b">
        <v>1</v>
      </c>
      <c r="B134">
        <v>-423.74901999999997</v>
      </c>
      <c r="C134">
        <v>-6.0535576000000001E-2</v>
      </c>
    </row>
    <row r="135" spans="1:3" x14ac:dyDescent="0.25">
      <c r="A135" t="b">
        <v>1</v>
      </c>
      <c r="B135">
        <v>255.96893</v>
      </c>
      <c r="C135">
        <v>0.35551240000000001</v>
      </c>
    </row>
    <row r="136" spans="1:3" x14ac:dyDescent="0.25">
      <c r="A136" t="b">
        <v>1</v>
      </c>
      <c r="B136">
        <v>64.588620000000006</v>
      </c>
      <c r="C136">
        <v>8.0735779999999993E-2</v>
      </c>
    </row>
    <row r="137" spans="1:3" x14ac:dyDescent="0.25">
      <c r="A137" t="b">
        <v>1</v>
      </c>
      <c r="B137">
        <v>6.6332779999999998</v>
      </c>
      <c r="C137">
        <v>0.22110926</v>
      </c>
    </row>
    <row r="138" spans="1:3" x14ac:dyDescent="0.25">
      <c r="A138" t="b">
        <v>1</v>
      </c>
      <c r="B138">
        <v>135.21338</v>
      </c>
      <c r="C138">
        <v>0.18779635</v>
      </c>
    </row>
    <row r="139" spans="1:3" x14ac:dyDescent="0.25">
      <c r="A139" t="b">
        <v>1</v>
      </c>
      <c r="B139">
        <v>9.3408130000000007</v>
      </c>
      <c r="C139">
        <v>0.31136042000000003</v>
      </c>
    </row>
    <row r="140" spans="1:3" x14ac:dyDescent="0.25">
      <c r="A140" t="b">
        <v>1</v>
      </c>
      <c r="B140">
        <v>52.998840000000001</v>
      </c>
      <c r="C140">
        <v>6.6248550000000003E-2</v>
      </c>
    </row>
    <row r="141" spans="1:3" x14ac:dyDescent="0.25">
      <c r="A141" t="b">
        <v>1</v>
      </c>
      <c r="B141">
        <v>261.56774999999999</v>
      </c>
      <c r="C141">
        <v>0.36328854999999999</v>
      </c>
    </row>
    <row r="142" spans="1:3" x14ac:dyDescent="0.25">
      <c r="A142" t="b">
        <v>1</v>
      </c>
      <c r="B142">
        <v>289.10705999999999</v>
      </c>
      <c r="C142">
        <v>0.36138383000000002</v>
      </c>
    </row>
    <row r="143" spans="1:3" x14ac:dyDescent="0.25">
      <c r="A143" t="b">
        <v>1</v>
      </c>
      <c r="B143">
        <v>293.49462999999997</v>
      </c>
      <c r="C143">
        <v>0.36686829999999998</v>
      </c>
    </row>
    <row r="144" spans="1:3" x14ac:dyDescent="0.25">
      <c r="A144" t="b">
        <v>1</v>
      </c>
      <c r="B144">
        <v>56.294310000000003</v>
      </c>
      <c r="C144">
        <v>7.8186539999999999E-2</v>
      </c>
    </row>
    <row r="145" spans="1:3" x14ac:dyDescent="0.25">
      <c r="A145" t="b">
        <v>1</v>
      </c>
      <c r="B145">
        <v>126.34497</v>
      </c>
      <c r="C145">
        <v>0.15793120999999999</v>
      </c>
    </row>
    <row r="146" spans="1:3" x14ac:dyDescent="0.25">
      <c r="A146" t="b">
        <v>1</v>
      </c>
      <c r="B146">
        <v>801.25585999999998</v>
      </c>
      <c r="C146">
        <v>0.114465125</v>
      </c>
    </row>
    <row r="147" spans="1:3" x14ac:dyDescent="0.25">
      <c r="A147" t="b">
        <v>1</v>
      </c>
      <c r="B147">
        <v>2.9266586000000001</v>
      </c>
      <c r="C147">
        <v>9.7555290000000003E-2</v>
      </c>
    </row>
    <row r="148" spans="1:3" x14ac:dyDescent="0.25">
      <c r="A148" t="b">
        <v>1</v>
      </c>
      <c r="B148">
        <v>711.18115</v>
      </c>
      <c r="C148">
        <v>0.10159731</v>
      </c>
    </row>
    <row r="149" spans="1:3" x14ac:dyDescent="0.25">
      <c r="A149" t="b">
        <v>1</v>
      </c>
      <c r="B149">
        <v>-14.326599</v>
      </c>
      <c r="C149">
        <v>-1.9898055000000001E-2</v>
      </c>
    </row>
    <row r="150" spans="1:3" x14ac:dyDescent="0.25">
      <c r="A150" t="b">
        <v>1</v>
      </c>
      <c r="B150">
        <v>87.981444999999994</v>
      </c>
      <c r="C150">
        <v>0.109976806</v>
      </c>
    </row>
    <row r="151" spans="1:3" x14ac:dyDescent="0.25">
      <c r="A151" t="b">
        <v>1</v>
      </c>
      <c r="B151">
        <v>1004.562</v>
      </c>
      <c r="C151">
        <v>0.14350884999999999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631A-2D11-4640-9288-82D31885F49B}">
  <dimension ref="A1:F151"/>
  <sheetViews>
    <sheetView workbookViewId="0">
      <selection activeCell="F6" sqref="F6"/>
    </sheetView>
  </sheetViews>
  <sheetFormatPr defaultRowHeight="15" x14ac:dyDescent="0.25"/>
  <cols>
    <col min="1" max="1" width="12.42578125" bestFit="1" customWidth="1"/>
    <col min="2" max="2" width="11.140625" bestFit="1" customWidth="1"/>
    <col min="3" max="3" width="11.7109375" bestFit="1" customWidth="1"/>
    <col min="5" max="5" width="29.14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ht="18.75" x14ac:dyDescent="0.3">
      <c r="A2" t="b">
        <v>1</v>
      </c>
      <c r="B2">
        <v>277.89109999999999</v>
      </c>
      <c r="C2">
        <v>0.3473639</v>
      </c>
      <c r="E2" s="1" t="s">
        <v>3</v>
      </c>
      <c r="F2" s="2">
        <f xml:space="preserve"> COUNTIF(TradeResults17[Column1], "VERDADEIRO") / COUNTA(TradeResults17[Column1])</f>
        <v>1</v>
      </c>
    </row>
    <row r="3" spans="1:6" ht="18.75" x14ac:dyDescent="0.3">
      <c r="A3" t="b">
        <v>1</v>
      </c>
      <c r="B3">
        <v>277.89109999999999</v>
      </c>
      <c r="C3">
        <v>0.3473639</v>
      </c>
      <c r="E3" s="1" t="s">
        <v>4</v>
      </c>
      <c r="F3" s="2">
        <f xml:space="preserve"> AVERAGE(TradeResults17[Column3])</f>
        <v>1.3646156666666668E-2</v>
      </c>
    </row>
    <row r="4" spans="1:6" ht="18.75" x14ac:dyDescent="0.3">
      <c r="A4" t="b">
        <v>1</v>
      </c>
      <c r="B4">
        <v>-182.40924000000001</v>
      </c>
      <c r="C4">
        <v>-0.22801155000000001</v>
      </c>
      <c r="E4" s="4" t="s">
        <v>5</v>
      </c>
      <c r="F4" s="2">
        <f>_xlfn.STDEV.P(TradeResults17[Column3])</f>
        <v>0.28398140679133621</v>
      </c>
    </row>
    <row r="5" spans="1:6" ht="18.75" x14ac:dyDescent="0.3">
      <c r="A5" t="b">
        <v>1</v>
      </c>
      <c r="B5">
        <v>277.89109999999999</v>
      </c>
      <c r="C5">
        <v>0.3473639</v>
      </c>
      <c r="E5" s="1" t="s">
        <v>6</v>
      </c>
      <c r="F5" s="2">
        <f t="array" ref="F5">_xlfn.STDEV.P(IF(TradeResults17[Column3] &gt; 0,TradeResults17[Column3]))</f>
        <v>8.3489649307297994E-8</v>
      </c>
    </row>
    <row r="6" spans="1:6" ht="18.75" x14ac:dyDescent="0.3">
      <c r="A6" t="b">
        <v>1</v>
      </c>
      <c r="B6">
        <v>2431.5468999999998</v>
      </c>
      <c r="C6">
        <v>0.34736382999999998</v>
      </c>
      <c r="E6" s="1" t="s">
        <v>7</v>
      </c>
      <c r="F6" s="2">
        <f t="array" ref="F6">_xlfn.STDEV.P(IF(TradeResults17[Column3] &lt; 0,TradeResults17[Column3]))</f>
        <v>3.8771598976904997E-8</v>
      </c>
    </row>
    <row r="7" spans="1:6" x14ac:dyDescent="0.25">
      <c r="A7" t="b">
        <v>1</v>
      </c>
      <c r="B7">
        <v>-6.8403435000000004</v>
      </c>
      <c r="C7">
        <v>-0.22801144000000001</v>
      </c>
    </row>
    <row r="8" spans="1:6" x14ac:dyDescent="0.25">
      <c r="A8" t="b">
        <v>1</v>
      </c>
      <c r="B8">
        <v>250.10193000000001</v>
      </c>
      <c r="C8">
        <v>0.3473638</v>
      </c>
    </row>
    <row r="9" spans="1:6" x14ac:dyDescent="0.25">
      <c r="A9" t="b">
        <v>1</v>
      </c>
      <c r="B9">
        <v>-164.16827000000001</v>
      </c>
      <c r="C9">
        <v>-0.22801149000000001</v>
      </c>
    </row>
    <row r="10" spans="1:6" x14ac:dyDescent="0.25">
      <c r="A10" t="b">
        <v>1</v>
      </c>
      <c r="B10">
        <v>250.10193000000001</v>
      </c>
      <c r="C10">
        <v>0.3473638</v>
      </c>
    </row>
    <row r="11" spans="1:6" x14ac:dyDescent="0.25">
      <c r="A11" t="b">
        <v>1</v>
      </c>
      <c r="B11">
        <v>-1596.0806</v>
      </c>
      <c r="C11">
        <v>-0.22801150000000001</v>
      </c>
    </row>
    <row r="12" spans="1:6" x14ac:dyDescent="0.25">
      <c r="A12" t="b">
        <v>1</v>
      </c>
      <c r="B12">
        <v>-6.8403435000000004</v>
      </c>
      <c r="C12">
        <v>-0.22801144000000001</v>
      </c>
    </row>
    <row r="13" spans="1:6" x14ac:dyDescent="0.25">
      <c r="A13" t="b">
        <v>1</v>
      </c>
      <c r="B13">
        <v>-1596.0806</v>
      </c>
      <c r="C13">
        <v>-0.22801150000000001</v>
      </c>
    </row>
    <row r="14" spans="1:6" x14ac:dyDescent="0.25">
      <c r="A14" t="b">
        <v>1</v>
      </c>
      <c r="B14">
        <v>-164.16827000000001</v>
      </c>
      <c r="C14">
        <v>-0.22801149000000001</v>
      </c>
    </row>
    <row r="15" spans="1:6" x14ac:dyDescent="0.25">
      <c r="A15" t="b">
        <v>1</v>
      </c>
      <c r="B15">
        <v>-164.16827000000001</v>
      </c>
      <c r="C15">
        <v>-0.22801149000000001</v>
      </c>
    </row>
    <row r="16" spans="1:6" x14ac:dyDescent="0.25">
      <c r="A16" t="b">
        <v>1</v>
      </c>
      <c r="B16">
        <v>-1596.0806</v>
      </c>
      <c r="C16">
        <v>-0.22801150000000001</v>
      </c>
    </row>
    <row r="17" spans="1:3" x14ac:dyDescent="0.25">
      <c r="A17" t="b">
        <v>1</v>
      </c>
      <c r="B17">
        <v>-6.8403435000000004</v>
      </c>
      <c r="C17">
        <v>-0.22801144000000001</v>
      </c>
    </row>
    <row r="18" spans="1:3" x14ac:dyDescent="0.25">
      <c r="A18" t="b">
        <v>1</v>
      </c>
      <c r="B18">
        <v>250.10193000000001</v>
      </c>
      <c r="C18">
        <v>0.3473638</v>
      </c>
    </row>
    <row r="19" spans="1:3" x14ac:dyDescent="0.25">
      <c r="A19" t="b">
        <v>1</v>
      </c>
      <c r="B19">
        <v>-164.16827000000001</v>
      </c>
      <c r="C19">
        <v>-0.22801149000000001</v>
      </c>
    </row>
    <row r="20" spans="1:3" x14ac:dyDescent="0.25">
      <c r="A20" t="b">
        <v>1</v>
      </c>
      <c r="B20">
        <v>250.10193000000001</v>
      </c>
      <c r="C20">
        <v>0.3473638</v>
      </c>
    </row>
    <row r="21" spans="1:3" x14ac:dyDescent="0.25">
      <c r="A21" t="b">
        <v>1</v>
      </c>
      <c r="B21">
        <v>10.420921</v>
      </c>
      <c r="C21">
        <v>0.34736403999999999</v>
      </c>
    </row>
    <row r="22" spans="1:3" x14ac:dyDescent="0.25">
      <c r="A22" t="b">
        <v>1</v>
      </c>
      <c r="B22">
        <v>-164.16827000000001</v>
      </c>
      <c r="C22">
        <v>-0.22801149000000001</v>
      </c>
    </row>
    <row r="23" spans="1:3" x14ac:dyDescent="0.25">
      <c r="A23" t="b">
        <v>1</v>
      </c>
      <c r="B23">
        <v>250.10193000000001</v>
      </c>
      <c r="C23">
        <v>0.3473638</v>
      </c>
    </row>
    <row r="24" spans="1:3" x14ac:dyDescent="0.25">
      <c r="A24" t="b">
        <v>1</v>
      </c>
      <c r="B24">
        <v>250.10193000000001</v>
      </c>
      <c r="C24">
        <v>0.3473638</v>
      </c>
    </row>
    <row r="25" spans="1:3" x14ac:dyDescent="0.25">
      <c r="A25" t="b">
        <v>1</v>
      </c>
      <c r="B25">
        <v>-6.8403435000000004</v>
      </c>
      <c r="C25">
        <v>-0.22801144000000001</v>
      </c>
    </row>
    <row r="26" spans="1:3" x14ac:dyDescent="0.25">
      <c r="A26" t="b">
        <v>1</v>
      </c>
      <c r="B26">
        <v>10.420921</v>
      </c>
      <c r="C26">
        <v>0.34736403999999999</v>
      </c>
    </row>
    <row r="27" spans="1:3" x14ac:dyDescent="0.25">
      <c r="A27" t="b">
        <v>1</v>
      </c>
      <c r="B27">
        <v>277.89109999999999</v>
      </c>
      <c r="C27">
        <v>0.3473639</v>
      </c>
    </row>
    <row r="28" spans="1:3" x14ac:dyDescent="0.25">
      <c r="A28" t="b">
        <v>1</v>
      </c>
      <c r="B28">
        <v>250.10193000000001</v>
      </c>
      <c r="C28">
        <v>0.3473638</v>
      </c>
    </row>
    <row r="29" spans="1:3" x14ac:dyDescent="0.25">
      <c r="A29" t="b">
        <v>1</v>
      </c>
      <c r="B29">
        <v>-164.16827000000001</v>
      </c>
      <c r="C29">
        <v>-0.22801149000000001</v>
      </c>
    </row>
    <row r="30" spans="1:3" x14ac:dyDescent="0.25">
      <c r="A30" t="b">
        <v>1</v>
      </c>
      <c r="B30">
        <v>2431.5468999999998</v>
      </c>
      <c r="C30">
        <v>0.34736382999999998</v>
      </c>
    </row>
    <row r="31" spans="1:3" x14ac:dyDescent="0.25">
      <c r="A31" t="b">
        <v>1</v>
      </c>
      <c r="B31">
        <v>-1596.0806</v>
      </c>
      <c r="C31">
        <v>-0.22801150000000001</v>
      </c>
    </row>
    <row r="32" spans="1:3" x14ac:dyDescent="0.25">
      <c r="A32" t="b">
        <v>1</v>
      </c>
      <c r="B32">
        <v>-182.40924000000001</v>
      </c>
      <c r="C32">
        <v>-0.22801155000000001</v>
      </c>
    </row>
    <row r="33" spans="1:3" x14ac:dyDescent="0.25">
      <c r="A33" t="b">
        <v>1</v>
      </c>
      <c r="B33">
        <v>-6.8403435000000004</v>
      </c>
      <c r="C33">
        <v>-0.22801144000000001</v>
      </c>
    </row>
    <row r="34" spans="1:3" x14ac:dyDescent="0.25">
      <c r="A34" t="b">
        <v>1</v>
      </c>
      <c r="B34">
        <v>10.420921</v>
      </c>
      <c r="C34">
        <v>0.34736403999999999</v>
      </c>
    </row>
    <row r="35" spans="1:3" x14ac:dyDescent="0.25">
      <c r="A35" t="b">
        <v>1</v>
      </c>
      <c r="B35">
        <v>250.10193000000001</v>
      </c>
      <c r="C35">
        <v>0.3473638</v>
      </c>
    </row>
    <row r="36" spans="1:3" x14ac:dyDescent="0.25">
      <c r="A36" t="b">
        <v>1</v>
      </c>
      <c r="B36">
        <v>-182.40924000000001</v>
      </c>
      <c r="C36">
        <v>-0.22801155000000001</v>
      </c>
    </row>
    <row r="37" spans="1:3" x14ac:dyDescent="0.25">
      <c r="A37" t="b">
        <v>1</v>
      </c>
      <c r="B37">
        <v>2431.5468999999998</v>
      </c>
      <c r="C37">
        <v>0.34736382999999998</v>
      </c>
    </row>
    <row r="38" spans="1:3" x14ac:dyDescent="0.25">
      <c r="A38" t="b">
        <v>1</v>
      </c>
      <c r="B38">
        <v>277.89109999999999</v>
      </c>
      <c r="C38">
        <v>0.3473639</v>
      </c>
    </row>
    <row r="39" spans="1:3" x14ac:dyDescent="0.25">
      <c r="A39" t="b">
        <v>1</v>
      </c>
      <c r="B39">
        <v>277.89109999999999</v>
      </c>
      <c r="C39">
        <v>0.3473639</v>
      </c>
    </row>
    <row r="40" spans="1:3" x14ac:dyDescent="0.25">
      <c r="A40" t="b">
        <v>1</v>
      </c>
      <c r="B40">
        <v>277.89109999999999</v>
      </c>
      <c r="C40">
        <v>0.3473639</v>
      </c>
    </row>
    <row r="41" spans="1:3" x14ac:dyDescent="0.25">
      <c r="A41" t="b">
        <v>1</v>
      </c>
      <c r="B41">
        <v>277.89109999999999</v>
      </c>
      <c r="C41">
        <v>0.3473639</v>
      </c>
    </row>
    <row r="42" spans="1:3" x14ac:dyDescent="0.25">
      <c r="A42" t="b">
        <v>1</v>
      </c>
      <c r="B42">
        <v>10.420921</v>
      </c>
      <c r="C42">
        <v>0.34736403999999999</v>
      </c>
    </row>
    <row r="43" spans="1:3" x14ac:dyDescent="0.25">
      <c r="A43" t="b">
        <v>1</v>
      </c>
      <c r="B43">
        <v>250.10193000000001</v>
      </c>
      <c r="C43">
        <v>0.3473638</v>
      </c>
    </row>
    <row r="44" spans="1:3" x14ac:dyDescent="0.25">
      <c r="A44" t="b">
        <v>1</v>
      </c>
      <c r="B44">
        <v>277.89109999999999</v>
      </c>
      <c r="C44">
        <v>0.3473639</v>
      </c>
    </row>
    <row r="45" spans="1:3" x14ac:dyDescent="0.25">
      <c r="A45" t="b">
        <v>1</v>
      </c>
      <c r="B45">
        <v>-182.40924000000001</v>
      </c>
      <c r="C45">
        <v>-0.22801155000000001</v>
      </c>
    </row>
    <row r="46" spans="1:3" x14ac:dyDescent="0.25">
      <c r="A46" t="b">
        <v>1</v>
      </c>
      <c r="B46">
        <v>-182.40924000000001</v>
      </c>
      <c r="C46">
        <v>-0.22801155000000001</v>
      </c>
    </row>
    <row r="47" spans="1:3" x14ac:dyDescent="0.25">
      <c r="A47" t="b">
        <v>1</v>
      </c>
      <c r="B47">
        <v>2431.5468999999998</v>
      </c>
      <c r="C47">
        <v>0.34736382999999998</v>
      </c>
    </row>
    <row r="48" spans="1:3" x14ac:dyDescent="0.25">
      <c r="A48" t="b">
        <v>1</v>
      </c>
      <c r="B48">
        <v>-6.8403435000000004</v>
      </c>
      <c r="C48">
        <v>-0.22801144000000001</v>
      </c>
    </row>
    <row r="49" spans="1:3" x14ac:dyDescent="0.25">
      <c r="A49" t="b">
        <v>1</v>
      </c>
      <c r="B49">
        <v>-182.40924000000001</v>
      </c>
      <c r="C49">
        <v>-0.22801155000000001</v>
      </c>
    </row>
    <row r="50" spans="1:3" x14ac:dyDescent="0.25">
      <c r="A50" t="b">
        <v>1</v>
      </c>
      <c r="B50">
        <v>-182.40924000000001</v>
      </c>
      <c r="C50">
        <v>-0.22801155000000001</v>
      </c>
    </row>
    <row r="51" spans="1:3" x14ac:dyDescent="0.25">
      <c r="A51" t="b">
        <v>1</v>
      </c>
      <c r="B51">
        <v>-182.40924000000001</v>
      </c>
      <c r="C51">
        <v>-0.22801155000000001</v>
      </c>
    </row>
    <row r="52" spans="1:3" x14ac:dyDescent="0.25">
      <c r="A52" t="b">
        <v>1</v>
      </c>
      <c r="B52">
        <v>250.10193000000001</v>
      </c>
      <c r="C52">
        <v>0.3473638</v>
      </c>
    </row>
    <row r="53" spans="1:3" x14ac:dyDescent="0.25">
      <c r="A53" t="b">
        <v>1</v>
      </c>
      <c r="B53">
        <v>-1596.0806</v>
      </c>
      <c r="C53">
        <v>-0.22801150000000001</v>
      </c>
    </row>
    <row r="54" spans="1:3" x14ac:dyDescent="0.25">
      <c r="A54" t="b">
        <v>1</v>
      </c>
      <c r="B54">
        <v>2431.5468999999998</v>
      </c>
      <c r="C54">
        <v>0.34736382999999998</v>
      </c>
    </row>
    <row r="55" spans="1:3" x14ac:dyDescent="0.25">
      <c r="A55" t="b">
        <v>1</v>
      </c>
      <c r="B55">
        <v>250.10193000000001</v>
      </c>
      <c r="C55">
        <v>0.3473638</v>
      </c>
    </row>
    <row r="56" spans="1:3" x14ac:dyDescent="0.25">
      <c r="A56" t="b">
        <v>1</v>
      </c>
      <c r="B56">
        <v>10.420921</v>
      </c>
      <c r="C56">
        <v>0.34736403999999999</v>
      </c>
    </row>
    <row r="57" spans="1:3" x14ac:dyDescent="0.25">
      <c r="A57" t="b">
        <v>1</v>
      </c>
      <c r="B57">
        <v>-182.40924000000001</v>
      </c>
      <c r="C57">
        <v>-0.22801155000000001</v>
      </c>
    </row>
    <row r="58" spans="1:3" x14ac:dyDescent="0.25">
      <c r="A58" t="b">
        <v>1</v>
      </c>
      <c r="B58">
        <v>250.10193000000001</v>
      </c>
      <c r="C58">
        <v>0.3473638</v>
      </c>
    </row>
    <row r="59" spans="1:3" x14ac:dyDescent="0.25">
      <c r="A59" t="b">
        <v>1</v>
      </c>
      <c r="B59">
        <v>-182.40924000000001</v>
      </c>
      <c r="C59">
        <v>-0.22801155000000001</v>
      </c>
    </row>
    <row r="60" spans="1:3" x14ac:dyDescent="0.25">
      <c r="A60" t="b">
        <v>1</v>
      </c>
      <c r="B60">
        <v>-1596.0806</v>
      </c>
      <c r="C60">
        <v>-0.22801150000000001</v>
      </c>
    </row>
    <row r="61" spans="1:3" x14ac:dyDescent="0.25">
      <c r="A61" t="b">
        <v>1</v>
      </c>
      <c r="B61">
        <v>-1596.0806</v>
      </c>
      <c r="C61">
        <v>-0.22801150000000001</v>
      </c>
    </row>
    <row r="62" spans="1:3" x14ac:dyDescent="0.25">
      <c r="A62" t="b">
        <v>1</v>
      </c>
      <c r="B62">
        <v>-6.8403435000000004</v>
      </c>
      <c r="C62">
        <v>-0.22801144000000001</v>
      </c>
    </row>
    <row r="63" spans="1:3" x14ac:dyDescent="0.25">
      <c r="A63" t="b">
        <v>1</v>
      </c>
      <c r="B63">
        <v>250.10193000000001</v>
      </c>
      <c r="C63">
        <v>0.3473638</v>
      </c>
    </row>
    <row r="64" spans="1:3" x14ac:dyDescent="0.25">
      <c r="A64" t="b">
        <v>1</v>
      </c>
      <c r="B64">
        <v>-1596.0806</v>
      </c>
      <c r="C64">
        <v>-0.22801150000000001</v>
      </c>
    </row>
    <row r="65" spans="1:3" x14ac:dyDescent="0.25">
      <c r="A65" t="b">
        <v>1</v>
      </c>
      <c r="B65">
        <v>-1596.0806</v>
      </c>
      <c r="C65">
        <v>-0.22801150000000001</v>
      </c>
    </row>
    <row r="66" spans="1:3" x14ac:dyDescent="0.25">
      <c r="A66" t="b">
        <v>1</v>
      </c>
      <c r="B66">
        <v>2431.5468999999998</v>
      </c>
      <c r="C66">
        <v>0.34736382999999998</v>
      </c>
    </row>
    <row r="67" spans="1:3" x14ac:dyDescent="0.25">
      <c r="A67" t="b">
        <v>1</v>
      </c>
      <c r="B67">
        <v>-1596.0806</v>
      </c>
      <c r="C67">
        <v>-0.22801150000000001</v>
      </c>
    </row>
    <row r="68" spans="1:3" x14ac:dyDescent="0.25">
      <c r="A68" t="b">
        <v>1</v>
      </c>
      <c r="B68">
        <v>-6.8403435000000004</v>
      </c>
      <c r="C68">
        <v>-0.22801144000000001</v>
      </c>
    </row>
    <row r="69" spans="1:3" x14ac:dyDescent="0.25">
      <c r="A69" t="b">
        <v>1</v>
      </c>
      <c r="B69">
        <v>-6.8403435000000004</v>
      </c>
      <c r="C69">
        <v>-0.22801144000000001</v>
      </c>
    </row>
    <row r="70" spans="1:3" x14ac:dyDescent="0.25">
      <c r="A70" t="b">
        <v>1</v>
      </c>
      <c r="B70">
        <v>-164.16827000000001</v>
      </c>
      <c r="C70">
        <v>-0.22801149000000001</v>
      </c>
    </row>
    <row r="71" spans="1:3" x14ac:dyDescent="0.25">
      <c r="A71" t="b">
        <v>1</v>
      </c>
      <c r="B71">
        <v>-6.8403435000000004</v>
      </c>
      <c r="C71">
        <v>-0.22801144000000001</v>
      </c>
    </row>
    <row r="72" spans="1:3" x14ac:dyDescent="0.25">
      <c r="A72" t="b">
        <v>1</v>
      </c>
      <c r="B72">
        <v>-182.40924000000001</v>
      </c>
      <c r="C72">
        <v>-0.22801155000000001</v>
      </c>
    </row>
    <row r="73" spans="1:3" x14ac:dyDescent="0.25">
      <c r="A73" t="b">
        <v>1</v>
      </c>
      <c r="B73">
        <v>2431.5468999999998</v>
      </c>
      <c r="C73">
        <v>0.34736382999999998</v>
      </c>
    </row>
    <row r="74" spans="1:3" x14ac:dyDescent="0.25">
      <c r="A74" t="b">
        <v>1</v>
      </c>
      <c r="B74">
        <v>-6.8403435000000004</v>
      </c>
      <c r="C74">
        <v>-0.22801144000000001</v>
      </c>
    </row>
    <row r="75" spans="1:3" x14ac:dyDescent="0.25">
      <c r="A75" t="b">
        <v>1</v>
      </c>
      <c r="B75">
        <v>250.10193000000001</v>
      </c>
      <c r="C75">
        <v>0.3473638</v>
      </c>
    </row>
    <row r="76" spans="1:3" x14ac:dyDescent="0.25">
      <c r="A76" t="b">
        <v>1</v>
      </c>
      <c r="B76">
        <v>-1596.0806</v>
      </c>
      <c r="C76">
        <v>-0.22801150000000001</v>
      </c>
    </row>
    <row r="77" spans="1:3" x14ac:dyDescent="0.25">
      <c r="A77" t="b">
        <v>1</v>
      </c>
      <c r="B77">
        <v>-182.40924000000001</v>
      </c>
      <c r="C77">
        <v>-0.22801155000000001</v>
      </c>
    </row>
    <row r="78" spans="1:3" x14ac:dyDescent="0.25">
      <c r="A78" t="b">
        <v>1</v>
      </c>
      <c r="B78">
        <v>250.10193000000001</v>
      </c>
      <c r="C78">
        <v>0.3473638</v>
      </c>
    </row>
    <row r="79" spans="1:3" x14ac:dyDescent="0.25">
      <c r="A79" t="b">
        <v>1</v>
      </c>
      <c r="B79">
        <v>-164.16827000000001</v>
      </c>
      <c r="C79">
        <v>-0.22801149000000001</v>
      </c>
    </row>
    <row r="80" spans="1:3" x14ac:dyDescent="0.25">
      <c r="A80" t="b">
        <v>1</v>
      </c>
      <c r="B80">
        <v>-164.16827000000001</v>
      </c>
      <c r="C80">
        <v>-0.22801149000000001</v>
      </c>
    </row>
    <row r="81" spans="1:3" x14ac:dyDescent="0.25">
      <c r="A81" t="b">
        <v>1</v>
      </c>
      <c r="B81">
        <v>250.10193000000001</v>
      </c>
      <c r="C81">
        <v>0.3473638</v>
      </c>
    </row>
    <row r="82" spans="1:3" x14ac:dyDescent="0.25">
      <c r="A82" t="b">
        <v>1</v>
      </c>
      <c r="B82">
        <v>-164.16827000000001</v>
      </c>
      <c r="C82">
        <v>-0.22801149000000001</v>
      </c>
    </row>
    <row r="83" spans="1:3" x14ac:dyDescent="0.25">
      <c r="A83" t="b">
        <v>1</v>
      </c>
      <c r="B83">
        <v>277.89109999999999</v>
      </c>
      <c r="C83">
        <v>0.3473639</v>
      </c>
    </row>
    <row r="84" spans="1:3" x14ac:dyDescent="0.25">
      <c r="A84" t="b">
        <v>1</v>
      </c>
      <c r="B84">
        <v>250.10193000000001</v>
      </c>
      <c r="C84">
        <v>0.3473638</v>
      </c>
    </row>
    <row r="85" spans="1:3" x14ac:dyDescent="0.25">
      <c r="A85" t="b">
        <v>1</v>
      </c>
      <c r="B85">
        <v>-6.8403435000000004</v>
      </c>
      <c r="C85">
        <v>-0.22801144000000001</v>
      </c>
    </row>
    <row r="86" spans="1:3" x14ac:dyDescent="0.25">
      <c r="A86" t="b">
        <v>1</v>
      </c>
      <c r="B86">
        <v>-182.40924000000001</v>
      </c>
      <c r="C86">
        <v>-0.22801155000000001</v>
      </c>
    </row>
    <row r="87" spans="1:3" x14ac:dyDescent="0.25">
      <c r="A87" t="b">
        <v>1</v>
      </c>
      <c r="B87">
        <v>-6.8403435000000004</v>
      </c>
      <c r="C87">
        <v>-0.22801144000000001</v>
      </c>
    </row>
    <row r="88" spans="1:3" x14ac:dyDescent="0.25">
      <c r="A88" t="b">
        <v>1</v>
      </c>
      <c r="B88">
        <v>-1596.0806</v>
      </c>
      <c r="C88">
        <v>-0.22801150000000001</v>
      </c>
    </row>
    <row r="89" spans="1:3" x14ac:dyDescent="0.25">
      <c r="A89" t="b">
        <v>1</v>
      </c>
      <c r="B89">
        <v>-1596.0806</v>
      </c>
      <c r="C89">
        <v>-0.22801150000000001</v>
      </c>
    </row>
    <row r="90" spans="1:3" x14ac:dyDescent="0.25">
      <c r="A90" t="b">
        <v>1</v>
      </c>
      <c r="B90">
        <v>2431.5468999999998</v>
      </c>
      <c r="C90">
        <v>0.34736382999999998</v>
      </c>
    </row>
    <row r="91" spans="1:3" x14ac:dyDescent="0.25">
      <c r="A91" t="b">
        <v>1</v>
      </c>
      <c r="B91">
        <v>10.420921</v>
      </c>
      <c r="C91">
        <v>0.34736403999999999</v>
      </c>
    </row>
    <row r="92" spans="1:3" x14ac:dyDescent="0.25">
      <c r="A92" t="b">
        <v>1</v>
      </c>
      <c r="B92">
        <v>-1596.0806</v>
      </c>
      <c r="C92">
        <v>-0.22801150000000001</v>
      </c>
    </row>
    <row r="93" spans="1:3" x14ac:dyDescent="0.25">
      <c r="A93" t="b">
        <v>1</v>
      </c>
      <c r="B93">
        <v>-164.16827000000001</v>
      </c>
      <c r="C93">
        <v>-0.22801149000000001</v>
      </c>
    </row>
    <row r="94" spans="1:3" x14ac:dyDescent="0.25">
      <c r="A94" t="b">
        <v>1</v>
      </c>
      <c r="B94">
        <v>-182.40924000000001</v>
      </c>
      <c r="C94">
        <v>-0.22801155000000001</v>
      </c>
    </row>
    <row r="95" spans="1:3" x14ac:dyDescent="0.25">
      <c r="A95" t="b">
        <v>1</v>
      </c>
      <c r="B95">
        <v>-6.8403435000000004</v>
      </c>
      <c r="C95">
        <v>-0.22801144000000001</v>
      </c>
    </row>
    <row r="96" spans="1:3" x14ac:dyDescent="0.25">
      <c r="A96" t="b">
        <v>1</v>
      </c>
      <c r="B96">
        <v>-164.16827000000001</v>
      </c>
      <c r="C96">
        <v>-0.22801149000000001</v>
      </c>
    </row>
    <row r="97" spans="1:3" x14ac:dyDescent="0.25">
      <c r="A97" t="b">
        <v>1</v>
      </c>
      <c r="B97">
        <v>-6.8403435000000004</v>
      </c>
      <c r="C97">
        <v>-0.22801144000000001</v>
      </c>
    </row>
    <row r="98" spans="1:3" x14ac:dyDescent="0.25">
      <c r="A98" t="b">
        <v>1</v>
      </c>
      <c r="B98">
        <v>-182.40924000000001</v>
      </c>
      <c r="C98">
        <v>-0.22801155000000001</v>
      </c>
    </row>
    <row r="99" spans="1:3" x14ac:dyDescent="0.25">
      <c r="A99" t="b">
        <v>1</v>
      </c>
      <c r="B99">
        <v>-164.16827000000001</v>
      </c>
      <c r="C99">
        <v>-0.22801149000000001</v>
      </c>
    </row>
    <row r="100" spans="1:3" x14ac:dyDescent="0.25">
      <c r="A100" t="b">
        <v>1</v>
      </c>
      <c r="B100">
        <v>-182.40924000000001</v>
      </c>
      <c r="C100">
        <v>-0.22801155000000001</v>
      </c>
    </row>
    <row r="101" spans="1:3" x14ac:dyDescent="0.25">
      <c r="A101" t="b">
        <v>1</v>
      </c>
      <c r="B101">
        <v>-1596.0806</v>
      </c>
      <c r="C101">
        <v>-0.22801150000000001</v>
      </c>
    </row>
    <row r="102" spans="1:3" x14ac:dyDescent="0.25">
      <c r="A102" t="b">
        <v>1</v>
      </c>
      <c r="B102">
        <v>-182.40924000000001</v>
      </c>
      <c r="C102">
        <v>-0.22801155000000001</v>
      </c>
    </row>
    <row r="103" spans="1:3" x14ac:dyDescent="0.25">
      <c r="A103" t="b">
        <v>1</v>
      </c>
      <c r="B103">
        <v>-1596.0806</v>
      </c>
      <c r="C103">
        <v>-0.22801150000000001</v>
      </c>
    </row>
    <row r="104" spans="1:3" x14ac:dyDescent="0.25">
      <c r="A104" t="b">
        <v>1</v>
      </c>
      <c r="B104">
        <v>2431.5468999999998</v>
      </c>
      <c r="C104">
        <v>0.34736382999999998</v>
      </c>
    </row>
    <row r="105" spans="1:3" x14ac:dyDescent="0.25">
      <c r="A105" t="b">
        <v>1</v>
      </c>
      <c r="B105">
        <v>-164.16827000000001</v>
      </c>
      <c r="C105">
        <v>-0.22801149000000001</v>
      </c>
    </row>
    <row r="106" spans="1:3" x14ac:dyDescent="0.25">
      <c r="A106" t="b">
        <v>1</v>
      </c>
      <c r="B106">
        <v>277.89109999999999</v>
      </c>
      <c r="C106">
        <v>0.3473639</v>
      </c>
    </row>
    <row r="107" spans="1:3" x14ac:dyDescent="0.25">
      <c r="A107" t="b">
        <v>1</v>
      </c>
      <c r="B107">
        <v>-164.16827000000001</v>
      </c>
      <c r="C107">
        <v>-0.22801149000000001</v>
      </c>
    </row>
    <row r="108" spans="1:3" x14ac:dyDescent="0.25">
      <c r="A108" t="b">
        <v>1</v>
      </c>
      <c r="B108">
        <v>-164.16827000000001</v>
      </c>
      <c r="C108">
        <v>-0.22801149000000001</v>
      </c>
    </row>
    <row r="109" spans="1:3" x14ac:dyDescent="0.25">
      <c r="A109" t="b">
        <v>1</v>
      </c>
      <c r="B109">
        <v>10.420921</v>
      </c>
      <c r="C109">
        <v>0.34736403999999999</v>
      </c>
    </row>
    <row r="110" spans="1:3" x14ac:dyDescent="0.25">
      <c r="A110" t="b">
        <v>1</v>
      </c>
      <c r="B110">
        <v>-164.16827000000001</v>
      </c>
      <c r="C110">
        <v>-0.22801149000000001</v>
      </c>
    </row>
    <row r="111" spans="1:3" x14ac:dyDescent="0.25">
      <c r="A111" t="b">
        <v>1</v>
      </c>
      <c r="B111">
        <v>250.10193000000001</v>
      </c>
      <c r="C111">
        <v>0.3473638</v>
      </c>
    </row>
    <row r="112" spans="1:3" x14ac:dyDescent="0.25">
      <c r="A112" t="b">
        <v>1</v>
      </c>
      <c r="B112">
        <v>-6.8403435000000004</v>
      </c>
      <c r="C112">
        <v>-0.22801144000000001</v>
      </c>
    </row>
    <row r="113" spans="1:3" x14ac:dyDescent="0.25">
      <c r="A113" t="b">
        <v>1</v>
      </c>
      <c r="B113">
        <v>10.420921</v>
      </c>
      <c r="C113">
        <v>0.34736403999999999</v>
      </c>
    </row>
    <row r="114" spans="1:3" x14ac:dyDescent="0.25">
      <c r="A114" t="b">
        <v>1</v>
      </c>
      <c r="B114">
        <v>277.89109999999999</v>
      </c>
      <c r="C114">
        <v>0.3473639</v>
      </c>
    </row>
    <row r="115" spans="1:3" x14ac:dyDescent="0.25">
      <c r="A115" t="b">
        <v>1</v>
      </c>
      <c r="B115">
        <v>-182.40924000000001</v>
      </c>
      <c r="C115">
        <v>-0.22801155000000001</v>
      </c>
    </row>
    <row r="116" spans="1:3" x14ac:dyDescent="0.25">
      <c r="A116" t="b">
        <v>1</v>
      </c>
      <c r="B116">
        <v>-1596.0806</v>
      </c>
      <c r="C116">
        <v>-0.22801150000000001</v>
      </c>
    </row>
    <row r="117" spans="1:3" x14ac:dyDescent="0.25">
      <c r="A117" t="b">
        <v>1</v>
      </c>
      <c r="B117">
        <v>-6.8403435000000004</v>
      </c>
      <c r="C117">
        <v>-0.22801144000000001</v>
      </c>
    </row>
    <row r="118" spans="1:3" x14ac:dyDescent="0.25">
      <c r="A118" t="b">
        <v>1</v>
      </c>
      <c r="B118">
        <v>250.10193000000001</v>
      </c>
      <c r="C118">
        <v>0.3473638</v>
      </c>
    </row>
    <row r="119" spans="1:3" x14ac:dyDescent="0.25">
      <c r="A119" t="b">
        <v>1</v>
      </c>
      <c r="B119">
        <v>-1596.0806</v>
      </c>
      <c r="C119">
        <v>-0.22801150000000001</v>
      </c>
    </row>
    <row r="120" spans="1:3" x14ac:dyDescent="0.25">
      <c r="A120" t="b">
        <v>1</v>
      </c>
      <c r="B120">
        <v>2431.5468999999998</v>
      </c>
      <c r="C120">
        <v>0.34736382999999998</v>
      </c>
    </row>
    <row r="121" spans="1:3" x14ac:dyDescent="0.25">
      <c r="A121" t="b">
        <v>1</v>
      </c>
      <c r="B121">
        <v>-1596.0806</v>
      </c>
      <c r="C121">
        <v>-0.22801150000000001</v>
      </c>
    </row>
    <row r="122" spans="1:3" x14ac:dyDescent="0.25">
      <c r="A122" t="b">
        <v>1</v>
      </c>
      <c r="B122">
        <v>-164.16827000000001</v>
      </c>
      <c r="C122">
        <v>-0.22801149000000001</v>
      </c>
    </row>
    <row r="123" spans="1:3" x14ac:dyDescent="0.25">
      <c r="A123" t="b">
        <v>1</v>
      </c>
      <c r="B123">
        <v>-182.40924000000001</v>
      </c>
      <c r="C123">
        <v>-0.22801155000000001</v>
      </c>
    </row>
    <row r="124" spans="1:3" x14ac:dyDescent="0.25">
      <c r="A124" t="b">
        <v>1</v>
      </c>
      <c r="B124">
        <v>-164.16827000000001</v>
      </c>
      <c r="C124">
        <v>-0.22801149000000001</v>
      </c>
    </row>
    <row r="125" spans="1:3" x14ac:dyDescent="0.25">
      <c r="A125" t="b">
        <v>1</v>
      </c>
      <c r="B125">
        <v>-1596.0806</v>
      </c>
      <c r="C125">
        <v>-0.22801150000000001</v>
      </c>
    </row>
    <row r="126" spans="1:3" x14ac:dyDescent="0.25">
      <c r="A126" t="b">
        <v>1</v>
      </c>
      <c r="B126">
        <v>-182.40924000000001</v>
      </c>
      <c r="C126">
        <v>-0.22801155000000001</v>
      </c>
    </row>
    <row r="127" spans="1:3" x14ac:dyDescent="0.25">
      <c r="A127" t="b">
        <v>1</v>
      </c>
      <c r="B127">
        <v>-182.40924000000001</v>
      </c>
      <c r="C127">
        <v>-0.22801155000000001</v>
      </c>
    </row>
    <row r="128" spans="1:3" x14ac:dyDescent="0.25">
      <c r="A128" t="b">
        <v>1</v>
      </c>
      <c r="B128">
        <v>2431.5468999999998</v>
      </c>
      <c r="C128">
        <v>0.34736382999999998</v>
      </c>
    </row>
    <row r="129" spans="1:3" x14ac:dyDescent="0.25">
      <c r="A129" t="b">
        <v>1</v>
      </c>
      <c r="B129">
        <v>-182.40924000000001</v>
      </c>
      <c r="C129">
        <v>-0.22801155000000001</v>
      </c>
    </row>
    <row r="130" spans="1:3" x14ac:dyDescent="0.25">
      <c r="A130" t="b">
        <v>1</v>
      </c>
      <c r="B130">
        <v>-182.40924000000001</v>
      </c>
      <c r="C130">
        <v>-0.22801155000000001</v>
      </c>
    </row>
    <row r="131" spans="1:3" x14ac:dyDescent="0.25">
      <c r="A131" t="b">
        <v>1</v>
      </c>
      <c r="B131">
        <v>-1596.0806</v>
      </c>
      <c r="C131">
        <v>-0.22801150000000001</v>
      </c>
    </row>
    <row r="132" spans="1:3" x14ac:dyDescent="0.25">
      <c r="A132" t="b">
        <v>1</v>
      </c>
      <c r="B132">
        <v>277.89109999999999</v>
      </c>
      <c r="C132">
        <v>0.3473639</v>
      </c>
    </row>
    <row r="133" spans="1:3" x14ac:dyDescent="0.25">
      <c r="A133" t="b">
        <v>1</v>
      </c>
      <c r="B133">
        <v>250.10193000000001</v>
      </c>
      <c r="C133">
        <v>0.3473638</v>
      </c>
    </row>
    <row r="134" spans="1:3" x14ac:dyDescent="0.25">
      <c r="A134" t="b">
        <v>1</v>
      </c>
      <c r="B134">
        <v>-1596.0806</v>
      </c>
      <c r="C134">
        <v>-0.22801150000000001</v>
      </c>
    </row>
    <row r="135" spans="1:3" x14ac:dyDescent="0.25">
      <c r="A135" t="b">
        <v>1</v>
      </c>
      <c r="B135">
        <v>-164.16827000000001</v>
      </c>
      <c r="C135">
        <v>-0.22801149000000001</v>
      </c>
    </row>
    <row r="136" spans="1:3" x14ac:dyDescent="0.25">
      <c r="A136" t="b">
        <v>1</v>
      </c>
      <c r="B136">
        <v>277.89109999999999</v>
      </c>
      <c r="C136">
        <v>0.3473639</v>
      </c>
    </row>
    <row r="137" spans="1:3" x14ac:dyDescent="0.25">
      <c r="A137" t="b">
        <v>1</v>
      </c>
      <c r="B137">
        <v>250.10193000000001</v>
      </c>
      <c r="C137">
        <v>0.3473638</v>
      </c>
    </row>
    <row r="138" spans="1:3" x14ac:dyDescent="0.25">
      <c r="A138" t="b">
        <v>1</v>
      </c>
      <c r="B138">
        <v>2431.5468999999998</v>
      </c>
      <c r="C138">
        <v>0.34736382999999998</v>
      </c>
    </row>
    <row r="139" spans="1:3" x14ac:dyDescent="0.25">
      <c r="A139" t="b">
        <v>1</v>
      </c>
      <c r="B139">
        <v>250.10193000000001</v>
      </c>
      <c r="C139">
        <v>0.3473638</v>
      </c>
    </row>
    <row r="140" spans="1:3" x14ac:dyDescent="0.25">
      <c r="A140" t="b">
        <v>1</v>
      </c>
      <c r="B140">
        <v>2431.5468999999998</v>
      </c>
      <c r="C140">
        <v>0.34736382999999998</v>
      </c>
    </row>
    <row r="141" spans="1:3" x14ac:dyDescent="0.25">
      <c r="A141" t="b">
        <v>1</v>
      </c>
      <c r="B141">
        <v>-1596.0806</v>
      </c>
      <c r="C141">
        <v>-0.22801150000000001</v>
      </c>
    </row>
    <row r="142" spans="1:3" x14ac:dyDescent="0.25">
      <c r="A142" t="b">
        <v>1</v>
      </c>
      <c r="B142">
        <v>250.10193000000001</v>
      </c>
      <c r="C142">
        <v>0.3473638</v>
      </c>
    </row>
    <row r="143" spans="1:3" x14ac:dyDescent="0.25">
      <c r="A143" t="b">
        <v>1</v>
      </c>
      <c r="B143">
        <v>-1596.0806</v>
      </c>
      <c r="C143">
        <v>-0.22801150000000001</v>
      </c>
    </row>
    <row r="144" spans="1:3" x14ac:dyDescent="0.25">
      <c r="A144" t="b">
        <v>1</v>
      </c>
      <c r="B144">
        <v>277.89109999999999</v>
      </c>
      <c r="C144">
        <v>0.3473639</v>
      </c>
    </row>
    <row r="145" spans="1:3" x14ac:dyDescent="0.25">
      <c r="A145" t="b">
        <v>1</v>
      </c>
      <c r="B145">
        <v>10.420921</v>
      </c>
      <c r="C145">
        <v>0.34736403999999999</v>
      </c>
    </row>
    <row r="146" spans="1:3" x14ac:dyDescent="0.25">
      <c r="A146" t="b">
        <v>1</v>
      </c>
      <c r="B146">
        <v>-6.8403435000000004</v>
      </c>
      <c r="C146">
        <v>-0.22801144000000001</v>
      </c>
    </row>
    <row r="147" spans="1:3" x14ac:dyDescent="0.25">
      <c r="A147" t="b">
        <v>1</v>
      </c>
      <c r="B147">
        <v>-6.8403435000000004</v>
      </c>
      <c r="C147">
        <v>-0.22801144000000001</v>
      </c>
    </row>
    <row r="148" spans="1:3" x14ac:dyDescent="0.25">
      <c r="A148" t="b">
        <v>1</v>
      </c>
      <c r="B148">
        <v>2431.5468999999998</v>
      </c>
      <c r="C148">
        <v>0.34736382999999998</v>
      </c>
    </row>
    <row r="149" spans="1:3" x14ac:dyDescent="0.25">
      <c r="A149" t="b">
        <v>1</v>
      </c>
      <c r="B149">
        <v>-6.8403435000000004</v>
      </c>
      <c r="C149">
        <v>-0.22801144000000001</v>
      </c>
    </row>
    <row r="150" spans="1:3" x14ac:dyDescent="0.25">
      <c r="A150" t="b">
        <v>1</v>
      </c>
      <c r="B150">
        <v>10.420921</v>
      </c>
      <c r="C150">
        <v>0.34736403999999999</v>
      </c>
    </row>
    <row r="151" spans="1:3" x14ac:dyDescent="0.25">
      <c r="A151" t="b">
        <v>1</v>
      </c>
      <c r="B151">
        <v>2431.5468999999998</v>
      </c>
      <c r="C151">
        <v>0.34736382999999998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2C3F-7CFA-49CE-B5D5-2B810599BAF1}">
  <dimension ref="A1:F151"/>
  <sheetViews>
    <sheetView workbookViewId="0">
      <selection activeCell="F7" sqref="F7"/>
    </sheetView>
  </sheetViews>
  <sheetFormatPr defaultRowHeight="15" x14ac:dyDescent="0.25"/>
  <cols>
    <col min="1" max="1" width="12.42578125" bestFit="1" customWidth="1"/>
    <col min="2" max="3" width="12.7109375" bestFit="1" customWidth="1"/>
    <col min="5" max="5" width="28.5703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ht="18.75" x14ac:dyDescent="0.3">
      <c r="A2" t="b">
        <v>1</v>
      </c>
      <c r="B2">
        <v>1.4125346999999999</v>
      </c>
      <c r="C2">
        <v>4.708449E-2</v>
      </c>
      <c r="E2" s="1" t="s">
        <v>3</v>
      </c>
      <c r="F2" s="2">
        <f xml:space="preserve"> COUNTIF(TradeResults16[Column1], "VERDADEIRO") / COUNTA(TradeResults16[Column1])</f>
        <v>1</v>
      </c>
    </row>
    <row r="3" spans="1:6" ht="18.75" x14ac:dyDescent="0.3">
      <c r="A3" t="b">
        <v>1</v>
      </c>
      <c r="B3">
        <v>-3.5478592000000003E-2</v>
      </c>
      <c r="C3">
        <v>-1.1826197E-3</v>
      </c>
      <c r="E3" s="1" t="s">
        <v>4</v>
      </c>
      <c r="F3" s="2">
        <f xml:space="preserve"> AVERAGE(TradeResults16[Column3])</f>
        <v>3.8045018289600004E-2</v>
      </c>
    </row>
    <row r="4" spans="1:6" ht="18.75" x14ac:dyDescent="0.3">
      <c r="A4" t="b">
        <v>1</v>
      </c>
      <c r="B4">
        <v>3.5070190000000001</v>
      </c>
      <c r="C4">
        <v>4.383774E-3</v>
      </c>
      <c r="E4" s="4" t="s">
        <v>5</v>
      </c>
      <c r="F4" s="2">
        <f>_xlfn.STDEV.P(TradeResults16[Column3])</f>
        <v>3.824327785719641E-2</v>
      </c>
    </row>
    <row r="5" spans="1:6" ht="18.75" x14ac:dyDescent="0.3">
      <c r="A5" t="b">
        <v>1</v>
      </c>
      <c r="B5">
        <v>-4.2010500000000004</v>
      </c>
      <c r="C5">
        <v>-5.8347913000000003E-3</v>
      </c>
      <c r="E5" s="1" t="s">
        <v>6</v>
      </c>
      <c r="F5" s="2">
        <f t="array" ref="F5">_xlfn.STDEV.P(IF(TradeResults16[Column3] &gt; 0,TradeResults16[Column3]))</f>
        <v>3.2796300477660717E-2</v>
      </c>
    </row>
    <row r="6" spans="1:6" ht="18.75" x14ac:dyDescent="0.3">
      <c r="A6" t="b">
        <v>1</v>
      </c>
      <c r="B6">
        <v>-1.1810799000000001</v>
      </c>
      <c r="C6">
        <v>-3.9369330000000001E-2</v>
      </c>
      <c r="E6" s="1" t="s">
        <v>7</v>
      </c>
      <c r="F6" s="2">
        <f t="array" ref="F6">_xlfn.STDEV.P(IF(TradeResults16[Column3] &lt; 0,TradeResults16[Column3]))</f>
        <v>1.3258749560644864E-2</v>
      </c>
    </row>
    <row r="7" spans="1:6" x14ac:dyDescent="0.25">
      <c r="A7" t="b">
        <v>1</v>
      </c>
      <c r="B7">
        <v>41.900145999999999</v>
      </c>
      <c r="C7">
        <v>5.2375182999999999E-2</v>
      </c>
    </row>
    <row r="8" spans="1:6" x14ac:dyDescent="0.25">
      <c r="A8" t="b">
        <v>1</v>
      </c>
      <c r="B8">
        <v>59.575989999999997</v>
      </c>
      <c r="C8">
        <v>8.2744429999999994E-2</v>
      </c>
    </row>
    <row r="9" spans="1:6" x14ac:dyDescent="0.25">
      <c r="A9" t="b">
        <v>1</v>
      </c>
      <c r="B9">
        <v>124.76416</v>
      </c>
      <c r="C9">
        <v>1.7823452E-2</v>
      </c>
    </row>
    <row r="10" spans="1:6" x14ac:dyDescent="0.25">
      <c r="A10" t="b">
        <v>1</v>
      </c>
      <c r="B10">
        <v>-24.744446</v>
      </c>
      <c r="C10">
        <v>-3.4367285999999997E-2</v>
      </c>
    </row>
    <row r="11" spans="1:6" x14ac:dyDescent="0.25">
      <c r="A11" t="b">
        <v>1</v>
      </c>
      <c r="B11">
        <v>25.660156000000001</v>
      </c>
      <c r="C11">
        <v>3.5639107000000003E-2</v>
      </c>
    </row>
    <row r="12" spans="1:6" x14ac:dyDescent="0.25">
      <c r="A12" t="b">
        <v>1</v>
      </c>
      <c r="B12">
        <v>9.5675659999999993</v>
      </c>
      <c r="C12">
        <v>1.1959457999999999E-2</v>
      </c>
    </row>
    <row r="13" spans="1:6" x14ac:dyDescent="0.25">
      <c r="A13" t="b">
        <v>1</v>
      </c>
      <c r="B13">
        <v>627.41063999999994</v>
      </c>
      <c r="C13">
        <v>8.9630089999999996E-2</v>
      </c>
    </row>
    <row r="14" spans="1:6" x14ac:dyDescent="0.25">
      <c r="A14" t="b">
        <v>1</v>
      </c>
      <c r="B14">
        <v>91.712950000000006</v>
      </c>
      <c r="C14">
        <v>0.11464119</v>
      </c>
    </row>
    <row r="15" spans="1:6" x14ac:dyDescent="0.25">
      <c r="A15" t="b">
        <v>1</v>
      </c>
      <c r="B15">
        <v>587.03710000000001</v>
      </c>
      <c r="C15">
        <v>8.3862445999999993E-2</v>
      </c>
    </row>
    <row r="16" spans="1:6" x14ac:dyDescent="0.25">
      <c r="A16" t="b">
        <v>1</v>
      </c>
      <c r="B16">
        <v>355.59276999999997</v>
      </c>
      <c r="C16">
        <v>5.0798967E-2</v>
      </c>
    </row>
    <row r="17" spans="1:3" x14ac:dyDescent="0.25">
      <c r="A17" t="b">
        <v>1</v>
      </c>
      <c r="B17">
        <v>1.605606E-2</v>
      </c>
      <c r="C17">
        <v>5.3520203999999998E-4</v>
      </c>
    </row>
    <row r="18" spans="1:3" x14ac:dyDescent="0.25">
      <c r="A18" t="b">
        <v>1</v>
      </c>
      <c r="B18">
        <v>413.74657999999999</v>
      </c>
      <c r="C18">
        <v>5.9106655000000001E-2</v>
      </c>
    </row>
    <row r="19" spans="1:3" x14ac:dyDescent="0.25">
      <c r="A19" t="b">
        <v>1</v>
      </c>
      <c r="B19">
        <v>3.5844803000000001E-2</v>
      </c>
      <c r="C19">
        <v>1.1948268E-3</v>
      </c>
    </row>
    <row r="20" spans="1:3" x14ac:dyDescent="0.25">
      <c r="A20" t="b">
        <v>1</v>
      </c>
      <c r="B20">
        <v>31.255737</v>
      </c>
      <c r="C20">
        <v>3.9069670000000001E-2</v>
      </c>
    </row>
    <row r="21" spans="1:3" x14ac:dyDescent="0.25">
      <c r="A21" t="b">
        <v>1</v>
      </c>
      <c r="B21">
        <v>382.85937999999999</v>
      </c>
      <c r="C21">
        <v>5.4694197999999999E-2</v>
      </c>
    </row>
    <row r="22" spans="1:3" x14ac:dyDescent="0.25">
      <c r="A22" t="b">
        <v>1</v>
      </c>
      <c r="B22">
        <v>65.140749999999997</v>
      </c>
      <c r="C22">
        <v>9.047326E-2</v>
      </c>
    </row>
    <row r="23" spans="1:3" x14ac:dyDescent="0.25">
      <c r="A23" t="b">
        <v>1</v>
      </c>
      <c r="B23">
        <v>0.74572753999999997</v>
      </c>
      <c r="C23">
        <v>1.0357327E-3</v>
      </c>
    </row>
    <row r="24" spans="1:3" x14ac:dyDescent="0.25">
      <c r="A24" t="b">
        <v>1</v>
      </c>
      <c r="B24">
        <v>5.4488525000000001</v>
      </c>
      <c r="C24">
        <v>6.8110656E-3</v>
      </c>
    </row>
    <row r="25" spans="1:3" x14ac:dyDescent="0.25">
      <c r="A25" t="b">
        <v>1</v>
      </c>
      <c r="B25">
        <v>1.6452922999999999</v>
      </c>
      <c r="C25">
        <v>5.4843075999999998E-2</v>
      </c>
    </row>
    <row r="26" spans="1:3" x14ac:dyDescent="0.25">
      <c r="A26" t="b">
        <v>1</v>
      </c>
      <c r="B26">
        <v>1.8409386000000001</v>
      </c>
      <c r="C26">
        <v>6.1364617000000003E-2</v>
      </c>
    </row>
    <row r="27" spans="1:3" x14ac:dyDescent="0.25">
      <c r="A27" t="b">
        <v>1</v>
      </c>
      <c r="B27">
        <v>33.091248</v>
      </c>
      <c r="C27">
        <v>4.5960065000000001E-2</v>
      </c>
    </row>
    <row r="28" spans="1:3" x14ac:dyDescent="0.25">
      <c r="A28" t="b">
        <v>1</v>
      </c>
      <c r="B28">
        <v>35.974730000000001</v>
      </c>
      <c r="C28">
        <v>4.9964904999999997E-2</v>
      </c>
    </row>
    <row r="29" spans="1:3" x14ac:dyDescent="0.25">
      <c r="A29" t="b">
        <v>1</v>
      </c>
      <c r="B29">
        <v>205.55078</v>
      </c>
      <c r="C29">
        <v>2.9364398E-2</v>
      </c>
    </row>
    <row r="30" spans="1:3" x14ac:dyDescent="0.25">
      <c r="A30" t="b">
        <v>1</v>
      </c>
      <c r="B30">
        <v>59.836120000000001</v>
      </c>
      <c r="C30">
        <v>8.3105719999999994E-2</v>
      </c>
    </row>
    <row r="31" spans="1:3" x14ac:dyDescent="0.25">
      <c r="A31" t="b">
        <v>1</v>
      </c>
      <c r="B31">
        <v>412.57859999999999</v>
      </c>
      <c r="C31">
        <v>5.8939802999999999E-2</v>
      </c>
    </row>
    <row r="32" spans="1:3" x14ac:dyDescent="0.25">
      <c r="A32" t="b">
        <v>1</v>
      </c>
      <c r="B32">
        <v>263.12256000000002</v>
      </c>
      <c r="C32">
        <v>3.7588934999999997E-2</v>
      </c>
    </row>
    <row r="33" spans="1:3" x14ac:dyDescent="0.25">
      <c r="A33" t="b">
        <v>1</v>
      </c>
      <c r="B33">
        <v>283.67626999999999</v>
      </c>
      <c r="C33">
        <v>4.0525182999999999E-2</v>
      </c>
    </row>
    <row r="34" spans="1:3" x14ac:dyDescent="0.25">
      <c r="A34" t="b">
        <v>1</v>
      </c>
      <c r="B34">
        <v>84.733029999999999</v>
      </c>
      <c r="C34">
        <v>0.10591629</v>
      </c>
    </row>
    <row r="35" spans="1:3" x14ac:dyDescent="0.25">
      <c r="A35" t="b">
        <v>1</v>
      </c>
      <c r="B35">
        <v>36.94153</v>
      </c>
      <c r="C35">
        <v>4.6176910000000002E-2</v>
      </c>
    </row>
    <row r="36" spans="1:3" x14ac:dyDescent="0.25">
      <c r="A36" t="b">
        <v>1</v>
      </c>
      <c r="B36">
        <v>66.123289999999997</v>
      </c>
      <c r="C36">
        <v>8.2654110000000003E-2</v>
      </c>
    </row>
    <row r="37" spans="1:3" x14ac:dyDescent="0.25">
      <c r="A37" t="b">
        <v>1</v>
      </c>
      <c r="B37">
        <v>0.69876289999999996</v>
      </c>
      <c r="C37">
        <v>2.3292096000000002E-2</v>
      </c>
    </row>
    <row r="38" spans="1:3" x14ac:dyDescent="0.25">
      <c r="A38" t="b">
        <v>1</v>
      </c>
      <c r="B38">
        <v>4.0653724999999996</v>
      </c>
      <c r="C38">
        <v>0.13551241</v>
      </c>
    </row>
    <row r="39" spans="1:3" x14ac:dyDescent="0.25">
      <c r="A39" t="b">
        <v>1</v>
      </c>
      <c r="B39">
        <v>412.90870000000001</v>
      </c>
      <c r="C39">
        <v>5.8986954000000001E-2</v>
      </c>
    </row>
    <row r="40" spans="1:3" x14ac:dyDescent="0.25">
      <c r="A40" t="b">
        <v>1</v>
      </c>
      <c r="B40">
        <v>-2.7423096</v>
      </c>
      <c r="C40">
        <v>-3.4278869000000001E-3</v>
      </c>
    </row>
    <row r="41" spans="1:3" x14ac:dyDescent="0.25">
      <c r="A41" t="b">
        <v>1</v>
      </c>
      <c r="B41">
        <v>683.76610000000005</v>
      </c>
      <c r="C41">
        <v>9.7680874000000001E-2</v>
      </c>
    </row>
    <row r="42" spans="1:3" x14ac:dyDescent="0.25">
      <c r="A42" t="b">
        <v>1</v>
      </c>
      <c r="B42">
        <v>186.51855</v>
      </c>
      <c r="C42">
        <v>2.6645507999999998E-2</v>
      </c>
    </row>
    <row r="43" spans="1:3" x14ac:dyDescent="0.25">
      <c r="A43" t="b">
        <v>1</v>
      </c>
      <c r="B43">
        <v>29.043700999999999</v>
      </c>
      <c r="C43">
        <v>3.6304626999999999E-2</v>
      </c>
    </row>
    <row r="44" spans="1:3" x14ac:dyDescent="0.25">
      <c r="A44" t="b">
        <v>1</v>
      </c>
      <c r="B44">
        <v>26.225891000000001</v>
      </c>
      <c r="C44">
        <v>3.6424850000000002E-2</v>
      </c>
    </row>
    <row r="45" spans="1:3" x14ac:dyDescent="0.25">
      <c r="A45" t="b">
        <v>1</v>
      </c>
      <c r="B45">
        <v>1.7007197999999999</v>
      </c>
      <c r="C45">
        <v>5.6690659999999997E-2</v>
      </c>
    </row>
    <row r="46" spans="1:3" x14ac:dyDescent="0.25">
      <c r="A46" t="b">
        <v>1</v>
      </c>
      <c r="B46">
        <v>-187.18457000000001</v>
      </c>
      <c r="C46">
        <v>-2.6740653E-2</v>
      </c>
    </row>
    <row r="47" spans="1:3" x14ac:dyDescent="0.25">
      <c r="A47" t="b">
        <v>1</v>
      </c>
      <c r="B47">
        <v>8.7350844999999996E-2</v>
      </c>
      <c r="C47">
        <v>2.9116948000000001E-3</v>
      </c>
    </row>
    <row r="48" spans="1:3" x14ac:dyDescent="0.25">
      <c r="A48" t="b">
        <v>1</v>
      </c>
      <c r="B48">
        <v>102.22009</v>
      </c>
      <c r="C48">
        <v>0.12777511999999999</v>
      </c>
    </row>
    <row r="49" spans="1:3" x14ac:dyDescent="0.25">
      <c r="A49" t="b">
        <v>1</v>
      </c>
      <c r="B49">
        <v>78.396240000000006</v>
      </c>
      <c r="C49">
        <v>9.7995299999999994E-2</v>
      </c>
    </row>
    <row r="50" spans="1:3" x14ac:dyDescent="0.25">
      <c r="A50" t="b">
        <v>1</v>
      </c>
      <c r="B50">
        <v>1.5878429999999999</v>
      </c>
      <c r="C50">
        <v>5.2928098E-2</v>
      </c>
    </row>
    <row r="51" spans="1:3" x14ac:dyDescent="0.25">
      <c r="A51" t="b">
        <v>1</v>
      </c>
      <c r="B51">
        <v>1.3401183999999999</v>
      </c>
      <c r="C51">
        <v>4.4670614999999997E-2</v>
      </c>
    </row>
    <row r="52" spans="1:3" x14ac:dyDescent="0.25">
      <c r="A52" t="b">
        <v>1</v>
      </c>
      <c r="B52">
        <v>3.1197089999999998</v>
      </c>
      <c r="C52">
        <v>0.10399029999999999</v>
      </c>
    </row>
    <row r="53" spans="1:3" x14ac:dyDescent="0.25">
      <c r="A53" t="b">
        <v>1</v>
      </c>
      <c r="B53">
        <v>60.367064999999997</v>
      </c>
      <c r="C53">
        <v>7.5458830000000005E-2</v>
      </c>
    </row>
    <row r="54" spans="1:3" x14ac:dyDescent="0.25">
      <c r="A54" t="b">
        <v>1</v>
      </c>
      <c r="B54">
        <v>26.426635999999998</v>
      </c>
      <c r="C54">
        <v>3.3033295999999997E-2</v>
      </c>
    </row>
    <row r="55" spans="1:3" x14ac:dyDescent="0.25">
      <c r="A55" t="b">
        <v>1</v>
      </c>
      <c r="B55">
        <v>486.99610000000001</v>
      </c>
      <c r="C55">
        <v>6.9570870000000007E-2</v>
      </c>
    </row>
    <row r="56" spans="1:3" x14ac:dyDescent="0.25">
      <c r="A56" t="b">
        <v>1</v>
      </c>
      <c r="B56">
        <v>0.59038349999999995</v>
      </c>
      <c r="C56">
        <v>1.9679451000000001E-2</v>
      </c>
    </row>
    <row r="57" spans="1:3" x14ac:dyDescent="0.25">
      <c r="A57" t="b">
        <v>1</v>
      </c>
      <c r="B57">
        <v>1.5232676999999999</v>
      </c>
      <c r="C57">
        <v>5.0775590000000002E-2</v>
      </c>
    </row>
    <row r="58" spans="1:3" x14ac:dyDescent="0.25">
      <c r="A58" t="b">
        <v>1</v>
      </c>
      <c r="B58">
        <v>0.22345160999999999</v>
      </c>
      <c r="C58">
        <v>7.4483873000000004E-3</v>
      </c>
    </row>
    <row r="59" spans="1:3" x14ac:dyDescent="0.25">
      <c r="A59" t="b">
        <v>1</v>
      </c>
      <c r="B59">
        <v>1.1435909</v>
      </c>
      <c r="C59">
        <v>3.8119696000000002E-2</v>
      </c>
    </row>
    <row r="60" spans="1:3" x14ac:dyDescent="0.25">
      <c r="A60" t="b">
        <v>1</v>
      </c>
      <c r="B60">
        <v>-0.26505279999999998</v>
      </c>
      <c r="C60">
        <v>-8.8350930000000005E-3</v>
      </c>
    </row>
    <row r="61" spans="1:3" x14ac:dyDescent="0.25">
      <c r="A61" t="b">
        <v>1</v>
      </c>
      <c r="B61">
        <v>1.6727257</v>
      </c>
      <c r="C61">
        <v>5.5757523000000003E-2</v>
      </c>
    </row>
    <row r="62" spans="1:3" x14ac:dyDescent="0.25">
      <c r="A62" t="b">
        <v>1</v>
      </c>
      <c r="B62">
        <v>32.88794</v>
      </c>
      <c r="C62">
        <v>4.1109923E-2</v>
      </c>
    </row>
    <row r="63" spans="1:3" x14ac:dyDescent="0.25">
      <c r="A63" t="b">
        <v>1</v>
      </c>
      <c r="B63">
        <v>15.308289</v>
      </c>
      <c r="C63">
        <v>2.1261511E-2</v>
      </c>
    </row>
    <row r="64" spans="1:3" x14ac:dyDescent="0.25">
      <c r="A64" t="b">
        <v>1</v>
      </c>
      <c r="B64">
        <v>1.031393</v>
      </c>
      <c r="C64">
        <v>3.4379769999999997E-2</v>
      </c>
    </row>
    <row r="65" spans="1:3" x14ac:dyDescent="0.25">
      <c r="A65" t="b">
        <v>1</v>
      </c>
      <c r="B65">
        <v>244.54687999999999</v>
      </c>
      <c r="C65">
        <v>3.4935269999999997E-2</v>
      </c>
    </row>
    <row r="66" spans="1:3" x14ac:dyDescent="0.25">
      <c r="A66" t="b">
        <v>1</v>
      </c>
      <c r="B66">
        <v>23.361571999999999</v>
      </c>
      <c r="C66">
        <v>2.9201965999999999E-2</v>
      </c>
    </row>
    <row r="67" spans="1:3" x14ac:dyDescent="0.25">
      <c r="A67" t="b">
        <v>1</v>
      </c>
      <c r="B67">
        <v>39.592224000000002</v>
      </c>
      <c r="C67">
        <v>4.9490279999999998E-2</v>
      </c>
    </row>
    <row r="68" spans="1:3" x14ac:dyDescent="0.25">
      <c r="A68" t="b">
        <v>1</v>
      </c>
      <c r="B68">
        <v>1.5344237999999999</v>
      </c>
      <c r="C68">
        <v>2.1311442999999998E-3</v>
      </c>
    </row>
    <row r="69" spans="1:3" x14ac:dyDescent="0.25">
      <c r="A69" t="b">
        <v>1</v>
      </c>
      <c r="B69">
        <v>62.829099999999997</v>
      </c>
      <c r="C69">
        <v>8.9755860000000007E-3</v>
      </c>
    </row>
    <row r="70" spans="1:3" x14ac:dyDescent="0.25">
      <c r="A70" t="b">
        <v>1</v>
      </c>
      <c r="B70">
        <v>15.674072000000001</v>
      </c>
      <c r="C70">
        <v>2.1769543999999998E-2</v>
      </c>
    </row>
    <row r="71" spans="1:3" x14ac:dyDescent="0.25">
      <c r="A71" t="b">
        <v>1</v>
      </c>
      <c r="B71">
        <v>43.333129999999997</v>
      </c>
      <c r="C71">
        <v>5.4166414000000003E-2</v>
      </c>
    </row>
    <row r="72" spans="1:3" x14ac:dyDescent="0.25">
      <c r="A72" t="b">
        <v>1</v>
      </c>
      <c r="B72">
        <v>1.4358921</v>
      </c>
      <c r="C72">
        <v>4.7863070000000001E-2</v>
      </c>
    </row>
    <row r="73" spans="1:3" x14ac:dyDescent="0.25">
      <c r="A73" t="b">
        <v>1</v>
      </c>
      <c r="B73">
        <v>-9.7901609999999994</v>
      </c>
      <c r="C73">
        <v>-1.3597445999999999E-2</v>
      </c>
    </row>
    <row r="74" spans="1:3" x14ac:dyDescent="0.25">
      <c r="A74" t="b">
        <v>1</v>
      </c>
      <c r="B74">
        <v>29.810547</v>
      </c>
      <c r="C74">
        <v>4.2586493999999999E-3</v>
      </c>
    </row>
    <row r="75" spans="1:3" x14ac:dyDescent="0.25">
      <c r="A75" t="b">
        <v>1</v>
      </c>
      <c r="B75">
        <v>0.47053528</v>
      </c>
      <c r="C75">
        <v>1.5684509999999999E-2</v>
      </c>
    </row>
    <row r="76" spans="1:3" x14ac:dyDescent="0.25">
      <c r="A76" t="b">
        <v>1</v>
      </c>
      <c r="B76">
        <v>279.78320000000002</v>
      </c>
      <c r="C76">
        <v>3.9969030000000003E-2</v>
      </c>
    </row>
    <row r="77" spans="1:3" x14ac:dyDescent="0.25">
      <c r="A77" t="b">
        <v>1</v>
      </c>
      <c r="B77">
        <v>-20.286864999999999</v>
      </c>
      <c r="C77">
        <v>-2.8176202000000001E-2</v>
      </c>
    </row>
    <row r="78" spans="1:3" x14ac:dyDescent="0.25">
      <c r="A78" t="b">
        <v>1</v>
      </c>
      <c r="B78">
        <v>500.24560000000002</v>
      </c>
      <c r="C78">
        <v>7.1463659999999998E-2</v>
      </c>
    </row>
    <row r="79" spans="1:3" x14ac:dyDescent="0.25">
      <c r="A79" t="b">
        <v>1</v>
      </c>
      <c r="B79">
        <v>44.304442999999999</v>
      </c>
      <c r="C79">
        <v>6.1533949999999997E-2</v>
      </c>
    </row>
    <row r="80" spans="1:3" x14ac:dyDescent="0.25">
      <c r="A80" t="b">
        <v>1</v>
      </c>
      <c r="B80">
        <v>583.06835999999998</v>
      </c>
      <c r="C80">
        <v>8.3295480000000005E-2</v>
      </c>
    </row>
    <row r="81" spans="1:3" x14ac:dyDescent="0.25">
      <c r="A81" t="b">
        <v>1</v>
      </c>
      <c r="B81">
        <v>-2.5504150000000001</v>
      </c>
      <c r="C81">
        <v>-3.542243E-3</v>
      </c>
    </row>
    <row r="82" spans="1:3" x14ac:dyDescent="0.25">
      <c r="A82" t="b">
        <v>1</v>
      </c>
      <c r="B82">
        <v>-12.437073</v>
      </c>
      <c r="C82">
        <v>-1.7273713E-2</v>
      </c>
    </row>
    <row r="83" spans="1:3" x14ac:dyDescent="0.25">
      <c r="A83" t="b">
        <v>1</v>
      </c>
      <c r="B83">
        <v>45.511290000000002</v>
      </c>
      <c r="C83">
        <v>5.6889112999999998E-2</v>
      </c>
    </row>
    <row r="84" spans="1:3" x14ac:dyDescent="0.25">
      <c r="A84" t="b">
        <v>1</v>
      </c>
      <c r="B84">
        <v>-26.282715</v>
      </c>
      <c r="C84">
        <v>-3.6503769999999998E-2</v>
      </c>
    </row>
    <row r="85" spans="1:3" x14ac:dyDescent="0.25">
      <c r="A85" t="b">
        <v>1</v>
      </c>
      <c r="B85">
        <v>44.658386</v>
      </c>
      <c r="C85">
        <v>5.5822983E-2</v>
      </c>
    </row>
    <row r="86" spans="1:3" x14ac:dyDescent="0.25">
      <c r="A86" t="b">
        <v>1</v>
      </c>
      <c r="B86">
        <v>18.221679999999999</v>
      </c>
      <c r="C86">
        <v>2.2777100000000002E-2</v>
      </c>
    </row>
    <row r="87" spans="1:3" x14ac:dyDescent="0.25">
      <c r="A87" t="b">
        <v>1</v>
      </c>
      <c r="B87">
        <v>0.62729645000000001</v>
      </c>
      <c r="C87">
        <v>2.0909881000000002E-2</v>
      </c>
    </row>
    <row r="88" spans="1:3" x14ac:dyDescent="0.25">
      <c r="A88" t="b">
        <v>1</v>
      </c>
      <c r="B88">
        <v>17.050415000000001</v>
      </c>
      <c r="C88">
        <v>2.1313019999999998E-2</v>
      </c>
    </row>
    <row r="89" spans="1:3" x14ac:dyDescent="0.25">
      <c r="A89" t="b">
        <v>1</v>
      </c>
      <c r="B89">
        <v>2.1492157000000001</v>
      </c>
      <c r="C89">
        <v>7.1640519999999999E-2</v>
      </c>
    </row>
    <row r="90" spans="1:3" x14ac:dyDescent="0.25">
      <c r="A90" t="b">
        <v>1</v>
      </c>
      <c r="B90">
        <v>3.0821456999999999</v>
      </c>
      <c r="C90">
        <v>0.10273818999999999</v>
      </c>
    </row>
    <row r="91" spans="1:3" x14ac:dyDescent="0.25">
      <c r="A91" t="b">
        <v>1</v>
      </c>
      <c r="B91">
        <v>13.708740000000001</v>
      </c>
      <c r="C91">
        <v>1.7135925999999999E-2</v>
      </c>
    </row>
    <row r="92" spans="1:3" x14ac:dyDescent="0.25">
      <c r="A92" t="b">
        <v>1</v>
      </c>
      <c r="B92">
        <v>39.452025999999996</v>
      </c>
      <c r="C92">
        <v>5.4794482999999998E-2</v>
      </c>
    </row>
    <row r="93" spans="1:3" x14ac:dyDescent="0.25">
      <c r="A93" t="b">
        <v>1</v>
      </c>
      <c r="B93">
        <v>65.676389999999998</v>
      </c>
      <c r="C93">
        <v>9.1217210000000007E-2</v>
      </c>
    </row>
    <row r="94" spans="1:3" x14ac:dyDescent="0.25">
      <c r="A94" t="b">
        <v>1</v>
      </c>
      <c r="B94">
        <v>3.3910750000000003E-2</v>
      </c>
      <c r="C94">
        <v>1.1303584000000001E-3</v>
      </c>
    </row>
    <row r="95" spans="1:3" x14ac:dyDescent="0.25">
      <c r="A95" t="b">
        <v>1</v>
      </c>
      <c r="B95">
        <v>286.48486000000003</v>
      </c>
      <c r="C95">
        <v>4.0926407999999997E-2</v>
      </c>
    </row>
    <row r="96" spans="1:3" x14ac:dyDescent="0.25">
      <c r="A96" t="b">
        <v>1</v>
      </c>
      <c r="B96">
        <v>24.069519</v>
      </c>
      <c r="C96">
        <v>3.3429886999999998E-2</v>
      </c>
    </row>
    <row r="97" spans="1:3" x14ac:dyDescent="0.25">
      <c r="A97" t="b">
        <v>1</v>
      </c>
      <c r="B97">
        <v>0.52289390000000002</v>
      </c>
      <c r="C97">
        <v>1.7429797E-2</v>
      </c>
    </row>
    <row r="98" spans="1:3" x14ac:dyDescent="0.25">
      <c r="A98" t="b">
        <v>1</v>
      </c>
      <c r="B98">
        <v>5.3407593000000002</v>
      </c>
      <c r="C98">
        <v>7.4177210000000004E-3</v>
      </c>
    </row>
    <row r="99" spans="1:3" x14ac:dyDescent="0.25">
      <c r="A99" t="b">
        <v>1</v>
      </c>
      <c r="B99">
        <v>0.66409874000000002</v>
      </c>
      <c r="C99">
        <v>2.2136625E-2</v>
      </c>
    </row>
    <row r="100" spans="1:3" x14ac:dyDescent="0.25">
      <c r="A100" t="b">
        <v>1</v>
      </c>
      <c r="B100">
        <v>2.2903060000000002</v>
      </c>
      <c r="C100">
        <v>7.6343540000000001E-2</v>
      </c>
    </row>
    <row r="101" spans="1:3" x14ac:dyDescent="0.25">
      <c r="A101" t="b">
        <v>1</v>
      </c>
      <c r="B101">
        <v>-21.670776</v>
      </c>
      <c r="C101">
        <v>-3.0098300000000001E-2</v>
      </c>
    </row>
    <row r="102" spans="1:3" x14ac:dyDescent="0.25">
      <c r="A102" t="b">
        <v>1</v>
      </c>
      <c r="B102">
        <v>19.232849999999999</v>
      </c>
      <c r="C102">
        <v>2.4041061999999998E-2</v>
      </c>
    </row>
    <row r="103" spans="1:3" x14ac:dyDescent="0.25">
      <c r="A103" t="b">
        <v>1</v>
      </c>
      <c r="B103">
        <v>-4.8502197000000002</v>
      </c>
      <c r="C103">
        <v>-6.7364164000000004E-3</v>
      </c>
    </row>
    <row r="104" spans="1:3" x14ac:dyDescent="0.25">
      <c r="A104" t="b">
        <v>1</v>
      </c>
      <c r="B104">
        <v>8.9042359999999992</v>
      </c>
      <c r="C104">
        <v>1.1130295E-2</v>
      </c>
    </row>
    <row r="105" spans="1:3" x14ac:dyDescent="0.25">
      <c r="A105" t="b">
        <v>1</v>
      </c>
      <c r="B105">
        <v>79.387146000000001</v>
      </c>
      <c r="C105">
        <v>0.11025993000000001</v>
      </c>
    </row>
    <row r="106" spans="1:3" x14ac:dyDescent="0.25">
      <c r="A106" t="b">
        <v>1</v>
      </c>
      <c r="B106">
        <v>87.879760000000005</v>
      </c>
      <c r="C106">
        <v>0.122055225</v>
      </c>
    </row>
    <row r="107" spans="1:3" x14ac:dyDescent="0.25">
      <c r="A107" t="b">
        <v>1</v>
      </c>
      <c r="B107">
        <v>0.36298943</v>
      </c>
      <c r="C107">
        <v>1.2099647999999999E-2</v>
      </c>
    </row>
    <row r="108" spans="1:3" x14ac:dyDescent="0.25">
      <c r="A108" t="b">
        <v>1</v>
      </c>
      <c r="B108">
        <v>175.05957000000001</v>
      </c>
      <c r="C108">
        <v>2.5008510000000001E-2</v>
      </c>
    </row>
    <row r="109" spans="1:3" x14ac:dyDescent="0.25">
      <c r="A109" t="b">
        <v>1</v>
      </c>
      <c r="B109">
        <v>1.9727478000000001</v>
      </c>
      <c r="C109">
        <v>6.5758259999999999E-2</v>
      </c>
    </row>
    <row r="110" spans="1:3" x14ac:dyDescent="0.25">
      <c r="A110" t="b">
        <v>1</v>
      </c>
      <c r="B110">
        <v>8.1939089999999997</v>
      </c>
      <c r="C110">
        <v>1.1380428E-2</v>
      </c>
    </row>
    <row r="111" spans="1:3" x14ac:dyDescent="0.25">
      <c r="A111" t="b">
        <v>1</v>
      </c>
      <c r="B111">
        <v>17.492798000000001</v>
      </c>
      <c r="C111">
        <v>2.1865997000000002E-2</v>
      </c>
    </row>
    <row r="112" spans="1:3" x14ac:dyDescent="0.25">
      <c r="A112" t="b">
        <v>1</v>
      </c>
      <c r="B112">
        <v>53.118957999999999</v>
      </c>
      <c r="C112">
        <v>6.6398694999999994E-2</v>
      </c>
    </row>
    <row r="113" spans="1:3" x14ac:dyDescent="0.25">
      <c r="A113" t="b">
        <v>1</v>
      </c>
      <c r="B113">
        <v>33.200989999999997</v>
      </c>
      <c r="C113">
        <v>4.1501234999999997E-2</v>
      </c>
    </row>
    <row r="114" spans="1:3" x14ac:dyDescent="0.25">
      <c r="A114" t="b">
        <v>1</v>
      </c>
      <c r="B114">
        <v>75.479740000000007</v>
      </c>
      <c r="C114">
        <v>0.10483297</v>
      </c>
    </row>
    <row r="115" spans="1:3" x14ac:dyDescent="0.25">
      <c r="A115" t="b">
        <v>1</v>
      </c>
      <c r="B115">
        <v>126.01758</v>
      </c>
      <c r="C115">
        <v>1.8002511999999998E-2</v>
      </c>
    </row>
    <row r="116" spans="1:3" x14ac:dyDescent="0.25">
      <c r="A116" t="b">
        <v>1</v>
      </c>
      <c r="B116">
        <v>-23.047606999999999</v>
      </c>
      <c r="C116">
        <v>-2.880951E-2</v>
      </c>
    </row>
    <row r="117" spans="1:3" x14ac:dyDescent="0.25">
      <c r="A117" t="b">
        <v>1</v>
      </c>
      <c r="B117">
        <v>179.51074</v>
      </c>
      <c r="C117">
        <v>2.5644391999999998E-2</v>
      </c>
    </row>
    <row r="118" spans="1:3" x14ac:dyDescent="0.25">
      <c r="A118" t="b">
        <v>1</v>
      </c>
      <c r="B118">
        <v>28.566406000000001</v>
      </c>
      <c r="C118">
        <v>4.0809154000000002E-3</v>
      </c>
    </row>
    <row r="119" spans="1:3" x14ac:dyDescent="0.25">
      <c r="A119" t="b">
        <v>1</v>
      </c>
      <c r="B119">
        <v>34.173830000000002</v>
      </c>
      <c r="C119">
        <v>4.2717285000000001E-2</v>
      </c>
    </row>
    <row r="120" spans="1:3" x14ac:dyDescent="0.25">
      <c r="A120" t="b">
        <v>1</v>
      </c>
      <c r="B120">
        <v>-57.626953</v>
      </c>
      <c r="C120">
        <v>-8.2324219999999997E-3</v>
      </c>
    </row>
    <row r="121" spans="1:3" x14ac:dyDescent="0.25">
      <c r="A121" t="b">
        <v>1</v>
      </c>
      <c r="B121">
        <v>8.6376950000000008</v>
      </c>
      <c r="C121">
        <v>1.2339563999999999E-3</v>
      </c>
    </row>
    <row r="122" spans="1:3" x14ac:dyDescent="0.25">
      <c r="A122" t="b">
        <v>1</v>
      </c>
      <c r="B122">
        <v>41.953429999999997</v>
      </c>
      <c r="C122">
        <v>5.8268649999999998E-2</v>
      </c>
    </row>
    <row r="123" spans="1:3" x14ac:dyDescent="0.25">
      <c r="A123" t="b">
        <v>1</v>
      </c>
      <c r="B123">
        <v>423.08643000000001</v>
      </c>
      <c r="C123">
        <v>6.0440916999999997E-2</v>
      </c>
    </row>
    <row r="124" spans="1:3" x14ac:dyDescent="0.25">
      <c r="A124" t="b">
        <v>1</v>
      </c>
      <c r="B124">
        <v>1.5152205999999999</v>
      </c>
      <c r="C124">
        <v>5.0507354999999997E-2</v>
      </c>
    </row>
    <row r="125" spans="1:3" x14ac:dyDescent="0.25">
      <c r="A125" t="b">
        <v>1</v>
      </c>
      <c r="B125">
        <v>14.325011999999999</v>
      </c>
      <c r="C125">
        <v>1.989585E-2</v>
      </c>
    </row>
    <row r="126" spans="1:3" x14ac:dyDescent="0.25">
      <c r="A126" t="b">
        <v>1</v>
      </c>
      <c r="B126">
        <v>1.8463478</v>
      </c>
      <c r="C126">
        <v>6.1544929999999998E-2</v>
      </c>
    </row>
    <row r="127" spans="1:3" x14ac:dyDescent="0.25">
      <c r="A127" t="b">
        <v>1</v>
      </c>
      <c r="B127">
        <v>36.609436000000002</v>
      </c>
      <c r="C127">
        <v>5.084644E-2</v>
      </c>
    </row>
    <row r="128" spans="1:3" x14ac:dyDescent="0.25">
      <c r="A128" t="b">
        <v>1</v>
      </c>
      <c r="B128">
        <v>603.75729999999999</v>
      </c>
      <c r="C128">
        <v>8.6251040000000001E-2</v>
      </c>
    </row>
    <row r="129" spans="1:3" x14ac:dyDescent="0.25">
      <c r="A129" t="b">
        <v>1</v>
      </c>
      <c r="B129">
        <v>27.862244</v>
      </c>
      <c r="C129">
        <v>3.4827806000000003E-2</v>
      </c>
    </row>
    <row r="130" spans="1:3" x14ac:dyDescent="0.25">
      <c r="A130" t="b">
        <v>1</v>
      </c>
      <c r="B130">
        <v>-0.17540741000000001</v>
      </c>
      <c r="C130">
        <v>-5.8469133999999997E-3</v>
      </c>
    </row>
    <row r="131" spans="1:3" x14ac:dyDescent="0.25">
      <c r="A131" t="b">
        <v>1</v>
      </c>
      <c r="B131">
        <v>1.2628174000000001</v>
      </c>
      <c r="C131">
        <v>1.753913E-3</v>
      </c>
    </row>
    <row r="132" spans="1:3" x14ac:dyDescent="0.25">
      <c r="A132" t="b">
        <v>1</v>
      </c>
      <c r="B132">
        <v>19.356566999999998</v>
      </c>
      <c r="C132">
        <v>2.6884122E-2</v>
      </c>
    </row>
    <row r="133" spans="1:3" x14ac:dyDescent="0.25">
      <c r="A133" t="b">
        <v>1</v>
      </c>
      <c r="B133">
        <v>243.81542999999999</v>
      </c>
      <c r="C133">
        <v>3.4830775000000001E-2</v>
      </c>
    </row>
    <row r="134" spans="1:3" x14ac:dyDescent="0.25">
      <c r="A134" t="b">
        <v>1</v>
      </c>
      <c r="B134">
        <v>266.21629999999999</v>
      </c>
      <c r="C134">
        <v>3.8030899999999999E-2</v>
      </c>
    </row>
    <row r="135" spans="1:3" x14ac:dyDescent="0.25">
      <c r="A135" t="b">
        <v>1</v>
      </c>
      <c r="B135">
        <v>-16.609497000000001</v>
      </c>
      <c r="C135">
        <v>-2.0761872000000001E-2</v>
      </c>
    </row>
    <row r="136" spans="1:3" x14ac:dyDescent="0.25">
      <c r="A136" t="b">
        <v>1</v>
      </c>
      <c r="B136">
        <v>8.2589109999999994</v>
      </c>
      <c r="C136">
        <v>1.147071E-2</v>
      </c>
    </row>
    <row r="137" spans="1:3" x14ac:dyDescent="0.25">
      <c r="A137" t="b">
        <v>1</v>
      </c>
      <c r="B137">
        <v>54.976134999999999</v>
      </c>
      <c r="C137">
        <v>7.6355740000000005E-2</v>
      </c>
    </row>
    <row r="138" spans="1:3" x14ac:dyDescent="0.25">
      <c r="A138" t="b">
        <v>1</v>
      </c>
      <c r="B138">
        <v>47.263244999999998</v>
      </c>
      <c r="C138">
        <v>5.9079054999999998E-2</v>
      </c>
    </row>
    <row r="139" spans="1:3" x14ac:dyDescent="0.25">
      <c r="A139" t="b">
        <v>1</v>
      </c>
      <c r="B139">
        <v>7.6312255999999996</v>
      </c>
      <c r="C139">
        <v>1.0598923999999999E-2</v>
      </c>
    </row>
    <row r="140" spans="1:3" x14ac:dyDescent="0.25">
      <c r="A140" t="b">
        <v>1</v>
      </c>
      <c r="B140">
        <v>60.169310000000003</v>
      </c>
      <c r="C140">
        <v>7.5211639999999996E-2</v>
      </c>
    </row>
    <row r="141" spans="1:3" x14ac:dyDescent="0.25">
      <c r="A141" t="b">
        <v>1</v>
      </c>
      <c r="B141">
        <v>-35.184510000000003</v>
      </c>
      <c r="C141">
        <v>-4.3980635999999997E-2</v>
      </c>
    </row>
    <row r="142" spans="1:3" x14ac:dyDescent="0.25">
      <c r="A142" t="b">
        <v>1</v>
      </c>
      <c r="B142">
        <v>334.33202999999997</v>
      </c>
      <c r="C142">
        <v>4.7761720000000001E-2</v>
      </c>
    </row>
    <row r="143" spans="1:3" x14ac:dyDescent="0.25">
      <c r="A143" t="b">
        <v>1</v>
      </c>
      <c r="B143">
        <v>104.09985</v>
      </c>
      <c r="C143">
        <v>0.13012482</v>
      </c>
    </row>
    <row r="144" spans="1:3" x14ac:dyDescent="0.25">
      <c r="A144" t="b">
        <v>1</v>
      </c>
      <c r="B144">
        <v>14.387573</v>
      </c>
      <c r="C144">
        <v>1.9982739999999999E-2</v>
      </c>
    </row>
    <row r="145" spans="1:3" x14ac:dyDescent="0.25">
      <c r="A145" t="b">
        <v>1</v>
      </c>
      <c r="B145">
        <v>25.10022</v>
      </c>
      <c r="C145">
        <v>3.4861415999999999E-2</v>
      </c>
    </row>
    <row r="146" spans="1:3" x14ac:dyDescent="0.25">
      <c r="A146" t="b">
        <v>1</v>
      </c>
      <c r="B146">
        <v>23.091003000000001</v>
      </c>
      <c r="C146">
        <v>2.8863753999999998E-2</v>
      </c>
    </row>
    <row r="147" spans="1:3" x14ac:dyDescent="0.25">
      <c r="A147" t="b">
        <v>1</v>
      </c>
      <c r="B147">
        <v>3.5620728000000002</v>
      </c>
      <c r="C147">
        <v>4.4525909999999997E-3</v>
      </c>
    </row>
    <row r="148" spans="1:3" x14ac:dyDescent="0.25">
      <c r="A148" t="b">
        <v>1</v>
      </c>
      <c r="B148">
        <v>2.9804993</v>
      </c>
      <c r="C148">
        <v>9.9349976000000007E-2</v>
      </c>
    </row>
    <row r="149" spans="1:3" x14ac:dyDescent="0.25">
      <c r="A149" t="b">
        <v>1</v>
      </c>
      <c r="B149">
        <v>0.39301681999999999</v>
      </c>
      <c r="C149">
        <v>1.3100561E-2</v>
      </c>
    </row>
    <row r="150" spans="1:3" x14ac:dyDescent="0.25">
      <c r="A150" t="b">
        <v>1</v>
      </c>
      <c r="B150">
        <v>-166.78319999999999</v>
      </c>
      <c r="C150">
        <v>-2.3826172999999999E-2</v>
      </c>
    </row>
    <row r="151" spans="1:3" x14ac:dyDescent="0.25">
      <c r="A151" t="b">
        <v>1</v>
      </c>
      <c r="B151">
        <v>88.650634999999994</v>
      </c>
      <c r="C151">
        <v>0.12312587999999999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5F32-DF27-4BFD-9268-452E46F39465}">
  <dimension ref="A1:F151"/>
  <sheetViews>
    <sheetView workbookViewId="0">
      <selection activeCell="F7" sqref="F7"/>
    </sheetView>
  </sheetViews>
  <sheetFormatPr defaultRowHeight="15" x14ac:dyDescent="0.25"/>
  <cols>
    <col min="1" max="1" width="12.42578125" bestFit="1" customWidth="1"/>
    <col min="2" max="2" width="11.7109375" bestFit="1" customWidth="1"/>
    <col min="3" max="3" width="12.7109375" bestFit="1" customWidth="1"/>
    <col min="5" max="5" width="29.4257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ht="18.75" x14ac:dyDescent="0.3">
      <c r="A2" t="b">
        <v>1</v>
      </c>
      <c r="B2">
        <v>-48.276062000000003</v>
      </c>
      <c r="C2">
        <v>-6.7050083999999996E-2</v>
      </c>
      <c r="E2" s="1" t="s">
        <v>3</v>
      </c>
      <c r="F2" s="2">
        <f xml:space="preserve"> COUNTIF(TradeResults15[Column1], "VERDADEIRO") / COUNTA(TradeResults15[Column1])</f>
        <v>1</v>
      </c>
    </row>
    <row r="3" spans="1:6" ht="18.75" x14ac:dyDescent="0.3">
      <c r="A3" t="b">
        <v>1</v>
      </c>
      <c r="B3">
        <v>36.266784999999999</v>
      </c>
      <c r="C3">
        <v>4.5333482000000001E-2</v>
      </c>
      <c r="E3" s="1" t="s">
        <v>4</v>
      </c>
      <c r="F3" s="2">
        <f xml:space="preserve"> AVERAGE(TradeResults15[Column3])</f>
        <v>-2.7609245657866641E-2</v>
      </c>
    </row>
    <row r="4" spans="1:6" ht="18.75" x14ac:dyDescent="0.3">
      <c r="A4" t="b">
        <v>1</v>
      </c>
      <c r="B4">
        <v>56.867187999999999</v>
      </c>
      <c r="C4">
        <v>8.1238839999999996E-3</v>
      </c>
      <c r="E4" s="4" t="s">
        <v>5</v>
      </c>
      <c r="F4" s="2">
        <f>_xlfn.STDEV.P(TradeResults15[Column3])</f>
        <v>4.6286470618770024E-2</v>
      </c>
    </row>
    <row r="5" spans="1:6" ht="18.75" x14ac:dyDescent="0.3">
      <c r="A5" t="b">
        <v>1</v>
      </c>
      <c r="B5">
        <v>-469.35059999999999</v>
      </c>
      <c r="C5">
        <v>-6.7050083999999996E-2</v>
      </c>
      <c r="E5" s="1" t="s">
        <v>6</v>
      </c>
      <c r="F5" s="2">
        <f t="array" ref="F5">_xlfn.STDEV.P(IF(TradeResults15[Column3] &gt; 0,TradeResults15[Column3]))</f>
        <v>1.9431133909719962E-2</v>
      </c>
    </row>
    <row r="6" spans="1:6" ht="18.75" x14ac:dyDescent="0.3">
      <c r="A6" t="b">
        <v>1</v>
      </c>
      <c r="B6">
        <v>-48.276062000000003</v>
      </c>
      <c r="C6">
        <v>-6.7050083999999996E-2</v>
      </c>
      <c r="E6" s="1" t="s">
        <v>7</v>
      </c>
      <c r="F6" s="2">
        <f t="array" ref="F6">_xlfn.STDEV.P(IF(TradeResults15[Column3] &lt; 0,TradeResults15[Column3]))</f>
        <v>2.3443001072623978E-2</v>
      </c>
    </row>
    <row r="7" spans="1:6" x14ac:dyDescent="0.25">
      <c r="A7" t="b">
        <v>1</v>
      </c>
      <c r="B7">
        <v>36.677002000000002</v>
      </c>
      <c r="C7">
        <v>5.0940279999999998E-2</v>
      </c>
    </row>
    <row r="8" spans="1:6" x14ac:dyDescent="0.25">
      <c r="A8" t="b">
        <v>1</v>
      </c>
      <c r="B8">
        <v>-74.671875</v>
      </c>
      <c r="C8">
        <v>-1.0667411E-2</v>
      </c>
    </row>
    <row r="9" spans="1:6" x14ac:dyDescent="0.25">
      <c r="A9" t="b">
        <v>1</v>
      </c>
      <c r="B9">
        <v>-277.60399999999998</v>
      </c>
      <c r="C9">
        <v>-3.9657716000000003E-2</v>
      </c>
    </row>
    <row r="10" spans="1:6" x14ac:dyDescent="0.25">
      <c r="A10" t="b">
        <v>1</v>
      </c>
      <c r="B10">
        <v>-53.640076000000001</v>
      </c>
      <c r="C10">
        <v>-6.7050090000000007E-2</v>
      </c>
    </row>
    <row r="11" spans="1:6" x14ac:dyDescent="0.25">
      <c r="A11" t="b">
        <v>1</v>
      </c>
      <c r="B11">
        <v>1.2332764000000001</v>
      </c>
      <c r="C11">
        <v>1.7128838E-3</v>
      </c>
    </row>
    <row r="12" spans="1:6" x14ac:dyDescent="0.25">
      <c r="A12" t="b">
        <v>1</v>
      </c>
      <c r="B12">
        <v>-17.624756000000001</v>
      </c>
      <c r="C12">
        <v>-2.4478827000000002E-2</v>
      </c>
    </row>
    <row r="13" spans="1:6" x14ac:dyDescent="0.25">
      <c r="A13" t="b">
        <v>1</v>
      </c>
      <c r="B13">
        <v>-151.85791</v>
      </c>
      <c r="C13">
        <v>-2.1693988000000001E-2</v>
      </c>
    </row>
    <row r="14" spans="1:6" x14ac:dyDescent="0.25">
      <c r="A14" t="b">
        <v>1</v>
      </c>
      <c r="B14">
        <v>-469.35059999999999</v>
      </c>
      <c r="C14">
        <v>-6.7050083999999996E-2</v>
      </c>
    </row>
    <row r="15" spans="1:6" x14ac:dyDescent="0.25">
      <c r="A15" t="b">
        <v>1</v>
      </c>
      <c r="B15">
        <v>18.715515</v>
      </c>
      <c r="C15">
        <v>2.3394394999999998E-2</v>
      </c>
    </row>
    <row r="16" spans="1:6" x14ac:dyDescent="0.25">
      <c r="A16" t="b">
        <v>1</v>
      </c>
      <c r="B16">
        <v>-3.3809203999999999</v>
      </c>
      <c r="C16">
        <v>-4.2261505000000003E-3</v>
      </c>
    </row>
    <row r="17" spans="1:3" x14ac:dyDescent="0.25">
      <c r="A17" t="b">
        <v>1</v>
      </c>
      <c r="B17">
        <v>-4.3756713999999999</v>
      </c>
      <c r="C17">
        <v>-6.0773212000000002E-3</v>
      </c>
    </row>
    <row r="18" spans="1:3" x14ac:dyDescent="0.25">
      <c r="A18" t="b">
        <v>1</v>
      </c>
      <c r="B18">
        <v>-53.640076000000001</v>
      </c>
      <c r="C18">
        <v>-6.7050090000000007E-2</v>
      </c>
    </row>
    <row r="19" spans="1:3" x14ac:dyDescent="0.25">
      <c r="A19" t="b">
        <v>1</v>
      </c>
      <c r="B19">
        <v>-2.0115012999999999</v>
      </c>
      <c r="C19">
        <v>-6.705005E-2</v>
      </c>
    </row>
    <row r="20" spans="1:3" x14ac:dyDescent="0.25">
      <c r="A20" t="b">
        <v>1</v>
      </c>
      <c r="B20">
        <v>-53.640076000000001</v>
      </c>
      <c r="C20">
        <v>-6.7050090000000007E-2</v>
      </c>
    </row>
    <row r="21" spans="1:3" x14ac:dyDescent="0.25">
      <c r="A21" t="b">
        <v>1</v>
      </c>
      <c r="B21">
        <v>-469.35059999999999</v>
      </c>
      <c r="C21">
        <v>-6.7050083999999996E-2</v>
      </c>
    </row>
    <row r="22" spans="1:3" x14ac:dyDescent="0.25">
      <c r="A22" t="b">
        <v>1</v>
      </c>
      <c r="B22">
        <v>45.821289999999998</v>
      </c>
      <c r="C22">
        <v>5.7276609999999999E-2</v>
      </c>
    </row>
    <row r="23" spans="1:3" x14ac:dyDescent="0.25">
      <c r="A23" t="b">
        <v>1</v>
      </c>
      <c r="B23">
        <v>1.1914902000000001</v>
      </c>
      <c r="C23">
        <v>3.9716340000000003E-2</v>
      </c>
    </row>
    <row r="24" spans="1:3" x14ac:dyDescent="0.25">
      <c r="A24" t="b">
        <v>1</v>
      </c>
      <c r="B24">
        <v>-48.276062000000003</v>
      </c>
      <c r="C24">
        <v>-6.7050083999999996E-2</v>
      </c>
    </row>
    <row r="25" spans="1:3" x14ac:dyDescent="0.25">
      <c r="A25" t="b">
        <v>1</v>
      </c>
      <c r="B25">
        <v>-48.276062000000003</v>
      </c>
      <c r="C25">
        <v>-6.7050083999999996E-2</v>
      </c>
    </row>
    <row r="26" spans="1:3" x14ac:dyDescent="0.25">
      <c r="A26" t="b">
        <v>1</v>
      </c>
      <c r="B26">
        <v>-9.7681269999999998</v>
      </c>
      <c r="C26">
        <v>-1.2210159999999999E-2</v>
      </c>
    </row>
    <row r="27" spans="1:3" x14ac:dyDescent="0.25">
      <c r="A27" t="b">
        <v>1</v>
      </c>
      <c r="B27">
        <v>-53.640076000000001</v>
      </c>
      <c r="C27">
        <v>-6.7050090000000007E-2</v>
      </c>
    </row>
    <row r="28" spans="1:3" x14ac:dyDescent="0.25">
      <c r="A28" t="b">
        <v>1</v>
      </c>
      <c r="B28">
        <v>47.299804999999999</v>
      </c>
      <c r="C28">
        <v>5.9124757E-2</v>
      </c>
    </row>
    <row r="29" spans="1:3" x14ac:dyDescent="0.25">
      <c r="A29" t="b">
        <v>1</v>
      </c>
      <c r="B29">
        <v>234.77978999999999</v>
      </c>
      <c r="C29">
        <v>3.3539970000000002E-2</v>
      </c>
    </row>
    <row r="30" spans="1:3" x14ac:dyDescent="0.25">
      <c r="A30" t="b">
        <v>1</v>
      </c>
      <c r="B30">
        <v>-469.35059999999999</v>
      </c>
      <c r="C30">
        <v>-6.7050083999999996E-2</v>
      </c>
    </row>
    <row r="31" spans="1:3" x14ac:dyDescent="0.25">
      <c r="A31" t="b">
        <v>1</v>
      </c>
      <c r="B31">
        <v>-53.640076000000001</v>
      </c>
      <c r="C31">
        <v>-6.7050090000000007E-2</v>
      </c>
    </row>
    <row r="32" spans="1:3" x14ac:dyDescent="0.25">
      <c r="A32" t="b">
        <v>1</v>
      </c>
      <c r="B32">
        <v>0.68642806999999995</v>
      </c>
      <c r="C32">
        <v>2.2880936000000001E-2</v>
      </c>
    </row>
    <row r="33" spans="1:3" x14ac:dyDescent="0.25">
      <c r="A33" t="b">
        <v>1</v>
      </c>
      <c r="B33">
        <v>-28.434387000000001</v>
      </c>
      <c r="C33">
        <v>-3.9492205000000002E-2</v>
      </c>
    </row>
    <row r="34" spans="1:3" x14ac:dyDescent="0.25">
      <c r="A34" t="b">
        <v>1</v>
      </c>
      <c r="B34">
        <v>-30.026367</v>
      </c>
      <c r="C34">
        <v>-4.2894810000000004E-3</v>
      </c>
    </row>
    <row r="35" spans="1:3" x14ac:dyDescent="0.25">
      <c r="A35" t="b">
        <v>1</v>
      </c>
      <c r="B35">
        <v>-2.0115012999999999</v>
      </c>
      <c r="C35">
        <v>-6.705005E-2</v>
      </c>
    </row>
    <row r="36" spans="1:3" x14ac:dyDescent="0.25">
      <c r="A36" t="b">
        <v>1</v>
      </c>
      <c r="B36">
        <v>-469.35059999999999</v>
      </c>
      <c r="C36">
        <v>-6.7050083999999996E-2</v>
      </c>
    </row>
    <row r="37" spans="1:3" x14ac:dyDescent="0.25">
      <c r="A37" t="b">
        <v>1</v>
      </c>
      <c r="B37">
        <v>-48.276062000000003</v>
      </c>
      <c r="C37">
        <v>-6.7050083999999996E-2</v>
      </c>
    </row>
    <row r="38" spans="1:3" x14ac:dyDescent="0.25">
      <c r="A38" t="b">
        <v>1</v>
      </c>
      <c r="B38">
        <v>3.6038817999999999</v>
      </c>
      <c r="C38">
        <v>5.0053913000000002E-3</v>
      </c>
    </row>
    <row r="39" spans="1:3" x14ac:dyDescent="0.25">
      <c r="A39" t="b">
        <v>1</v>
      </c>
      <c r="B39">
        <v>20.954407</v>
      </c>
      <c r="C39">
        <v>2.6193008E-2</v>
      </c>
    </row>
    <row r="40" spans="1:3" x14ac:dyDescent="0.25">
      <c r="A40" t="b">
        <v>1</v>
      </c>
      <c r="B40">
        <v>-0.4161415</v>
      </c>
      <c r="C40">
        <v>-1.3871384E-2</v>
      </c>
    </row>
    <row r="41" spans="1:3" x14ac:dyDescent="0.25">
      <c r="A41" t="b">
        <v>1</v>
      </c>
      <c r="B41">
        <v>16.548828</v>
      </c>
      <c r="C41">
        <v>2.0686036000000001E-2</v>
      </c>
    </row>
    <row r="42" spans="1:3" x14ac:dyDescent="0.25">
      <c r="A42" t="b">
        <v>1</v>
      </c>
      <c r="B42">
        <v>-144.72754</v>
      </c>
      <c r="C42">
        <v>-2.0675362999999999E-2</v>
      </c>
    </row>
    <row r="43" spans="1:3" x14ac:dyDescent="0.25">
      <c r="A43" t="b">
        <v>1</v>
      </c>
      <c r="B43">
        <v>-469.35059999999999</v>
      </c>
      <c r="C43">
        <v>-6.7050083999999996E-2</v>
      </c>
    </row>
    <row r="44" spans="1:3" x14ac:dyDescent="0.25">
      <c r="A44" t="b">
        <v>1</v>
      </c>
      <c r="B44">
        <v>-469.35059999999999</v>
      </c>
      <c r="C44">
        <v>-6.7050083999999996E-2</v>
      </c>
    </row>
    <row r="45" spans="1:3" x14ac:dyDescent="0.25">
      <c r="A45" t="b">
        <v>1</v>
      </c>
      <c r="B45">
        <v>396.46973000000003</v>
      </c>
      <c r="C45">
        <v>5.6638529999999999E-2</v>
      </c>
    </row>
    <row r="46" spans="1:3" x14ac:dyDescent="0.25">
      <c r="A46" t="b">
        <v>1</v>
      </c>
      <c r="B46">
        <v>-48.276062000000003</v>
      </c>
      <c r="C46">
        <v>-6.7050083999999996E-2</v>
      </c>
    </row>
    <row r="47" spans="1:3" x14ac:dyDescent="0.25">
      <c r="A47" t="b">
        <v>1</v>
      </c>
      <c r="B47">
        <v>-48.276062000000003</v>
      </c>
      <c r="C47">
        <v>-6.7050083999999996E-2</v>
      </c>
    </row>
    <row r="48" spans="1:3" x14ac:dyDescent="0.25">
      <c r="A48" t="b">
        <v>1</v>
      </c>
      <c r="B48">
        <v>-2.0115012999999999</v>
      </c>
      <c r="C48">
        <v>-6.705005E-2</v>
      </c>
    </row>
    <row r="49" spans="1:3" x14ac:dyDescent="0.25">
      <c r="A49" t="b">
        <v>1</v>
      </c>
      <c r="B49">
        <v>-48.276062000000003</v>
      </c>
      <c r="C49">
        <v>-6.7050083999999996E-2</v>
      </c>
    </row>
    <row r="50" spans="1:3" x14ac:dyDescent="0.25">
      <c r="A50" t="b">
        <v>1</v>
      </c>
      <c r="B50">
        <v>11.507141000000001</v>
      </c>
      <c r="C50">
        <v>1.5982139999999999E-2</v>
      </c>
    </row>
    <row r="51" spans="1:3" x14ac:dyDescent="0.25">
      <c r="A51" t="b">
        <v>1</v>
      </c>
      <c r="B51">
        <v>-22.012573</v>
      </c>
      <c r="C51">
        <v>-3.0573018E-2</v>
      </c>
    </row>
    <row r="52" spans="1:3" x14ac:dyDescent="0.25">
      <c r="A52" t="b">
        <v>1</v>
      </c>
      <c r="B52">
        <v>-469.35059999999999</v>
      </c>
      <c r="C52">
        <v>-6.7050083999999996E-2</v>
      </c>
    </row>
    <row r="53" spans="1:3" x14ac:dyDescent="0.25">
      <c r="A53" t="b">
        <v>1</v>
      </c>
      <c r="B53">
        <v>-469.35059999999999</v>
      </c>
      <c r="C53">
        <v>-6.7050083999999996E-2</v>
      </c>
    </row>
    <row r="54" spans="1:3" x14ac:dyDescent="0.25">
      <c r="A54" t="b">
        <v>1</v>
      </c>
      <c r="B54">
        <v>-48.276062000000003</v>
      </c>
      <c r="C54">
        <v>-6.7050083999999996E-2</v>
      </c>
    </row>
    <row r="55" spans="1:3" x14ac:dyDescent="0.25">
      <c r="A55" t="b">
        <v>1</v>
      </c>
      <c r="B55">
        <v>1.8646469000000001</v>
      </c>
      <c r="C55">
        <v>6.2154897000000001E-2</v>
      </c>
    </row>
    <row r="56" spans="1:3" x14ac:dyDescent="0.25">
      <c r="A56" t="b">
        <v>1</v>
      </c>
      <c r="B56">
        <v>-48.276062000000003</v>
      </c>
      <c r="C56">
        <v>-6.7050083999999996E-2</v>
      </c>
    </row>
    <row r="57" spans="1:3" x14ac:dyDescent="0.25">
      <c r="A57" t="b">
        <v>1</v>
      </c>
      <c r="B57">
        <v>0.14048575999999999</v>
      </c>
      <c r="C57">
        <v>4.6828590000000002E-3</v>
      </c>
    </row>
    <row r="58" spans="1:3" x14ac:dyDescent="0.25">
      <c r="A58" t="b">
        <v>1</v>
      </c>
      <c r="B58">
        <v>-469.35059999999999</v>
      </c>
      <c r="C58">
        <v>-6.7050083999999996E-2</v>
      </c>
    </row>
    <row r="59" spans="1:3" x14ac:dyDescent="0.25">
      <c r="A59" t="b">
        <v>1</v>
      </c>
      <c r="B59">
        <v>-3.3320311999999999</v>
      </c>
      <c r="C59">
        <v>-4.6278209999999998E-3</v>
      </c>
    </row>
    <row r="60" spans="1:3" x14ac:dyDescent="0.25">
      <c r="A60" t="b">
        <v>1</v>
      </c>
      <c r="B60">
        <v>-469.35059999999999</v>
      </c>
      <c r="C60">
        <v>-6.7050083999999996E-2</v>
      </c>
    </row>
    <row r="61" spans="1:3" x14ac:dyDescent="0.25">
      <c r="A61" t="b">
        <v>1</v>
      </c>
      <c r="B61">
        <v>-469.35059999999999</v>
      </c>
      <c r="C61">
        <v>-6.7050083999999996E-2</v>
      </c>
    </row>
    <row r="62" spans="1:3" x14ac:dyDescent="0.25">
      <c r="A62" t="b">
        <v>1</v>
      </c>
      <c r="B62">
        <v>-53.640076000000001</v>
      </c>
      <c r="C62">
        <v>-6.7050090000000007E-2</v>
      </c>
    </row>
    <row r="63" spans="1:3" x14ac:dyDescent="0.25">
      <c r="A63" t="b">
        <v>1</v>
      </c>
      <c r="B63">
        <v>-469.35059999999999</v>
      </c>
      <c r="C63">
        <v>-6.7050083999999996E-2</v>
      </c>
    </row>
    <row r="64" spans="1:3" x14ac:dyDescent="0.25">
      <c r="A64" t="b">
        <v>1</v>
      </c>
      <c r="B64">
        <v>-469.35059999999999</v>
      </c>
      <c r="C64">
        <v>-6.7050083999999996E-2</v>
      </c>
    </row>
    <row r="65" spans="1:3" x14ac:dyDescent="0.25">
      <c r="A65" t="b">
        <v>1</v>
      </c>
      <c r="B65">
        <v>-129.83349999999999</v>
      </c>
      <c r="C65">
        <v>-1.8547642999999999E-2</v>
      </c>
    </row>
    <row r="66" spans="1:3" x14ac:dyDescent="0.25">
      <c r="A66" t="b">
        <v>1</v>
      </c>
      <c r="B66">
        <v>-48.276062000000003</v>
      </c>
      <c r="C66">
        <v>-6.7050083999999996E-2</v>
      </c>
    </row>
    <row r="67" spans="1:3" x14ac:dyDescent="0.25">
      <c r="A67" t="b">
        <v>1</v>
      </c>
      <c r="B67">
        <v>-0.26599119999999998</v>
      </c>
      <c r="C67">
        <v>-8.8663730000000003E-3</v>
      </c>
    </row>
    <row r="68" spans="1:3" x14ac:dyDescent="0.25">
      <c r="A68" t="b">
        <v>1</v>
      </c>
      <c r="B68">
        <v>-469.35059999999999</v>
      </c>
      <c r="C68">
        <v>-6.7050083999999996E-2</v>
      </c>
    </row>
    <row r="69" spans="1:3" x14ac:dyDescent="0.25">
      <c r="A69" t="b">
        <v>1</v>
      </c>
      <c r="B69">
        <v>109.29931999999999</v>
      </c>
      <c r="C69">
        <v>1.5614187999999999E-2</v>
      </c>
    </row>
    <row r="70" spans="1:3" x14ac:dyDescent="0.25">
      <c r="A70" t="b">
        <v>1</v>
      </c>
      <c r="B70">
        <v>424.41503999999998</v>
      </c>
      <c r="C70">
        <v>6.0630719999999999E-2</v>
      </c>
    </row>
    <row r="71" spans="1:3" x14ac:dyDescent="0.25">
      <c r="A71" t="b">
        <v>1</v>
      </c>
      <c r="B71">
        <v>1.1718196999999999</v>
      </c>
      <c r="C71">
        <v>3.9060655999999999E-2</v>
      </c>
    </row>
    <row r="72" spans="1:3" x14ac:dyDescent="0.25">
      <c r="A72" t="b">
        <v>1</v>
      </c>
      <c r="B72">
        <v>-469.35059999999999</v>
      </c>
      <c r="C72">
        <v>-6.7050083999999996E-2</v>
      </c>
    </row>
    <row r="73" spans="1:3" x14ac:dyDescent="0.25">
      <c r="A73" t="b">
        <v>1</v>
      </c>
      <c r="B73">
        <v>-1.1678219000000001</v>
      </c>
      <c r="C73">
        <v>-3.8927394999999997E-2</v>
      </c>
    </row>
    <row r="74" spans="1:3" x14ac:dyDescent="0.25">
      <c r="A74" t="b">
        <v>1</v>
      </c>
      <c r="B74">
        <v>-4.60968</v>
      </c>
      <c r="C74">
        <v>-5.7621E-3</v>
      </c>
    </row>
    <row r="75" spans="1:3" x14ac:dyDescent="0.25">
      <c r="A75" t="b">
        <v>1</v>
      </c>
      <c r="B75">
        <v>181.37842000000001</v>
      </c>
      <c r="C75">
        <v>2.5911203000000001E-2</v>
      </c>
    </row>
    <row r="76" spans="1:3" x14ac:dyDescent="0.25">
      <c r="A76" t="b">
        <v>1</v>
      </c>
      <c r="B76">
        <v>-48.276062000000003</v>
      </c>
      <c r="C76">
        <v>-6.7050083999999996E-2</v>
      </c>
    </row>
    <row r="77" spans="1:3" x14ac:dyDescent="0.25">
      <c r="A77" t="b">
        <v>1</v>
      </c>
      <c r="B77">
        <v>-53.640076000000001</v>
      </c>
      <c r="C77">
        <v>-6.7050090000000007E-2</v>
      </c>
    </row>
    <row r="78" spans="1:3" x14ac:dyDescent="0.25">
      <c r="A78" t="b">
        <v>1</v>
      </c>
      <c r="B78">
        <v>-48.276062000000003</v>
      </c>
      <c r="C78">
        <v>-6.7050083999999996E-2</v>
      </c>
    </row>
    <row r="79" spans="1:3" x14ac:dyDescent="0.25">
      <c r="A79" t="b">
        <v>1</v>
      </c>
      <c r="B79">
        <v>-2.0115012999999999</v>
      </c>
      <c r="C79">
        <v>-6.705005E-2</v>
      </c>
    </row>
    <row r="80" spans="1:3" x14ac:dyDescent="0.25">
      <c r="A80" t="b">
        <v>1</v>
      </c>
      <c r="B80">
        <v>-2.0115012999999999</v>
      </c>
      <c r="C80">
        <v>-6.705005E-2</v>
      </c>
    </row>
    <row r="81" spans="1:3" x14ac:dyDescent="0.25">
      <c r="A81" t="b">
        <v>1</v>
      </c>
      <c r="B81">
        <v>-2.0115012999999999</v>
      </c>
      <c r="C81">
        <v>-6.705005E-2</v>
      </c>
    </row>
    <row r="82" spans="1:3" x14ac:dyDescent="0.25">
      <c r="A82" t="b">
        <v>1</v>
      </c>
      <c r="B82">
        <v>1.8026295000000001</v>
      </c>
      <c r="C82">
        <v>6.0087647000000001E-2</v>
      </c>
    </row>
    <row r="83" spans="1:3" x14ac:dyDescent="0.25">
      <c r="A83" t="b">
        <v>1</v>
      </c>
      <c r="B83">
        <v>-2.0115012999999999</v>
      </c>
      <c r="C83">
        <v>-6.705005E-2</v>
      </c>
    </row>
    <row r="84" spans="1:3" x14ac:dyDescent="0.25">
      <c r="A84" t="b">
        <v>1</v>
      </c>
      <c r="B84">
        <v>-469.35059999999999</v>
      </c>
      <c r="C84">
        <v>-6.7050083999999996E-2</v>
      </c>
    </row>
    <row r="85" spans="1:3" x14ac:dyDescent="0.25">
      <c r="A85" t="b">
        <v>1</v>
      </c>
      <c r="B85">
        <v>-209.28515999999999</v>
      </c>
      <c r="C85">
        <v>-2.9897880000000002E-2</v>
      </c>
    </row>
    <row r="86" spans="1:3" x14ac:dyDescent="0.25">
      <c r="A86" t="b">
        <v>1</v>
      </c>
      <c r="B86">
        <v>14.041992</v>
      </c>
      <c r="C86">
        <v>1.9502766000000001E-2</v>
      </c>
    </row>
    <row r="87" spans="1:3" x14ac:dyDescent="0.25">
      <c r="A87" t="b">
        <v>1</v>
      </c>
      <c r="B87">
        <v>-469.35059999999999</v>
      </c>
      <c r="C87">
        <v>-6.7050083999999996E-2</v>
      </c>
    </row>
    <row r="88" spans="1:3" x14ac:dyDescent="0.25">
      <c r="A88" t="b">
        <v>1</v>
      </c>
      <c r="B88">
        <v>-33.145508</v>
      </c>
      <c r="C88">
        <v>-4.7350726000000001E-3</v>
      </c>
    </row>
    <row r="89" spans="1:3" x14ac:dyDescent="0.25">
      <c r="A89" t="b">
        <v>1</v>
      </c>
      <c r="B89">
        <v>-18.813110000000002</v>
      </c>
      <c r="C89">
        <v>-2.6129320000000001E-2</v>
      </c>
    </row>
    <row r="90" spans="1:3" x14ac:dyDescent="0.25">
      <c r="A90" t="b">
        <v>1</v>
      </c>
      <c r="B90">
        <v>-2.0115012999999999</v>
      </c>
      <c r="C90">
        <v>-6.705005E-2</v>
      </c>
    </row>
    <row r="91" spans="1:3" x14ac:dyDescent="0.25">
      <c r="A91" t="b">
        <v>1</v>
      </c>
      <c r="B91">
        <v>25.271118000000001</v>
      </c>
      <c r="C91">
        <v>3.1588896999999998E-2</v>
      </c>
    </row>
    <row r="92" spans="1:3" x14ac:dyDescent="0.25">
      <c r="A92" t="b">
        <v>1</v>
      </c>
      <c r="B92">
        <v>431.86768000000001</v>
      </c>
      <c r="C92">
        <v>6.1695382E-2</v>
      </c>
    </row>
    <row r="93" spans="1:3" x14ac:dyDescent="0.25">
      <c r="A93" t="b">
        <v>1</v>
      </c>
      <c r="B93">
        <v>-53.640076000000001</v>
      </c>
      <c r="C93">
        <v>-6.7050090000000007E-2</v>
      </c>
    </row>
    <row r="94" spans="1:3" x14ac:dyDescent="0.25">
      <c r="A94" t="b">
        <v>1</v>
      </c>
      <c r="B94">
        <v>0.50601006000000004</v>
      </c>
      <c r="C94">
        <v>1.6867001999999999E-2</v>
      </c>
    </row>
    <row r="95" spans="1:3" x14ac:dyDescent="0.25">
      <c r="A95" t="b">
        <v>1</v>
      </c>
      <c r="B95">
        <v>-2.0115012999999999</v>
      </c>
      <c r="C95">
        <v>-6.705005E-2</v>
      </c>
    </row>
    <row r="96" spans="1:3" x14ac:dyDescent="0.25">
      <c r="A96" t="b">
        <v>1</v>
      </c>
      <c r="B96">
        <v>-48.276062000000003</v>
      </c>
      <c r="C96">
        <v>-6.7050083999999996E-2</v>
      </c>
    </row>
    <row r="97" spans="1:3" x14ac:dyDescent="0.25">
      <c r="A97" t="b">
        <v>1</v>
      </c>
      <c r="B97">
        <v>-48.276062000000003</v>
      </c>
      <c r="C97">
        <v>-6.7050083999999996E-2</v>
      </c>
    </row>
    <row r="98" spans="1:3" x14ac:dyDescent="0.25">
      <c r="A98" t="b">
        <v>1</v>
      </c>
      <c r="B98">
        <v>-0.14146996000000001</v>
      </c>
      <c r="C98">
        <v>-4.7156652E-3</v>
      </c>
    </row>
    <row r="99" spans="1:3" x14ac:dyDescent="0.25">
      <c r="A99" t="b">
        <v>1</v>
      </c>
      <c r="B99">
        <v>-469.35059999999999</v>
      </c>
      <c r="C99">
        <v>-6.7050083999999996E-2</v>
      </c>
    </row>
    <row r="100" spans="1:3" x14ac:dyDescent="0.25">
      <c r="A100" t="b">
        <v>1</v>
      </c>
      <c r="B100">
        <v>-48.276062000000003</v>
      </c>
      <c r="C100">
        <v>-6.7050083999999996E-2</v>
      </c>
    </row>
    <row r="101" spans="1:3" x14ac:dyDescent="0.25">
      <c r="A101" t="b">
        <v>1</v>
      </c>
      <c r="B101">
        <v>1.8490238000000001</v>
      </c>
      <c r="C101">
        <v>6.1634126999999997E-2</v>
      </c>
    </row>
    <row r="102" spans="1:3" x14ac:dyDescent="0.25">
      <c r="A102" t="b">
        <v>1</v>
      </c>
      <c r="B102">
        <v>-48.276062000000003</v>
      </c>
      <c r="C102">
        <v>-6.7050083999999996E-2</v>
      </c>
    </row>
    <row r="103" spans="1:3" x14ac:dyDescent="0.25">
      <c r="A103" t="b">
        <v>1</v>
      </c>
      <c r="B103">
        <v>-48.276062000000003</v>
      </c>
      <c r="C103">
        <v>-6.7050083999999996E-2</v>
      </c>
    </row>
    <row r="104" spans="1:3" x14ac:dyDescent="0.25">
      <c r="A104" t="b">
        <v>1</v>
      </c>
      <c r="B104">
        <v>-2.2847900000000001</v>
      </c>
      <c r="C104">
        <v>-3.1733194000000001E-3</v>
      </c>
    </row>
    <row r="105" spans="1:3" x14ac:dyDescent="0.25">
      <c r="A105" t="b">
        <v>1</v>
      </c>
      <c r="B105">
        <v>-53.640076000000001</v>
      </c>
      <c r="C105">
        <v>-6.7050090000000007E-2</v>
      </c>
    </row>
    <row r="106" spans="1:3" x14ac:dyDescent="0.25">
      <c r="A106" t="b">
        <v>1</v>
      </c>
      <c r="B106">
        <v>9.1960449999999998</v>
      </c>
      <c r="C106">
        <v>1.1495056999999999E-2</v>
      </c>
    </row>
    <row r="107" spans="1:3" x14ac:dyDescent="0.25">
      <c r="A107" t="b">
        <v>1</v>
      </c>
      <c r="B107">
        <v>-469.35059999999999</v>
      </c>
      <c r="C107">
        <v>-6.7050083999999996E-2</v>
      </c>
    </row>
    <row r="108" spans="1:3" x14ac:dyDescent="0.25">
      <c r="A108" t="b">
        <v>1</v>
      </c>
      <c r="B108">
        <v>-469.35059999999999</v>
      </c>
      <c r="C108">
        <v>-6.7050083999999996E-2</v>
      </c>
    </row>
    <row r="109" spans="1:3" x14ac:dyDescent="0.25">
      <c r="A109" t="b">
        <v>1</v>
      </c>
      <c r="B109">
        <v>1.3582171999999999</v>
      </c>
      <c r="C109">
        <v>4.5273907000000002E-2</v>
      </c>
    </row>
    <row r="110" spans="1:3" x14ac:dyDescent="0.25">
      <c r="A110" t="b">
        <v>1</v>
      </c>
      <c r="B110">
        <v>-1.138422</v>
      </c>
      <c r="C110">
        <v>-3.7947399999999999E-2</v>
      </c>
    </row>
    <row r="111" spans="1:3" x14ac:dyDescent="0.25">
      <c r="A111" t="b">
        <v>1</v>
      </c>
      <c r="B111">
        <v>-469.35059999999999</v>
      </c>
      <c r="C111">
        <v>-6.7050083999999996E-2</v>
      </c>
    </row>
    <row r="112" spans="1:3" x14ac:dyDescent="0.25">
      <c r="A112" t="b">
        <v>1</v>
      </c>
      <c r="B112">
        <v>-48.276062000000003</v>
      </c>
      <c r="C112">
        <v>-6.7050083999999996E-2</v>
      </c>
    </row>
    <row r="113" spans="1:3" x14ac:dyDescent="0.25">
      <c r="A113" t="b">
        <v>1</v>
      </c>
      <c r="B113">
        <v>34.716064000000003</v>
      </c>
      <c r="C113">
        <v>4.8216756E-2</v>
      </c>
    </row>
    <row r="114" spans="1:3" x14ac:dyDescent="0.25">
      <c r="A114" t="b">
        <v>1</v>
      </c>
      <c r="B114">
        <v>-53.640076000000001</v>
      </c>
      <c r="C114">
        <v>-6.7050090000000007E-2</v>
      </c>
    </row>
    <row r="115" spans="1:3" x14ac:dyDescent="0.25">
      <c r="A115" t="b">
        <v>1</v>
      </c>
      <c r="B115">
        <v>-2.0115012999999999</v>
      </c>
      <c r="C115">
        <v>-6.705005E-2</v>
      </c>
    </row>
    <row r="116" spans="1:3" x14ac:dyDescent="0.25">
      <c r="A116" t="b">
        <v>1</v>
      </c>
      <c r="B116">
        <v>24.459045</v>
      </c>
      <c r="C116">
        <v>3.3970896E-2</v>
      </c>
    </row>
    <row r="117" spans="1:3" x14ac:dyDescent="0.25">
      <c r="A117" t="b">
        <v>1</v>
      </c>
      <c r="B117">
        <v>-48.276062000000003</v>
      </c>
      <c r="C117">
        <v>-6.7050083999999996E-2</v>
      </c>
    </row>
    <row r="118" spans="1:3" x14ac:dyDescent="0.25">
      <c r="A118" t="b">
        <v>1</v>
      </c>
      <c r="B118">
        <v>1.4836902999999999</v>
      </c>
      <c r="C118">
        <v>4.9456343E-2</v>
      </c>
    </row>
    <row r="119" spans="1:3" x14ac:dyDescent="0.25">
      <c r="A119" t="b">
        <v>1</v>
      </c>
      <c r="B119">
        <v>294.78662000000003</v>
      </c>
      <c r="C119">
        <v>4.2112373000000002E-2</v>
      </c>
    </row>
    <row r="120" spans="1:3" x14ac:dyDescent="0.25">
      <c r="A120" t="b">
        <v>1</v>
      </c>
      <c r="B120">
        <v>-469.35059999999999</v>
      </c>
      <c r="C120">
        <v>-6.7050083999999996E-2</v>
      </c>
    </row>
    <row r="121" spans="1:3" x14ac:dyDescent="0.25">
      <c r="A121" t="b">
        <v>1</v>
      </c>
      <c r="B121">
        <v>-0.10568237</v>
      </c>
      <c r="C121">
        <v>-3.5227458000000001E-3</v>
      </c>
    </row>
    <row r="122" spans="1:3" x14ac:dyDescent="0.25">
      <c r="A122" t="b">
        <v>1</v>
      </c>
      <c r="B122">
        <v>-48.276062000000003</v>
      </c>
      <c r="C122">
        <v>-6.7050083999999996E-2</v>
      </c>
    </row>
    <row r="123" spans="1:3" x14ac:dyDescent="0.25">
      <c r="A123" t="b">
        <v>1</v>
      </c>
      <c r="B123">
        <v>-469.35059999999999</v>
      </c>
      <c r="C123">
        <v>-6.7050083999999996E-2</v>
      </c>
    </row>
    <row r="124" spans="1:3" x14ac:dyDescent="0.25">
      <c r="A124" t="b">
        <v>1</v>
      </c>
      <c r="B124">
        <v>-48.276062000000003</v>
      </c>
      <c r="C124">
        <v>-6.7050083999999996E-2</v>
      </c>
    </row>
    <row r="125" spans="1:3" x14ac:dyDescent="0.25">
      <c r="A125" t="b">
        <v>1</v>
      </c>
      <c r="B125">
        <v>-48.276062000000003</v>
      </c>
      <c r="C125">
        <v>-6.7050083999999996E-2</v>
      </c>
    </row>
    <row r="126" spans="1:3" x14ac:dyDescent="0.25">
      <c r="A126" t="b">
        <v>1</v>
      </c>
      <c r="B126">
        <v>-53.640076000000001</v>
      </c>
      <c r="C126">
        <v>-6.7050090000000007E-2</v>
      </c>
    </row>
    <row r="127" spans="1:3" x14ac:dyDescent="0.25">
      <c r="A127" t="b">
        <v>1</v>
      </c>
      <c r="B127">
        <v>-469.35059999999999</v>
      </c>
      <c r="C127">
        <v>-6.7050083999999996E-2</v>
      </c>
    </row>
    <row r="128" spans="1:3" x14ac:dyDescent="0.25">
      <c r="A128" t="b">
        <v>1</v>
      </c>
      <c r="B128">
        <v>1.9697055999999999</v>
      </c>
      <c r="C128">
        <v>6.5656856E-2</v>
      </c>
    </row>
    <row r="129" spans="1:3" x14ac:dyDescent="0.25">
      <c r="A129" t="b">
        <v>1</v>
      </c>
      <c r="B129">
        <v>-2.0115012999999999</v>
      </c>
      <c r="C129">
        <v>-6.705005E-2</v>
      </c>
    </row>
    <row r="130" spans="1:3" x14ac:dyDescent="0.25">
      <c r="A130" t="b">
        <v>1</v>
      </c>
      <c r="B130">
        <v>-53.640076000000001</v>
      </c>
      <c r="C130">
        <v>-6.7050090000000007E-2</v>
      </c>
    </row>
    <row r="131" spans="1:3" x14ac:dyDescent="0.25">
      <c r="A131" t="b">
        <v>1</v>
      </c>
      <c r="B131">
        <v>0.26277159999999999</v>
      </c>
      <c r="C131">
        <v>8.7590529999999993E-3</v>
      </c>
    </row>
    <row r="132" spans="1:3" x14ac:dyDescent="0.25">
      <c r="A132" t="b">
        <v>1</v>
      </c>
      <c r="B132">
        <v>-9.0965579999999999</v>
      </c>
      <c r="C132">
        <v>-1.1370697000000001E-2</v>
      </c>
    </row>
    <row r="133" spans="1:3" x14ac:dyDescent="0.25">
      <c r="A133" t="b">
        <v>1</v>
      </c>
      <c r="B133">
        <v>-48.276062000000003</v>
      </c>
      <c r="C133">
        <v>-6.7050083999999996E-2</v>
      </c>
    </row>
    <row r="134" spans="1:3" x14ac:dyDescent="0.25">
      <c r="A134" t="b">
        <v>1</v>
      </c>
      <c r="B134">
        <v>-469.35059999999999</v>
      </c>
      <c r="C134">
        <v>-6.7050083999999996E-2</v>
      </c>
    </row>
    <row r="135" spans="1:3" x14ac:dyDescent="0.25">
      <c r="A135" t="b">
        <v>1</v>
      </c>
      <c r="B135">
        <v>-0.52428819999999998</v>
      </c>
      <c r="C135">
        <v>-1.7476272000000001E-2</v>
      </c>
    </row>
    <row r="136" spans="1:3" x14ac:dyDescent="0.25">
      <c r="A136" t="b">
        <v>1</v>
      </c>
      <c r="B136">
        <v>122.07861</v>
      </c>
      <c r="C136">
        <v>1.7439801000000001E-2</v>
      </c>
    </row>
    <row r="137" spans="1:3" x14ac:dyDescent="0.25">
      <c r="A137" t="b">
        <v>1</v>
      </c>
      <c r="B137">
        <v>-48.276062000000003</v>
      </c>
      <c r="C137">
        <v>-6.7050083999999996E-2</v>
      </c>
    </row>
    <row r="138" spans="1:3" x14ac:dyDescent="0.25">
      <c r="A138" t="b">
        <v>1</v>
      </c>
      <c r="B138">
        <v>-0.19976806999999999</v>
      </c>
      <c r="C138">
        <v>-2.4971008E-4</v>
      </c>
    </row>
    <row r="139" spans="1:3" x14ac:dyDescent="0.25">
      <c r="A139" t="b">
        <v>1</v>
      </c>
      <c r="B139">
        <v>247.46582000000001</v>
      </c>
      <c r="C139">
        <v>3.5352260000000003E-2</v>
      </c>
    </row>
    <row r="140" spans="1:3" x14ac:dyDescent="0.25">
      <c r="A140" t="b">
        <v>1</v>
      </c>
      <c r="B140">
        <v>1.1798229</v>
      </c>
      <c r="C140">
        <v>3.9327429999999997E-2</v>
      </c>
    </row>
    <row r="141" spans="1:3" x14ac:dyDescent="0.25">
      <c r="A141" t="b">
        <v>1</v>
      </c>
      <c r="B141">
        <v>-2.0115012999999999</v>
      </c>
      <c r="C141">
        <v>-6.705005E-2</v>
      </c>
    </row>
    <row r="142" spans="1:3" x14ac:dyDescent="0.25">
      <c r="A142" t="b">
        <v>1</v>
      </c>
      <c r="B142">
        <v>442.95850000000002</v>
      </c>
      <c r="C142">
        <v>6.3279785000000005E-2</v>
      </c>
    </row>
    <row r="143" spans="1:3" x14ac:dyDescent="0.25">
      <c r="A143" t="b">
        <v>1</v>
      </c>
      <c r="B143">
        <v>-2.0115012999999999</v>
      </c>
      <c r="C143">
        <v>-6.705005E-2</v>
      </c>
    </row>
    <row r="144" spans="1:3" x14ac:dyDescent="0.25">
      <c r="A144" t="b">
        <v>1</v>
      </c>
      <c r="B144">
        <v>0.43640327000000001</v>
      </c>
      <c r="C144">
        <v>1.4546776000000001E-2</v>
      </c>
    </row>
    <row r="145" spans="1:3" x14ac:dyDescent="0.25">
      <c r="A145" t="b">
        <v>1</v>
      </c>
      <c r="B145">
        <v>-7.0211180000000004</v>
      </c>
      <c r="C145">
        <v>-8.776397E-3</v>
      </c>
    </row>
    <row r="146" spans="1:3" x14ac:dyDescent="0.25">
      <c r="A146" t="b">
        <v>1</v>
      </c>
      <c r="B146">
        <v>-53.640076000000001</v>
      </c>
      <c r="C146">
        <v>-6.7050090000000007E-2</v>
      </c>
    </row>
    <row r="147" spans="1:3" x14ac:dyDescent="0.25">
      <c r="A147" t="b">
        <v>1</v>
      </c>
      <c r="B147">
        <v>39.069029999999998</v>
      </c>
      <c r="C147">
        <v>5.4262539999999998E-2</v>
      </c>
    </row>
    <row r="148" spans="1:3" x14ac:dyDescent="0.25">
      <c r="A148" t="b">
        <v>1</v>
      </c>
      <c r="B148">
        <v>368.85156000000001</v>
      </c>
      <c r="C148">
        <v>5.2693080000000003E-2</v>
      </c>
    </row>
    <row r="149" spans="1:3" x14ac:dyDescent="0.25">
      <c r="A149" t="b">
        <v>1</v>
      </c>
      <c r="B149">
        <v>-142.76416</v>
      </c>
      <c r="C149">
        <v>-2.0394880000000001E-2</v>
      </c>
    </row>
    <row r="150" spans="1:3" x14ac:dyDescent="0.25">
      <c r="A150" t="b">
        <v>1</v>
      </c>
      <c r="B150">
        <v>42.984923999999999</v>
      </c>
      <c r="C150">
        <v>5.3731155000000003E-2</v>
      </c>
    </row>
    <row r="151" spans="1:3" x14ac:dyDescent="0.25">
      <c r="A151" t="b">
        <v>1</v>
      </c>
      <c r="B151">
        <v>-48.276062000000003</v>
      </c>
      <c r="C151">
        <v>-6.7050083999999996E-2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9660-B4D2-47F0-B7E2-755CCAA3B333}">
  <dimension ref="A1:F151"/>
  <sheetViews>
    <sheetView workbookViewId="0">
      <selection activeCell="F7" sqref="F7"/>
    </sheetView>
  </sheetViews>
  <sheetFormatPr defaultRowHeight="15" x14ac:dyDescent="0.25"/>
  <cols>
    <col min="1" max="1" width="12.42578125" bestFit="1" customWidth="1"/>
    <col min="2" max="3" width="12.7109375" bestFit="1" customWidth="1"/>
    <col min="5" max="5" width="29.5703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ht="18.75" x14ac:dyDescent="0.3">
      <c r="A2" t="b">
        <v>1</v>
      </c>
      <c r="B2">
        <v>1.0367184</v>
      </c>
      <c r="C2">
        <v>3.4557280000000003E-2</v>
      </c>
      <c r="E2" s="1" t="s">
        <v>3</v>
      </c>
      <c r="F2" s="2">
        <f xml:space="preserve"> COUNTIF(TradeResults14[Column1], "VERDADEIRO") / COUNTA(TradeResults14[Column1])</f>
        <v>1</v>
      </c>
    </row>
    <row r="3" spans="1:6" ht="18.75" x14ac:dyDescent="0.3">
      <c r="A3" t="b">
        <v>1</v>
      </c>
      <c r="B3">
        <v>32.030029999999996</v>
      </c>
      <c r="C3">
        <v>4.0037534999999999E-2</v>
      </c>
      <c r="E3" s="1" t="s">
        <v>4</v>
      </c>
      <c r="F3" s="2">
        <f xml:space="preserve"> AVERAGE(TradeResults14[Column3])</f>
        <v>9.8704332588533353E-2</v>
      </c>
    </row>
    <row r="4" spans="1:6" ht="18.75" x14ac:dyDescent="0.3">
      <c r="A4" t="b">
        <v>1</v>
      </c>
      <c r="B4">
        <v>359.31151999999997</v>
      </c>
      <c r="C4">
        <v>5.1330215999999998E-2</v>
      </c>
      <c r="E4" s="4" t="s">
        <v>5</v>
      </c>
      <c r="F4" s="2">
        <f>_xlfn.STDEV.P(TradeResults14[Column3])</f>
        <v>5.9520236597107944E-2</v>
      </c>
    </row>
    <row r="5" spans="1:6" ht="18.75" x14ac:dyDescent="0.3">
      <c r="A5" t="b">
        <v>1</v>
      </c>
      <c r="B5">
        <v>422.75880000000001</v>
      </c>
      <c r="C5">
        <v>6.0394112E-2</v>
      </c>
      <c r="E5" s="1" t="s">
        <v>6</v>
      </c>
      <c r="F5" s="2">
        <f t="array" ref="F5">_xlfn.STDEV.P(IF(TradeResults14[Column3] &gt; 0,TradeResults14[Column3]))</f>
        <v>5.6377252159941466E-2</v>
      </c>
    </row>
    <row r="6" spans="1:6" ht="18.75" x14ac:dyDescent="0.3">
      <c r="A6" t="b">
        <v>1</v>
      </c>
      <c r="B6">
        <v>33.904784999999997</v>
      </c>
      <c r="C6">
        <v>4.8435409999999998E-3</v>
      </c>
      <c r="E6" s="1" t="s">
        <v>7</v>
      </c>
      <c r="F6" s="2">
        <f t="array" ref="F6">_xlfn.STDEV.P(IF(TradeResults14[Column3] &lt; 0,TradeResults14[Column3]))</f>
        <v>4.127099417899246E-3</v>
      </c>
    </row>
    <row r="7" spans="1:6" x14ac:dyDescent="0.25">
      <c r="A7" t="b">
        <v>1</v>
      </c>
      <c r="B7">
        <v>77.358890000000002</v>
      </c>
      <c r="C7">
        <v>0.10744289999999999</v>
      </c>
    </row>
    <row r="8" spans="1:6" x14ac:dyDescent="0.25">
      <c r="A8" t="b">
        <v>1</v>
      </c>
      <c r="B8">
        <v>752.10109999999997</v>
      </c>
      <c r="C8">
        <v>0.10744301000000001</v>
      </c>
    </row>
    <row r="9" spans="1:6" x14ac:dyDescent="0.25">
      <c r="A9" t="b">
        <v>1</v>
      </c>
      <c r="B9">
        <v>398.32567999999998</v>
      </c>
      <c r="C9">
        <v>5.6903667999999998E-2</v>
      </c>
    </row>
    <row r="10" spans="1:6" x14ac:dyDescent="0.25">
      <c r="A10" t="b">
        <v>1</v>
      </c>
      <c r="B10">
        <v>752.10109999999997</v>
      </c>
      <c r="C10">
        <v>0.10744301000000001</v>
      </c>
    </row>
    <row r="11" spans="1:6" x14ac:dyDescent="0.25">
      <c r="A11" t="b">
        <v>1</v>
      </c>
      <c r="B11">
        <v>85.954409999999996</v>
      </c>
      <c r="C11">
        <v>0.10744300499999999</v>
      </c>
    </row>
    <row r="12" spans="1:6" x14ac:dyDescent="0.25">
      <c r="A12" t="b">
        <v>1</v>
      </c>
      <c r="B12">
        <v>220.93799000000001</v>
      </c>
      <c r="C12">
        <v>3.1562569999999998E-2</v>
      </c>
    </row>
    <row r="13" spans="1:6" x14ac:dyDescent="0.25">
      <c r="A13" t="b">
        <v>1</v>
      </c>
      <c r="B13">
        <v>20.050719999999998</v>
      </c>
      <c r="C13">
        <v>2.7848222999999998E-2</v>
      </c>
    </row>
    <row r="14" spans="1:6" x14ac:dyDescent="0.25">
      <c r="A14" t="b">
        <v>1</v>
      </c>
      <c r="B14">
        <v>99.250730000000004</v>
      </c>
      <c r="C14">
        <v>0.13784824000000001</v>
      </c>
    </row>
    <row r="15" spans="1:6" x14ac:dyDescent="0.25">
      <c r="A15" t="b">
        <v>1</v>
      </c>
      <c r="B15">
        <v>3.2232932999999999</v>
      </c>
      <c r="C15">
        <v>0.10744310999999999</v>
      </c>
    </row>
    <row r="16" spans="1:6" x14ac:dyDescent="0.25">
      <c r="A16" t="b">
        <v>1</v>
      </c>
      <c r="B16">
        <v>1202.877</v>
      </c>
      <c r="C16">
        <v>0.17183957</v>
      </c>
    </row>
    <row r="17" spans="1:3" x14ac:dyDescent="0.25">
      <c r="A17" t="b">
        <v>1</v>
      </c>
      <c r="B17">
        <v>1306.7284999999999</v>
      </c>
      <c r="C17">
        <v>0.18667549999999999</v>
      </c>
    </row>
    <row r="18" spans="1:3" x14ac:dyDescent="0.25">
      <c r="A18" t="b">
        <v>1</v>
      </c>
      <c r="B18">
        <v>3.2232932999999999</v>
      </c>
      <c r="C18">
        <v>0.10744310999999999</v>
      </c>
    </row>
    <row r="19" spans="1:3" x14ac:dyDescent="0.25">
      <c r="A19" t="b">
        <v>1</v>
      </c>
      <c r="B19">
        <v>2.264351</v>
      </c>
      <c r="C19">
        <v>7.5478359999999994E-2</v>
      </c>
    </row>
    <row r="20" spans="1:3" x14ac:dyDescent="0.25">
      <c r="A20" t="b">
        <v>1</v>
      </c>
      <c r="B20">
        <v>48.694090000000003</v>
      </c>
      <c r="C20">
        <v>6.0867615E-2</v>
      </c>
    </row>
    <row r="21" spans="1:3" x14ac:dyDescent="0.25">
      <c r="A21" t="b">
        <v>1</v>
      </c>
      <c r="B21">
        <v>144.85650000000001</v>
      </c>
      <c r="C21">
        <v>0.20118959</v>
      </c>
    </row>
    <row r="22" spans="1:3" x14ac:dyDescent="0.25">
      <c r="A22" t="b">
        <v>1</v>
      </c>
      <c r="B22">
        <v>115.01965</v>
      </c>
      <c r="C22">
        <v>0.14377456999999999</v>
      </c>
    </row>
    <row r="23" spans="1:3" x14ac:dyDescent="0.25">
      <c r="A23" t="b">
        <v>1</v>
      </c>
      <c r="B23">
        <v>22.731017999999999</v>
      </c>
      <c r="C23">
        <v>3.1570859999999999E-2</v>
      </c>
    </row>
    <row r="24" spans="1:3" x14ac:dyDescent="0.25">
      <c r="A24" t="b">
        <v>1</v>
      </c>
      <c r="B24">
        <v>85.954409999999996</v>
      </c>
      <c r="C24">
        <v>0.10744300499999999</v>
      </c>
    </row>
    <row r="25" spans="1:3" x14ac:dyDescent="0.25">
      <c r="A25" t="b">
        <v>1</v>
      </c>
      <c r="B25">
        <v>96.634094000000005</v>
      </c>
      <c r="C25">
        <v>0.13421400999999999</v>
      </c>
    </row>
    <row r="26" spans="1:3" x14ac:dyDescent="0.25">
      <c r="A26" t="b">
        <v>1</v>
      </c>
      <c r="B26">
        <v>961.36425999999994</v>
      </c>
      <c r="C26">
        <v>0.13733774000000001</v>
      </c>
    </row>
    <row r="27" spans="1:3" x14ac:dyDescent="0.25">
      <c r="A27" t="b">
        <v>1</v>
      </c>
      <c r="B27">
        <v>150.01093</v>
      </c>
      <c r="C27">
        <v>0.18751365</v>
      </c>
    </row>
    <row r="28" spans="1:3" x14ac:dyDescent="0.25">
      <c r="A28" t="b">
        <v>1</v>
      </c>
      <c r="B28">
        <v>105.67731000000001</v>
      </c>
      <c r="C28">
        <v>0.14677403999999999</v>
      </c>
    </row>
    <row r="29" spans="1:3" x14ac:dyDescent="0.25">
      <c r="A29" t="b">
        <v>1</v>
      </c>
      <c r="B29">
        <v>116.60962000000001</v>
      </c>
      <c r="C29">
        <v>0.14576202999999999</v>
      </c>
    </row>
    <row r="30" spans="1:3" x14ac:dyDescent="0.25">
      <c r="A30" t="b">
        <v>1</v>
      </c>
      <c r="B30">
        <v>77.358890000000002</v>
      </c>
      <c r="C30">
        <v>0.10744289999999999</v>
      </c>
    </row>
    <row r="31" spans="1:3" x14ac:dyDescent="0.25">
      <c r="A31" t="b">
        <v>1</v>
      </c>
      <c r="B31">
        <v>85.954409999999996</v>
      </c>
      <c r="C31">
        <v>0.10744300499999999</v>
      </c>
    </row>
    <row r="32" spans="1:3" x14ac:dyDescent="0.25">
      <c r="A32" t="b">
        <v>1</v>
      </c>
      <c r="B32">
        <v>37.304139999999997</v>
      </c>
      <c r="C32">
        <v>4.6630174000000003E-2</v>
      </c>
    </row>
    <row r="33" spans="1:3" x14ac:dyDescent="0.25">
      <c r="A33" t="b">
        <v>1</v>
      </c>
      <c r="B33">
        <v>925.80664000000002</v>
      </c>
      <c r="C33">
        <v>0.13225808999999999</v>
      </c>
    </row>
    <row r="34" spans="1:3" x14ac:dyDescent="0.25">
      <c r="A34" t="b">
        <v>1</v>
      </c>
      <c r="B34">
        <v>3.2232932999999999</v>
      </c>
      <c r="C34">
        <v>0.10744310999999999</v>
      </c>
    </row>
    <row r="35" spans="1:3" x14ac:dyDescent="0.25">
      <c r="A35" t="b">
        <v>1</v>
      </c>
      <c r="B35">
        <v>3.2232932999999999</v>
      </c>
      <c r="C35">
        <v>0.10744310999999999</v>
      </c>
    </row>
    <row r="36" spans="1:3" x14ac:dyDescent="0.25">
      <c r="A36" t="b">
        <v>1</v>
      </c>
      <c r="B36">
        <v>73.744934000000001</v>
      </c>
      <c r="C36">
        <v>0.10242352</v>
      </c>
    </row>
    <row r="37" spans="1:3" x14ac:dyDescent="0.25">
      <c r="A37" t="b">
        <v>1</v>
      </c>
      <c r="B37">
        <v>41.111694</v>
      </c>
      <c r="C37">
        <v>5.1389619999999997E-2</v>
      </c>
    </row>
    <row r="38" spans="1:3" x14ac:dyDescent="0.25">
      <c r="A38" t="b">
        <v>1</v>
      </c>
      <c r="B38">
        <v>11.030272999999999</v>
      </c>
      <c r="C38">
        <v>1.3787841E-2</v>
      </c>
    </row>
    <row r="39" spans="1:3" x14ac:dyDescent="0.25">
      <c r="A39" t="b">
        <v>1</v>
      </c>
      <c r="B39">
        <v>4.0142517</v>
      </c>
      <c r="C39">
        <v>0.13380839</v>
      </c>
    </row>
    <row r="40" spans="1:3" x14ac:dyDescent="0.25">
      <c r="A40" t="b">
        <v>1</v>
      </c>
      <c r="B40">
        <v>97.606080000000006</v>
      </c>
      <c r="C40">
        <v>0.13556399999999999</v>
      </c>
    </row>
    <row r="41" spans="1:3" x14ac:dyDescent="0.25">
      <c r="A41" t="b">
        <v>1</v>
      </c>
      <c r="B41">
        <v>752.10109999999997</v>
      </c>
      <c r="C41">
        <v>0.10744301000000001</v>
      </c>
    </row>
    <row r="42" spans="1:3" x14ac:dyDescent="0.25">
      <c r="A42" t="b">
        <v>1</v>
      </c>
      <c r="B42">
        <v>5.7003746</v>
      </c>
      <c r="C42">
        <v>0.19001248000000001</v>
      </c>
    </row>
    <row r="43" spans="1:3" x14ac:dyDescent="0.25">
      <c r="A43" t="b">
        <v>1</v>
      </c>
      <c r="B43">
        <v>26.34076</v>
      </c>
      <c r="C43">
        <v>3.6584390000000001E-2</v>
      </c>
    </row>
    <row r="44" spans="1:3" x14ac:dyDescent="0.25">
      <c r="A44" t="b">
        <v>1</v>
      </c>
      <c r="B44">
        <v>1.6479950000000001</v>
      </c>
      <c r="C44">
        <v>5.4933167999999997E-2</v>
      </c>
    </row>
    <row r="45" spans="1:3" x14ac:dyDescent="0.25">
      <c r="A45" t="b">
        <v>1</v>
      </c>
      <c r="B45">
        <v>161.64758</v>
      </c>
      <c r="C45">
        <v>0.20205948000000001</v>
      </c>
    </row>
    <row r="46" spans="1:3" x14ac:dyDescent="0.25">
      <c r="A46" t="b">
        <v>1</v>
      </c>
      <c r="B46">
        <v>46.626465000000003</v>
      </c>
      <c r="C46">
        <v>6.4758979999999994E-2</v>
      </c>
    </row>
    <row r="47" spans="1:3" x14ac:dyDescent="0.25">
      <c r="A47" t="b">
        <v>1</v>
      </c>
      <c r="B47">
        <v>110.39197</v>
      </c>
      <c r="C47">
        <v>0.15332218</v>
      </c>
    </row>
    <row r="48" spans="1:3" x14ac:dyDescent="0.25">
      <c r="A48" t="b">
        <v>1</v>
      </c>
      <c r="B48">
        <v>136.78699</v>
      </c>
      <c r="C48">
        <v>0.17098373</v>
      </c>
    </row>
    <row r="49" spans="1:3" x14ac:dyDescent="0.25">
      <c r="A49" t="b">
        <v>1</v>
      </c>
      <c r="B49">
        <v>3.2232932999999999</v>
      </c>
      <c r="C49">
        <v>0.10744310999999999</v>
      </c>
    </row>
    <row r="50" spans="1:3" x14ac:dyDescent="0.25">
      <c r="A50" t="b">
        <v>1</v>
      </c>
      <c r="B50">
        <v>85.954409999999996</v>
      </c>
      <c r="C50">
        <v>0.10744300499999999</v>
      </c>
    </row>
    <row r="51" spans="1:3" x14ac:dyDescent="0.25">
      <c r="A51" t="b">
        <v>1</v>
      </c>
      <c r="B51">
        <v>2.1454582000000002</v>
      </c>
      <c r="C51">
        <v>7.1515280000000001E-2</v>
      </c>
    </row>
    <row r="52" spans="1:3" x14ac:dyDescent="0.25">
      <c r="A52" t="b">
        <v>1</v>
      </c>
      <c r="B52">
        <v>41.454956000000003</v>
      </c>
      <c r="C52">
        <v>5.1818694999999998E-2</v>
      </c>
    </row>
    <row r="53" spans="1:3" x14ac:dyDescent="0.25">
      <c r="A53" t="b">
        <v>1</v>
      </c>
      <c r="B53">
        <v>85.954409999999996</v>
      </c>
      <c r="C53">
        <v>0.10744300499999999</v>
      </c>
    </row>
    <row r="54" spans="1:3" x14ac:dyDescent="0.25">
      <c r="A54" t="b">
        <v>1</v>
      </c>
      <c r="B54">
        <v>-8.8863529999999997</v>
      </c>
      <c r="C54">
        <v>-1.2342156E-2</v>
      </c>
    </row>
    <row r="55" spans="1:3" x14ac:dyDescent="0.25">
      <c r="A55" t="b">
        <v>1</v>
      </c>
      <c r="B55">
        <v>121.49817</v>
      </c>
      <c r="C55">
        <v>0.16874744999999999</v>
      </c>
    </row>
    <row r="56" spans="1:3" x14ac:dyDescent="0.25">
      <c r="A56" t="b">
        <v>1</v>
      </c>
      <c r="B56">
        <v>457.40917999999999</v>
      </c>
      <c r="C56">
        <v>6.5344169999999993E-2</v>
      </c>
    </row>
    <row r="57" spans="1:3" x14ac:dyDescent="0.25">
      <c r="A57" t="b">
        <v>1</v>
      </c>
      <c r="B57">
        <v>1070.2153000000001</v>
      </c>
      <c r="C57">
        <v>0.15288790999999999</v>
      </c>
    </row>
    <row r="58" spans="1:3" x14ac:dyDescent="0.25">
      <c r="A58" t="b">
        <v>1</v>
      </c>
      <c r="B58">
        <v>1.4385395000000001</v>
      </c>
      <c r="C58">
        <v>4.7951319999999999E-2</v>
      </c>
    </row>
    <row r="59" spans="1:3" x14ac:dyDescent="0.25">
      <c r="A59" t="b">
        <v>1</v>
      </c>
      <c r="B59">
        <v>6.249466</v>
      </c>
      <c r="C59">
        <v>0.20831553999999999</v>
      </c>
    </row>
    <row r="60" spans="1:3" x14ac:dyDescent="0.25">
      <c r="A60" t="b">
        <v>1</v>
      </c>
      <c r="B60">
        <v>758.92139999999995</v>
      </c>
      <c r="C60">
        <v>0.10841734</v>
      </c>
    </row>
    <row r="61" spans="1:3" x14ac:dyDescent="0.25">
      <c r="A61" t="b">
        <v>1</v>
      </c>
      <c r="B61">
        <v>43.493774000000002</v>
      </c>
      <c r="C61">
        <v>5.4367220000000001E-2</v>
      </c>
    </row>
    <row r="62" spans="1:3" x14ac:dyDescent="0.25">
      <c r="A62" t="b">
        <v>1</v>
      </c>
      <c r="B62">
        <v>108.89636</v>
      </c>
      <c r="C62">
        <v>0.13612045</v>
      </c>
    </row>
    <row r="63" spans="1:3" x14ac:dyDescent="0.25">
      <c r="A63" t="b">
        <v>1</v>
      </c>
      <c r="B63">
        <v>77.358890000000002</v>
      </c>
      <c r="C63">
        <v>0.10744289999999999</v>
      </c>
    </row>
    <row r="64" spans="1:3" x14ac:dyDescent="0.25">
      <c r="A64" t="b">
        <v>1</v>
      </c>
      <c r="B64">
        <v>-0.36745644</v>
      </c>
      <c r="C64">
        <v>-1.2248548E-2</v>
      </c>
    </row>
    <row r="65" spans="1:3" x14ac:dyDescent="0.25">
      <c r="A65" t="b">
        <v>1</v>
      </c>
      <c r="B65">
        <v>0.64072799999999996</v>
      </c>
      <c r="C65">
        <v>2.1357600000000001E-2</v>
      </c>
    </row>
    <row r="66" spans="1:3" x14ac:dyDescent="0.25">
      <c r="A66" t="b">
        <v>1</v>
      </c>
      <c r="B66">
        <v>156.13531</v>
      </c>
      <c r="C66">
        <v>0.19516915000000001</v>
      </c>
    </row>
    <row r="67" spans="1:3" x14ac:dyDescent="0.25">
      <c r="A67" t="b">
        <v>1</v>
      </c>
      <c r="B67">
        <v>84.507810000000006</v>
      </c>
      <c r="C67">
        <v>0.11737196</v>
      </c>
    </row>
    <row r="68" spans="1:3" x14ac:dyDescent="0.25">
      <c r="A68" t="b">
        <v>1</v>
      </c>
      <c r="B68">
        <v>77.358890000000002</v>
      </c>
      <c r="C68">
        <v>0.10744289999999999</v>
      </c>
    </row>
    <row r="69" spans="1:3" x14ac:dyDescent="0.25">
      <c r="A69" t="b">
        <v>1</v>
      </c>
      <c r="B69">
        <v>1.5324688</v>
      </c>
      <c r="C69">
        <v>5.1082294E-2</v>
      </c>
    </row>
    <row r="70" spans="1:3" x14ac:dyDescent="0.25">
      <c r="A70" t="b">
        <v>1</v>
      </c>
      <c r="B70">
        <v>77.358890000000002</v>
      </c>
      <c r="C70">
        <v>0.10744289999999999</v>
      </c>
    </row>
    <row r="71" spans="1:3" x14ac:dyDescent="0.25">
      <c r="A71" t="b">
        <v>1</v>
      </c>
      <c r="B71">
        <v>752.10109999999997</v>
      </c>
      <c r="C71">
        <v>0.10744301000000001</v>
      </c>
    </row>
    <row r="72" spans="1:3" x14ac:dyDescent="0.25">
      <c r="A72" t="b">
        <v>1</v>
      </c>
      <c r="B72">
        <v>44.573853</v>
      </c>
      <c r="C72">
        <v>6.1908129999999999E-2</v>
      </c>
    </row>
    <row r="73" spans="1:3" x14ac:dyDescent="0.25">
      <c r="A73" t="b">
        <v>1</v>
      </c>
      <c r="B73">
        <v>1374.4326000000001</v>
      </c>
      <c r="C73">
        <v>0.19634752</v>
      </c>
    </row>
    <row r="74" spans="1:3" x14ac:dyDescent="0.25">
      <c r="A74" t="b">
        <v>1</v>
      </c>
      <c r="B74">
        <v>-9.7713619999999999</v>
      </c>
      <c r="C74">
        <v>-1.2214202E-2</v>
      </c>
    </row>
    <row r="75" spans="1:3" x14ac:dyDescent="0.25">
      <c r="A75" t="b">
        <v>1</v>
      </c>
      <c r="B75">
        <v>752.10109999999997</v>
      </c>
      <c r="C75">
        <v>0.10744301000000001</v>
      </c>
    </row>
    <row r="76" spans="1:3" x14ac:dyDescent="0.25">
      <c r="A76" t="b">
        <v>1</v>
      </c>
      <c r="B76">
        <v>1256.2217000000001</v>
      </c>
      <c r="C76">
        <v>0.17946023999999999</v>
      </c>
    </row>
    <row r="77" spans="1:3" x14ac:dyDescent="0.25">
      <c r="A77" t="b">
        <v>1</v>
      </c>
      <c r="B77">
        <v>147.41162</v>
      </c>
      <c r="C77">
        <v>0.20473836000000001</v>
      </c>
    </row>
    <row r="78" spans="1:3" x14ac:dyDescent="0.25">
      <c r="A78" t="b">
        <v>1</v>
      </c>
      <c r="B78">
        <v>-10.3689575</v>
      </c>
      <c r="C78">
        <v>-1.2961197000000001E-2</v>
      </c>
    </row>
    <row r="79" spans="1:3" x14ac:dyDescent="0.25">
      <c r="A79" t="b">
        <v>1</v>
      </c>
      <c r="B79">
        <v>4.8993263000000002</v>
      </c>
      <c r="C79">
        <v>0.16331087</v>
      </c>
    </row>
    <row r="80" spans="1:3" x14ac:dyDescent="0.25">
      <c r="A80" t="b">
        <v>1</v>
      </c>
      <c r="B80">
        <v>752.10109999999997</v>
      </c>
      <c r="C80">
        <v>0.10744301000000001</v>
      </c>
    </row>
    <row r="81" spans="1:3" x14ac:dyDescent="0.25">
      <c r="A81" t="b">
        <v>1</v>
      </c>
      <c r="B81">
        <v>48.250183</v>
      </c>
      <c r="C81">
        <v>6.701414E-2</v>
      </c>
    </row>
    <row r="82" spans="1:3" x14ac:dyDescent="0.25">
      <c r="A82" t="b">
        <v>1</v>
      </c>
      <c r="B82">
        <v>1.5957451</v>
      </c>
      <c r="C82">
        <v>5.3191500000000003E-2</v>
      </c>
    </row>
    <row r="83" spans="1:3" x14ac:dyDescent="0.25">
      <c r="A83" t="b">
        <v>1</v>
      </c>
      <c r="B83">
        <v>138.04150000000001</v>
      </c>
      <c r="C83">
        <v>1.9720214999999999E-2</v>
      </c>
    </row>
    <row r="84" spans="1:3" x14ac:dyDescent="0.25">
      <c r="A84" t="b">
        <v>1</v>
      </c>
      <c r="B84">
        <v>1461.4268</v>
      </c>
      <c r="C84">
        <v>0.20877525</v>
      </c>
    </row>
    <row r="85" spans="1:3" x14ac:dyDescent="0.25">
      <c r="A85" t="b">
        <v>1</v>
      </c>
      <c r="B85">
        <v>338.75098000000003</v>
      </c>
      <c r="C85">
        <v>4.8392996000000001E-2</v>
      </c>
    </row>
    <row r="86" spans="1:3" x14ac:dyDescent="0.25">
      <c r="A86" t="b">
        <v>1</v>
      </c>
      <c r="B86">
        <v>2.4044037</v>
      </c>
      <c r="C86">
        <v>8.0146789999999996E-2</v>
      </c>
    </row>
    <row r="87" spans="1:3" x14ac:dyDescent="0.25">
      <c r="A87" t="b">
        <v>1</v>
      </c>
      <c r="B87">
        <v>77.358890000000002</v>
      </c>
      <c r="C87">
        <v>0.10744289999999999</v>
      </c>
    </row>
    <row r="88" spans="1:3" x14ac:dyDescent="0.25">
      <c r="A88" t="b">
        <v>1</v>
      </c>
      <c r="B88">
        <v>162.56348</v>
      </c>
      <c r="C88">
        <v>0.20320435000000001</v>
      </c>
    </row>
    <row r="89" spans="1:3" x14ac:dyDescent="0.25">
      <c r="A89" t="b">
        <v>1</v>
      </c>
      <c r="B89">
        <v>20.787597999999999</v>
      </c>
      <c r="C89">
        <v>2.5984498000000002E-2</v>
      </c>
    </row>
    <row r="90" spans="1:3" x14ac:dyDescent="0.25">
      <c r="A90" t="b">
        <v>1</v>
      </c>
      <c r="B90">
        <v>1235.6796999999999</v>
      </c>
      <c r="C90">
        <v>0.17652567</v>
      </c>
    </row>
    <row r="91" spans="1:3" x14ac:dyDescent="0.25">
      <c r="A91" t="b">
        <v>1</v>
      </c>
      <c r="B91">
        <v>1.2848454</v>
      </c>
      <c r="C91">
        <v>4.282818E-2</v>
      </c>
    </row>
    <row r="92" spans="1:3" x14ac:dyDescent="0.25">
      <c r="A92" t="b">
        <v>1</v>
      </c>
      <c r="B92">
        <v>77.358890000000002</v>
      </c>
      <c r="C92">
        <v>0.10744289999999999</v>
      </c>
    </row>
    <row r="93" spans="1:3" x14ac:dyDescent="0.25">
      <c r="A93" t="b">
        <v>1</v>
      </c>
      <c r="B93">
        <v>71.610900000000001</v>
      </c>
      <c r="C93">
        <v>8.9513629999999997E-2</v>
      </c>
    </row>
    <row r="94" spans="1:3" x14ac:dyDescent="0.25">
      <c r="A94" t="b">
        <v>1</v>
      </c>
      <c r="B94">
        <v>139.71404999999999</v>
      </c>
      <c r="C94">
        <v>0.19404729000000001</v>
      </c>
    </row>
    <row r="95" spans="1:3" x14ac:dyDescent="0.25">
      <c r="A95" t="b">
        <v>1</v>
      </c>
      <c r="B95">
        <v>85.954409999999996</v>
      </c>
      <c r="C95">
        <v>0.10744300499999999</v>
      </c>
    </row>
    <row r="96" spans="1:3" x14ac:dyDescent="0.25">
      <c r="A96" t="b">
        <v>1</v>
      </c>
      <c r="B96">
        <v>53.083739999999999</v>
      </c>
      <c r="C96">
        <v>6.6354679999999999E-2</v>
      </c>
    </row>
    <row r="97" spans="1:3" x14ac:dyDescent="0.25">
      <c r="A97" t="b">
        <v>1</v>
      </c>
      <c r="B97">
        <v>66.215819999999994</v>
      </c>
      <c r="C97">
        <v>8.2769774000000004E-2</v>
      </c>
    </row>
    <row r="98" spans="1:3" x14ac:dyDescent="0.25">
      <c r="A98" t="b">
        <v>1</v>
      </c>
      <c r="B98">
        <v>-4.4052123999999998E-2</v>
      </c>
      <c r="C98">
        <v>-1.4684041E-3</v>
      </c>
    </row>
    <row r="99" spans="1:3" x14ac:dyDescent="0.25">
      <c r="A99" t="b">
        <v>1</v>
      </c>
      <c r="B99">
        <v>52.909911999999998</v>
      </c>
      <c r="C99">
        <v>7.3485985000000004E-2</v>
      </c>
    </row>
    <row r="100" spans="1:3" x14ac:dyDescent="0.25">
      <c r="A100" t="b">
        <v>1</v>
      </c>
      <c r="B100">
        <v>166.35559000000001</v>
      </c>
      <c r="C100">
        <v>0.20794447999999999</v>
      </c>
    </row>
    <row r="101" spans="1:3" x14ac:dyDescent="0.25">
      <c r="A101" t="b">
        <v>1</v>
      </c>
      <c r="B101">
        <v>1031.4023</v>
      </c>
      <c r="C101">
        <v>0.14734319000000001</v>
      </c>
    </row>
    <row r="102" spans="1:3" x14ac:dyDescent="0.25">
      <c r="A102" t="b">
        <v>1</v>
      </c>
      <c r="B102">
        <v>160.66779</v>
      </c>
      <c r="C102">
        <v>0.20083474000000001</v>
      </c>
    </row>
    <row r="103" spans="1:3" x14ac:dyDescent="0.25">
      <c r="A103" t="b">
        <v>1</v>
      </c>
      <c r="B103">
        <v>6.0347479999999996</v>
      </c>
      <c r="C103">
        <v>0.20115827</v>
      </c>
    </row>
    <row r="104" spans="1:3" x14ac:dyDescent="0.25">
      <c r="A104" t="b">
        <v>1</v>
      </c>
      <c r="B104">
        <v>85.954409999999996</v>
      </c>
      <c r="C104">
        <v>0.10744300499999999</v>
      </c>
    </row>
    <row r="105" spans="1:3" x14ac:dyDescent="0.25">
      <c r="A105" t="b">
        <v>1</v>
      </c>
      <c r="B105">
        <v>629.10155999999995</v>
      </c>
      <c r="C105">
        <v>8.9871649999999997E-2</v>
      </c>
    </row>
    <row r="106" spans="1:3" x14ac:dyDescent="0.25">
      <c r="A106" t="b">
        <v>1</v>
      </c>
      <c r="B106">
        <v>-5.5278320000000001</v>
      </c>
      <c r="C106">
        <v>-7.6775443999999998E-3</v>
      </c>
    </row>
    <row r="107" spans="1:3" x14ac:dyDescent="0.25">
      <c r="A107" t="b">
        <v>1</v>
      </c>
      <c r="B107">
        <v>1.3965855</v>
      </c>
      <c r="C107">
        <v>4.6552848000000001E-2</v>
      </c>
    </row>
    <row r="108" spans="1:3" x14ac:dyDescent="0.25">
      <c r="A108" t="b">
        <v>1</v>
      </c>
      <c r="B108">
        <v>40.002319999999997</v>
      </c>
      <c r="C108">
        <v>5.5558780000000002E-2</v>
      </c>
    </row>
    <row r="109" spans="1:3" x14ac:dyDescent="0.25">
      <c r="A109" t="b">
        <v>1</v>
      </c>
      <c r="B109">
        <v>1023.24365</v>
      </c>
      <c r="C109">
        <v>0.14617765999999999</v>
      </c>
    </row>
    <row r="110" spans="1:3" x14ac:dyDescent="0.25">
      <c r="A110" t="b">
        <v>1</v>
      </c>
      <c r="B110">
        <v>722.83154000000002</v>
      </c>
      <c r="C110">
        <v>0.10326165</v>
      </c>
    </row>
    <row r="111" spans="1:3" x14ac:dyDescent="0.25">
      <c r="A111" t="b">
        <v>1</v>
      </c>
      <c r="B111">
        <v>510.89600000000002</v>
      </c>
      <c r="C111">
        <v>7.2985140000000004E-2</v>
      </c>
    </row>
    <row r="112" spans="1:3" x14ac:dyDescent="0.25">
      <c r="A112" t="b">
        <v>1</v>
      </c>
      <c r="B112">
        <v>56.664307000000001</v>
      </c>
      <c r="C112">
        <v>7.0830379999999998E-2</v>
      </c>
    </row>
    <row r="113" spans="1:3" x14ac:dyDescent="0.25">
      <c r="A113" t="b">
        <v>1</v>
      </c>
      <c r="B113">
        <v>138.40100000000001</v>
      </c>
      <c r="C113">
        <v>0.17300124</v>
      </c>
    </row>
    <row r="114" spans="1:3" x14ac:dyDescent="0.25">
      <c r="A114" t="b">
        <v>1</v>
      </c>
      <c r="B114">
        <v>39.008606</v>
      </c>
      <c r="C114">
        <v>5.4178617999999998E-2</v>
      </c>
    </row>
    <row r="115" spans="1:3" x14ac:dyDescent="0.25">
      <c r="A115" t="b">
        <v>1</v>
      </c>
      <c r="B115">
        <v>26.644286999999998</v>
      </c>
      <c r="C115">
        <v>3.3305359999999999E-2</v>
      </c>
    </row>
    <row r="116" spans="1:3" x14ac:dyDescent="0.25">
      <c r="A116" t="b">
        <v>1</v>
      </c>
      <c r="B116">
        <v>82.418884000000006</v>
      </c>
      <c r="C116">
        <v>0.10302360000000001</v>
      </c>
    </row>
    <row r="117" spans="1:3" x14ac:dyDescent="0.25">
      <c r="A117" t="b">
        <v>1</v>
      </c>
      <c r="B117">
        <v>85.954409999999996</v>
      </c>
      <c r="C117">
        <v>0.10744300499999999</v>
      </c>
    </row>
    <row r="118" spans="1:3" x14ac:dyDescent="0.25">
      <c r="A118" t="b">
        <v>1</v>
      </c>
      <c r="B118">
        <v>4.5320359999999997</v>
      </c>
      <c r="C118">
        <v>0.15106786999999999</v>
      </c>
    </row>
    <row r="119" spans="1:3" x14ac:dyDescent="0.25">
      <c r="A119" t="b">
        <v>1</v>
      </c>
      <c r="B119">
        <v>1299.0742</v>
      </c>
      <c r="C119">
        <v>0.18558203000000001</v>
      </c>
    </row>
    <row r="120" spans="1:3" x14ac:dyDescent="0.25">
      <c r="A120" t="b">
        <v>1</v>
      </c>
      <c r="B120">
        <v>114.77227999999999</v>
      </c>
      <c r="C120">
        <v>0.15940594999999999</v>
      </c>
    </row>
    <row r="121" spans="1:3" x14ac:dyDescent="0.25">
      <c r="A121" t="b">
        <v>1</v>
      </c>
      <c r="B121">
        <v>0.95560455</v>
      </c>
      <c r="C121">
        <v>3.1853486E-2</v>
      </c>
    </row>
    <row r="122" spans="1:3" x14ac:dyDescent="0.25">
      <c r="A122" t="b">
        <v>1</v>
      </c>
      <c r="B122">
        <v>182.10791</v>
      </c>
      <c r="C122">
        <v>2.6015416E-2</v>
      </c>
    </row>
    <row r="123" spans="1:3" x14ac:dyDescent="0.25">
      <c r="A123" t="b">
        <v>1</v>
      </c>
      <c r="B123">
        <v>85.954409999999996</v>
      </c>
      <c r="C123">
        <v>0.10744300499999999</v>
      </c>
    </row>
    <row r="124" spans="1:3" x14ac:dyDescent="0.25">
      <c r="A124" t="b">
        <v>1</v>
      </c>
      <c r="B124">
        <v>87.687010000000001</v>
      </c>
      <c r="C124">
        <v>1.2526716E-2</v>
      </c>
    </row>
    <row r="125" spans="1:3" x14ac:dyDescent="0.25">
      <c r="A125" t="b">
        <v>1</v>
      </c>
      <c r="B125">
        <v>0.4193325</v>
      </c>
      <c r="C125">
        <v>1.3977750000000001E-2</v>
      </c>
    </row>
    <row r="126" spans="1:3" x14ac:dyDescent="0.25">
      <c r="A126" t="b">
        <v>1</v>
      </c>
      <c r="B126">
        <v>1112.0698</v>
      </c>
      <c r="C126">
        <v>0.15886712</v>
      </c>
    </row>
    <row r="127" spans="1:3" x14ac:dyDescent="0.25">
      <c r="A127" t="b">
        <v>1</v>
      </c>
      <c r="B127">
        <v>2.9911766000000002</v>
      </c>
      <c r="C127">
        <v>9.9705890000000005E-2</v>
      </c>
    </row>
    <row r="128" spans="1:3" x14ac:dyDescent="0.25">
      <c r="A128" t="b">
        <v>1</v>
      </c>
      <c r="B128">
        <v>77.358890000000002</v>
      </c>
      <c r="C128">
        <v>0.10744289999999999</v>
      </c>
    </row>
    <row r="129" spans="1:3" x14ac:dyDescent="0.25">
      <c r="A129" t="b">
        <v>1</v>
      </c>
      <c r="B129">
        <v>44.272644</v>
      </c>
      <c r="C129">
        <v>5.5340804E-2</v>
      </c>
    </row>
    <row r="130" spans="1:3" x14ac:dyDescent="0.25">
      <c r="A130" t="b">
        <v>1</v>
      </c>
      <c r="B130">
        <v>5.0261725999999998</v>
      </c>
      <c r="C130">
        <v>0.16753909</v>
      </c>
    </row>
    <row r="131" spans="1:3" x14ac:dyDescent="0.25">
      <c r="A131" t="b">
        <v>1</v>
      </c>
      <c r="B131">
        <v>77.358890000000002</v>
      </c>
      <c r="C131">
        <v>0.10744289999999999</v>
      </c>
    </row>
    <row r="132" spans="1:3" x14ac:dyDescent="0.25">
      <c r="A132" t="b">
        <v>1</v>
      </c>
      <c r="B132">
        <v>1.2890625</v>
      </c>
      <c r="C132">
        <v>1.8415177999999999E-4</v>
      </c>
    </row>
    <row r="133" spans="1:3" x14ac:dyDescent="0.25">
      <c r="A133" t="b">
        <v>1</v>
      </c>
      <c r="B133">
        <v>305.76366999999999</v>
      </c>
      <c r="C133">
        <v>4.3680525999999997E-2</v>
      </c>
    </row>
    <row r="134" spans="1:3" x14ac:dyDescent="0.25">
      <c r="A134" t="b">
        <v>1</v>
      </c>
      <c r="B134">
        <v>262.24610000000001</v>
      </c>
      <c r="C134">
        <v>3.7463730000000001E-2</v>
      </c>
    </row>
    <row r="135" spans="1:3" x14ac:dyDescent="0.25">
      <c r="A135" t="b">
        <v>1</v>
      </c>
      <c r="B135">
        <v>0.65048410000000001</v>
      </c>
      <c r="C135">
        <v>2.1682803E-2</v>
      </c>
    </row>
    <row r="136" spans="1:3" x14ac:dyDescent="0.25">
      <c r="A136" t="b">
        <v>1</v>
      </c>
      <c r="B136">
        <v>284.92039999999997</v>
      </c>
      <c r="C136">
        <v>4.0702916999999998E-2</v>
      </c>
    </row>
    <row r="137" spans="1:3" x14ac:dyDescent="0.25">
      <c r="A137" t="b">
        <v>1</v>
      </c>
      <c r="B137">
        <v>134.43755999999999</v>
      </c>
      <c r="C137">
        <v>0.18671884</v>
      </c>
    </row>
    <row r="138" spans="1:3" x14ac:dyDescent="0.25">
      <c r="A138" t="b">
        <v>1</v>
      </c>
      <c r="B138">
        <v>1.1495647</v>
      </c>
      <c r="C138">
        <v>3.8318824000000001E-2</v>
      </c>
    </row>
    <row r="139" spans="1:3" x14ac:dyDescent="0.25">
      <c r="A139" t="b">
        <v>1</v>
      </c>
      <c r="B139">
        <v>5.2330017</v>
      </c>
      <c r="C139">
        <v>0.17443339999999999</v>
      </c>
    </row>
    <row r="140" spans="1:3" x14ac:dyDescent="0.25">
      <c r="A140" t="b">
        <v>1</v>
      </c>
      <c r="B140">
        <v>118.95874000000001</v>
      </c>
      <c r="C140">
        <v>0.14869842</v>
      </c>
    </row>
    <row r="141" spans="1:3" x14ac:dyDescent="0.25">
      <c r="A141" t="b">
        <v>1</v>
      </c>
      <c r="B141">
        <v>148.88403</v>
      </c>
      <c r="C141">
        <v>0.20678337999999999</v>
      </c>
    </row>
    <row r="142" spans="1:3" x14ac:dyDescent="0.25">
      <c r="A142" t="b">
        <v>1</v>
      </c>
      <c r="B142">
        <v>85.954409999999996</v>
      </c>
      <c r="C142">
        <v>0.10744300499999999</v>
      </c>
    </row>
    <row r="143" spans="1:3" x14ac:dyDescent="0.25">
      <c r="A143" t="b">
        <v>1</v>
      </c>
      <c r="B143">
        <v>35.135314999999999</v>
      </c>
      <c r="C143">
        <v>4.8799049999999997E-2</v>
      </c>
    </row>
    <row r="144" spans="1:3" x14ac:dyDescent="0.25">
      <c r="A144" t="b">
        <v>1</v>
      </c>
      <c r="B144">
        <v>157.28185999999999</v>
      </c>
      <c r="C144">
        <v>0.19660232999999999</v>
      </c>
    </row>
    <row r="145" spans="1:3" x14ac:dyDescent="0.25">
      <c r="A145" t="b">
        <v>1</v>
      </c>
      <c r="B145">
        <v>259.72949999999997</v>
      </c>
      <c r="C145">
        <v>3.7104209999999999E-2</v>
      </c>
    </row>
    <row r="146" spans="1:3" x14ac:dyDescent="0.25">
      <c r="A146" t="b">
        <v>1</v>
      </c>
      <c r="B146">
        <v>3.5507240000000002</v>
      </c>
      <c r="C146">
        <v>0.118357465</v>
      </c>
    </row>
    <row r="147" spans="1:3" x14ac:dyDescent="0.25">
      <c r="A147" t="b">
        <v>1</v>
      </c>
      <c r="B147">
        <v>26.904419000000001</v>
      </c>
      <c r="C147">
        <v>3.7367246999999999E-2</v>
      </c>
    </row>
    <row r="148" spans="1:3" x14ac:dyDescent="0.25">
      <c r="A148" t="b">
        <v>1</v>
      </c>
      <c r="B148">
        <v>2.7240256999999999</v>
      </c>
      <c r="C148">
        <v>9.0800859999999997E-2</v>
      </c>
    </row>
    <row r="149" spans="1:3" x14ac:dyDescent="0.25">
      <c r="A149" t="b">
        <v>1</v>
      </c>
      <c r="B149">
        <v>39.95288</v>
      </c>
      <c r="C149">
        <v>4.9941100000000002E-2</v>
      </c>
    </row>
    <row r="150" spans="1:3" x14ac:dyDescent="0.25">
      <c r="A150" t="b">
        <v>1</v>
      </c>
      <c r="B150">
        <v>34.603819999999999</v>
      </c>
      <c r="C150">
        <v>4.3254778000000001E-2</v>
      </c>
    </row>
    <row r="151" spans="1:3" x14ac:dyDescent="0.25">
      <c r="A151" t="b">
        <v>1</v>
      </c>
      <c r="B151">
        <v>752.10109999999997</v>
      </c>
      <c r="C151">
        <v>0.10744301000000001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CF13-5DD3-4A9E-B4CE-74FCFF2B0B96}">
  <dimension ref="A1:F151"/>
  <sheetViews>
    <sheetView workbookViewId="0">
      <selection activeCell="F4" sqref="F4"/>
    </sheetView>
  </sheetViews>
  <sheetFormatPr defaultRowHeight="15" x14ac:dyDescent="0.25"/>
  <cols>
    <col min="1" max="1" width="12.42578125" bestFit="1" customWidth="1"/>
    <col min="2" max="2" width="11.140625" bestFit="1" customWidth="1"/>
    <col min="3" max="3" width="12.7109375" bestFit="1" customWidth="1"/>
    <col min="5" max="5" width="29.14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ht="18.75" x14ac:dyDescent="0.3">
      <c r="A2" t="b">
        <v>1</v>
      </c>
      <c r="B2">
        <v>-2.0115012999999999</v>
      </c>
      <c r="C2">
        <v>-6.705005E-2</v>
      </c>
      <c r="E2" s="1" t="s">
        <v>3</v>
      </c>
      <c r="F2" s="2">
        <f xml:space="preserve"> COUNTIF(TradeResults13[Column1], "VERDADEIRO") / COUNTA(TradeResults13[Column1])</f>
        <v>1</v>
      </c>
    </row>
    <row r="3" spans="1:6" ht="18.75" x14ac:dyDescent="0.3">
      <c r="A3" t="b">
        <v>1</v>
      </c>
      <c r="B3">
        <v>94.644959999999998</v>
      </c>
      <c r="C3">
        <v>0.13145134</v>
      </c>
      <c r="E3" s="1" t="s">
        <v>4</v>
      </c>
      <c r="F3" s="2">
        <f xml:space="preserve"> AVERAGE(TradeResults13[Column3])</f>
        <v>2.8230638266666677E-2</v>
      </c>
    </row>
    <row r="4" spans="1:6" ht="18.75" x14ac:dyDescent="0.3">
      <c r="A4" t="b">
        <v>1</v>
      </c>
      <c r="B4">
        <v>105.16107</v>
      </c>
      <c r="C4">
        <v>0.13145134</v>
      </c>
      <c r="E4" s="4" t="s">
        <v>5</v>
      </c>
      <c r="F4" s="2">
        <f>_xlfn.STDEV.P(TradeResults13[Column3])</f>
        <v>9.9171313274871886E-2</v>
      </c>
    </row>
    <row r="5" spans="1:6" ht="18.75" x14ac:dyDescent="0.3">
      <c r="A5" t="b">
        <v>1</v>
      </c>
      <c r="B5">
        <v>3.9435462999999999</v>
      </c>
      <c r="C5">
        <v>0.13145155</v>
      </c>
      <c r="E5" s="1" t="s">
        <v>6</v>
      </c>
      <c r="F5" s="2">
        <f t="array" ref="F5">_xlfn.STDEV.P(IF(TradeResults13[Column3] &gt; 0,TradeResults13[Column3]))</f>
        <v>8.5723027827129034E-8</v>
      </c>
    </row>
    <row r="6" spans="1:6" ht="18.75" x14ac:dyDescent="0.3">
      <c r="A6" t="b">
        <v>1</v>
      </c>
      <c r="B6">
        <v>920.16016000000002</v>
      </c>
      <c r="C6">
        <v>0.13145145999999999</v>
      </c>
      <c r="E6" s="1" t="s">
        <v>7</v>
      </c>
      <c r="F6" s="2">
        <f t="array" ref="F6">_xlfn.STDEV.P(IF(TradeResults13[Column3] &lt; 0,TradeResults13[Column3]))</f>
        <v>1.5850737865769875E-8</v>
      </c>
    </row>
    <row r="7" spans="1:6" x14ac:dyDescent="0.25">
      <c r="A7" t="b">
        <v>1</v>
      </c>
      <c r="B7">
        <v>94.644959999999998</v>
      </c>
      <c r="C7">
        <v>0.13145134</v>
      </c>
    </row>
    <row r="8" spans="1:6" x14ac:dyDescent="0.25">
      <c r="A8" t="b">
        <v>1</v>
      </c>
      <c r="B8">
        <v>920.16016000000002</v>
      </c>
      <c r="C8">
        <v>0.13145145999999999</v>
      </c>
    </row>
    <row r="9" spans="1:6" x14ac:dyDescent="0.25">
      <c r="A9" t="b">
        <v>1</v>
      </c>
      <c r="B9">
        <v>-48.276062000000003</v>
      </c>
      <c r="C9">
        <v>-6.7050083999999996E-2</v>
      </c>
    </row>
    <row r="10" spans="1:6" x14ac:dyDescent="0.25">
      <c r="A10" t="b">
        <v>1</v>
      </c>
      <c r="B10">
        <v>-48.276062000000003</v>
      </c>
      <c r="C10">
        <v>-6.7050083999999996E-2</v>
      </c>
    </row>
    <row r="11" spans="1:6" x14ac:dyDescent="0.25">
      <c r="A11" t="b">
        <v>1</v>
      </c>
      <c r="B11">
        <v>-2.0115012999999999</v>
      </c>
      <c r="C11">
        <v>-6.705005E-2</v>
      </c>
    </row>
    <row r="12" spans="1:6" x14ac:dyDescent="0.25">
      <c r="A12" t="b">
        <v>1</v>
      </c>
      <c r="B12">
        <v>920.16016000000002</v>
      </c>
      <c r="C12">
        <v>0.13145145999999999</v>
      </c>
    </row>
    <row r="13" spans="1:6" x14ac:dyDescent="0.25">
      <c r="A13" t="b">
        <v>1</v>
      </c>
      <c r="B13">
        <v>-48.276062000000003</v>
      </c>
      <c r="C13">
        <v>-6.7050083999999996E-2</v>
      </c>
    </row>
    <row r="14" spans="1:6" x14ac:dyDescent="0.25">
      <c r="A14" t="b">
        <v>1</v>
      </c>
      <c r="B14">
        <v>3.9435462999999999</v>
      </c>
      <c r="C14">
        <v>0.13145155</v>
      </c>
    </row>
    <row r="15" spans="1:6" x14ac:dyDescent="0.25">
      <c r="A15" t="b">
        <v>1</v>
      </c>
      <c r="B15">
        <v>105.16107</v>
      </c>
      <c r="C15">
        <v>0.13145134</v>
      </c>
    </row>
    <row r="16" spans="1:6" x14ac:dyDescent="0.25">
      <c r="A16" t="b">
        <v>1</v>
      </c>
      <c r="B16">
        <v>105.16107</v>
      </c>
      <c r="C16">
        <v>0.13145134</v>
      </c>
    </row>
    <row r="17" spans="1:3" x14ac:dyDescent="0.25">
      <c r="A17" t="b">
        <v>1</v>
      </c>
      <c r="B17">
        <v>-53.640076000000001</v>
      </c>
      <c r="C17">
        <v>-6.7050090000000007E-2</v>
      </c>
    </row>
    <row r="18" spans="1:3" x14ac:dyDescent="0.25">
      <c r="A18" t="b">
        <v>1</v>
      </c>
      <c r="B18">
        <v>-53.640076000000001</v>
      </c>
      <c r="C18">
        <v>-6.7050090000000007E-2</v>
      </c>
    </row>
    <row r="19" spans="1:3" x14ac:dyDescent="0.25">
      <c r="A19" t="b">
        <v>1</v>
      </c>
      <c r="B19">
        <v>94.644959999999998</v>
      </c>
      <c r="C19">
        <v>0.13145134</v>
      </c>
    </row>
    <row r="20" spans="1:3" x14ac:dyDescent="0.25">
      <c r="A20" t="b">
        <v>1</v>
      </c>
      <c r="B20">
        <v>-469.35059999999999</v>
      </c>
      <c r="C20">
        <v>-6.7050083999999996E-2</v>
      </c>
    </row>
    <row r="21" spans="1:3" x14ac:dyDescent="0.25">
      <c r="A21" t="b">
        <v>1</v>
      </c>
      <c r="B21">
        <v>94.644959999999998</v>
      </c>
      <c r="C21">
        <v>0.13145134</v>
      </c>
    </row>
    <row r="22" spans="1:3" x14ac:dyDescent="0.25">
      <c r="A22" t="b">
        <v>1</v>
      </c>
      <c r="B22">
        <v>-2.0115012999999999</v>
      </c>
      <c r="C22">
        <v>-6.705005E-2</v>
      </c>
    </row>
    <row r="23" spans="1:3" x14ac:dyDescent="0.25">
      <c r="A23" t="b">
        <v>1</v>
      </c>
      <c r="B23">
        <v>3.9435462999999999</v>
      </c>
      <c r="C23">
        <v>0.13145155</v>
      </c>
    </row>
    <row r="24" spans="1:3" x14ac:dyDescent="0.25">
      <c r="A24" t="b">
        <v>1</v>
      </c>
      <c r="B24">
        <v>3.9435462999999999</v>
      </c>
      <c r="C24">
        <v>0.13145155</v>
      </c>
    </row>
    <row r="25" spans="1:3" x14ac:dyDescent="0.25">
      <c r="A25" t="b">
        <v>1</v>
      </c>
      <c r="B25">
        <v>-2.0115012999999999</v>
      </c>
      <c r="C25">
        <v>-6.705005E-2</v>
      </c>
    </row>
    <row r="26" spans="1:3" x14ac:dyDescent="0.25">
      <c r="A26" t="b">
        <v>1</v>
      </c>
      <c r="B26">
        <v>-53.640076000000001</v>
      </c>
      <c r="C26">
        <v>-6.7050090000000007E-2</v>
      </c>
    </row>
    <row r="27" spans="1:3" x14ac:dyDescent="0.25">
      <c r="A27" t="b">
        <v>1</v>
      </c>
      <c r="B27">
        <v>-469.35059999999999</v>
      </c>
      <c r="C27">
        <v>-6.7050083999999996E-2</v>
      </c>
    </row>
    <row r="28" spans="1:3" x14ac:dyDescent="0.25">
      <c r="A28" t="b">
        <v>1</v>
      </c>
      <c r="B28">
        <v>94.644959999999998</v>
      </c>
      <c r="C28">
        <v>0.13145134</v>
      </c>
    </row>
    <row r="29" spans="1:3" x14ac:dyDescent="0.25">
      <c r="A29" t="b">
        <v>1</v>
      </c>
      <c r="B29">
        <v>-469.35059999999999</v>
      </c>
      <c r="C29">
        <v>-6.7050083999999996E-2</v>
      </c>
    </row>
    <row r="30" spans="1:3" x14ac:dyDescent="0.25">
      <c r="A30" t="b">
        <v>1</v>
      </c>
      <c r="B30">
        <v>94.644959999999998</v>
      </c>
      <c r="C30">
        <v>0.13145134</v>
      </c>
    </row>
    <row r="31" spans="1:3" x14ac:dyDescent="0.25">
      <c r="A31" t="b">
        <v>1</v>
      </c>
      <c r="B31">
        <v>920.16016000000002</v>
      </c>
      <c r="C31">
        <v>0.13145145999999999</v>
      </c>
    </row>
    <row r="32" spans="1:3" x14ac:dyDescent="0.25">
      <c r="A32" t="b">
        <v>1</v>
      </c>
      <c r="B32">
        <v>-469.35059999999999</v>
      </c>
      <c r="C32">
        <v>-6.7050083999999996E-2</v>
      </c>
    </row>
    <row r="33" spans="1:3" x14ac:dyDescent="0.25">
      <c r="A33" t="b">
        <v>1</v>
      </c>
      <c r="B33">
        <v>94.644959999999998</v>
      </c>
      <c r="C33">
        <v>0.13145134</v>
      </c>
    </row>
    <row r="34" spans="1:3" x14ac:dyDescent="0.25">
      <c r="A34" t="b">
        <v>1</v>
      </c>
      <c r="B34">
        <v>94.644959999999998</v>
      </c>
      <c r="C34">
        <v>0.13145134</v>
      </c>
    </row>
    <row r="35" spans="1:3" x14ac:dyDescent="0.25">
      <c r="A35" t="b">
        <v>1</v>
      </c>
      <c r="B35">
        <v>105.16107</v>
      </c>
      <c r="C35">
        <v>0.13145134</v>
      </c>
    </row>
    <row r="36" spans="1:3" x14ac:dyDescent="0.25">
      <c r="A36" t="b">
        <v>1</v>
      </c>
      <c r="B36">
        <v>-53.640076000000001</v>
      </c>
      <c r="C36">
        <v>-6.7050090000000007E-2</v>
      </c>
    </row>
    <row r="37" spans="1:3" x14ac:dyDescent="0.25">
      <c r="A37" t="b">
        <v>1</v>
      </c>
      <c r="B37">
        <v>-48.276062000000003</v>
      </c>
      <c r="C37">
        <v>-6.7050083999999996E-2</v>
      </c>
    </row>
    <row r="38" spans="1:3" x14ac:dyDescent="0.25">
      <c r="A38" t="b">
        <v>1</v>
      </c>
      <c r="B38">
        <v>920.16016000000002</v>
      </c>
      <c r="C38">
        <v>0.13145145999999999</v>
      </c>
    </row>
    <row r="39" spans="1:3" x14ac:dyDescent="0.25">
      <c r="A39" t="b">
        <v>1</v>
      </c>
      <c r="B39">
        <v>94.644959999999998</v>
      </c>
      <c r="C39">
        <v>0.13145134</v>
      </c>
    </row>
    <row r="40" spans="1:3" x14ac:dyDescent="0.25">
      <c r="A40" t="b">
        <v>1</v>
      </c>
      <c r="B40">
        <v>920.16016000000002</v>
      </c>
      <c r="C40">
        <v>0.13145145999999999</v>
      </c>
    </row>
    <row r="41" spans="1:3" x14ac:dyDescent="0.25">
      <c r="A41" t="b">
        <v>1</v>
      </c>
      <c r="B41">
        <v>-2.0115012999999999</v>
      </c>
      <c r="C41">
        <v>-6.705005E-2</v>
      </c>
    </row>
    <row r="42" spans="1:3" x14ac:dyDescent="0.25">
      <c r="A42" t="b">
        <v>1</v>
      </c>
      <c r="B42">
        <v>94.644959999999998</v>
      </c>
      <c r="C42">
        <v>0.13145134</v>
      </c>
    </row>
    <row r="43" spans="1:3" x14ac:dyDescent="0.25">
      <c r="A43" t="b">
        <v>1</v>
      </c>
      <c r="B43">
        <v>-53.640076000000001</v>
      </c>
      <c r="C43">
        <v>-6.7050090000000007E-2</v>
      </c>
    </row>
    <row r="44" spans="1:3" x14ac:dyDescent="0.25">
      <c r="A44" t="b">
        <v>1</v>
      </c>
      <c r="B44">
        <v>-2.0115012999999999</v>
      </c>
      <c r="C44">
        <v>-6.705005E-2</v>
      </c>
    </row>
    <row r="45" spans="1:3" x14ac:dyDescent="0.25">
      <c r="A45" t="b">
        <v>1</v>
      </c>
      <c r="B45">
        <v>920.16016000000002</v>
      </c>
      <c r="C45">
        <v>0.13145145999999999</v>
      </c>
    </row>
    <row r="46" spans="1:3" x14ac:dyDescent="0.25">
      <c r="A46" t="b">
        <v>1</v>
      </c>
      <c r="B46">
        <v>105.16107</v>
      </c>
      <c r="C46">
        <v>0.13145134</v>
      </c>
    </row>
    <row r="47" spans="1:3" x14ac:dyDescent="0.25">
      <c r="A47" t="b">
        <v>1</v>
      </c>
      <c r="B47">
        <v>-48.276062000000003</v>
      </c>
      <c r="C47">
        <v>-6.7050083999999996E-2</v>
      </c>
    </row>
    <row r="48" spans="1:3" x14ac:dyDescent="0.25">
      <c r="A48" t="b">
        <v>1</v>
      </c>
      <c r="B48">
        <v>-48.276062000000003</v>
      </c>
      <c r="C48">
        <v>-6.7050083999999996E-2</v>
      </c>
    </row>
    <row r="49" spans="1:3" x14ac:dyDescent="0.25">
      <c r="A49" t="b">
        <v>1</v>
      </c>
      <c r="B49">
        <v>-53.640076000000001</v>
      </c>
      <c r="C49">
        <v>-6.7050090000000007E-2</v>
      </c>
    </row>
    <row r="50" spans="1:3" x14ac:dyDescent="0.25">
      <c r="A50" t="b">
        <v>1</v>
      </c>
      <c r="B50">
        <v>-469.35059999999999</v>
      </c>
      <c r="C50">
        <v>-6.7050083999999996E-2</v>
      </c>
    </row>
    <row r="51" spans="1:3" x14ac:dyDescent="0.25">
      <c r="A51" t="b">
        <v>1</v>
      </c>
      <c r="B51">
        <v>3.9435462999999999</v>
      </c>
      <c r="C51">
        <v>0.13145155</v>
      </c>
    </row>
    <row r="52" spans="1:3" x14ac:dyDescent="0.25">
      <c r="A52" t="b">
        <v>1</v>
      </c>
      <c r="B52">
        <v>-469.35059999999999</v>
      </c>
      <c r="C52">
        <v>-6.7050083999999996E-2</v>
      </c>
    </row>
    <row r="53" spans="1:3" x14ac:dyDescent="0.25">
      <c r="A53" t="b">
        <v>1</v>
      </c>
      <c r="B53">
        <v>920.16016000000002</v>
      </c>
      <c r="C53">
        <v>0.13145145999999999</v>
      </c>
    </row>
    <row r="54" spans="1:3" x14ac:dyDescent="0.25">
      <c r="A54" t="b">
        <v>1</v>
      </c>
      <c r="B54">
        <v>105.16107</v>
      </c>
      <c r="C54">
        <v>0.13145134</v>
      </c>
    </row>
    <row r="55" spans="1:3" x14ac:dyDescent="0.25">
      <c r="A55" t="b">
        <v>1</v>
      </c>
      <c r="B55">
        <v>-48.276062000000003</v>
      </c>
      <c r="C55">
        <v>-6.7050083999999996E-2</v>
      </c>
    </row>
    <row r="56" spans="1:3" x14ac:dyDescent="0.25">
      <c r="A56" t="b">
        <v>1</v>
      </c>
      <c r="B56">
        <v>-48.276062000000003</v>
      </c>
      <c r="C56">
        <v>-6.7050083999999996E-2</v>
      </c>
    </row>
    <row r="57" spans="1:3" x14ac:dyDescent="0.25">
      <c r="A57" t="b">
        <v>1</v>
      </c>
      <c r="B57">
        <v>3.9435462999999999</v>
      </c>
      <c r="C57">
        <v>0.13145155</v>
      </c>
    </row>
    <row r="58" spans="1:3" x14ac:dyDescent="0.25">
      <c r="A58" t="b">
        <v>1</v>
      </c>
      <c r="B58">
        <v>-53.640076000000001</v>
      </c>
      <c r="C58">
        <v>-6.7050090000000007E-2</v>
      </c>
    </row>
    <row r="59" spans="1:3" x14ac:dyDescent="0.25">
      <c r="A59" t="b">
        <v>1</v>
      </c>
      <c r="B59">
        <v>-2.0115012999999999</v>
      </c>
      <c r="C59">
        <v>-6.705005E-2</v>
      </c>
    </row>
    <row r="60" spans="1:3" x14ac:dyDescent="0.25">
      <c r="A60" t="b">
        <v>1</v>
      </c>
      <c r="B60">
        <v>-53.640076000000001</v>
      </c>
      <c r="C60">
        <v>-6.7050090000000007E-2</v>
      </c>
    </row>
    <row r="61" spans="1:3" x14ac:dyDescent="0.25">
      <c r="A61" t="b">
        <v>1</v>
      </c>
      <c r="B61">
        <v>-48.276062000000003</v>
      </c>
      <c r="C61">
        <v>-6.7050083999999996E-2</v>
      </c>
    </row>
    <row r="62" spans="1:3" x14ac:dyDescent="0.25">
      <c r="A62" t="b">
        <v>1</v>
      </c>
      <c r="B62">
        <v>-48.276062000000003</v>
      </c>
      <c r="C62">
        <v>-6.7050083999999996E-2</v>
      </c>
    </row>
    <row r="63" spans="1:3" x14ac:dyDescent="0.25">
      <c r="A63" t="b">
        <v>1</v>
      </c>
      <c r="B63">
        <v>-48.276062000000003</v>
      </c>
      <c r="C63">
        <v>-6.7050083999999996E-2</v>
      </c>
    </row>
    <row r="64" spans="1:3" x14ac:dyDescent="0.25">
      <c r="A64" t="b">
        <v>1</v>
      </c>
      <c r="B64">
        <v>94.644959999999998</v>
      </c>
      <c r="C64">
        <v>0.13145134</v>
      </c>
    </row>
    <row r="65" spans="1:3" x14ac:dyDescent="0.25">
      <c r="A65" t="b">
        <v>1</v>
      </c>
      <c r="B65">
        <v>-2.0115012999999999</v>
      </c>
      <c r="C65">
        <v>-6.705005E-2</v>
      </c>
    </row>
    <row r="66" spans="1:3" x14ac:dyDescent="0.25">
      <c r="A66" t="b">
        <v>1</v>
      </c>
      <c r="B66">
        <v>-53.640076000000001</v>
      </c>
      <c r="C66">
        <v>-6.7050090000000007E-2</v>
      </c>
    </row>
    <row r="67" spans="1:3" x14ac:dyDescent="0.25">
      <c r="A67" t="b">
        <v>1</v>
      </c>
      <c r="B67">
        <v>-48.276062000000003</v>
      </c>
      <c r="C67">
        <v>-6.7050083999999996E-2</v>
      </c>
    </row>
    <row r="68" spans="1:3" x14ac:dyDescent="0.25">
      <c r="A68" t="b">
        <v>1</v>
      </c>
      <c r="B68">
        <v>-2.0115012999999999</v>
      </c>
      <c r="C68">
        <v>-6.705005E-2</v>
      </c>
    </row>
    <row r="69" spans="1:3" x14ac:dyDescent="0.25">
      <c r="A69" t="b">
        <v>1</v>
      </c>
      <c r="B69">
        <v>-469.35059999999999</v>
      </c>
      <c r="C69">
        <v>-6.7050083999999996E-2</v>
      </c>
    </row>
    <row r="70" spans="1:3" x14ac:dyDescent="0.25">
      <c r="A70" t="b">
        <v>1</v>
      </c>
      <c r="B70">
        <v>94.644959999999998</v>
      </c>
      <c r="C70">
        <v>0.13145134</v>
      </c>
    </row>
    <row r="71" spans="1:3" x14ac:dyDescent="0.25">
      <c r="A71" t="b">
        <v>1</v>
      </c>
      <c r="B71">
        <v>3.9435462999999999</v>
      </c>
      <c r="C71">
        <v>0.13145155</v>
      </c>
    </row>
    <row r="72" spans="1:3" x14ac:dyDescent="0.25">
      <c r="A72" t="b">
        <v>1</v>
      </c>
      <c r="B72">
        <v>920.16016000000002</v>
      </c>
      <c r="C72">
        <v>0.13145145999999999</v>
      </c>
    </row>
    <row r="73" spans="1:3" x14ac:dyDescent="0.25">
      <c r="A73" t="b">
        <v>1</v>
      </c>
      <c r="B73">
        <v>94.644959999999998</v>
      </c>
      <c r="C73">
        <v>0.13145134</v>
      </c>
    </row>
    <row r="74" spans="1:3" x14ac:dyDescent="0.25">
      <c r="A74" t="b">
        <v>1</v>
      </c>
      <c r="B74">
        <v>-469.35059999999999</v>
      </c>
      <c r="C74">
        <v>-6.7050083999999996E-2</v>
      </c>
    </row>
    <row r="75" spans="1:3" x14ac:dyDescent="0.25">
      <c r="A75" t="b">
        <v>1</v>
      </c>
      <c r="B75">
        <v>-469.35059999999999</v>
      </c>
      <c r="C75">
        <v>-6.7050083999999996E-2</v>
      </c>
    </row>
    <row r="76" spans="1:3" x14ac:dyDescent="0.25">
      <c r="A76" t="b">
        <v>1</v>
      </c>
      <c r="B76">
        <v>-53.640076000000001</v>
      </c>
      <c r="C76">
        <v>-6.7050090000000007E-2</v>
      </c>
    </row>
    <row r="77" spans="1:3" x14ac:dyDescent="0.25">
      <c r="A77" t="b">
        <v>1</v>
      </c>
      <c r="B77">
        <v>-53.640076000000001</v>
      </c>
      <c r="C77">
        <v>-6.7050090000000007E-2</v>
      </c>
    </row>
    <row r="78" spans="1:3" x14ac:dyDescent="0.25">
      <c r="A78" t="b">
        <v>1</v>
      </c>
      <c r="B78">
        <v>105.16107</v>
      </c>
      <c r="C78">
        <v>0.13145134</v>
      </c>
    </row>
    <row r="79" spans="1:3" x14ac:dyDescent="0.25">
      <c r="A79" t="b">
        <v>1</v>
      </c>
      <c r="B79">
        <v>94.644959999999998</v>
      </c>
      <c r="C79">
        <v>0.13145134</v>
      </c>
    </row>
    <row r="80" spans="1:3" x14ac:dyDescent="0.25">
      <c r="A80" t="b">
        <v>1</v>
      </c>
      <c r="B80">
        <v>-53.640076000000001</v>
      </c>
      <c r="C80">
        <v>-6.7050090000000007E-2</v>
      </c>
    </row>
    <row r="81" spans="1:3" x14ac:dyDescent="0.25">
      <c r="A81" t="b">
        <v>1</v>
      </c>
      <c r="B81">
        <v>-48.276062000000003</v>
      </c>
      <c r="C81">
        <v>-6.7050083999999996E-2</v>
      </c>
    </row>
    <row r="82" spans="1:3" x14ac:dyDescent="0.25">
      <c r="A82" t="b">
        <v>1</v>
      </c>
      <c r="B82">
        <v>-2.0115012999999999</v>
      </c>
      <c r="C82">
        <v>-6.705005E-2</v>
      </c>
    </row>
    <row r="83" spans="1:3" x14ac:dyDescent="0.25">
      <c r="A83" t="b">
        <v>1</v>
      </c>
      <c r="B83">
        <v>105.16107</v>
      </c>
      <c r="C83">
        <v>0.13145134</v>
      </c>
    </row>
    <row r="84" spans="1:3" x14ac:dyDescent="0.25">
      <c r="A84" t="b">
        <v>1</v>
      </c>
      <c r="B84">
        <v>-53.640076000000001</v>
      </c>
      <c r="C84">
        <v>-6.7050090000000007E-2</v>
      </c>
    </row>
    <row r="85" spans="1:3" x14ac:dyDescent="0.25">
      <c r="A85" t="b">
        <v>1</v>
      </c>
      <c r="B85">
        <v>-53.640076000000001</v>
      </c>
      <c r="C85">
        <v>-6.7050090000000007E-2</v>
      </c>
    </row>
    <row r="86" spans="1:3" x14ac:dyDescent="0.25">
      <c r="A86" t="b">
        <v>1</v>
      </c>
      <c r="B86">
        <v>94.644959999999998</v>
      </c>
      <c r="C86">
        <v>0.13145134</v>
      </c>
    </row>
    <row r="87" spans="1:3" x14ac:dyDescent="0.25">
      <c r="A87" t="b">
        <v>1</v>
      </c>
      <c r="B87">
        <v>94.644959999999998</v>
      </c>
      <c r="C87">
        <v>0.13145134</v>
      </c>
    </row>
    <row r="88" spans="1:3" x14ac:dyDescent="0.25">
      <c r="A88" t="b">
        <v>1</v>
      </c>
      <c r="B88">
        <v>-53.640076000000001</v>
      </c>
      <c r="C88">
        <v>-6.7050090000000007E-2</v>
      </c>
    </row>
    <row r="89" spans="1:3" x14ac:dyDescent="0.25">
      <c r="A89" t="b">
        <v>1</v>
      </c>
      <c r="B89">
        <v>3.9435462999999999</v>
      </c>
      <c r="C89">
        <v>0.13145155</v>
      </c>
    </row>
    <row r="90" spans="1:3" x14ac:dyDescent="0.25">
      <c r="A90" t="b">
        <v>1</v>
      </c>
      <c r="B90">
        <v>920.16016000000002</v>
      </c>
      <c r="C90">
        <v>0.13145145999999999</v>
      </c>
    </row>
    <row r="91" spans="1:3" x14ac:dyDescent="0.25">
      <c r="A91" t="b">
        <v>1</v>
      </c>
      <c r="B91">
        <v>-53.640076000000001</v>
      </c>
      <c r="C91">
        <v>-6.7050090000000007E-2</v>
      </c>
    </row>
    <row r="92" spans="1:3" x14ac:dyDescent="0.25">
      <c r="A92" t="b">
        <v>1</v>
      </c>
      <c r="B92">
        <v>-2.0115012999999999</v>
      </c>
      <c r="C92">
        <v>-6.705005E-2</v>
      </c>
    </row>
    <row r="93" spans="1:3" x14ac:dyDescent="0.25">
      <c r="A93" t="b">
        <v>1</v>
      </c>
      <c r="B93">
        <v>-2.0115012999999999</v>
      </c>
      <c r="C93">
        <v>-6.705005E-2</v>
      </c>
    </row>
    <row r="94" spans="1:3" x14ac:dyDescent="0.25">
      <c r="A94" t="b">
        <v>1</v>
      </c>
      <c r="B94">
        <v>920.16016000000002</v>
      </c>
      <c r="C94">
        <v>0.13145145999999999</v>
      </c>
    </row>
    <row r="95" spans="1:3" x14ac:dyDescent="0.25">
      <c r="A95" t="b">
        <v>1</v>
      </c>
      <c r="B95">
        <v>-469.35059999999999</v>
      </c>
      <c r="C95">
        <v>-6.7050083999999996E-2</v>
      </c>
    </row>
    <row r="96" spans="1:3" x14ac:dyDescent="0.25">
      <c r="A96" t="b">
        <v>1</v>
      </c>
      <c r="B96">
        <v>920.16016000000002</v>
      </c>
      <c r="C96">
        <v>0.13145145999999999</v>
      </c>
    </row>
    <row r="97" spans="1:3" x14ac:dyDescent="0.25">
      <c r="A97" t="b">
        <v>1</v>
      </c>
      <c r="B97">
        <v>-48.276062000000003</v>
      </c>
      <c r="C97">
        <v>-6.7050083999999996E-2</v>
      </c>
    </row>
    <row r="98" spans="1:3" x14ac:dyDescent="0.25">
      <c r="A98" t="b">
        <v>1</v>
      </c>
      <c r="B98">
        <v>-53.640076000000001</v>
      </c>
      <c r="C98">
        <v>-6.7050090000000007E-2</v>
      </c>
    </row>
    <row r="99" spans="1:3" x14ac:dyDescent="0.25">
      <c r="A99" t="b">
        <v>1</v>
      </c>
      <c r="B99">
        <v>-469.35059999999999</v>
      </c>
      <c r="C99">
        <v>-6.7050083999999996E-2</v>
      </c>
    </row>
    <row r="100" spans="1:3" x14ac:dyDescent="0.25">
      <c r="A100" t="b">
        <v>1</v>
      </c>
      <c r="B100">
        <v>-53.640076000000001</v>
      </c>
      <c r="C100">
        <v>-6.7050090000000007E-2</v>
      </c>
    </row>
    <row r="101" spans="1:3" x14ac:dyDescent="0.25">
      <c r="A101" t="b">
        <v>1</v>
      </c>
      <c r="B101">
        <v>-48.276062000000003</v>
      </c>
      <c r="C101">
        <v>-6.7050083999999996E-2</v>
      </c>
    </row>
    <row r="102" spans="1:3" x14ac:dyDescent="0.25">
      <c r="A102" t="b">
        <v>1</v>
      </c>
      <c r="B102">
        <v>3.9435462999999999</v>
      </c>
      <c r="C102">
        <v>0.13145155</v>
      </c>
    </row>
    <row r="103" spans="1:3" x14ac:dyDescent="0.25">
      <c r="A103" t="b">
        <v>1</v>
      </c>
      <c r="B103">
        <v>-469.35059999999999</v>
      </c>
      <c r="C103">
        <v>-6.7050083999999996E-2</v>
      </c>
    </row>
    <row r="104" spans="1:3" x14ac:dyDescent="0.25">
      <c r="A104" t="b">
        <v>1</v>
      </c>
      <c r="B104">
        <v>3.9435462999999999</v>
      </c>
      <c r="C104">
        <v>0.13145155</v>
      </c>
    </row>
    <row r="105" spans="1:3" x14ac:dyDescent="0.25">
      <c r="A105" t="b">
        <v>1</v>
      </c>
      <c r="B105">
        <v>3.9435462999999999</v>
      </c>
      <c r="C105">
        <v>0.13145155</v>
      </c>
    </row>
    <row r="106" spans="1:3" x14ac:dyDescent="0.25">
      <c r="A106" t="b">
        <v>1</v>
      </c>
      <c r="B106">
        <v>-53.640076000000001</v>
      </c>
      <c r="C106">
        <v>-6.7050090000000007E-2</v>
      </c>
    </row>
    <row r="107" spans="1:3" x14ac:dyDescent="0.25">
      <c r="A107" t="b">
        <v>1</v>
      </c>
      <c r="B107">
        <v>-2.0115012999999999</v>
      </c>
      <c r="C107">
        <v>-6.705005E-2</v>
      </c>
    </row>
    <row r="108" spans="1:3" x14ac:dyDescent="0.25">
      <c r="A108" t="b">
        <v>1</v>
      </c>
      <c r="B108">
        <v>3.9435462999999999</v>
      </c>
      <c r="C108">
        <v>0.13145155</v>
      </c>
    </row>
    <row r="109" spans="1:3" x14ac:dyDescent="0.25">
      <c r="A109" t="b">
        <v>1</v>
      </c>
      <c r="B109">
        <v>94.644959999999998</v>
      </c>
      <c r="C109">
        <v>0.13145134</v>
      </c>
    </row>
    <row r="110" spans="1:3" x14ac:dyDescent="0.25">
      <c r="A110" t="b">
        <v>1</v>
      </c>
      <c r="B110">
        <v>94.644959999999998</v>
      </c>
      <c r="C110">
        <v>0.13145134</v>
      </c>
    </row>
    <row r="111" spans="1:3" x14ac:dyDescent="0.25">
      <c r="A111" t="b">
        <v>1</v>
      </c>
      <c r="B111">
        <v>94.644959999999998</v>
      </c>
      <c r="C111">
        <v>0.13145134</v>
      </c>
    </row>
    <row r="112" spans="1:3" x14ac:dyDescent="0.25">
      <c r="A112" t="b">
        <v>1</v>
      </c>
      <c r="B112">
        <v>-53.640076000000001</v>
      </c>
      <c r="C112">
        <v>-6.7050090000000007E-2</v>
      </c>
    </row>
    <row r="113" spans="1:3" x14ac:dyDescent="0.25">
      <c r="A113" t="b">
        <v>1</v>
      </c>
      <c r="B113">
        <v>3.9435462999999999</v>
      </c>
      <c r="C113">
        <v>0.13145155</v>
      </c>
    </row>
    <row r="114" spans="1:3" x14ac:dyDescent="0.25">
      <c r="A114" t="b">
        <v>1</v>
      </c>
      <c r="B114">
        <v>94.644959999999998</v>
      </c>
      <c r="C114">
        <v>0.13145134</v>
      </c>
    </row>
    <row r="115" spans="1:3" x14ac:dyDescent="0.25">
      <c r="A115" t="b">
        <v>1</v>
      </c>
      <c r="B115">
        <v>3.9435462999999999</v>
      </c>
      <c r="C115">
        <v>0.13145155</v>
      </c>
    </row>
    <row r="116" spans="1:3" x14ac:dyDescent="0.25">
      <c r="A116" t="b">
        <v>1</v>
      </c>
      <c r="B116">
        <v>-2.0115012999999999</v>
      </c>
      <c r="C116">
        <v>-6.705005E-2</v>
      </c>
    </row>
    <row r="117" spans="1:3" x14ac:dyDescent="0.25">
      <c r="A117" t="b">
        <v>1</v>
      </c>
      <c r="B117">
        <v>-469.35059999999999</v>
      </c>
      <c r="C117">
        <v>-6.7050083999999996E-2</v>
      </c>
    </row>
    <row r="118" spans="1:3" x14ac:dyDescent="0.25">
      <c r="A118" t="b">
        <v>1</v>
      </c>
      <c r="B118">
        <v>-469.35059999999999</v>
      </c>
      <c r="C118">
        <v>-6.7050083999999996E-2</v>
      </c>
    </row>
    <row r="119" spans="1:3" x14ac:dyDescent="0.25">
      <c r="A119" t="b">
        <v>1</v>
      </c>
      <c r="B119">
        <v>920.16016000000002</v>
      </c>
      <c r="C119">
        <v>0.13145145999999999</v>
      </c>
    </row>
    <row r="120" spans="1:3" x14ac:dyDescent="0.25">
      <c r="A120" t="b">
        <v>1</v>
      </c>
      <c r="B120">
        <v>-48.276062000000003</v>
      </c>
      <c r="C120">
        <v>-6.7050083999999996E-2</v>
      </c>
    </row>
    <row r="121" spans="1:3" x14ac:dyDescent="0.25">
      <c r="A121" t="b">
        <v>1</v>
      </c>
      <c r="B121">
        <v>105.16107</v>
      </c>
      <c r="C121">
        <v>0.13145134</v>
      </c>
    </row>
    <row r="122" spans="1:3" x14ac:dyDescent="0.25">
      <c r="A122" t="b">
        <v>1</v>
      </c>
      <c r="B122">
        <v>105.16107</v>
      </c>
      <c r="C122">
        <v>0.13145134</v>
      </c>
    </row>
    <row r="123" spans="1:3" x14ac:dyDescent="0.25">
      <c r="A123" t="b">
        <v>1</v>
      </c>
      <c r="B123">
        <v>920.16016000000002</v>
      </c>
      <c r="C123">
        <v>0.13145145999999999</v>
      </c>
    </row>
    <row r="124" spans="1:3" x14ac:dyDescent="0.25">
      <c r="A124" t="b">
        <v>1</v>
      </c>
      <c r="B124">
        <v>-53.640076000000001</v>
      </c>
      <c r="C124">
        <v>-6.7050090000000007E-2</v>
      </c>
    </row>
    <row r="125" spans="1:3" x14ac:dyDescent="0.25">
      <c r="A125" t="b">
        <v>1</v>
      </c>
      <c r="B125">
        <v>94.644959999999998</v>
      </c>
      <c r="C125">
        <v>0.13145134</v>
      </c>
    </row>
    <row r="126" spans="1:3" x14ac:dyDescent="0.25">
      <c r="A126" t="b">
        <v>1</v>
      </c>
      <c r="B126">
        <v>94.644959999999998</v>
      </c>
      <c r="C126">
        <v>0.13145134</v>
      </c>
    </row>
    <row r="127" spans="1:3" x14ac:dyDescent="0.25">
      <c r="A127" t="b">
        <v>1</v>
      </c>
      <c r="B127">
        <v>94.644959999999998</v>
      </c>
      <c r="C127">
        <v>0.13145134</v>
      </c>
    </row>
    <row r="128" spans="1:3" x14ac:dyDescent="0.25">
      <c r="A128" t="b">
        <v>1</v>
      </c>
      <c r="B128">
        <v>920.16016000000002</v>
      </c>
      <c r="C128">
        <v>0.13145145999999999</v>
      </c>
    </row>
    <row r="129" spans="1:3" x14ac:dyDescent="0.25">
      <c r="A129" t="b">
        <v>1</v>
      </c>
      <c r="B129">
        <v>920.16016000000002</v>
      </c>
      <c r="C129">
        <v>0.13145145999999999</v>
      </c>
    </row>
    <row r="130" spans="1:3" x14ac:dyDescent="0.25">
      <c r="A130" t="b">
        <v>1</v>
      </c>
      <c r="B130">
        <v>105.16107</v>
      </c>
      <c r="C130">
        <v>0.13145134</v>
      </c>
    </row>
    <row r="131" spans="1:3" x14ac:dyDescent="0.25">
      <c r="A131" t="b">
        <v>1</v>
      </c>
      <c r="B131">
        <v>94.644959999999998</v>
      </c>
      <c r="C131">
        <v>0.13145134</v>
      </c>
    </row>
    <row r="132" spans="1:3" x14ac:dyDescent="0.25">
      <c r="A132" t="b">
        <v>1</v>
      </c>
      <c r="B132">
        <v>94.644959999999998</v>
      </c>
      <c r="C132">
        <v>0.13145134</v>
      </c>
    </row>
    <row r="133" spans="1:3" x14ac:dyDescent="0.25">
      <c r="A133" t="b">
        <v>1</v>
      </c>
      <c r="B133">
        <v>-469.35059999999999</v>
      </c>
      <c r="C133">
        <v>-6.7050083999999996E-2</v>
      </c>
    </row>
    <row r="134" spans="1:3" x14ac:dyDescent="0.25">
      <c r="A134" t="b">
        <v>1</v>
      </c>
      <c r="B134">
        <v>-53.640076000000001</v>
      </c>
      <c r="C134">
        <v>-6.7050090000000007E-2</v>
      </c>
    </row>
    <row r="135" spans="1:3" x14ac:dyDescent="0.25">
      <c r="A135" t="b">
        <v>1</v>
      </c>
      <c r="B135">
        <v>-2.0115012999999999</v>
      </c>
      <c r="C135">
        <v>-6.705005E-2</v>
      </c>
    </row>
    <row r="136" spans="1:3" x14ac:dyDescent="0.25">
      <c r="A136" t="b">
        <v>1</v>
      </c>
      <c r="B136">
        <v>-469.35059999999999</v>
      </c>
      <c r="C136">
        <v>-6.7050083999999996E-2</v>
      </c>
    </row>
    <row r="137" spans="1:3" x14ac:dyDescent="0.25">
      <c r="A137" t="b">
        <v>1</v>
      </c>
      <c r="B137">
        <v>-53.640076000000001</v>
      </c>
      <c r="C137">
        <v>-6.7050090000000007E-2</v>
      </c>
    </row>
    <row r="138" spans="1:3" x14ac:dyDescent="0.25">
      <c r="A138" t="b">
        <v>1</v>
      </c>
      <c r="B138">
        <v>-2.0115012999999999</v>
      </c>
      <c r="C138">
        <v>-6.705005E-2</v>
      </c>
    </row>
    <row r="139" spans="1:3" x14ac:dyDescent="0.25">
      <c r="A139" t="b">
        <v>1</v>
      </c>
      <c r="B139">
        <v>-469.35059999999999</v>
      </c>
      <c r="C139">
        <v>-6.7050083999999996E-2</v>
      </c>
    </row>
    <row r="140" spans="1:3" x14ac:dyDescent="0.25">
      <c r="A140" t="b">
        <v>1</v>
      </c>
      <c r="B140">
        <v>94.644959999999998</v>
      </c>
      <c r="C140">
        <v>0.13145134</v>
      </c>
    </row>
    <row r="141" spans="1:3" x14ac:dyDescent="0.25">
      <c r="A141" t="b">
        <v>1</v>
      </c>
      <c r="B141">
        <v>-2.0115012999999999</v>
      </c>
      <c r="C141">
        <v>-6.705005E-2</v>
      </c>
    </row>
    <row r="142" spans="1:3" x14ac:dyDescent="0.25">
      <c r="A142" t="b">
        <v>1</v>
      </c>
      <c r="B142">
        <v>-2.0115012999999999</v>
      </c>
      <c r="C142">
        <v>-6.705005E-2</v>
      </c>
    </row>
    <row r="143" spans="1:3" x14ac:dyDescent="0.25">
      <c r="A143" t="b">
        <v>1</v>
      </c>
      <c r="B143">
        <v>-469.35059999999999</v>
      </c>
      <c r="C143">
        <v>-6.7050083999999996E-2</v>
      </c>
    </row>
    <row r="144" spans="1:3" x14ac:dyDescent="0.25">
      <c r="A144" t="b">
        <v>1</v>
      </c>
      <c r="B144">
        <v>-2.0115012999999999</v>
      </c>
      <c r="C144">
        <v>-6.705005E-2</v>
      </c>
    </row>
    <row r="145" spans="1:3" x14ac:dyDescent="0.25">
      <c r="A145" t="b">
        <v>1</v>
      </c>
      <c r="B145">
        <v>-48.276062000000003</v>
      </c>
      <c r="C145">
        <v>-6.7050083999999996E-2</v>
      </c>
    </row>
    <row r="146" spans="1:3" x14ac:dyDescent="0.25">
      <c r="A146" t="b">
        <v>1</v>
      </c>
      <c r="B146">
        <v>105.16107</v>
      </c>
      <c r="C146">
        <v>0.13145134</v>
      </c>
    </row>
    <row r="147" spans="1:3" x14ac:dyDescent="0.25">
      <c r="A147" t="b">
        <v>1</v>
      </c>
      <c r="B147">
        <v>920.16016000000002</v>
      </c>
      <c r="C147">
        <v>0.13145145999999999</v>
      </c>
    </row>
    <row r="148" spans="1:3" x14ac:dyDescent="0.25">
      <c r="A148" t="b">
        <v>1</v>
      </c>
      <c r="B148">
        <v>-53.640076000000001</v>
      </c>
      <c r="C148">
        <v>-6.7050090000000007E-2</v>
      </c>
    </row>
    <row r="149" spans="1:3" x14ac:dyDescent="0.25">
      <c r="A149" t="b">
        <v>1</v>
      </c>
      <c r="B149">
        <v>105.16107</v>
      </c>
      <c r="C149">
        <v>0.13145134</v>
      </c>
    </row>
    <row r="150" spans="1:3" x14ac:dyDescent="0.25">
      <c r="A150" t="b">
        <v>1</v>
      </c>
      <c r="B150">
        <v>3.9435462999999999</v>
      </c>
      <c r="C150">
        <v>0.13145155</v>
      </c>
    </row>
    <row r="151" spans="1:3" x14ac:dyDescent="0.25">
      <c r="A151" t="b">
        <v>1</v>
      </c>
      <c r="B151">
        <v>920.16016000000002</v>
      </c>
      <c r="C151">
        <v>0.13145145999999999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F070-8DA7-45C5-B5A1-71B91C082D7E}">
  <dimension ref="A1:F151"/>
  <sheetViews>
    <sheetView workbookViewId="0">
      <selection activeCell="F7" sqref="F7"/>
    </sheetView>
  </sheetViews>
  <sheetFormatPr defaultRowHeight="15" x14ac:dyDescent="0.25"/>
  <cols>
    <col min="1" max="1" width="12.42578125" bestFit="1" customWidth="1"/>
    <col min="2" max="2" width="11.140625" bestFit="1" customWidth="1"/>
    <col min="3" max="3" width="12" bestFit="1" customWidth="1"/>
    <col min="5" max="5" width="29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ht="18.75" x14ac:dyDescent="0.3">
      <c r="A2" t="b">
        <v>1</v>
      </c>
      <c r="B2">
        <v>2.5661239999999998</v>
      </c>
      <c r="C2">
        <v>8.5537459999999996E-2</v>
      </c>
      <c r="E2" s="1" t="s">
        <v>3</v>
      </c>
      <c r="F2" s="2">
        <f xml:space="preserve"> COUNTIF(TradeResults12[Column1], "VERDADEIRO") / COUNTA(TradeResults12[Column1])</f>
        <v>1</v>
      </c>
    </row>
    <row r="3" spans="1:6" ht="18.75" x14ac:dyDescent="0.3">
      <c r="A3" t="b">
        <v>1</v>
      </c>
      <c r="B3">
        <v>36.238953000000002</v>
      </c>
      <c r="C3">
        <v>4.5298690000000003E-2</v>
      </c>
      <c r="E3" s="1" t="s">
        <v>4</v>
      </c>
      <c r="F3" s="2">
        <f xml:space="preserve"> AVERAGE(TradeResults12[Column3])</f>
        <v>0.10350319973200002</v>
      </c>
    </row>
    <row r="4" spans="1:6" ht="18.75" x14ac:dyDescent="0.3">
      <c r="A4" t="b">
        <v>1</v>
      </c>
      <c r="B4">
        <v>669.95654000000002</v>
      </c>
      <c r="C4">
        <v>9.5708080000000001E-2</v>
      </c>
      <c r="E4" s="4" t="s">
        <v>5</v>
      </c>
      <c r="F4" s="2">
        <f>_xlfn.STDEV.P(TradeResults12[Column3])</f>
        <v>6.8572796506103845E-2</v>
      </c>
    </row>
    <row r="5" spans="1:6" ht="18.75" x14ac:dyDescent="0.3">
      <c r="A5" t="b">
        <v>1</v>
      </c>
      <c r="B5">
        <v>334.84667999999999</v>
      </c>
      <c r="C5">
        <v>4.7835240000000001E-2</v>
      </c>
      <c r="E5" s="1" t="s">
        <v>6</v>
      </c>
      <c r="F5" s="2">
        <f t="array" ref="F5">_xlfn.STDEV.P(IF(TradeResults12[Column3] &gt; 0,TradeResults12[Column3]))</f>
        <v>6.8572796506103845E-2</v>
      </c>
    </row>
    <row r="6" spans="1:6" ht="18.75" x14ac:dyDescent="0.3">
      <c r="A6" t="b">
        <v>1</v>
      </c>
      <c r="B6">
        <v>125.67505</v>
      </c>
      <c r="C6">
        <v>0.17454869000000001</v>
      </c>
      <c r="E6" s="1" t="s">
        <v>7</v>
      </c>
      <c r="F6" s="2" t="e">
        <f t="array" ref="F6">_xlfn.STDEV.P(IF(TradeResults12[Column3] &lt; 0,TradeResults12[Column3]))</f>
        <v>#DIV/0!</v>
      </c>
    </row>
    <row r="7" spans="1:6" x14ac:dyDescent="0.25">
      <c r="A7" t="b">
        <v>1</v>
      </c>
      <c r="B7">
        <v>6.8921431999999996</v>
      </c>
      <c r="C7">
        <v>0.2297381</v>
      </c>
    </row>
    <row r="8" spans="1:6" x14ac:dyDescent="0.25">
      <c r="A8" t="b">
        <v>1</v>
      </c>
      <c r="B8">
        <v>1.1421851999999999</v>
      </c>
      <c r="C8">
        <v>3.8072839999999997E-2</v>
      </c>
    </row>
    <row r="9" spans="1:6" x14ac:dyDescent="0.25">
      <c r="A9" t="b">
        <v>1</v>
      </c>
      <c r="B9">
        <v>582.21045000000004</v>
      </c>
      <c r="C9">
        <v>8.3172924999999995E-2</v>
      </c>
    </row>
    <row r="10" spans="1:6" x14ac:dyDescent="0.25">
      <c r="A10" t="b">
        <v>1</v>
      </c>
      <c r="B10">
        <v>130.1825</v>
      </c>
      <c r="C10">
        <v>0.18080901999999999</v>
      </c>
    </row>
    <row r="11" spans="1:6" x14ac:dyDescent="0.25">
      <c r="A11" t="b">
        <v>1</v>
      </c>
      <c r="B11">
        <v>160.70703</v>
      </c>
      <c r="C11">
        <v>0.22320420999999999</v>
      </c>
    </row>
    <row r="12" spans="1:6" x14ac:dyDescent="0.25">
      <c r="A12" t="b">
        <v>1</v>
      </c>
      <c r="B12">
        <v>1.9892025</v>
      </c>
      <c r="C12">
        <v>6.6306749999999998E-2</v>
      </c>
    </row>
    <row r="13" spans="1:6" x14ac:dyDescent="0.25">
      <c r="A13" t="b">
        <v>1</v>
      </c>
      <c r="B13">
        <v>144.29114000000001</v>
      </c>
      <c r="C13">
        <v>0.20040436</v>
      </c>
    </row>
    <row r="14" spans="1:6" x14ac:dyDescent="0.25">
      <c r="A14" t="b">
        <v>1</v>
      </c>
      <c r="B14">
        <v>0.99991034999999995</v>
      </c>
      <c r="C14">
        <v>3.3330343999999998E-2</v>
      </c>
    </row>
    <row r="15" spans="1:6" x14ac:dyDescent="0.25">
      <c r="A15" t="b">
        <v>1</v>
      </c>
      <c r="B15">
        <v>1309.3915999999999</v>
      </c>
      <c r="C15">
        <v>0.18705595</v>
      </c>
    </row>
    <row r="16" spans="1:6" x14ac:dyDescent="0.25">
      <c r="A16" t="b">
        <v>1</v>
      </c>
      <c r="B16">
        <v>73.367429999999999</v>
      </c>
      <c r="C16">
        <v>9.1709286000000001E-2</v>
      </c>
    </row>
    <row r="17" spans="1:3" x14ac:dyDescent="0.25">
      <c r="A17" t="b">
        <v>1</v>
      </c>
      <c r="B17">
        <v>45.303345</v>
      </c>
      <c r="C17">
        <v>6.2921315000000005E-2</v>
      </c>
    </row>
    <row r="18" spans="1:3" x14ac:dyDescent="0.25">
      <c r="A18" t="b">
        <v>1</v>
      </c>
      <c r="B18">
        <v>155.27893</v>
      </c>
      <c r="C18">
        <v>0.21566518000000001</v>
      </c>
    </row>
    <row r="19" spans="1:3" x14ac:dyDescent="0.25">
      <c r="A19" t="b">
        <v>1</v>
      </c>
      <c r="B19">
        <v>33.008544999999998</v>
      </c>
      <c r="C19">
        <v>4.1260682E-2</v>
      </c>
    </row>
    <row r="20" spans="1:3" x14ac:dyDescent="0.25">
      <c r="A20" t="b">
        <v>1</v>
      </c>
      <c r="B20">
        <v>358.01024999999998</v>
      </c>
      <c r="C20">
        <v>5.114432E-2</v>
      </c>
    </row>
    <row r="21" spans="1:3" x14ac:dyDescent="0.25">
      <c r="A21" t="b">
        <v>1</v>
      </c>
      <c r="B21">
        <v>0.17973517999999999</v>
      </c>
      <c r="C21">
        <v>5.9911729999999998E-3</v>
      </c>
    </row>
    <row r="22" spans="1:3" x14ac:dyDescent="0.25">
      <c r="A22" t="b">
        <v>1</v>
      </c>
      <c r="B22">
        <v>147.00885</v>
      </c>
      <c r="C22">
        <v>0.18376106</v>
      </c>
    </row>
    <row r="23" spans="1:3" x14ac:dyDescent="0.25">
      <c r="A23" t="b">
        <v>1</v>
      </c>
      <c r="B23">
        <v>68.720214999999996</v>
      </c>
      <c r="C23">
        <v>8.5900270000000001E-2</v>
      </c>
    </row>
    <row r="24" spans="1:3" x14ac:dyDescent="0.25">
      <c r="A24" t="b">
        <v>1</v>
      </c>
      <c r="B24">
        <v>143.5849</v>
      </c>
      <c r="C24">
        <v>0.17948111999999999</v>
      </c>
    </row>
    <row r="25" spans="1:3" x14ac:dyDescent="0.25">
      <c r="A25" t="b">
        <v>1</v>
      </c>
      <c r="B25">
        <v>166.06310999999999</v>
      </c>
      <c r="C25">
        <v>0.20757887999999999</v>
      </c>
    </row>
    <row r="26" spans="1:3" x14ac:dyDescent="0.25">
      <c r="A26" t="b">
        <v>1</v>
      </c>
      <c r="B26">
        <v>712.46969999999999</v>
      </c>
      <c r="C26">
        <v>0.10178139</v>
      </c>
    </row>
    <row r="27" spans="1:3" x14ac:dyDescent="0.25">
      <c r="A27" t="b">
        <v>1</v>
      </c>
      <c r="B27">
        <v>69.004149999999996</v>
      </c>
      <c r="C27">
        <v>9.5839099999999997E-2</v>
      </c>
    </row>
    <row r="28" spans="1:3" x14ac:dyDescent="0.25">
      <c r="A28" t="b">
        <v>1</v>
      </c>
      <c r="B28">
        <v>0.43073463000000001</v>
      </c>
      <c r="C28">
        <v>1.4357821E-2</v>
      </c>
    </row>
    <row r="29" spans="1:3" x14ac:dyDescent="0.25">
      <c r="A29" t="b">
        <v>1</v>
      </c>
      <c r="B29">
        <v>105.46814000000001</v>
      </c>
      <c r="C29">
        <v>0.13183518</v>
      </c>
    </row>
    <row r="30" spans="1:3" x14ac:dyDescent="0.25">
      <c r="A30" t="b">
        <v>1</v>
      </c>
      <c r="B30">
        <v>69.855410000000006</v>
      </c>
      <c r="C30">
        <v>8.7319259999999996E-2</v>
      </c>
    </row>
    <row r="31" spans="1:3" x14ac:dyDescent="0.25">
      <c r="A31" t="b">
        <v>1</v>
      </c>
      <c r="B31">
        <v>54.000427000000002</v>
      </c>
      <c r="C31">
        <v>6.7500530000000003E-2</v>
      </c>
    </row>
    <row r="32" spans="1:3" x14ac:dyDescent="0.25">
      <c r="A32" t="b">
        <v>1</v>
      </c>
      <c r="B32">
        <v>178.40796</v>
      </c>
      <c r="C32">
        <v>0.22300993999999999</v>
      </c>
    </row>
    <row r="33" spans="1:3" x14ac:dyDescent="0.25">
      <c r="A33" t="b">
        <v>1</v>
      </c>
      <c r="B33">
        <v>2.3702964999999998</v>
      </c>
      <c r="C33">
        <v>7.9009880000000005E-2</v>
      </c>
    </row>
    <row r="34" spans="1:3" x14ac:dyDescent="0.25">
      <c r="A34" t="b">
        <v>1</v>
      </c>
      <c r="B34">
        <v>0.7788429</v>
      </c>
      <c r="C34">
        <v>2.5961430000000001E-2</v>
      </c>
    </row>
    <row r="35" spans="1:3" x14ac:dyDescent="0.25">
      <c r="A35" t="b">
        <v>1</v>
      </c>
      <c r="B35">
        <v>95.682310000000001</v>
      </c>
      <c r="C35">
        <v>0.11960289</v>
      </c>
    </row>
    <row r="36" spans="1:3" x14ac:dyDescent="0.25">
      <c r="A36" t="b">
        <v>1</v>
      </c>
      <c r="B36">
        <v>5.8672104000000003</v>
      </c>
      <c r="C36">
        <v>0.19557367000000001</v>
      </c>
    </row>
    <row r="37" spans="1:3" x14ac:dyDescent="0.25">
      <c r="A37" t="b">
        <v>1</v>
      </c>
      <c r="B37">
        <v>208.14331000000001</v>
      </c>
      <c r="C37">
        <v>0.26017912999999998</v>
      </c>
    </row>
    <row r="38" spans="1:3" x14ac:dyDescent="0.25">
      <c r="A38" t="b">
        <v>1</v>
      </c>
      <c r="B38">
        <v>354.73534999999998</v>
      </c>
      <c r="C38">
        <v>5.0676480000000003E-2</v>
      </c>
    </row>
    <row r="39" spans="1:3" x14ac:dyDescent="0.25">
      <c r="A39" t="b">
        <v>1</v>
      </c>
      <c r="B39">
        <v>74.025210000000001</v>
      </c>
      <c r="C39">
        <v>9.2531509999999997E-2</v>
      </c>
    </row>
    <row r="40" spans="1:3" x14ac:dyDescent="0.25">
      <c r="A40" t="b">
        <v>1</v>
      </c>
      <c r="B40">
        <v>42.422669999999997</v>
      </c>
      <c r="C40">
        <v>5.8920371999999999E-2</v>
      </c>
    </row>
    <row r="41" spans="1:3" x14ac:dyDescent="0.25">
      <c r="A41" t="b">
        <v>1</v>
      </c>
      <c r="B41">
        <v>40.154539999999997</v>
      </c>
      <c r="C41">
        <v>5.5770196000000001E-2</v>
      </c>
    </row>
    <row r="42" spans="1:3" x14ac:dyDescent="0.25">
      <c r="A42" t="b">
        <v>1</v>
      </c>
      <c r="B42">
        <v>138.94848999999999</v>
      </c>
      <c r="C42">
        <v>0.17368560999999999</v>
      </c>
    </row>
    <row r="43" spans="1:3" x14ac:dyDescent="0.25">
      <c r="A43" t="b">
        <v>1</v>
      </c>
      <c r="B43">
        <v>167.79694000000001</v>
      </c>
      <c r="C43">
        <v>0.23305129999999999</v>
      </c>
    </row>
    <row r="44" spans="1:3" x14ac:dyDescent="0.25">
      <c r="A44" t="b">
        <v>1</v>
      </c>
      <c r="B44">
        <v>26.099914999999999</v>
      </c>
      <c r="C44">
        <v>3.6249879999999998E-2</v>
      </c>
    </row>
    <row r="45" spans="1:3" x14ac:dyDescent="0.25">
      <c r="A45" t="b">
        <v>1</v>
      </c>
      <c r="B45">
        <v>4.1661377000000002</v>
      </c>
      <c r="C45">
        <v>5.7863024999999998E-3</v>
      </c>
    </row>
    <row r="46" spans="1:3" x14ac:dyDescent="0.25">
      <c r="A46" t="b">
        <v>1</v>
      </c>
      <c r="B46">
        <v>34.583620000000003</v>
      </c>
      <c r="C46">
        <v>4.80328E-2</v>
      </c>
    </row>
    <row r="47" spans="1:3" x14ac:dyDescent="0.25">
      <c r="A47" t="b">
        <v>1</v>
      </c>
      <c r="B47">
        <v>151.25005999999999</v>
      </c>
      <c r="C47">
        <v>0.18906258000000001</v>
      </c>
    </row>
    <row r="48" spans="1:3" x14ac:dyDescent="0.25">
      <c r="A48" t="b">
        <v>1</v>
      </c>
      <c r="B48">
        <v>141.22472999999999</v>
      </c>
      <c r="C48">
        <v>0.19614545999999999</v>
      </c>
    </row>
    <row r="49" spans="1:3" x14ac:dyDescent="0.25">
      <c r="A49" t="b">
        <v>1</v>
      </c>
      <c r="B49">
        <v>2.5258216999999998</v>
      </c>
      <c r="C49">
        <v>8.4194060000000001E-2</v>
      </c>
    </row>
    <row r="50" spans="1:3" x14ac:dyDescent="0.25">
      <c r="A50" t="b">
        <v>1</v>
      </c>
      <c r="B50">
        <v>466.32567999999998</v>
      </c>
      <c r="C50">
        <v>6.6617960000000004E-2</v>
      </c>
    </row>
    <row r="51" spans="1:3" x14ac:dyDescent="0.25">
      <c r="A51" t="b">
        <v>1</v>
      </c>
      <c r="B51">
        <v>105.50641</v>
      </c>
      <c r="C51">
        <v>0.13188300999999999</v>
      </c>
    </row>
    <row r="52" spans="1:3" x14ac:dyDescent="0.25">
      <c r="A52" t="b">
        <v>1</v>
      </c>
      <c r="B52">
        <v>41.611572000000002</v>
      </c>
      <c r="C52">
        <v>5.2014466000000002E-2</v>
      </c>
    </row>
    <row r="53" spans="1:3" x14ac:dyDescent="0.25">
      <c r="A53" t="b">
        <v>1</v>
      </c>
      <c r="B53">
        <v>35.701842999999997</v>
      </c>
      <c r="C53">
        <v>4.4627304999999999E-2</v>
      </c>
    </row>
    <row r="54" spans="1:3" x14ac:dyDescent="0.25">
      <c r="A54" t="b">
        <v>1</v>
      </c>
      <c r="B54">
        <v>2.2994614000000002</v>
      </c>
      <c r="C54">
        <v>7.6648709999999995E-2</v>
      </c>
    </row>
    <row r="55" spans="1:3" x14ac:dyDescent="0.25">
      <c r="A55" t="b">
        <v>1</v>
      </c>
      <c r="B55">
        <v>1.6920052000000001</v>
      </c>
      <c r="C55">
        <v>5.6400171999999998E-2</v>
      </c>
    </row>
    <row r="56" spans="1:3" x14ac:dyDescent="0.25">
      <c r="A56" t="b">
        <v>1</v>
      </c>
      <c r="B56">
        <v>1741.0469000000001</v>
      </c>
      <c r="C56">
        <v>0.24872099</v>
      </c>
    </row>
    <row r="57" spans="1:3" x14ac:dyDescent="0.25">
      <c r="A57" t="b">
        <v>1</v>
      </c>
      <c r="B57">
        <v>75.366029999999995</v>
      </c>
      <c r="C57">
        <v>0.10467504</v>
      </c>
    </row>
    <row r="58" spans="1:3" x14ac:dyDescent="0.25">
      <c r="A58" t="b">
        <v>1</v>
      </c>
      <c r="B58">
        <v>62.605164000000002</v>
      </c>
      <c r="C58">
        <v>8.6951609999999999E-2</v>
      </c>
    </row>
    <row r="59" spans="1:3" x14ac:dyDescent="0.25">
      <c r="A59" t="b">
        <v>1</v>
      </c>
      <c r="B59">
        <v>619.22655999999995</v>
      </c>
      <c r="C59">
        <v>8.8460940000000002E-2</v>
      </c>
    </row>
    <row r="60" spans="1:3" x14ac:dyDescent="0.25">
      <c r="A60" t="b">
        <v>1</v>
      </c>
      <c r="B60">
        <v>2.584549</v>
      </c>
      <c r="C60">
        <v>8.6151630000000007E-2</v>
      </c>
    </row>
    <row r="61" spans="1:3" x14ac:dyDescent="0.25">
      <c r="A61" t="b">
        <v>1</v>
      </c>
      <c r="B61">
        <v>8.9868159999999992</v>
      </c>
      <c r="C61">
        <v>1.1233521E-2</v>
      </c>
    </row>
    <row r="62" spans="1:3" x14ac:dyDescent="0.25">
      <c r="A62" t="b">
        <v>1</v>
      </c>
      <c r="B62">
        <v>139.74036000000001</v>
      </c>
      <c r="C62">
        <v>0.19408381999999999</v>
      </c>
    </row>
    <row r="63" spans="1:3" x14ac:dyDescent="0.25">
      <c r="A63" t="b">
        <v>1</v>
      </c>
      <c r="B63">
        <v>26.278991999999999</v>
      </c>
      <c r="C63">
        <v>3.2848738000000002E-2</v>
      </c>
    </row>
    <row r="64" spans="1:3" x14ac:dyDescent="0.25">
      <c r="A64" t="b">
        <v>1</v>
      </c>
      <c r="B64">
        <v>4.4389114000000003</v>
      </c>
      <c r="C64">
        <v>0.14796371999999999</v>
      </c>
    </row>
    <row r="65" spans="1:3" x14ac:dyDescent="0.25">
      <c r="A65" t="b">
        <v>1</v>
      </c>
      <c r="B65">
        <v>440.25488000000001</v>
      </c>
      <c r="C65">
        <v>6.2893555000000004E-2</v>
      </c>
    </row>
    <row r="66" spans="1:3" x14ac:dyDescent="0.25">
      <c r="A66" t="b">
        <v>1</v>
      </c>
      <c r="B66">
        <v>391.50146000000001</v>
      </c>
      <c r="C66">
        <v>5.5928779999999997E-2</v>
      </c>
    </row>
    <row r="67" spans="1:3" x14ac:dyDescent="0.25">
      <c r="A67" t="b">
        <v>1</v>
      </c>
      <c r="B67">
        <v>76.161865000000006</v>
      </c>
      <c r="C67">
        <v>9.5202334E-2</v>
      </c>
    </row>
    <row r="68" spans="1:3" x14ac:dyDescent="0.25">
      <c r="A68" t="b">
        <v>1</v>
      </c>
      <c r="B68">
        <v>742.87645999999995</v>
      </c>
      <c r="C68">
        <v>0.106125206</v>
      </c>
    </row>
    <row r="69" spans="1:3" x14ac:dyDescent="0.25">
      <c r="A69" t="b">
        <v>1</v>
      </c>
      <c r="B69">
        <v>237.59765999999999</v>
      </c>
      <c r="C69">
        <v>3.3942519999999997E-2</v>
      </c>
    </row>
    <row r="70" spans="1:3" x14ac:dyDescent="0.25">
      <c r="A70" t="b">
        <v>1</v>
      </c>
      <c r="B70">
        <v>1.5705241999999999</v>
      </c>
      <c r="C70">
        <v>5.2350807999999999E-2</v>
      </c>
    </row>
    <row r="71" spans="1:3" x14ac:dyDescent="0.25">
      <c r="A71" t="b">
        <v>1</v>
      </c>
      <c r="B71">
        <v>873.84130000000005</v>
      </c>
      <c r="C71">
        <v>0.12483447</v>
      </c>
    </row>
    <row r="72" spans="1:3" x14ac:dyDescent="0.25">
      <c r="A72" t="b">
        <v>1</v>
      </c>
      <c r="B72">
        <v>90.152590000000004</v>
      </c>
      <c r="C72">
        <v>0.11269073</v>
      </c>
    </row>
    <row r="73" spans="1:3" x14ac:dyDescent="0.25">
      <c r="A73" t="b">
        <v>1</v>
      </c>
      <c r="B73">
        <v>77.696719999999999</v>
      </c>
      <c r="C73">
        <v>9.7120895999999998E-2</v>
      </c>
    </row>
    <row r="74" spans="1:3" x14ac:dyDescent="0.25">
      <c r="A74" t="b">
        <v>1</v>
      </c>
      <c r="B74">
        <v>5.8927803000000001</v>
      </c>
      <c r="C74">
        <v>0.19642599999999999</v>
      </c>
    </row>
    <row r="75" spans="1:3" x14ac:dyDescent="0.25">
      <c r="A75" t="b">
        <v>1</v>
      </c>
      <c r="B75">
        <v>39.85022</v>
      </c>
      <c r="C75">
        <v>5.5347529999999999E-2</v>
      </c>
    </row>
    <row r="76" spans="1:3" x14ac:dyDescent="0.25">
      <c r="A76" t="b">
        <v>1</v>
      </c>
      <c r="B76">
        <v>64.479860000000002</v>
      </c>
      <c r="C76">
        <v>8.9555360000000001E-2</v>
      </c>
    </row>
    <row r="77" spans="1:3" x14ac:dyDescent="0.25">
      <c r="A77" t="b">
        <v>1</v>
      </c>
      <c r="B77">
        <v>32.785156000000001</v>
      </c>
      <c r="C77">
        <v>4.5534940000000003E-2</v>
      </c>
    </row>
    <row r="78" spans="1:3" x14ac:dyDescent="0.25">
      <c r="A78" t="b">
        <v>1</v>
      </c>
      <c r="B78">
        <v>5.9852220000000003</v>
      </c>
      <c r="C78">
        <v>0.1995074</v>
      </c>
    </row>
    <row r="79" spans="1:3" x14ac:dyDescent="0.25">
      <c r="A79" t="b">
        <v>1</v>
      </c>
      <c r="B79">
        <v>11.569336</v>
      </c>
      <c r="C79">
        <v>1.6527623E-3</v>
      </c>
    </row>
    <row r="80" spans="1:3" x14ac:dyDescent="0.25">
      <c r="A80" t="b">
        <v>1</v>
      </c>
      <c r="B80">
        <v>165.95264</v>
      </c>
      <c r="C80">
        <v>2.3707519999999999E-2</v>
      </c>
    </row>
    <row r="81" spans="1:3" x14ac:dyDescent="0.25">
      <c r="A81" t="b">
        <v>1</v>
      </c>
      <c r="B81">
        <v>765.56200000000001</v>
      </c>
      <c r="C81">
        <v>0.109366</v>
      </c>
    </row>
    <row r="82" spans="1:3" x14ac:dyDescent="0.25">
      <c r="A82" t="b">
        <v>1</v>
      </c>
      <c r="B82">
        <v>642.51120000000003</v>
      </c>
      <c r="C82">
        <v>9.1787315999999994E-2</v>
      </c>
    </row>
    <row r="83" spans="1:3" x14ac:dyDescent="0.25">
      <c r="A83" t="b">
        <v>1</v>
      </c>
      <c r="B83">
        <v>120.6264</v>
      </c>
      <c r="C83">
        <v>0.150783</v>
      </c>
    </row>
    <row r="84" spans="1:3" x14ac:dyDescent="0.25">
      <c r="A84" t="b">
        <v>1</v>
      </c>
      <c r="B84">
        <v>52.811646000000003</v>
      </c>
      <c r="C84">
        <v>7.3349505999999995E-2</v>
      </c>
    </row>
    <row r="85" spans="1:3" x14ac:dyDescent="0.25">
      <c r="A85" t="b">
        <v>1</v>
      </c>
      <c r="B85">
        <v>95.880859999999998</v>
      </c>
      <c r="C85">
        <v>0.119851075</v>
      </c>
    </row>
    <row r="86" spans="1:3" x14ac:dyDescent="0.25">
      <c r="A86" t="b">
        <v>1</v>
      </c>
      <c r="B86">
        <v>157.10077000000001</v>
      </c>
      <c r="C86">
        <v>0.19637597000000001</v>
      </c>
    </row>
    <row r="87" spans="1:3" x14ac:dyDescent="0.25">
      <c r="A87" t="b">
        <v>1</v>
      </c>
      <c r="B87">
        <v>3.2071838000000001</v>
      </c>
      <c r="C87">
        <v>0.10690613</v>
      </c>
    </row>
    <row r="88" spans="1:3" x14ac:dyDescent="0.25">
      <c r="A88" t="b">
        <v>1</v>
      </c>
      <c r="B88">
        <v>878.3877</v>
      </c>
      <c r="C88">
        <v>0.12548396000000001</v>
      </c>
    </row>
    <row r="89" spans="1:3" x14ac:dyDescent="0.25">
      <c r="A89" t="b">
        <v>1</v>
      </c>
      <c r="B89">
        <v>247.56005999999999</v>
      </c>
      <c r="C89">
        <v>3.5365723000000002E-2</v>
      </c>
    </row>
    <row r="90" spans="1:3" x14ac:dyDescent="0.25">
      <c r="A90" t="b">
        <v>1</v>
      </c>
      <c r="B90">
        <v>122.96411000000001</v>
      </c>
      <c r="C90">
        <v>0.15370513</v>
      </c>
    </row>
    <row r="91" spans="1:3" x14ac:dyDescent="0.25">
      <c r="A91" t="b">
        <v>1</v>
      </c>
      <c r="B91">
        <v>0.38208769999999997</v>
      </c>
      <c r="C91">
        <v>1.2736257000000001E-2</v>
      </c>
    </row>
    <row r="92" spans="1:3" x14ac:dyDescent="0.25">
      <c r="A92" t="b">
        <v>1</v>
      </c>
      <c r="B92">
        <v>1262.6836000000001</v>
      </c>
      <c r="C92">
        <v>0.18038336999999999</v>
      </c>
    </row>
    <row r="93" spans="1:3" x14ac:dyDescent="0.25">
      <c r="A93" t="b">
        <v>1</v>
      </c>
      <c r="B93">
        <v>189.47704999999999</v>
      </c>
      <c r="C93">
        <v>0.26316257999999998</v>
      </c>
    </row>
    <row r="94" spans="1:3" x14ac:dyDescent="0.25">
      <c r="A94" t="b">
        <v>1</v>
      </c>
      <c r="B94">
        <v>88.175110000000004</v>
      </c>
      <c r="C94">
        <v>0.11021889</v>
      </c>
    </row>
    <row r="95" spans="1:3" x14ac:dyDescent="0.25">
      <c r="A95" t="b">
        <v>1</v>
      </c>
      <c r="B95">
        <v>118.61517000000001</v>
      </c>
      <c r="C95">
        <v>0.16474328999999999</v>
      </c>
    </row>
    <row r="96" spans="1:3" x14ac:dyDescent="0.25">
      <c r="A96" t="b">
        <v>1</v>
      </c>
      <c r="B96">
        <v>1.4779205</v>
      </c>
      <c r="C96">
        <v>4.9264017E-2</v>
      </c>
    </row>
    <row r="97" spans="1:3" x14ac:dyDescent="0.25">
      <c r="A97" t="b">
        <v>1</v>
      </c>
      <c r="B97">
        <v>1630.8359</v>
      </c>
      <c r="C97">
        <v>0.23297656</v>
      </c>
    </row>
    <row r="98" spans="1:3" x14ac:dyDescent="0.25">
      <c r="A98" t="b">
        <v>1</v>
      </c>
      <c r="B98">
        <v>21.039916999999999</v>
      </c>
      <c r="C98">
        <v>2.9222107000000001E-2</v>
      </c>
    </row>
    <row r="99" spans="1:3" x14ac:dyDescent="0.25">
      <c r="A99" t="b">
        <v>1</v>
      </c>
      <c r="B99">
        <v>347.14550000000003</v>
      </c>
      <c r="C99">
        <v>4.9592216000000001E-2</v>
      </c>
    </row>
    <row r="100" spans="1:3" x14ac:dyDescent="0.25">
      <c r="A100" t="b">
        <v>1</v>
      </c>
      <c r="B100">
        <v>37.267333999999998</v>
      </c>
      <c r="C100">
        <v>5.1760186E-2</v>
      </c>
    </row>
    <row r="101" spans="1:3" x14ac:dyDescent="0.25">
      <c r="A101" t="b">
        <v>1</v>
      </c>
      <c r="B101">
        <v>79.91516</v>
      </c>
      <c r="C101">
        <v>9.9893949999999995E-2</v>
      </c>
    </row>
    <row r="102" spans="1:3" x14ac:dyDescent="0.25">
      <c r="A102" t="b">
        <v>1</v>
      </c>
      <c r="B102">
        <v>6.6352120000000001</v>
      </c>
      <c r="C102">
        <v>0.22117373000000001</v>
      </c>
    </row>
    <row r="103" spans="1:3" x14ac:dyDescent="0.25">
      <c r="A103" t="b">
        <v>1</v>
      </c>
      <c r="B103">
        <v>1051.1777</v>
      </c>
      <c r="C103">
        <v>0.15016825</v>
      </c>
    </row>
    <row r="104" spans="1:3" x14ac:dyDescent="0.25">
      <c r="A104" t="b">
        <v>1</v>
      </c>
      <c r="B104">
        <v>16.416077000000001</v>
      </c>
      <c r="C104">
        <v>2.2800107E-2</v>
      </c>
    </row>
    <row r="105" spans="1:3" x14ac:dyDescent="0.25">
      <c r="A105" t="b">
        <v>1</v>
      </c>
      <c r="B105">
        <v>46.608092999999997</v>
      </c>
      <c r="C105">
        <v>5.8260117E-2</v>
      </c>
    </row>
    <row r="106" spans="1:3" x14ac:dyDescent="0.25">
      <c r="A106" t="b">
        <v>1</v>
      </c>
      <c r="B106">
        <v>1981.6748</v>
      </c>
      <c r="C106">
        <v>0.28309640000000003</v>
      </c>
    </row>
    <row r="107" spans="1:3" x14ac:dyDescent="0.25">
      <c r="A107" t="b">
        <v>1</v>
      </c>
      <c r="B107">
        <v>1.3378067</v>
      </c>
      <c r="C107">
        <v>4.4593557999999998E-2</v>
      </c>
    </row>
    <row r="108" spans="1:3" x14ac:dyDescent="0.25">
      <c r="A108" t="b">
        <v>1</v>
      </c>
      <c r="B108">
        <v>700.70654000000002</v>
      </c>
      <c r="C108">
        <v>0.100100935</v>
      </c>
    </row>
    <row r="109" spans="1:3" x14ac:dyDescent="0.25">
      <c r="A109" t="b">
        <v>1</v>
      </c>
      <c r="B109">
        <v>142.33264</v>
      </c>
      <c r="C109">
        <v>0.17791580000000001</v>
      </c>
    </row>
    <row r="110" spans="1:3" x14ac:dyDescent="0.25">
      <c r="A110" t="b">
        <v>1</v>
      </c>
      <c r="B110">
        <v>16.702269999999999</v>
      </c>
      <c r="C110">
        <v>2.3197598999999999E-2</v>
      </c>
    </row>
    <row r="111" spans="1:3" x14ac:dyDescent="0.25">
      <c r="A111" t="b">
        <v>1</v>
      </c>
      <c r="B111">
        <v>51.926025000000003</v>
      </c>
      <c r="C111">
        <v>6.4907530000000005E-2</v>
      </c>
    </row>
    <row r="112" spans="1:3" x14ac:dyDescent="0.25">
      <c r="A112" t="b">
        <v>1</v>
      </c>
      <c r="B112">
        <v>0.53415299999999999</v>
      </c>
      <c r="C112">
        <v>1.7805100000000001E-2</v>
      </c>
    </row>
    <row r="113" spans="1:3" x14ac:dyDescent="0.25">
      <c r="A113" t="b">
        <v>1</v>
      </c>
      <c r="B113">
        <v>624.29834000000005</v>
      </c>
      <c r="C113">
        <v>8.9185479999999998E-2</v>
      </c>
    </row>
    <row r="114" spans="1:3" x14ac:dyDescent="0.25">
      <c r="A114" t="b">
        <v>1</v>
      </c>
      <c r="B114">
        <v>0.87536049999999999</v>
      </c>
      <c r="C114">
        <v>2.9178683E-2</v>
      </c>
    </row>
    <row r="115" spans="1:3" x14ac:dyDescent="0.25">
      <c r="A115" t="b">
        <v>1</v>
      </c>
      <c r="B115">
        <v>1199.4082000000001</v>
      </c>
      <c r="C115">
        <v>0.17134403000000001</v>
      </c>
    </row>
    <row r="116" spans="1:3" x14ac:dyDescent="0.25">
      <c r="A116" t="b">
        <v>1</v>
      </c>
      <c r="B116">
        <v>4.6735686999999997</v>
      </c>
      <c r="C116">
        <v>0.15578562000000001</v>
      </c>
    </row>
    <row r="117" spans="1:3" x14ac:dyDescent="0.25">
      <c r="A117" t="b">
        <v>1</v>
      </c>
      <c r="B117">
        <v>3.4872321999999998</v>
      </c>
      <c r="C117">
        <v>0.116241075</v>
      </c>
    </row>
    <row r="118" spans="1:3" x14ac:dyDescent="0.25">
      <c r="A118" t="b">
        <v>1</v>
      </c>
      <c r="B118">
        <v>34.648314999999997</v>
      </c>
      <c r="C118">
        <v>4.3310393000000003E-2</v>
      </c>
    </row>
    <row r="119" spans="1:3" x14ac:dyDescent="0.25">
      <c r="A119" t="b">
        <v>1</v>
      </c>
      <c r="B119">
        <v>34.813538000000001</v>
      </c>
      <c r="C119">
        <v>4.8352137000000003E-2</v>
      </c>
    </row>
    <row r="120" spans="1:3" x14ac:dyDescent="0.25">
      <c r="A120" t="b">
        <v>1</v>
      </c>
      <c r="B120">
        <v>34.424683000000002</v>
      </c>
      <c r="C120">
        <v>4.3030854E-2</v>
      </c>
    </row>
    <row r="121" spans="1:3" x14ac:dyDescent="0.25">
      <c r="A121" t="b">
        <v>1</v>
      </c>
      <c r="B121">
        <v>6.1125679999999996</v>
      </c>
      <c r="C121">
        <v>0.20375225999999999</v>
      </c>
    </row>
    <row r="122" spans="1:3" x14ac:dyDescent="0.25">
      <c r="A122" t="b">
        <v>1</v>
      </c>
      <c r="B122">
        <v>460.07373000000001</v>
      </c>
      <c r="C122">
        <v>6.5724820000000003E-2</v>
      </c>
    </row>
    <row r="123" spans="1:3" x14ac:dyDescent="0.25">
      <c r="A123" t="b">
        <v>1</v>
      </c>
      <c r="B123">
        <v>2.2944450000000001</v>
      </c>
      <c r="C123">
        <v>7.6481499999999994E-2</v>
      </c>
    </row>
    <row r="124" spans="1:3" x14ac:dyDescent="0.25">
      <c r="A124" t="b">
        <v>1</v>
      </c>
      <c r="B124">
        <v>162.36926</v>
      </c>
      <c r="C124">
        <v>0.22551286000000001</v>
      </c>
    </row>
    <row r="125" spans="1:3" x14ac:dyDescent="0.25">
      <c r="A125" t="b">
        <v>1</v>
      </c>
      <c r="B125">
        <v>174.87189000000001</v>
      </c>
      <c r="C125">
        <v>0.24287761999999999</v>
      </c>
    </row>
    <row r="126" spans="1:3" x14ac:dyDescent="0.25">
      <c r="A126" t="b">
        <v>1</v>
      </c>
      <c r="B126">
        <v>76.199160000000006</v>
      </c>
      <c r="C126">
        <v>0.10583217</v>
      </c>
    </row>
    <row r="127" spans="1:3" x14ac:dyDescent="0.25">
      <c r="A127" t="b">
        <v>1</v>
      </c>
      <c r="B127">
        <v>122.12609999999999</v>
      </c>
      <c r="C127">
        <v>0.15265762999999999</v>
      </c>
    </row>
    <row r="128" spans="1:3" x14ac:dyDescent="0.25">
      <c r="A128" t="b">
        <v>1</v>
      </c>
      <c r="B128">
        <v>3.3112792999999998</v>
      </c>
      <c r="C128">
        <v>4.5989990000000003E-3</v>
      </c>
    </row>
    <row r="129" spans="1:3" x14ac:dyDescent="0.25">
      <c r="A129" t="b">
        <v>1</v>
      </c>
      <c r="B129">
        <v>0.2514248</v>
      </c>
      <c r="C129">
        <v>8.3808270000000004E-3</v>
      </c>
    </row>
    <row r="130" spans="1:3" x14ac:dyDescent="0.25">
      <c r="A130" t="b">
        <v>1</v>
      </c>
      <c r="B130">
        <v>127.81885</v>
      </c>
      <c r="C130">
        <v>1.8259833999999999E-2</v>
      </c>
    </row>
    <row r="131" spans="1:3" x14ac:dyDescent="0.25">
      <c r="A131" t="b">
        <v>1</v>
      </c>
      <c r="B131">
        <v>2.8635674</v>
      </c>
      <c r="C131">
        <v>9.5452239999999994E-2</v>
      </c>
    </row>
    <row r="132" spans="1:3" x14ac:dyDescent="0.25">
      <c r="A132" t="b">
        <v>1</v>
      </c>
      <c r="B132">
        <v>275.3877</v>
      </c>
      <c r="C132">
        <v>3.9341099999999997E-2</v>
      </c>
    </row>
    <row r="133" spans="1:3" x14ac:dyDescent="0.25">
      <c r="A133" t="b">
        <v>1</v>
      </c>
      <c r="B133">
        <v>4.6130905000000002</v>
      </c>
      <c r="C133">
        <v>0.15376968999999999</v>
      </c>
    </row>
    <row r="134" spans="1:3" x14ac:dyDescent="0.25">
      <c r="A134" t="b">
        <v>1</v>
      </c>
      <c r="B134">
        <v>521.99270000000001</v>
      </c>
      <c r="C134">
        <v>7.4570380000000006E-2</v>
      </c>
    </row>
    <row r="135" spans="1:3" x14ac:dyDescent="0.25">
      <c r="A135" t="b">
        <v>1</v>
      </c>
      <c r="B135">
        <v>212.33447000000001</v>
      </c>
      <c r="C135">
        <v>3.0333497000000001E-2</v>
      </c>
    </row>
    <row r="136" spans="1:3" x14ac:dyDescent="0.25">
      <c r="A136" t="b">
        <v>1</v>
      </c>
      <c r="B136">
        <v>92.667050000000003</v>
      </c>
      <c r="C136">
        <v>0.11583382</v>
      </c>
    </row>
    <row r="137" spans="1:3" x14ac:dyDescent="0.25">
      <c r="A137" t="b">
        <v>1</v>
      </c>
      <c r="B137">
        <v>34.808228</v>
      </c>
      <c r="C137">
        <v>4.3510284000000003E-2</v>
      </c>
    </row>
    <row r="138" spans="1:3" x14ac:dyDescent="0.25">
      <c r="A138" t="b">
        <v>1</v>
      </c>
      <c r="B138">
        <v>1.8072052000000001</v>
      </c>
      <c r="C138">
        <v>6.0240170000000003E-2</v>
      </c>
    </row>
    <row r="139" spans="1:3" x14ac:dyDescent="0.25">
      <c r="A139" t="b">
        <v>1</v>
      </c>
      <c r="B139">
        <v>20.521729000000001</v>
      </c>
      <c r="C139">
        <v>2.8502401E-2</v>
      </c>
    </row>
    <row r="140" spans="1:3" x14ac:dyDescent="0.25">
      <c r="A140" t="b">
        <v>1</v>
      </c>
      <c r="B140">
        <v>5.3642580000000004</v>
      </c>
      <c r="C140">
        <v>0.17880860000000001</v>
      </c>
    </row>
    <row r="141" spans="1:3" x14ac:dyDescent="0.25">
      <c r="A141" t="b">
        <v>1</v>
      </c>
      <c r="B141">
        <v>4.8635520000000003</v>
      </c>
      <c r="C141">
        <v>0.1621184</v>
      </c>
    </row>
    <row r="142" spans="1:3" x14ac:dyDescent="0.25">
      <c r="A142" t="b">
        <v>1</v>
      </c>
      <c r="B142">
        <v>142.21630999999999</v>
      </c>
      <c r="C142">
        <v>0.19752265999999999</v>
      </c>
    </row>
    <row r="143" spans="1:3" x14ac:dyDescent="0.25">
      <c r="A143" t="b">
        <v>1</v>
      </c>
      <c r="B143">
        <v>63.874023000000001</v>
      </c>
      <c r="C143">
        <v>9.1248600000000003E-3</v>
      </c>
    </row>
    <row r="144" spans="1:3" x14ac:dyDescent="0.25">
      <c r="A144" t="b">
        <v>1</v>
      </c>
      <c r="B144">
        <v>1221.7588000000001</v>
      </c>
      <c r="C144">
        <v>0.17453697000000001</v>
      </c>
    </row>
    <row r="145" spans="1:3" x14ac:dyDescent="0.25">
      <c r="A145" t="b">
        <v>1</v>
      </c>
      <c r="B145">
        <v>45.361330000000002</v>
      </c>
      <c r="C145">
        <v>5.6701660000000001E-2</v>
      </c>
    </row>
    <row r="146" spans="1:3" x14ac:dyDescent="0.25">
      <c r="A146" t="b">
        <v>1</v>
      </c>
      <c r="B146">
        <v>455.28125</v>
      </c>
      <c r="C146">
        <v>6.5040180000000003E-2</v>
      </c>
    </row>
    <row r="147" spans="1:3" x14ac:dyDescent="0.25">
      <c r="A147" t="b">
        <v>1</v>
      </c>
      <c r="B147">
        <v>878.98046999999997</v>
      </c>
      <c r="C147">
        <v>0.12556864000000001</v>
      </c>
    </row>
    <row r="148" spans="1:3" x14ac:dyDescent="0.25">
      <c r="A148" t="b">
        <v>1</v>
      </c>
      <c r="B148">
        <v>56.876648000000003</v>
      </c>
      <c r="C148">
        <v>7.8995350000000006E-2</v>
      </c>
    </row>
    <row r="149" spans="1:3" x14ac:dyDescent="0.25">
      <c r="A149" t="b">
        <v>1</v>
      </c>
      <c r="B149">
        <v>399.21776999999997</v>
      </c>
      <c r="C149">
        <v>5.7031110000000003E-2</v>
      </c>
    </row>
    <row r="150" spans="1:3" x14ac:dyDescent="0.25">
      <c r="A150" t="b">
        <v>1</v>
      </c>
      <c r="B150">
        <v>895.40967000000001</v>
      </c>
      <c r="C150">
        <v>0.12791567000000001</v>
      </c>
    </row>
    <row r="151" spans="1:3" x14ac:dyDescent="0.25">
      <c r="A151" t="b">
        <v>1</v>
      </c>
      <c r="B151">
        <v>1.634819</v>
      </c>
      <c r="C151">
        <v>5.4493966999999997E-2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69F6-3202-42B6-805D-3EBD0D5C4A6D}">
  <dimension ref="A1:F151"/>
  <sheetViews>
    <sheetView workbookViewId="0">
      <selection activeCell="F7" sqref="F7"/>
    </sheetView>
  </sheetViews>
  <sheetFormatPr defaultRowHeight="15" x14ac:dyDescent="0.25"/>
  <cols>
    <col min="1" max="1" width="12.42578125" bestFit="1" customWidth="1"/>
    <col min="2" max="2" width="11.140625" bestFit="1" customWidth="1"/>
    <col min="3" max="3" width="12" bestFit="1" customWidth="1"/>
    <col min="5" max="5" width="30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ht="18.75" x14ac:dyDescent="0.3">
      <c r="A2" t="b">
        <v>1</v>
      </c>
      <c r="B2">
        <v>4.732971</v>
      </c>
      <c r="C2">
        <v>6.5735710000000003E-3</v>
      </c>
      <c r="E2" s="1" t="s">
        <v>3</v>
      </c>
      <c r="F2" s="2">
        <f xml:space="preserve"> COUNTIF(TradeResults11[Column1], "VERDADEIRO") / COUNTA(TradeResults11[Column1])</f>
        <v>1</v>
      </c>
    </row>
    <row r="3" spans="1:6" ht="18.75" x14ac:dyDescent="0.3">
      <c r="A3" t="b">
        <v>1</v>
      </c>
      <c r="B3">
        <v>0.19720840000000001</v>
      </c>
      <c r="C3">
        <v>6.5736133000000004E-3</v>
      </c>
      <c r="E3" s="1" t="s">
        <v>4</v>
      </c>
      <c r="F3" s="2">
        <f xml:space="preserve"> AVERAGE(TradeResults11[Column3])</f>
        <v>7.5823024726666688E-2</v>
      </c>
    </row>
    <row r="4" spans="1:6" ht="18.75" x14ac:dyDescent="0.3">
      <c r="A4" t="b">
        <v>1</v>
      </c>
      <c r="B4">
        <v>5.2588499999999998</v>
      </c>
      <c r="C4">
        <v>6.5735625000000004E-3</v>
      </c>
      <c r="E4" s="4" t="s">
        <v>5</v>
      </c>
      <c r="F4" s="2">
        <f>_xlfn.STDEV.P(TradeResults11[Column3])</f>
        <v>7.8581830089483468E-2</v>
      </c>
    </row>
    <row r="5" spans="1:6" ht="18.75" x14ac:dyDescent="0.3">
      <c r="A5" t="b">
        <v>1</v>
      </c>
      <c r="B5">
        <v>0.19720840000000001</v>
      </c>
      <c r="C5">
        <v>6.5736133000000004E-3</v>
      </c>
      <c r="E5" s="1" t="s">
        <v>6</v>
      </c>
      <c r="F5" s="2">
        <f t="array" ref="F5">_xlfn.STDEV.P(IF(TradeResults11[Column3] &gt; 0,TradeResults11[Column3]))</f>
        <v>7.8581830089483468E-2</v>
      </c>
    </row>
    <row r="6" spans="1:6" ht="18.75" x14ac:dyDescent="0.3">
      <c r="A6" t="b">
        <v>1</v>
      </c>
      <c r="B6">
        <v>108.68689000000001</v>
      </c>
      <c r="C6">
        <v>0.15095401</v>
      </c>
      <c r="E6" s="1" t="s">
        <v>7</v>
      </c>
      <c r="F6" s="2" t="e">
        <f t="array" ref="F6">_xlfn.STDEV.P(IF(TradeResults11[Column3] &lt; 0,TradeResults11[Column3]))</f>
        <v>#DIV/0!</v>
      </c>
    </row>
    <row r="7" spans="1:6" x14ac:dyDescent="0.25">
      <c r="A7" t="b">
        <v>1</v>
      </c>
      <c r="B7">
        <v>46.015137000000003</v>
      </c>
      <c r="C7">
        <v>6.5735910000000002E-3</v>
      </c>
    </row>
    <row r="8" spans="1:6" x14ac:dyDescent="0.25">
      <c r="A8" t="b">
        <v>1</v>
      </c>
      <c r="B8">
        <v>1193.1953000000001</v>
      </c>
      <c r="C8">
        <v>0.17045647</v>
      </c>
    </row>
    <row r="9" spans="1:6" x14ac:dyDescent="0.25">
      <c r="A9" t="b">
        <v>1</v>
      </c>
      <c r="B9">
        <v>125.01434</v>
      </c>
      <c r="C9">
        <v>0.17363102999999999</v>
      </c>
    </row>
    <row r="10" spans="1:6" x14ac:dyDescent="0.25">
      <c r="A10" t="b">
        <v>1</v>
      </c>
      <c r="B10">
        <v>5.2588499999999998</v>
      </c>
      <c r="C10">
        <v>6.5735625000000004E-3</v>
      </c>
    </row>
    <row r="11" spans="1:6" x14ac:dyDescent="0.25">
      <c r="A11" t="b">
        <v>1</v>
      </c>
      <c r="B11">
        <v>1024.6641</v>
      </c>
      <c r="C11">
        <v>0.14638056999999999</v>
      </c>
    </row>
    <row r="12" spans="1:6" x14ac:dyDescent="0.25">
      <c r="A12" t="b">
        <v>1</v>
      </c>
      <c r="B12">
        <v>0.19720840000000001</v>
      </c>
      <c r="C12">
        <v>6.5736133000000004E-3</v>
      </c>
    </row>
    <row r="13" spans="1:6" x14ac:dyDescent="0.25">
      <c r="A13" t="b">
        <v>1</v>
      </c>
      <c r="B13">
        <v>4.732971</v>
      </c>
      <c r="C13">
        <v>6.5735710000000003E-3</v>
      </c>
    </row>
    <row r="14" spans="1:6" x14ac:dyDescent="0.25">
      <c r="A14" t="b">
        <v>1</v>
      </c>
      <c r="B14">
        <v>6.6411705000000003</v>
      </c>
      <c r="C14">
        <v>0.22137235</v>
      </c>
    </row>
    <row r="15" spans="1:6" x14ac:dyDescent="0.25">
      <c r="A15" t="b">
        <v>1</v>
      </c>
      <c r="B15">
        <v>109.24548</v>
      </c>
      <c r="C15">
        <v>0.13655685000000001</v>
      </c>
    </row>
    <row r="16" spans="1:6" x14ac:dyDescent="0.25">
      <c r="A16" t="b">
        <v>1</v>
      </c>
      <c r="B16">
        <v>4.732971</v>
      </c>
      <c r="C16">
        <v>6.5735710000000003E-3</v>
      </c>
    </row>
    <row r="17" spans="1:3" x14ac:dyDescent="0.25">
      <c r="A17" t="b">
        <v>1</v>
      </c>
      <c r="B17">
        <v>3.0089264</v>
      </c>
      <c r="C17">
        <v>0.10029755</v>
      </c>
    </row>
    <row r="18" spans="1:3" x14ac:dyDescent="0.25">
      <c r="A18" t="b">
        <v>1</v>
      </c>
      <c r="B18">
        <v>101.06348</v>
      </c>
      <c r="C18">
        <v>0.12632935000000001</v>
      </c>
    </row>
    <row r="19" spans="1:3" x14ac:dyDescent="0.25">
      <c r="A19" t="b">
        <v>1</v>
      </c>
      <c r="B19">
        <v>5.2588499999999998</v>
      </c>
      <c r="C19">
        <v>6.5735625000000004E-3</v>
      </c>
    </row>
    <row r="20" spans="1:3" x14ac:dyDescent="0.25">
      <c r="A20" t="b">
        <v>1</v>
      </c>
      <c r="B20">
        <v>46.015137000000003</v>
      </c>
      <c r="C20">
        <v>6.5735910000000002E-3</v>
      </c>
    </row>
    <row r="21" spans="1:3" x14ac:dyDescent="0.25">
      <c r="A21" t="b">
        <v>1</v>
      </c>
      <c r="B21">
        <v>94.413269999999997</v>
      </c>
      <c r="C21">
        <v>0.13112952999999999</v>
      </c>
    </row>
    <row r="22" spans="1:3" x14ac:dyDescent="0.25">
      <c r="A22" t="b">
        <v>1</v>
      </c>
      <c r="B22">
        <v>157.64716000000001</v>
      </c>
      <c r="C22">
        <v>0.19705895000000001</v>
      </c>
    </row>
    <row r="23" spans="1:3" x14ac:dyDescent="0.25">
      <c r="A23" t="b">
        <v>1</v>
      </c>
      <c r="B23">
        <v>1631.7811999999999</v>
      </c>
      <c r="C23">
        <v>0.2331116</v>
      </c>
    </row>
    <row r="24" spans="1:3" x14ac:dyDescent="0.25">
      <c r="A24" t="b">
        <v>1</v>
      </c>
      <c r="B24">
        <v>5.2028656</v>
      </c>
      <c r="C24">
        <v>0.17342885</v>
      </c>
    </row>
    <row r="25" spans="1:3" x14ac:dyDescent="0.25">
      <c r="A25" t="b">
        <v>1</v>
      </c>
      <c r="B25">
        <v>46.015137000000003</v>
      </c>
      <c r="C25">
        <v>6.5735910000000002E-3</v>
      </c>
    </row>
    <row r="26" spans="1:3" x14ac:dyDescent="0.25">
      <c r="A26" t="b">
        <v>1</v>
      </c>
      <c r="B26">
        <v>46.015137000000003</v>
      </c>
      <c r="C26">
        <v>6.5735910000000002E-3</v>
      </c>
    </row>
    <row r="27" spans="1:3" x14ac:dyDescent="0.25">
      <c r="A27" t="b">
        <v>1</v>
      </c>
      <c r="B27">
        <v>44.807921999999998</v>
      </c>
      <c r="C27">
        <v>6.2233225000000003E-2</v>
      </c>
    </row>
    <row r="28" spans="1:3" x14ac:dyDescent="0.25">
      <c r="A28" t="b">
        <v>1</v>
      </c>
      <c r="B28">
        <v>148.11779999999999</v>
      </c>
      <c r="C28">
        <v>0.18514723999999999</v>
      </c>
    </row>
    <row r="29" spans="1:3" x14ac:dyDescent="0.25">
      <c r="A29" t="b">
        <v>1</v>
      </c>
      <c r="B29">
        <v>52.512146000000001</v>
      </c>
      <c r="C29">
        <v>6.5640180000000006E-2</v>
      </c>
    </row>
    <row r="30" spans="1:3" x14ac:dyDescent="0.25">
      <c r="A30" t="b">
        <v>1</v>
      </c>
      <c r="B30">
        <v>5.2588499999999998</v>
      </c>
      <c r="C30">
        <v>6.5735625000000004E-3</v>
      </c>
    </row>
    <row r="31" spans="1:3" x14ac:dyDescent="0.25">
      <c r="A31" t="b">
        <v>1</v>
      </c>
      <c r="B31">
        <v>4.732971</v>
      </c>
      <c r="C31">
        <v>6.5735710000000003E-3</v>
      </c>
    </row>
    <row r="32" spans="1:3" x14ac:dyDescent="0.25">
      <c r="A32" t="b">
        <v>1</v>
      </c>
      <c r="B32">
        <v>1535.5429999999999</v>
      </c>
      <c r="C32">
        <v>0.21936328999999999</v>
      </c>
    </row>
    <row r="33" spans="1:3" x14ac:dyDescent="0.25">
      <c r="A33" t="b">
        <v>1</v>
      </c>
      <c r="B33">
        <v>57.126220000000004</v>
      </c>
      <c r="C33">
        <v>7.1407769999999995E-2</v>
      </c>
    </row>
    <row r="34" spans="1:3" x14ac:dyDescent="0.25">
      <c r="A34" t="b">
        <v>1</v>
      </c>
      <c r="B34">
        <v>74.050963999999993</v>
      </c>
      <c r="C34">
        <v>0.10284856000000001</v>
      </c>
    </row>
    <row r="35" spans="1:3" x14ac:dyDescent="0.25">
      <c r="A35" t="b">
        <v>1</v>
      </c>
      <c r="B35">
        <v>117.75171</v>
      </c>
      <c r="C35">
        <v>0.14718962999999999</v>
      </c>
    </row>
    <row r="36" spans="1:3" x14ac:dyDescent="0.25">
      <c r="A36" t="b">
        <v>1</v>
      </c>
      <c r="B36">
        <v>5.8652189999999997</v>
      </c>
      <c r="C36">
        <v>0.19550729999999999</v>
      </c>
    </row>
    <row r="37" spans="1:3" x14ac:dyDescent="0.25">
      <c r="A37" t="b">
        <v>1</v>
      </c>
      <c r="B37">
        <v>1469.0234</v>
      </c>
      <c r="C37">
        <v>0.20986049000000001</v>
      </c>
    </row>
    <row r="38" spans="1:3" x14ac:dyDescent="0.25">
      <c r="A38" t="b">
        <v>1</v>
      </c>
      <c r="B38">
        <v>4.732971</v>
      </c>
      <c r="C38">
        <v>6.5735710000000003E-3</v>
      </c>
    </row>
    <row r="39" spans="1:3" x14ac:dyDescent="0.25">
      <c r="A39" t="b">
        <v>1</v>
      </c>
      <c r="B39">
        <v>136.19713999999999</v>
      </c>
      <c r="C39">
        <v>0.17024642000000001</v>
      </c>
    </row>
    <row r="40" spans="1:3" x14ac:dyDescent="0.25">
      <c r="A40" t="b">
        <v>1</v>
      </c>
      <c r="B40">
        <v>5.2588499999999998</v>
      </c>
      <c r="C40">
        <v>6.5735625000000004E-3</v>
      </c>
    </row>
    <row r="41" spans="1:3" x14ac:dyDescent="0.25">
      <c r="A41" t="b">
        <v>1</v>
      </c>
      <c r="B41">
        <v>5.0708960000000003</v>
      </c>
      <c r="C41">
        <v>0.16902987999999999</v>
      </c>
    </row>
    <row r="42" spans="1:3" x14ac:dyDescent="0.25">
      <c r="A42" t="b">
        <v>1</v>
      </c>
      <c r="B42">
        <v>78.640259999999998</v>
      </c>
      <c r="C42">
        <v>0.10922258</v>
      </c>
    </row>
    <row r="43" spans="1:3" x14ac:dyDescent="0.25">
      <c r="A43" t="b">
        <v>1</v>
      </c>
      <c r="B43">
        <v>46.015137000000003</v>
      </c>
      <c r="C43">
        <v>6.5735910000000002E-3</v>
      </c>
    </row>
    <row r="44" spans="1:3" x14ac:dyDescent="0.25">
      <c r="A44" t="b">
        <v>1</v>
      </c>
      <c r="B44">
        <v>2.2490500999999998</v>
      </c>
      <c r="C44">
        <v>7.4968339999999994E-2</v>
      </c>
    </row>
    <row r="45" spans="1:3" x14ac:dyDescent="0.25">
      <c r="A45" t="b">
        <v>1</v>
      </c>
      <c r="B45">
        <v>46.015137000000003</v>
      </c>
      <c r="C45">
        <v>6.5735910000000002E-3</v>
      </c>
    </row>
    <row r="46" spans="1:3" x14ac:dyDescent="0.25">
      <c r="A46" t="b">
        <v>1</v>
      </c>
      <c r="B46">
        <v>5.2588499999999998</v>
      </c>
      <c r="C46">
        <v>6.5735625000000004E-3</v>
      </c>
    </row>
    <row r="47" spans="1:3" x14ac:dyDescent="0.25">
      <c r="A47" t="b">
        <v>1</v>
      </c>
      <c r="B47">
        <v>4.9588700000000001</v>
      </c>
      <c r="C47">
        <v>0.16529566000000001</v>
      </c>
    </row>
    <row r="48" spans="1:3" x14ac:dyDescent="0.25">
      <c r="A48" t="b">
        <v>1</v>
      </c>
      <c r="B48">
        <v>134.74329</v>
      </c>
      <c r="C48">
        <v>0.18714346000000001</v>
      </c>
    </row>
    <row r="49" spans="1:3" x14ac:dyDescent="0.25">
      <c r="A49" t="b">
        <v>1</v>
      </c>
      <c r="B49">
        <v>4.1118889999999997</v>
      </c>
      <c r="C49">
        <v>0.13706297000000001</v>
      </c>
    </row>
    <row r="50" spans="1:3" x14ac:dyDescent="0.25">
      <c r="A50" t="b">
        <v>1</v>
      </c>
      <c r="B50">
        <v>46.015137000000003</v>
      </c>
      <c r="C50">
        <v>6.5735910000000002E-3</v>
      </c>
    </row>
    <row r="51" spans="1:3" x14ac:dyDescent="0.25">
      <c r="A51" t="b">
        <v>1</v>
      </c>
      <c r="B51">
        <v>5.2588499999999998</v>
      </c>
      <c r="C51">
        <v>6.5735625000000004E-3</v>
      </c>
    </row>
    <row r="52" spans="1:3" x14ac:dyDescent="0.25">
      <c r="A52" t="b">
        <v>1</v>
      </c>
      <c r="B52">
        <v>86.601010000000002</v>
      </c>
      <c r="C52">
        <v>0.120279185</v>
      </c>
    </row>
    <row r="53" spans="1:3" x14ac:dyDescent="0.25">
      <c r="A53" t="b">
        <v>1</v>
      </c>
      <c r="B53">
        <v>5.2588499999999998</v>
      </c>
      <c r="C53">
        <v>6.5735625000000004E-3</v>
      </c>
    </row>
    <row r="54" spans="1:3" x14ac:dyDescent="0.25">
      <c r="A54" t="b">
        <v>1</v>
      </c>
      <c r="B54">
        <v>1156.3652</v>
      </c>
      <c r="C54">
        <v>0.16519502999999999</v>
      </c>
    </row>
    <row r="55" spans="1:3" x14ac:dyDescent="0.25">
      <c r="A55" t="b">
        <v>1</v>
      </c>
      <c r="B55">
        <v>4.732971</v>
      </c>
      <c r="C55">
        <v>6.5735710000000003E-3</v>
      </c>
    </row>
    <row r="56" spans="1:3" x14ac:dyDescent="0.25">
      <c r="A56" t="b">
        <v>1</v>
      </c>
      <c r="B56">
        <v>49.626648000000003</v>
      </c>
      <c r="C56">
        <v>6.2033310000000001E-2</v>
      </c>
    </row>
    <row r="57" spans="1:3" x14ac:dyDescent="0.25">
      <c r="A57" t="b">
        <v>1</v>
      </c>
      <c r="B57">
        <v>2.2052765000000001</v>
      </c>
      <c r="C57">
        <v>7.350922E-2</v>
      </c>
    </row>
    <row r="58" spans="1:3" x14ac:dyDescent="0.25">
      <c r="A58" t="b">
        <v>1</v>
      </c>
      <c r="B58">
        <v>557.28467000000001</v>
      </c>
      <c r="C58">
        <v>7.9612100000000005E-2</v>
      </c>
    </row>
    <row r="59" spans="1:3" x14ac:dyDescent="0.25">
      <c r="A59" t="b">
        <v>1</v>
      </c>
      <c r="B59">
        <v>4.732971</v>
      </c>
      <c r="C59">
        <v>6.5735710000000003E-3</v>
      </c>
    </row>
    <row r="60" spans="1:3" x14ac:dyDescent="0.25">
      <c r="A60" t="b">
        <v>1</v>
      </c>
      <c r="B60">
        <v>5.2588499999999998</v>
      </c>
      <c r="C60">
        <v>6.5735625000000004E-3</v>
      </c>
    </row>
    <row r="61" spans="1:3" x14ac:dyDescent="0.25">
      <c r="A61" t="b">
        <v>1</v>
      </c>
      <c r="B61">
        <v>47.442140000000002</v>
      </c>
      <c r="C61">
        <v>6.5891859999999997E-2</v>
      </c>
    </row>
    <row r="62" spans="1:3" x14ac:dyDescent="0.25">
      <c r="A62" t="b">
        <v>1</v>
      </c>
      <c r="B62">
        <v>46.015137000000003</v>
      </c>
      <c r="C62">
        <v>6.5735910000000002E-3</v>
      </c>
    </row>
    <row r="63" spans="1:3" x14ac:dyDescent="0.25">
      <c r="A63" t="b">
        <v>1</v>
      </c>
      <c r="B63">
        <v>161.38379</v>
      </c>
      <c r="C63">
        <v>0.20172973</v>
      </c>
    </row>
    <row r="64" spans="1:3" x14ac:dyDescent="0.25">
      <c r="A64" t="b">
        <v>1</v>
      </c>
      <c r="B64">
        <v>4.732971</v>
      </c>
      <c r="C64">
        <v>6.5735710000000003E-3</v>
      </c>
    </row>
    <row r="65" spans="1:3" x14ac:dyDescent="0.25">
      <c r="A65" t="b">
        <v>1</v>
      </c>
      <c r="B65">
        <v>1141.1469999999999</v>
      </c>
      <c r="C65">
        <v>0.163021</v>
      </c>
    </row>
    <row r="66" spans="1:3" x14ac:dyDescent="0.25">
      <c r="A66" t="b">
        <v>1</v>
      </c>
      <c r="B66">
        <v>551.36815999999999</v>
      </c>
      <c r="C66">
        <v>7.8766879999999997E-2</v>
      </c>
    </row>
    <row r="67" spans="1:3" x14ac:dyDescent="0.25">
      <c r="A67" t="b">
        <v>1</v>
      </c>
      <c r="B67">
        <v>46.015137000000003</v>
      </c>
      <c r="C67">
        <v>6.5735910000000002E-3</v>
      </c>
    </row>
    <row r="68" spans="1:3" x14ac:dyDescent="0.25">
      <c r="A68" t="b">
        <v>1</v>
      </c>
      <c r="B68">
        <v>71.504149999999996</v>
      </c>
      <c r="C68">
        <v>9.9311319999999995E-2</v>
      </c>
    </row>
    <row r="69" spans="1:3" x14ac:dyDescent="0.25">
      <c r="A69" t="b">
        <v>1</v>
      </c>
      <c r="B69">
        <v>4.732971</v>
      </c>
      <c r="C69">
        <v>6.5735710000000003E-3</v>
      </c>
    </row>
    <row r="70" spans="1:3" x14ac:dyDescent="0.25">
      <c r="A70" t="b">
        <v>1</v>
      </c>
      <c r="B70">
        <v>1311.1572000000001</v>
      </c>
      <c r="C70">
        <v>0.18730817999999999</v>
      </c>
    </row>
    <row r="71" spans="1:3" x14ac:dyDescent="0.25">
      <c r="A71" t="b">
        <v>1</v>
      </c>
      <c r="B71">
        <v>0.19720840000000001</v>
      </c>
      <c r="C71">
        <v>6.5736133000000004E-3</v>
      </c>
    </row>
    <row r="72" spans="1:3" x14ac:dyDescent="0.25">
      <c r="A72" t="b">
        <v>1</v>
      </c>
      <c r="B72">
        <v>4.732971</v>
      </c>
      <c r="C72">
        <v>6.5735710000000003E-3</v>
      </c>
    </row>
    <row r="73" spans="1:3" x14ac:dyDescent="0.25">
      <c r="A73" t="b">
        <v>1</v>
      </c>
      <c r="B73">
        <v>4.732971</v>
      </c>
      <c r="C73">
        <v>6.5735710000000003E-3</v>
      </c>
    </row>
    <row r="74" spans="1:3" x14ac:dyDescent="0.25">
      <c r="A74" t="b">
        <v>1</v>
      </c>
      <c r="B74">
        <v>181.45617999999999</v>
      </c>
      <c r="C74">
        <v>0.22682021999999999</v>
      </c>
    </row>
    <row r="75" spans="1:3" x14ac:dyDescent="0.25">
      <c r="A75" t="b">
        <v>1</v>
      </c>
      <c r="B75">
        <v>0.19720840000000001</v>
      </c>
      <c r="C75">
        <v>6.5736133000000004E-3</v>
      </c>
    </row>
    <row r="76" spans="1:3" x14ac:dyDescent="0.25">
      <c r="A76" t="b">
        <v>1</v>
      </c>
      <c r="B76">
        <v>42.047485000000002</v>
      </c>
      <c r="C76">
        <v>5.8399286000000002E-2</v>
      </c>
    </row>
    <row r="77" spans="1:3" x14ac:dyDescent="0.25">
      <c r="A77" t="b">
        <v>1</v>
      </c>
      <c r="B77">
        <v>5.2588499999999998</v>
      </c>
      <c r="C77">
        <v>6.5735625000000004E-3</v>
      </c>
    </row>
    <row r="78" spans="1:3" x14ac:dyDescent="0.25">
      <c r="A78" t="b">
        <v>1</v>
      </c>
      <c r="B78">
        <v>173.99731</v>
      </c>
      <c r="C78">
        <v>0.21749665000000001</v>
      </c>
    </row>
    <row r="79" spans="1:3" x14ac:dyDescent="0.25">
      <c r="A79" t="b">
        <v>1</v>
      </c>
      <c r="B79">
        <v>46.015137000000003</v>
      </c>
      <c r="C79">
        <v>6.5735910000000002E-3</v>
      </c>
    </row>
    <row r="80" spans="1:3" x14ac:dyDescent="0.25">
      <c r="A80" t="b">
        <v>1</v>
      </c>
      <c r="B80">
        <v>5.0704690000000001</v>
      </c>
      <c r="C80">
        <v>0.16901563</v>
      </c>
    </row>
    <row r="81" spans="1:3" x14ac:dyDescent="0.25">
      <c r="A81" t="b">
        <v>1</v>
      </c>
      <c r="B81">
        <v>5.2588499999999998</v>
      </c>
      <c r="C81">
        <v>6.5735625000000004E-3</v>
      </c>
    </row>
    <row r="82" spans="1:3" x14ac:dyDescent="0.25">
      <c r="A82" t="b">
        <v>1</v>
      </c>
      <c r="B82">
        <v>0.19720840000000001</v>
      </c>
      <c r="C82">
        <v>6.5736133000000004E-3</v>
      </c>
    </row>
    <row r="83" spans="1:3" x14ac:dyDescent="0.25">
      <c r="A83" t="b">
        <v>1</v>
      </c>
      <c r="B83">
        <v>5.9964484999999996</v>
      </c>
      <c r="C83">
        <v>0.19988160999999999</v>
      </c>
    </row>
    <row r="84" spans="1:3" x14ac:dyDescent="0.25">
      <c r="A84" t="b">
        <v>1</v>
      </c>
      <c r="B84">
        <v>5.2940063000000004</v>
      </c>
      <c r="C84">
        <v>0.17646687999999999</v>
      </c>
    </row>
    <row r="85" spans="1:3" x14ac:dyDescent="0.25">
      <c r="A85" t="b">
        <v>1</v>
      </c>
      <c r="B85">
        <v>1296.999</v>
      </c>
      <c r="C85">
        <v>0.18528557000000001</v>
      </c>
    </row>
    <row r="86" spans="1:3" x14ac:dyDescent="0.25">
      <c r="A86" t="b">
        <v>1</v>
      </c>
      <c r="B86">
        <v>0.19720840000000001</v>
      </c>
      <c r="C86">
        <v>6.5736133000000004E-3</v>
      </c>
    </row>
    <row r="87" spans="1:3" x14ac:dyDescent="0.25">
      <c r="A87" t="b">
        <v>1</v>
      </c>
      <c r="B87">
        <v>71.935424999999995</v>
      </c>
      <c r="C87">
        <v>9.9910310000000002E-2</v>
      </c>
    </row>
    <row r="88" spans="1:3" x14ac:dyDescent="0.25">
      <c r="A88" t="b">
        <v>1</v>
      </c>
      <c r="B88">
        <v>1182.8525</v>
      </c>
      <c r="C88">
        <v>0.16897893</v>
      </c>
    </row>
    <row r="89" spans="1:3" x14ac:dyDescent="0.25">
      <c r="A89" t="b">
        <v>1</v>
      </c>
      <c r="B89">
        <v>0.19720840000000001</v>
      </c>
      <c r="C89">
        <v>6.5736133000000004E-3</v>
      </c>
    </row>
    <row r="90" spans="1:3" x14ac:dyDescent="0.25">
      <c r="A90" t="b">
        <v>1</v>
      </c>
      <c r="B90">
        <v>1420.1523</v>
      </c>
      <c r="C90">
        <v>0.2028789</v>
      </c>
    </row>
    <row r="91" spans="1:3" x14ac:dyDescent="0.25">
      <c r="A91" t="b">
        <v>1</v>
      </c>
      <c r="B91">
        <v>4.732971</v>
      </c>
      <c r="C91">
        <v>6.5735710000000003E-3</v>
      </c>
    </row>
    <row r="92" spans="1:3" x14ac:dyDescent="0.25">
      <c r="A92" t="b">
        <v>1</v>
      </c>
      <c r="B92">
        <v>154.43414000000001</v>
      </c>
      <c r="C92">
        <v>0.19304267999999999</v>
      </c>
    </row>
    <row r="93" spans="1:3" x14ac:dyDescent="0.25">
      <c r="A93" t="b">
        <v>1</v>
      </c>
      <c r="B93">
        <v>0.19720840000000001</v>
      </c>
      <c r="C93">
        <v>6.5736133000000004E-3</v>
      </c>
    </row>
    <row r="94" spans="1:3" x14ac:dyDescent="0.25">
      <c r="A94" t="b">
        <v>1</v>
      </c>
      <c r="B94">
        <v>0.19720840000000001</v>
      </c>
      <c r="C94">
        <v>6.5736133000000004E-3</v>
      </c>
    </row>
    <row r="95" spans="1:3" x14ac:dyDescent="0.25">
      <c r="A95" t="b">
        <v>1</v>
      </c>
      <c r="B95">
        <v>74.216800000000006</v>
      </c>
      <c r="C95">
        <v>0.10307889000000001</v>
      </c>
    </row>
    <row r="96" spans="1:3" x14ac:dyDescent="0.25">
      <c r="A96" t="b">
        <v>1</v>
      </c>
      <c r="B96">
        <v>0.19720840000000001</v>
      </c>
      <c r="C96">
        <v>6.5736133000000004E-3</v>
      </c>
    </row>
    <row r="97" spans="1:3" x14ac:dyDescent="0.25">
      <c r="A97" t="b">
        <v>1</v>
      </c>
      <c r="B97">
        <v>60.037598000000003</v>
      </c>
      <c r="C97">
        <v>8.3385550000000003E-2</v>
      </c>
    </row>
    <row r="98" spans="1:3" x14ac:dyDescent="0.25">
      <c r="A98" t="b">
        <v>1</v>
      </c>
      <c r="B98">
        <v>5.2588499999999998</v>
      </c>
      <c r="C98">
        <v>6.5735625000000004E-3</v>
      </c>
    </row>
    <row r="99" spans="1:3" x14ac:dyDescent="0.25">
      <c r="A99" t="b">
        <v>1</v>
      </c>
      <c r="B99">
        <v>5.2588499999999998</v>
      </c>
      <c r="C99">
        <v>6.5735625000000004E-3</v>
      </c>
    </row>
    <row r="100" spans="1:3" x14ac:dyDescent="0.25">
      <c r="A100" t="b">
        <v>1</v>
      </c>
      <c r="B100">
        <v>5.2588499999999998</v>
      </c>
      <c r="C100">
        <v>6.5735625000000004E-3</v>
      </c>
    </row>
    <row r="101" spans="1:3" x14ac:dyDescent="0.25">
      <c r="A101" t="b">
        <v>1</v>
      </c>
      <c r="B101">
        <v>4.732971</v>
      </c>
      <c r="C101">
        <v>6.5735710000000003E-3</v>
      </c>
    </row>
    <row r="102" spans="1:3" x14ac:dyDescent="0.25">
      <c r="A102" t="b">
        <v>1</v>
      </c>
      <c r="B102">
        <v>4.732971</v>
      </c>
      <c r="C102">
        <v>6.5735710000000003E-3</v>
      </c>
    </row>
    <row r="103" spans="1:3" x14ac:dyDescent="0.25">
      <c r="A103" t="b">
        <v>1</v>
      </c>
      <c r="B103">
        <v>4.732971</v>
      </c>
      <c r="C103">
        <v>6.5735710000000003E-3</v>
      </c>
    </row>
    <row r="104" spans="1:3" x14ac:dyDescent="0.25">
      <c r="A104" t="b">
        <v>1</v>
      </c>
      <c r="B104">
        <v>0.19720840000000001</v>
      </c>
      <c r="C104">
        <v>6.5736133000000004E-3</v>
      </c>
    </row>
    <row r="105" spans="1:3" x14ac:dyDescent="0.25">
      <c r="A105" t="b">
        <v>1</v>
      </c>
      <c r="B105">
        <v>4.732971</v>
      </c>
      <c r="C105">
        <v>6.5735710000000003E-3</v>
      </c>
    </row>
    <row r="106" spans="1:3" x14ac:dyDescent="0.25">
      <c r="A106" t="b">
        <v>1</v>
      </c>
      <c r="B106">
        <v>46.015137000000003</v>
      </c>
      <c r="C106">
        <v>6.5735910000000002E-3</v>
      </c>
    </row>
    <row r="107" spans="1:3" x14ac:dyDescent="0.25">
      <c r="A107" t="b">
        <v>1</v>
      </c>
      <c r="B107">
        <v>1.8732529</v>
      </c>
      <c r="C107">
        <v>6.2441762999999997E-2</v>
      </c>
    </row>
    <row r="108" spans="1:3" x14ac:dyDescent="0.25">
      <c r="A108" t="b">
        <v>1</v>
      </c>
      <c r="B108">
        <v>0.19720840000000001</v>
      </c>
      <c r="C108">
        <v>6.5736133000000004E-3</v>
      </c>
    </row>
    <row r="109" spans="1:3" x14ac:dyDescent="0.25">
      <c r="A109" t="b">
        <v>1</v>
      </c>
      <c r="B109">
        <v>48.561950000000003</v>
      </c>
      <c r="C109">
        <v>6.7447155999999994E-2</v>
      </c>
    </row>
    <row r="110" spans="1:3" x14ac:dyDescent="0.25">
      <c r="A110" t="b">
        <v>1</v>
      </c>
      <c r="B110">
        <v>839.64746000000002</v>
      </c>
      <c r="C110">
        <v>0.11994964</v>
      </c>
    </row>
    <row r="111" spans="1:3" x14ac:dyDescent="0.25">
      <c r="A111" t="b">
        <v>1</v>
      </c>
      <c r="B111">
        <v>0.19720840000000001</v>
      </c>
      <c r="C111">
        <v>6.5736133000000004E-3</v>
      </c>
    </row>
    <row r="112" spans="1:3" x14ac:dyDescent="0.25">
      <c r="A112" t="b">
        <v>1</v>
      </c>
      <c r="B112">
        <v>1142.2568000000001</v>
      </c>
      <c r="C112">
        <v>0.16317955000000001</v>
      </c>
    </row>
    <row r="113" spans="1:3" x14ac:dyDescent="0.25">
      <c r="A113" t="b">
        <v>1</v>
      </c>
      <c r="B113">
        <v>46.015137000000003</v>
      </c>
      <c r="C113">
        <v>6.5735910000000002E-3</v>
      </c>
    </row>
    <row r="114" spans="1:3" x14ac:dyDescent="0.25">
      <c r="A114" t="b">
        <v>1</v>
      </c>
      <c r="B114">
        <v>1053.9984999999999</v>
      </c>
      <c r="C114">
        <v>0.15057121000000001</v>
      </c>
    </row>
    <row r="115" spans="1:3" x14ac:dyDescent="0.25">
      <c r="A115" t="b">
        <v>1</v>
      </c>
      <c r="B115">
        <v>46.015137000000003</v>
      </c>
      <c r="C115">
        <v>6.5735910000000002E-3</v>
      </c>
    </row>
    <row r="116" spans="1:3" x14ac:dyDescent="0.25">
      <c r="A116" t="b">
        <v>1</v>
      </c>
      <c r="B116">
        <v>150.30554000000001</v>
      </c>
      <c r="C116">
        <v>0.18788193</v>
      </c>
    </row>
    <row r="117" spans="1:3" x14ac:dyDescent="0.25">
      <c r="A117" t="b">
        <v>1</v>
      </c>
      <c r="B117">
        <v>0.19720840000000001</v>
      </c>
      <c r="C117">
        <v>6.5736133000000004E-3</v>
      </c>
    </row>
    <row r="118" spans="1:3" x14ac:dyDescent="0.25">
      <c r="A118" t="b">
        <v>1</v>
      </c>
      <c r="B118">
        <v>46.015137000000003</v>
      </c>
      <c r="C118">
        <v>6.5735910000000002E-3</v>
      </c>
    </row>
    <row r="119" spans="1:3" x14ac:dyDescent="0.25">
      <c r="A119" t="b">
        <v>1</v>
      </c>
      <c r="B119">
        <v>69.818420000000003</v>
      </c>
      <c r="C119">
        <v>8.7273024000000005E-2</v>
      </c>
    </row>
    <row r="120" spans="1:3" x14ac:dyDescent="0.25">
      <c r="A120" t="b">
        <v>1</v>
      </c>
      <c r="B120">
        <v>5.8020440000000004</v>
      </c>
      <c r="C120">
        <v>0.19340146999999999</v>
      </c>
    </row>
    <row r="121" spans="1:3" x14ac:dyDescent="0.25">
      <c r="A121" t="b">
        <v>1</v>
      </c>
      <c r="B121">
        <v>4.732971</v>
      </c>
      <c r="C121">
        <v>6.5735710000000003E-3</v>
      </c>
    </row>
    <row r="122" spans="1:3" x14ac:dyDescent="0.25">
      <c r="A122" t="b">
        <v>1</v>
      </c>
      <c r="B122">
        <v>46.015137000000003</v>
      </c>
      <c r="C122">
        <v>6.5735910000000002E-3</v>
      </c>
    </row>
    <row r="123" spans="1:3" x14ac:dyDescent="0.25">
      <c r="A123" t="b">
        <v>1</v>
      </c>
      <c r="B123">
        <v>176.73987</v>
      </c>
      <c r="C123">
        <v>0.22092484000000001</v>
      </c>
    </row>
    <row r="124" spans="1:3" x14ac:dyDescent="0.25">
      <c r="A124" t="b">
        <v>1</v>
      </c>
      <c r="B124">
        <v>0.19720840000000001</v>
      </c>
      <c r="C124">
        <v>6.5736133000000004E-3</v>
      </c>
    </row>
    <row r="125" spans="1:3" x14ac:dyDescent="0.25">
      <c r="A125" t="b">
        <v>1</v>
      </c>
      <c r="B125">
        <v>2.019638</v>
      </c>
      <c r="C125">
        <v>6.7321270000000002E-2</v>
      </c>
    </row>
    <row r="126" spans="1:3" x14ac:dyDescent="0.25">
      <c r="A126" t="b">
        <v>1</v>
      </c>
      <c r="B126">
        <v>5.2588499999999998</v>
      </c>
      <c r="C126">
        <v>6.5735625000000004E-3</v>
      </c>
    </row>
    <row r="127" spans="1:3" x14ac:dyDescent="0.25">
      <c r="A127" t="b">
        <v>1</v>
      </c>
      <c r="B127">
        <v>4.732971</v>
      </c>
      <c r="C127">
        <v>6.5735710000000003E-3</v>
      </c>
    </row>
    <row r="128" spans="1:3" x14ac:dyDescent="0.25">
      <c r="A128" t="b">
        <v>1</v>
      </c>
      <c r="B128">
        <v>0.19720840000000001</v>
      </c>
      <c r="C128">
        <v>6.5736133000000004E-3</v>
      </c>
    </row>
    <row r="129" spans="1:3" x14ac:dyDescent="0.25">
      <c r="A129" t="b">
        <v>1</v>
      </c>
      <c r="B129">
        <v>432.40625</v>
      </c>
      <c r="C129">
        <v>6.1772319999999999E-2</v>
      </c>
    </row>
    <row r="130" spans="1:3" x14ac:dyDescent="0.25">
      <c r="A130" t="b">
        <v>1</v>
      </c>
      <c r="B130">
        <v>50.089354999999998</v>
      </c>
      <c r="C130">
        <v>6.2611689999999998E-2</v>
      </c>
    </row>
    <row r="131" spans="1:3" x14ac:dyDescent="0.25">
      <c r="A131" t="b">
        <v>1</v>
      </c>
      <c r="B131">
        <v>5.8678970000000001</v>
      </c>
      <c r="C131">
        <v>0.19559656</v>
      </c>
    </row>
    <row r="132" spans="1:3" x14ac:dyDescent="0.25">
      <c r="A132" t="b">
        <v>1</v>
      </c>
      <c r="B132">
        <v>4.1750639999999999</v>
      </c>
      <c r="C132">
        <v>0.13916880000000001</v>
      </c>
    </row>
    <row r="133" spans="1:3" x14ac:dyDescent="0.25">
      <c r="A133" t="b">
        <v>1</v>
      </c>
      <c r="B133">
        <v>78.120180000000005</v>
      </c>
      <c r="C133">
        <v>0.10850025000000001</v>
      </c>
    </row>
    <row r="134" spans="1:3" x14ac:dyDescent="0.25">
      <c r="A134" t="b">
        <v>1</v>
      </c>
      <c r="B134">
        <v>0.19720840000000001</v>
      </c>
      <c r="C134">
        <v>6.5736133000000004E-3</v>
      </c>
    </row>
    <row r="135" spans="1:3" x14ac:dyDescent="0.25">
      <c r="A135" t="b">
        <v>1</v>
      </c>
      <c r="B135">
        <v>140.45910000000001</v>
      </c>
      <c r="C135">
        <v>0.19508210000000001</v>
      </c>
    </row>
    <row r="136" spans="1:3" x14ac:dyDescent="0.25">
      <c r="A136" t="b">
        <v>1</v>
      </c>
      <c r="B136">
        <v>943.32275000000004</v>
      </c>
      <c r="C136">
        <v>0.1347604</v>
      </c>
    </row>
    <row r="137" spans="1:3" x14ac:dyDescent="0.25">
      <c r="A137" t="b">
        <v>1</v>
      </c>
      <c r="B137">
        <v>0.19720840000000001</v>
      </c>
      <c r="C137">
        <v>6.5736133000000004E-3</v>
      </c>
    </row>
    <row r="138" spans="1:3" x14ac:dyDescent="0.25">
      <c r="A138" t="b">
        <v>1</v>
      </c>
      <c r="B138">
        <v>46.015137000000003</v>
      </c>
      <c r="C138">
        <v>6.5735910000000002E-3</v>
      </c>
    </row>
    <row r="139" spans="1:3" x14ac:dyDescent="0.25">
      <c r="A139" t="b">
        <v>1</v>
      </c>
      <c r="B139">
        <v>46.015137000000003</v>
      </c>
      <c r="C139">
        <v>6.5735910000000002E-3</v>
      </c>
    </row>
    <row r="140" spans="1:3" x14ac:dyDescent="0.25">
      <c r="A140" t="b">
        <v>1</v>
      </c>
      <c r="B140">
        <v>46.015137000000003</v>
      </c>
      <c r="C140">
        <v>6.5735910000000002E-3</v>
      </c>
    </row>
    <row r="141" spans="1:3" x14ac:dyDescent="0.25">
      <c r="A141" t="b">
        <v>1</v>
      </c>
      <c r="B141">
        <v>158.13140999999999</v>
      </c>
      <c r="C141">
        <v>0.19766426000000001</v>
      </c>
    </row>
    <row r="142" spans="1:3" x14ac:dyDescent="0.25">
      <c r="A142" t="b">
        <v>1</v>
      </c>
      <c r="B142">
        <v>4.732971</v>
      </c>
      <c r="C142">
        <v>6.5735710000000003E-3</v>
      </c>
    </row>
    <row r="143" spans="1:3" x14ac:dyDescent="0.25">
      <c r="A143" t="b">
        <v>1</v>
      </c>
      <c r="B143">
        <v>1532.3065999999999</v>
      </c>
      <c r="C143">
        <v>0.21890095000000001</v>
      </c>
    </row>
    <row r="144" spans="1:3" x14ac:dyDescent="0.25">
      <c r="A144" t="b">
        <v>1</v>
      </c>
      <c r="B144">
        <v>5.2588499999999998</v>
      </c>
      <c r="C144">
        <v>6.5735625000000004E-3</v>
      </c>
    </row>
    <row r="145" spans="1:3" x14ac:dyDescent="0.25">
      <c r="A145" t="b">
        <v>1</v>
      </c>
      <c r="B145">
        <v>134.76813000000001</v>
      </c>
      <c r="C145">
        <v>0.18717796</v>
      </c>
    </row>
    <row r="146" spans="1:3" x14ac:dyDescent="0.25">
      <c r="A146" t="b">
        <v>1</v>
      </c>
      <c r="B146">
        <v>4.732971</v>
      </c>
      <c r="C146">
        <v>6.5735710000000003E-3</v>
      </c>
    </row>
    <row r="147" spans="1:3" x14ac:dyDescent="0.25">
      <c r="A147" t="b">
        <v>1</v>
      </c>
      <c r="B147">
        <v>139.59253000000001</v>
      </c>
      <c r="C147">
        <v>0.17449065999999999</v>
      </c>
    </row>
    <row r="148" spans="1:3" x14ac:dyDescent="0.25">
      <c r="A148" t="b">
        <v>1</v>
      </c>
      <c r="B148">
        <v>136.48163</v>
      </c>
      <c r="C148">
        <v>0.17060204000000001</v>
      </c>
    </row>
    <row r="149" spans="1:3" x14ac:dyDescent="0.25">
      <c r="A149" t="b">
        <v>1</v>
      </c>
      <c r="B149">
        <v>696.79345999999998</v>
      </c>
      <c r="C149">
        <v>9.9541925000000003E-2</v>
      </c>
    </row>
    <row r="150" spans="1:3" x14ac:dyDescent="0.25">
      <c r="A150" t="b">
        <v>1</v>
      </c>
      <c r="B150">
        <v>46.015137000000003</v>
      </c>
      <c r="C150">
        <v>6.5735910000000002E-3</v>
      </c>
    </row>
    <row r="151" spans="1:3" x14ac:dyDescent="0.25">
      <c r="A151" t="b">
        <v>1</v>
      </c>
      <c r="B151">
        <v>0.19720840000000001</v>
      </c>
      <c r="C151">
        <v>6.5736133000000004E-3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3E5A-860E-4B3E-95BC-B454D5923990}">
  <dimension ref="A1:F151"/>
  <sheetViews>
    <sheetView topLeftCell="A7"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11.140625" bestFit="1" customWidth="1"/>
    <col min="3" max="3" width="12" bestFit="1" customWidth="1"/>
    <col min="5" max="5" width="32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b">
        <v>1</v>
      </c>
      <c r="B2">
        <v>289.49329999999998</v>
      </c>
      <c r="C2">
        <v>0.36186659999999998</v>
      </c>
    </row>
    <row r="3" spans="1:6" x14ac:dyDescent="0.25">
      <c r="A3" t="b">
        <v>1</v>
      </c>
      <c r="B3">
        <v>2526.8281000000002</v>
      </c>
      <c r="C3">
        <v>0.36097543999999998</v>
      </c>
    </row>
    <row r="4" spans="1:6" x14ac:dyDescent="0.25">
      <c r="A4" t="b">
        <v>1</v>
      </c>
      <c r="B4">
        <v>2200.873</v>
      </c>
      <c r="C4">
        <v>0.31441045000000001</v>
      </c>
    </row>
    <row r="5" spans="1:6" x14ac:dyDescent="0.25">
      <c r="A5" t="b">
        <v>1</v>
      </c>
      <c r="B5">
        <v>2200.873</v>
      </c>
      <c r="C5">
        <v>0.31441045000000001</v>
      </c>
    </row>
    <row r="6" spans="1:6" x14ac:dyDescent="0.25">
      <c r="A6" t="b">
        <v>1</v>
      </c>
      <c r="B6">
        <v>2200.873</v>
      </c>
      <c r="C6">
        <v>0.31441045000000001</v>
      </c>
    </row>
    <row r="7" spans="1:6" x14ac:dyDescent="0.25">
      <c r="A7" t="b">
        <v>1</v>
      </c>
      <c r="B7">
        <v>2514.1777000000002</v>
      </c>
      <c r="C7">
        <v>0.35916826000000002</v>
      </c>
    </row>
    <row r="8" spans="1:6" ht="18.75" x14ac:dyDescent="0.3">
      <c r="A8" t="b">
        <v>1</v>
      </c>
      <c r="B8">
        <v>9.4323160000000001</v>
      </c>
      <c r="C8">
        <v>0.31441054000000002</v>
      </c>
      <c r="E8" s="1" t="s">
        <v>3</v>
      </c>
      <c r="F8" s="2">
        <f xml:space="preserve"> COUNTIF(TradeResults10[Column1], "VERDADEIRO") / COUNTA(TradeResults10[Column1])</f>
        <v>1</v>
      </c>
    </row>
    <row r="9" spans="1:6" ht="18.75" x14ac:dyDescent="0.3">
      <c r="A9" t="b">
        <v>1</v>
      </c>
      <c r="B9">
        <v>2.6807213000000001</v>
      </c>
      <c r="C9">
        <v>8.9357376000000002E-2</v>
      </c>
      <c r="E9" s="1" t="s">
        <v>4</v>
      </c>
      <c r="F9" s="2">
        <f xml:space="preserve"> AVERAGE(TradeResults10[Column3])</f>
        <v>0.2524813564466668</v>
      </c>
    </row>
    <row r="10" spans="1:6" ht="18.75" x14ac:dyDescent="0.3">
      <c r="A10" t="b">
        <v>1</v>
      </c>
      <c r="B10">
        <v>73.228700000000003</v>
      </c>
      <c r="C10">
        <v>0.10170653</v>
      </c>
      <c r="E10" s="4" t="s">
        <v>5</v>
      </c>
      <c r="F10" s="2">
        <f>_xlfn.STDEV.P(TradeResults10[Column3])</f>
        <v>0.11673537697346756</v>
      </c>
    </row>
    <row r="11" spans="1:6" ht="18.75" x14ac:dyDescent="0.3">
      <c r="A11" t="b">
        <v>1</v>
      </c>
      <c r="B11">
        <v>71.608699999999999</v>
      </c>
      <c r="C11">
        <v>9.9456533999999999E-2</v>
      </c>
      <c r="E11" s="1" t="s">
        <v>6</v>
      </c>
      <c r="F11" s="2">
        <f t="array" ref="F11">_xlfn.STDEV.P(IF(TradeResults10[Column3] &gt; 0,TradeResults10[Column3]))</f>
        <v>0.11673537697346756</v>
      </c>
    </row>
    <row r="12" spans="1:6" ht="18.75" x14ac:dyDescent="0.3">
      <c r="A12" t="b">
        <v>1</v>
      </c>
      <c r="B12">
        <v>124.41034000000001</v>
      </c>
      <c r="C12">
        <v>0.17279214000000001</v>
      </c>
      <c r="E12" s="1" t="s">
        <v>7</v>
      </c>
      <c r="F12" s="2">
        <f t="array" ref="F12">_xlfn.STDEV.P(IF(TradeResults3[Column3] &lt; 0,TradeResults3[Column3]))</f>
        <v>2.8042607678576699E-2</v>
      </c>
    </row>
    <row r="13" spans="1:6" x14ac:dyDescent="0.25">
      <c r="A13" t="b">
        <v>1</v>
      </c>
      <c r="B13">
        <v>296.94617</v>
      </c>
      <c r="C13">
        <v>0.37118269999999998</v>
      </c>
    </row>
    <row r="14" spans="1:6" x14ac:dyDescent="0.25">
      <c r="A14" t="b">
        <v>1</v>
      </c>
      <c r="B14">
        <v>2554.5645</v>
      </c>
      <c r="C14">
        <v>0.36493777999999999</v>
      </c>
    </row>
    <row r="15" spans="1:6" x14ac:dyDescent="0.25">
      <c r="A15" t="b">
        <v>1</v>
      </c>
      <c r="B15">
        <v>64.773253999999994</v>
      </c>
      <c r="C15">
        <v>8.9962854999999994E-2</v>
      </c>
    </row>
    <row r="16" spans="1:6" x14ac:dyDescent="0.25">
      <c r="A16" t="b">
        <v>1</v>
      </c>
      <c r="B16">
        <v>10.660446</v>
      </c>
      <c r="C16">
        <v>0.3553482</v>
      </c>
    </row>
    <row r="17" spans="1:3" x14ac:dyDescent="0.25">
      <c r="A17" t="b">
        <v>1</v>
      </c>
      <c r="B17">
        <v>277.32373000000001</v>
      </c>
      <c r="C17">
        <v>3.9617675999999998E-2</v>
      </c>
    </row>
    <row r="18" spans="1:3" x14ac:dyDescent="0.25">
      <c r="A18" t="b">
        <v>1</v>
      </c>
      <c r="B18">
        <v>38.142699999999998</v>
      </c>
      <c r="C18">
        <v>4.7678374000000003E-2</v>
      </c>
    </row>
    <row r="19" spans="1:3" x14ac:dyDescent="0.25">
      <c r="A19" t="b">
        <v>1</v>
      </c>
      <c r="B19">
        <v>76.281493999999995</v>
      </c>
      <c r="C19">
        <v>0.10594652</v>
      </c>
    </row>
    <row r="20" spans="1:3" x14ac:dyDescent="0.25">
      <c r="A20" t="b">
        <v>1</v>
      </c>
      <c r="B20">
        <v>281.82422000000003</v>
      </c>
      <c r="C20">
        <v>0.35228026000000001</v>
      </c>
    </row>
    <row r="21" spans="1:3" x14ac:dyDescent="0.25">
      <c r="A21" t="b">
        <v>1</v>
      </c>
      <c r="B21">
        <v>10.734264</v>
      </c>
      <c r="C21">
        <v>0.35780879999999998</v>
      </c>
    </row>
    <row r="22" spans="1:3" x14ac:dyDescent="0.25">
      <c r="A22" t="b">
        <v>1</v>
      </c>
      <c r="B22">
        <v>49.324219999999997</v>
      </c>
      <c r="C22">
        <v>6.8505860000000002E-2</v>
      </c>
    </row>
    <row r="23" spans="1:3" x14ac:dyDescent="0.25">
      <c r="A23" t="b">
        <v>1</v>
      </c>
      <c r="B23">
        <v>9.4323160000000001</v>
      </c>
      <c r="C23">
        <v>0.31441054000000002</v>
      </c>
    </row>
    <row r="24" spans="1:3" x14ac:dyDescent="0.25">
      <c r="A24" t="b">
        <v>1</v>
      </c>
      <c r="B24">
        <v>42.456359999999997</v>
      </c>
      <c r="C24">
        <v>5.3070449999999998E-2</v>
      </c>
    </row>
    <row r="25" spans="1:3" x14ac:dyDescent="0.25">
      <c r="A25" t="b">
        <v>1</v>
      </c>
      <c r="B25">
        <v>9.4323160000000001</v>
      </c>
      <c r="C25">
        <v>0.31441054000000002</v>
      </c>
    </row>
    <row r="26" spans="1:3" x14ac:dyDescent="0.25">
      <c r="A26" t="b">
        <v>1</v>
      </c>
      <c r="B26">
        <v>50.189574999999998</v>
      </c>
      <c r="C26">
        <v>6.9707744000000002E-2</v>
      </c>
    </row>
    <row r="27" spans="1:3" x14ac:dyDescent="0.25">
      <c r="A27" t="b">
        <v>1</v>
      </c>
      <c r="B27">
        <v>226.37542999999999</v>
      </c>
      <c r="C27">
        <v>0.31441033000000002</v>
      </c>
    </row>
    <row r="28" spans="1:3" x14ac:dyDescent="0.25">
      <c r="A28" t="b">
        <v>1</v>
      </c>
      <c r="B28">
        <v>825.81934000000001</v>
      </c>
      <c r="C28">
        <v>0.11797419000000001</v>
      </c>
    </row>
    <row r="29" spans="1:3" x14ac:dyDescent="0.25">
      <c r="A29" t="b">
        <v>1</v>
      </c>
      <c r="B29">
        <v>10.845825</v>
      </c>
      <c r="C29">
        <v>0.3615275</v>
      </c>
    </row>
    <row r="30" spans="1:3" x14ac:dyDescent="0.25">
      <c r="A30" t="b">
        <v>1</v>
      </c>
      <c r="B30">
        <v>45.753540000000001</v>
      </c>
      <c r="C30">
        <v>5.7191922999999999E-2</v>
      </c>
    </row>
    <row r="31" spans="1:3" x14ac:dyDescent="0.25">
      <c r="A31" t="b">
        <v>1</v>
      </c>
      <c r="B31">
        <v>251.52832000000001</v>
      </c>
      <c r="C31">
        <v>0.31441039999999998</v>
      </c>
    </row>
    <row r="32" spans="1:3" x14ac:dyDescent="0.25">
      <c r="A32" t="b">
        <v>1</v>
      </c>
      <c r="B32">
        <v>1032.4911999999999</v>
      </c>
      <c r="C32">
        <v>0.14749873999999999</v>
      </c>
    </row>
    <row r="33" spans="1:3" x14ac:dyDescent="0.25">
      <c r="A33" t="b">
        <v>1</v>
      </c>
      <c r="B33">
        <v>1397.3604</v>
      </c>
      <c r="C33">
        <v>0.19962290999999999</v>
      </c>
    </row>
    <row r="34" spans="1:3" x14ac:dyDescent="0.25">
      <c r="A34" t="b">
        <v>1</v>
      </c>
      <c r="B34">
        <v>9.4323160000000001</v>
      </c>
      <c r="C34">
        <v>0.31441054000000002</v>
      </c>
    </row>
    <row r="35" spans="1:3" x14ac:dyDescent="0.25">
      <c r="A35" t="b">
        <v>1</v>
      </c>
      <c r="B35">
        <v>296.62439999999998</v>
      </c>
      <c r="C35">
        <v>0.37078050000000001</v>
      </c>
    </row>
    <row r="36" spans="1:3" x14ac:dyDescent="0.25">
      <c r="A36" t="b">
        <v>1</v>
      </c>
      <c r="B36">
        <v>879.18020000000001</v>
      </c>
      <c r="C36">
        <v>0.12559716000000001</v>
      </c>
    </row>
    <row r="37" spans="1:3" x14ac:dyDescent="0.25">
      <c r="A37" t="b">
        <v>1</v>
      </c>
      <c r="B37">
        <v>2566.3290000000002</v>
      </c>
      <c r="C37">
        <v>0.36661844999999998</v>
      </c>
    </row>
    <row r="38" spans="1:3" x14ac:dyDescent="0.25">
      <c r="A38" t="b">
        <v>1</v>
      </c>
      <c r="B38">
        <v>2469.5527000000002</v>
      </c>
      <c r="C38">
        <v>0.35279325</v>
      </c>
    </row>
    <row r="39" spans="1:3" x14ac:dyDescent="0.25">
      <c r="A39" t="b">
        <v>1</v>
      </c>
      <c r="B39">
        <v>288.46154999999999</v>
      </c>
      <c r="C39">
        <v>0.36057693000000002</v>
      </c>
    </row>
    <row r="40" spans="1:3" x14ac:dyDescent="0.25">
      <c r="A40" t="b">
        <v>1</v>
      </c>
      <c r="B40">
        <v>200.66857999999999</v>
      </c>
      <c r="C40">
        <v>0.25083571999999998</v>
      </c>
    </row>
    <row r="41" spans="1:3" x14ac:dyDescent="0.25">
      <c r="A41" t="b">
        <v>1</v>
      </c>
      <c r="B41">
        <v>7.3784559999999999</v>
      </c>
      <c r="C41">
        <v>0.24594853999999999</v>
      </c>
    </row>
    <row r="42" spans="1:3" x14ac:dyDescent="0.25">
      <c r="A42" t="b">
        <v>1</v>
      </c>
      <c r="B42">
        <v>85.294979999999995</v>
      </c>
      <c r="C42">
        <v>0.10661872999999999</v>
      </c>
    </row>
    <row r="43" spans="1:3" x14ac:dyDescent="0.25">
      <c r="A43" t="b">
        <v>1</v>
      </c>
      <c r="B43">
        <v>226.37542999999999</v>
      </c>
      <c r="C43">
        <v>0.31441033000000002</v>
      </c>
    </row>
    <row r="44" spans="1:3" x14ac:dyDescent="0.25">
      <c r="A44" t="b">
        <v>1</v>
      </c>
      <c r="B44">
        <v>11.120403</v>
      </c>
      <c r="C44">
        <v>0.37068012</v>
      </c>
    </row>
    <row r="45" spans="1:3" x14ac:dyDescent="0.25">
      <c r="A45" t="b">
        <v>1</v>
      </c>
      <c r="B45">
        <v>10.581604</v>
      </c>
      <c r="C45">
        <v>0.35272014000000002</v>
      </c>
    </row>
    <row r="46" spans="1:3" x14ac:dyDescent="0.25">
      <c r="A46" t="b">
        <v>1</v>
      </c>
      <c r="B46">
        <v>1447.1865</v>
      </c>
      <c r="C46">
        <v>0.20674092999999999</v>
      </c>
    </row>
    <row r="47" spans="1:3" x14ac:dyDescent="0.25">
      <c r="A47" t="b">
        <v>1</v>
      </c>
      <c r="B47">
        <v>10.617901</v>
      </c>
      <c r="C47">
        <v>0.35393003000000001</v>
      </c>
    </row>
    <row r="48" spans="1:3" x14ac:dyDescent="0.25">
      <c r="A48" t="b">
        <v>1</v>
      </c>
      <c r="B48">
        <v>251.52832000000001</v>
      </c>
      <c r="C48">
        <v>0.31441039999999998</v>
      </c>
    </row>
    <row r="49" spans="1:3" x14ac:dyDescent="0.25">
      <c r="A49" t="b">
        <v>1</v>
      </c>
      <c r="B49">
        <v>41.066099999999999</v>
      </c>
      <c r="C49">
        <v>5.7036249999999997E-2</v>
      </c>
    </row>
    <row r="50" spans="1:3" x14ac:dyDescent="0.25">
      <c r="A50" t="b">
        <v>1</v>
      </c>
      <c r="B50">
        <v>2528.9335999999998</v>
      </c>
      <c r="C50">
        <v>0.36127624000000003</v>
      </c>
    </row>
    <row r="51" spans="1:3" x14ac:dyDescent="0.25">
      <c r="A51" t="b">
        <v>1</v>
      </c>
      <c r="B51">
        <v>284.70654000000002</v>
      </c>
      <c r="C51">
        <v>0.35588318000000002</v>
      </c>
    </row>
    <row r="52" spans="1:3" x14ac:dyDescent="0.25">
      <c r="A52" t="b">
        <v>1</v>
      </c>
      <c r="B52">
        <v>1663.8115</v>
      </c>
      <c r="C52">
        <v>0.23768735999999999</v>
      </c>
    </row>
    <row r="53" spans="1:3" x14ac:dyDescent="0.25">
      <c r="A53" t="b">
        <v>1</v>
      </c>
      <c r="B53">
        <v>2576.5956999999999</v>
      </c>
      <c r="C53">
        <v>0.3680851</v>
      </c>
    </row>
    <row r="54" spans="1:3" x14ac:dyDescent="0.25">
      <c r="A54" t="b">
        <v>1</v>
      </c>
      <c r="B54">
        <v>10.877288999999999</v>
      </c>
      <c r="C54">
        <v>0.36257630000000002</v>
      </c>
    </row>
    <row r="55" spans="1:3" x14ac:dyDescent="0.25">
      <c r="A55" t="b">
        <v>1</v>
      </c>
      <c r="B55">
        <v>9.4323160000000001</v>
      </c>
      <c r="C55">
        <v>0.31441054000000002</v>
      </c>
    </row>
    <row r="56" spans="1:3" x14ac:dyDescent="0.25">
      <c r="A56" t="b">
        <v>1</v>
      </c>
      <c r="B56">
        <v>292.12804999999997</v>
      </c>
      <c r="C56">
        <v>0.36516008</v>
      </c>
    </row>
    <row r="57" spans="1:3" x14ac:dyDescent="0.25">
      <c r="A57" t="b">
        <v>1</v>
      </c>
      <c r="B57">
        <v>266.20710000000003</v>
      </c>
      <c r="C57">
        <v>0.36973208000000002</v>
      </c>
    </row>
    <row r="58" spans="1:3" x14ac:dyDescent="0.25">
      <c r="A58" t="b">
        <v>1</v>
      </c>
      <c r="B58">
        <v>5.6233979999999999</v>
      </c>
      <c r="C58">
        <v>0.18744659999999999</v>
      </c>
    </row>
    <row r="59" spans="1:3" x14ac:dyDescent="0.25">
      <c r="A59" t="b">
        <v>1</v>
      </c>
      <c r="B59">
        <v>2589.8262</v>
      </c>
      <c r="C59">
        <v>0.36997518000000001</v>
      </c>
    </row>
    <row r="60" spans="1:3" x14ac:dyDescent="0.25">
      <c r="A60" t="b">
        <v>1</v>
      </c>
      <c r="B60">
        <v>251.52832000000001</v>
      </c>
      <c r="C60">
        <v>0.31441039999999998</v>
      </c>
    </row>
    <row r="61" spans="1:3" x14ac:dyDescent="0.25">
      <c r="A61" t="b">
        <v>1</v>
      </c>
      <c r="B61">
        <v>290.17883</v>
      </c>
      <c r="C61">
        <v>0.36272353000000002</v>
      </c>
    </row>
    <row r="62" spans="1:3" x14ac:dyDescent="0.25">
      <c r="A62" t="b">
        <v>1</v>
      </c>
      <c r="B62">
        <v>10.983547</v>
      </c>
      <c r="C62">
        <v>0.36611824999999998</v>
      </c>
    </row>
    <row r="63" spans="1:3" x14ac:dyDescent="0.25">
      <c r="A63" t="b">
        <v>1</v>
      </c>
      <c r="B63">
        <v>133.52782999999999</v>
      </c>
      <c r="C63">
        <v>0.16690978000000001</v>
      </c>
    </row>
    <row r="64" spans="1:3" x14ac:dyDescent="0.25">
      <c r="A64" t="b">
        <v>1</v>
      </c>
      <c r="B64">
        <v>171.15685999999999</v>
      </c>
      <c r="C64">
        <v>0.21394606999999999</v>
      </c>
    </row>
    <row r="65" spans="1:3" x14ac:dyDescent="0.25">
      <c r="A65" t="b">
        <v>1</v>
      </c>
      <c r="B65">
        <v>226.37542999999999</v>
      </c>
      <c r="C65">
        <v>0.31441033000000002</v>
      </c>
    </row>
    <row r="66" spans="1:3" x14ac:dyDescent="0.25">
      <c r="A66" t="b">
        <v>1</v>
      </c>
      <c r="B66">
        <v>1738.2284999999999</v>
      </c>
      <c r="C66">
        <v>0.24831835999999999</v>
      </c>
    </row>
    <row r="67" spans="1:3" x14ac:dyDescent="0.25">
      <c r="A67" t="b">
        <v>1</v>
      </c>
      <c r="B67">
        <v>85.950320000000005</v>
      </c>
      <c r="C67">
        <v>0.10743789400000001</v>
      </c>
    </row>
    <row r="68" spans="1:3" x14ac:dyDescent="0.25">
      <c r="A68" t="b">
        <v>1</v>
      </c>
      <c r="B68">
        <v>76.076170000000005</v>
      </c>
      <c r="C68">
        <v>9.5095219999999994E-2</v>
      </c>
    </row>
    <row r="69" spans="1:3" x14ac:dyDescent="0.25">
      <c r="A69" t="b">
        <v>1</v>
      </c>
      <c r="B69">
        <v>254.13641000000001</v>
      </c>
      <c r="C69">
        <v>0.35296723000000002</v>
      </c>
    </row>
    <row r="70" spans="1:3" x14ac:dyDescent="0.25">
      <c r="A70" t="b">
        <v>1</v>
      </c>
      <c r="B70">
        <v>46.311584000000003</v>
      </c>
      <c r="C70">
        <v>5.788948E-2</v>
      </c>
    </row>
    <row r="71" spans="1:3" x14ac:dyDescent="0.25">
      <c r="A71" t="b">
        <v>1</v>
      </c>
      <c r="B71">
        <v>251.52832000000001</v>
      </c>
      <c r="C71">
        <v>0.31441039999999998</v>
      </c>
    </row>
    <row r="72" spans="1:3" x14ac:dyDescent="0.25">
      <c r="A72" t="b">
        <v>1</v>
      </c>
      <c r="B72">
        <v>167.23907</v>
      </c>
      <c r="C72">
        <v>0.2322765</v>
      </c>
    </row>
    <row r="73" spans="1:3" x14ac:dyDescent="0.25">
      <c r="A73" t="b">
        <v>1</v>
      </c>
      <c r="B73">
        <v>291.25842</v>
      </c>
      <c r="C73">
        <v>0.36407304000000001</v>
      </c>
    </row>
    <row r="74" spans="1:3" x14ac:dyDescent="0.25">
      <c r="A74" t="b">
        <v>1</v>
      </c>
      <c r="B74">
        <v>294.78503000000001</v>
      </c>
      <c r="C74">
        <v>0.36848128000000002</v>
      </c>
    </row>
    <row r="75" spans="1:3" x14ac:dyDescent="0.25">
      <c r="A75" t="b">
        <v>1</v>
      </c>
      <c r="B75">
        <v>258.95837</v>
      </c>
      <c r="C75">
        <v>0.3596644</v>
      </c>
    </row>
    <row r="76" spans="1:3" x14ac:dyDescent="0.25">
      <c r="A76" t="b">
        <v>1</v>
      </c>
      <c r="B76">
        <v>6.2745170000000003</v>
      </c>
      <c r="C76">
        <v>0.20915057000000001</v>
      </c>
    </row>
    <row r="77" spans="1:3" x14ac:dyDescent="0.25">
      <c r="A77" t="b">
        <v>1</v>
      </c>
      <c r="B77">
        <v>296.76085999999998</v>
      </c>
      <c r="C77">
        <v>0.37095109999999998</v>
      </c>
    </row>
    <row r="78" spans="1:3" x14ac:dyDescent="0.25">
      <c r="A78" t="b">
        <v>1</v>
      </c>
      <c r="B78">
        <v>6.0695113999999997</v>
      </c>
      <c r="C78">
        <v>0.20231704</v>
      </c>
    </row>
    <row r="79" spans="1:3" x14ac:dyDescent="0.25">
      <c r="A79" t="b">
        <v>1</v>
      </c>
      <c r="B79">
        <v>266.97003000000001</v>
      </c>
      <c r="C79">
        <v>0.3707917</v>
      </c>
    </row>
    <row r="80" spans="1:3" x14ac:dyDescent="0.25">
      <c r="A80" t="b">
        <v>1</v>
      </c>
      <c r="B80">
        <v>1101.2754</v>
      </c>
      <c r="C80">
        <v>0.15732505999999999</v>
      </c>
    </row>
    <row r="81" spans="1:3" x14ac:dyDescent="0.25">
      <c r="A81" t="b">
        <v>1</v>
      </c>
      <c r="B81">
        <v>547.37450000000001</v>
      </c>
      <c r="C81">
        <v>7.8196360000000006E-2</v>
      </c>
    </row>
    <row r="82" spans="1:3" x14ac:dyDescent="0.25">
      <c r="A82" t="b">
        <v>1</v>
      </c>
      <c r="B82">
        <v>11.073086</v>
      </c>
      <c r="C82">
        <v>0.36910287000000003</v>
      </c>
    </row>
    <row r="83" spans="1:3" x14ac:dyDescent="0.25">
      <c r="A83" t="b">
        <v>1</v>
      </c>
      <c r="B83">
        <v>10.771366</v>
      </c>
      <c r="C83">
        <v>0.35904554</v>
      </c>
    </row>
    <row r="84" spans="1:3" x14ac:dyDescent="0.25">
      <c r="A84" t="b">
        <v>1</v>
      </c>
      <c r="B84">
        <v>257.69983000000002</v>
      </c>
      <c r="C84">
        <v>0.35791640000000002</v>
      </c>
    </row>
    <row r="85" spans="1:3" x14ac:dyDescent="0.25">
      <c r="A85" t="b">
        <v>1</v>
      </c>
      <c r="B85">
        <v>296.66138000000001</v>
      </c>
      <c r="C85">
        <v>0.37082672</v>
      </c>
    </row>
    <row r="86" spans="1:3" x14ac:dyDescent="0.25">
      <c r="A86" t="b">
        <v>1</v>
      </c>
      <c r="B86">
        <v>137.25317000000001</v>
      </c>
      <c r="C86">
        <v>0.19062941</v>
      </c>
    </row>
    <row r="87" spans="1:3" x14ac:dyDescent="0.25">
      <c r="A87" t="b">
        <v>1</v>
      </c>
      <c r="B87">
        <v>226.37542999999999</v>
      </c>
      <c r="C87">
        <v>0.31441033000000002</v>
      </c>
    </row>
    <row r="88" spans="1:3" x14ac:dyDescent="0.25">
      <c r="A88" t="b">
        <v>1</v>
      </c>
      <c r="B88">
        <v>226.37542999999999</v>
      </c>
      <c r="C88">
        <v>0.31441033000000002</v>
      </c>
    </row>
    <row r="89" spans="1:3" x14ac:dyDescent="0.25">
      <c r="A89" t="b">
        <v>1</v>
      </c>
      <c r="B89">
        <v>57.153015000000003</v>
      </c>
      <c r="C89">
        <v>7.9379186000000004E-2</v>
      </c>
    </row>
    <row r="90" spans="1:3" x14ac:dyDescent="0.25">
      <c r="A90" t="b">
        <v>1</v>
      </c>
      <c r="B90">
        <v>226.37542999999999</v>
      </c>
      <c r="C90">
        <v>0.31441033000000002</v>
      </c>
    </row>
    <row r="91" spans="1:3" x14ac:dyDescent="0.25">
      <c r="A91" t="b">
        <v>1</v>
      </c>
      <c r="B91">
        <v>259.31529999999998</v>
      </c>
      <c r="C91">
        <v>0.36016014000000002</v>
      </c>
    </row>
    <row r="92" spans="1:3" x14ac:dyDescent="0.25">
      <c r="A92" t="b">
        <v>1</v>
      </c>
      <c r="B92">
        <v>262.57580000000002</v>
      </c>
      <c r="C92">
        <v>0.36468859999999997</v>
      </c>
    </row>
    <row r="93" spans="1:3" x14ac:dyDescent="0.25">
      <c r="A93" t="b">
        <v>1</v>
      </c>
      <c r="B93">
        <v>2476.9569999999999</v>
      </c>
      <c r="C93">
        <v>0.35385100000000003</v>
      </c>
    </row>
    <row r="94" spans="1:3" x14ac:dyDescent="0.25">
      <c r="A94" t="b">
        <v>1</v>
      </c>
      <c r="B94">
        <v>49.209899999999998</v>
      </c>
      <c r="C94">
        <v>6.8347080000000004E-2</v>
      </c>
    </row>
    <row r="95" spans="1:3" x14ac:dyDescent="0.25">
      <c r="A95" t="b">
        <v>1</v>
      </c>
      <c r="B95">
        <v>9.4323160000000001</v>
      </c>
      <c r="C95">
        <v>0.31441054000000002</v>
      </c>
    </row>
    <row r="96" spans="1:3" x14ac:dyDescent="0.25">
      <c r="A96" t="b">
        <v>1</v>
      </c>
      <c r="B96">
        <v>2.0005570000000001</v>
      </c>
      <c r="C96">
        <v>6.6685229999999998E-2</v>
      </c>
    </row>
    <row r="97" spans="1:3" x14ac:dyDescent="0.25">
      <c r="A97" t="b">
        <v>1</v>
      </c>
      <c r="B97">
        <v>2474.1219999999998</v>
      </c>
      <c r="C97">
        <v>0.35344599999999998</v>
      </c>
    </row>
    <row r="98" spans="1:3" x14ac:dyDescent="0.25">
      <c r="A98" t="b">
        <v>1</v>
      </c>
      <c r="B98">
        <v>257.52972</v>
      </c>
      <c r="C98">
        <v>0.35768017000000002</v>
      </c>
    </row>
    <row r="99" spans="1:3" x14ac:dyDescent="0.25">
      <c r="A99" t="b">
        <v>1</v>
      </c>
      <c r="B99">
        <v>2587.3975</v>
      </c>
      <c r="C99">
        <v>0.36962822000000001</v>
      </c>
    </row>
    <row r="100" spans="1:3" x14ac:dyDescent="0.25">
      <c r="A100" t="b">
        <v>1</v>
      </c>
      <c r="B100">
        <v>255.84137000000001</v>
      </c>
      <c r="C100">
        <v>0.35533524</v>
      </c>
    </row>
    <row r="101" spans="1:3" x14ac:dyDescent="0.25">
      <c r="A101" t="b">
        <v>1</v>
      </c>
      <c r="B101">
        <v>2479.4169999999999</v>
      </c>
      <c r="C101">
        <v>0.35420242000000002</v>
      </c>
    </row>
    <row r="102" spans="1:3" x14ac:dyDescent="0.25">
      <c r="A102" t="b">
        <v>1</v>
      </c>
      <c r="B102">
        <v>69.986630000000005</v>
      </c>
      <c r="C102">
        <v>8.7483294000000003E-2</v>
      </c>
    </row>
    <row r="103" spans="1:3" x14ac:dyDescent="0.25">
      <c r="A103" t="b">
        <v>1</v>
      </c>
      <c r="B103">
        <v>10.688338999999999</v>
      </c>
      <c r="C103">
        <v>0.35627797</v>
      </c>
    </row>
    <row r="104" spans="1:3" x14ac:dyDescent="0.25">
      <c r="A104" t="b">
        <v>1</v>
      </c>
      <c r="B104">
        <v>89.456909999999993</v>
      </c>
      <c r="C104">
        <v>0.12424571</v>
      </c>
    </row>
    <row r="105" spans="1:3" x14ac:dyDescent="0.25">
      <c r="A105" t="b">
        <v>1</v>
      </c>
      <c r="B105">
        <v>80.632323999999997</v>
      </c>
      <c r="C105">
        <v>0.11198934000000001</v>
      </c>
    </row>
    <row r="106" spans="1:3" x14ac:dyDescent="0.25">
      <c r="A106" t="b">
        <v>1</v>
      </c>
      <c r="B106">
        <v>56.560912999999999</v>
      </c>
      <c r="C106">
        <v>7.8556819999999999E-2</v>
      </c>
    </row>
    <row r="107" spans="1:3" x14ac:dyDescent="0.25">
      <c r="A107" t="b">
        <v>1</v>
      </c>
      <c r="B107">
        <v>2483.7754</v>
      </c>
      <c r="C107">
        <v>0.35482504999999998</v>
      </c>
    </row>
    <row r="108" spans="1:3" x14ac:dyDescent="0.25">
      <c r="A108" t="b">
        <v>1</v>
      </c>
      <c r="B108">
        <v>251.52832000000001</v>
      </c>
      <c r="C108">
        <v>0.31441039999999998</v>
      </c>
    </row>
    <row r="109" spans="1:3" x14ac:dyDescent="0.25">
      <c r="A109" t="b">
        <v>1</v>
      </c>
      <c r="B109">
        <v>226.37542999999999</v>
      </c>
      <c r="C109">
        <v>0.31441033000000002</v>
      </c>
    </row>
    <row r="110" spans="1:3" x14ac:dyDescent="0.25">
      <c r="A110" t="b">
        <v>1</v>
      </c>
      <c r="B110">
        <v>295.22278</v>
      </c>
      <c r="C110">
        <v>0.36902847999999999</v>
      </c>
    </row>
    <row r="111" spans="1:3" x14ac:dyDescent="0.25">
      <c r="A111" t="b">
        <v>1</v>
      </c>
      <c r="B111">
        <v>26.788025000000001</v>
      </c>
      <c r="C111">
        <v>3.7205589999999997E-2</v>
      </c>
    </row>
    <row r="112" spans="1:3" x14ac:dyDescent="0.25">
      <c r="A112" t="b">
        <v>1</v>
      </c>
      <c r="B112">
        <v>2200.873</v>
      </c>
      <c r="C112">
        <v>0.31441045000000001</v>
      </c>
    </row>
    <row r="113" spans="1:3" x14ac:dyDescent="0.25">
      <c r="A113" t="b">
        <v>1</v>
      </c>
      <c r="B113">
        <v>11.093387999999999</v>
      </c>
      <c r="C113">
        <v>0.36977959999999999</v>
      </c>
    </row>
    <row r="114" spans="1:3" x14ac:dyDescent="0.25">
      <c r="A114" t="b">
        <v>1</v>
      </c>
      <c r="B114">
        <v>142.21655000000001</v>
      </c>
      <c r="C114">
        <v>0.19752297999999999</v>
      </c>
    </row>
    <row r="115" spans="1:3" x14ac:dyDescent="0.25">
      <c r="A115" t="b">
        <v>1</v>
      </c>
      <c r="B115">
        <v>2200.873</v>
      </c>
      <c r="C115">
        <v>0.31441045000000001</v>
      </c>
    </row>
    <row r="116" spans="1:3" x14ac:dyDescent="0.25">
      <c r="A116" t="b">
        <v>1</v>
      </c>
      <c r="B116">
        <v>226.37542999999999</v>
      </c>
      <c r="C116">
        <v>0.31441033000000002</v>
      </c>
    </row>
    <row r="117" spans="1:3" x14ac:dyDescent="0.25">
      <c r="A117" t="b">
        <v>1</v>
      </c>
      <c r="B117">
        <v>220.62182999999999</v>
      </c>
      <c r="C117">
        <v>0.27577728000000001</v>
      </c>
    </row>
    <row r="118" spans="1:3" x14ac:dyDescent="0.25">
      <c r="A118" t="b">
        <v>1</v>
      </c>
      <c r="B118">
        <v>45.824463000000002</v>
      </c>
      <c r="C118">
        <v>6.3645090000000001E-2</v>
      </c>
    </row>
    <row r="119" spans="1:3" x14ac:dyDescent="0.25">
      <c r="A119" t="b">
        <v>1</v>
      </c>
      <c r="B119">
        <v>135.51500999999999</v>
      </c>
      <c r="C119">
        <v>0.16939376</v>
      </c>
    </row>
    <row r="120" spans="1:3" x14ac:dyDescent="0.25">
      <c r="A120" t="b">
        <v>1</v>
      </c>
      <c r="B120">
        <v>226.37542999999999</v>
      </c>
      <c r="C120">
        <v>0.31441033000000002</v>
      </c>
    </row>
    <row r="121" spans="1:3" x14ac:dyDescent="0.25">
      <c r="A121" t="b">
        <v>1</v>
      </c>
      <c r="B121">
        <v>455.91942999999998</v>
      </c>
      <c r="C121">
        <v>6.5131350000000005E-2</v>
      </c>
    </row>
    <row r="122" spans="1:3" x14ac:dyDescent="0.25">
      <c r="A122" t="b">
        <v>1</v>
      </c>
      <c r="B122">
        <v>84.310789999999997</v>
      </c>
      <c r="C122">
        <v>0.10538849</v>
      </c>
    </row>
    <row r="123" spans="1:3" x14ac:dyDescent="0.25">
      <c r="A123" t="b">
        <v>1</v>
      </c>
      <c r="B123">
        <v>267.28595000000001</v>
      </c>
      <c r="C123">
        <v>0.37123047999999997</v>
      </c>
    </row>
    <row r="124" spans="1:3" x14ac:dyDescent="0.25">
      <c r="A124" t="b">
        <v>1</v>
      </c>
      <c r="B124">
        <v>2460.9902000000002</v>
      </c>
      <c r="C124">
        <v>0.35157003999999997</v>
      </c>
    </row>
    <row r="125" spans="1:3" x14ac:dyDescent="0.25">
      <c r="A125" t="b">
        <v>1</v>
      </c>
      <c r="B125">
        <v>2476.5468999999998</v>
      </c>
      <c r="C125">
        <v>0.35379240000000001</v>
      </c>
    </row>
    <row r="126" spans="1:3" x14ac:dyDescent="0.25">
      <c r="A126" t="b">
        <v>1</v>
      </c>
      <c r="B126">
        <v>172.47443000000001</v>
      </c>
      <c r="C126">
        <v>0.21559304000000001</v>
      </c>
    </row>
    <row r="127" spans="1:3" x14ac:dyDescent="0.25">
      <c r="A127" t="b">
        <v>1</v>
      </c>
      <c r="B127">
        <v>51.417175</v>
      </c>
      <c r="C127">
        <v>7.1412740000000002E-2</v>
      </c>
    </row>
    <row r="128" spans="1:3" x14ac:dyDescent="0.25">
      <c r="A128" t="b">
        <v>1</v>
      </c>
      <c r="B128">
        <v>73.164794999999998</v>
      </c>
      <c r="C128">
        <v>9.1455995999999998E-2</v>
      </c>
    </row>
    <row r="129" spans="1:3" x14ac:dyDescent="0.25">
      <c r="A129" t="b">
        <v>1</v>
      </c>
      <c r="B129">
        <v>2.9068793999999998</v>
      </c>
      <c r="C129">
        <v>9.6895980000000007E-2</v>
      </c>
    </row>
    <row r="130" spans="1:3" x14ac:dyDescent="0.25">
      <c r="A130" t="b">
        <v>1</v>
      </c>
      <c r="B130">
        <v>28.308838000000002</v>
      </c>
      <c r="C130">
        <v>3.9317829999999998E-2</v>
      </c>
    </row>
    <row r="131" spans="1:3" x14ac:dyDescent="0.25">
      <c r="A131" t="b">
        <v>1</v>
      </c>
      <c r="B131">
        <v>73.564210000000003</v>
      </c>
      <c r="C131">
        <v>0.10217250999999999</v>
      </c>
    </row>
    <row r="132" spans="1:3" x14ac:dyDescent="0.25">
      <c r="A132" t="b">
        <v>1</v>
      </c>
      <c r="B132">
        <v>98.701229999999995</v>
      </c>
      <c r="C132">
        <v>0.13708505000000001</v>
      </c>
    </row>
    <row r="133" spans="1:3" x14ac:dyDescent="0.25">
      <c r="A133" t="b">
        <v>1</v>
      </c>
      <c r="B133">
        <v>175.49871999999999</v>
      </c>
      <c r="C133">
        <v>0.24374821999999999</v>
      </c>
    </row>
    <row r="134" spans="1:3" x14ac:dyDescent="0.25">
      <c r="A134" t="b">
        <v>1</v>
      </c>
      <c r="B134">
        <v>2581.3818000000001</v>
      </c>
      <c r="C134">
        <v>0.36876883999999999</v>
      </c>
    </row>
    <row r="135" spans="1:3" x14ac:dyDescent="0.25">
      <c r="A135" t="b">
        <v>1</v>
      </c>
      <c r="B135">
        <v>2200.873</v>
      </c>
      <c r="C135">
        <v>0.31441045000000001</v>
      </c>
    </row>
    <row r="136" spans="1:3" x14ac:dyDescent="0.25">
      <c r="A136" t="b">
        <v>1</v>
      </c>
      <c r="B136">
        <v>89.604065000000006</v>
      </c>
      <c r="C136">
        <v>0.12445009</v>
      </c>
    </row>
    <row r="137" spans="1:3" x14ac:dyDescent="0.25">
      <c r="A137" t="b">
        <v>1</v>
      </c>
      <c r="B137">
        <v>547.96630000000005</v>
      </c>
      <c r="C137">
        <v>7.82809E-2</v>
      </c>
    </row>
    <row r="138" spans="1:3" x14ac:dyDescent="0.25">
      <c r="A138" t="b">
        <v>1</v>
      </c>
      <c r="B138">
        <v>262.63891999999998</v>
      </c>
      <c r="C138">
        <v>0.36477628000000001</v>
      </c>
    </row>
    <row r="139" spans="1:3" x14ac:dyDescent="0.25">
      <c r="A139" t="b">
        <v>1</v>
      </c>
      <c r="B139">
        <v>9.4323160000000001</v>
      </c>
      <c r="C139">
        <v>0.31441054000000002</v>
      </c>
    </row>
    <row r="140" spans="1:3" x14ac:dyDescent="0.25">
      <c r="A140" t="b">
        <v>1</v>
      </c>
      <c r="B140">
        <v>929.1748</v>
      </c>
      <c r="C140">
        <v>0.13273926</v>
      </c>
    </row>
    <row r="141" spans="1:3" x14ac:dyDescent="0.25">
      <c r="A141" t="b">
        <v>1</v>
      </c>
      <c r="B141">
        <v>9.4323160000000001</v>
      </c>
      <c r="C141">
        <v>0.31441054000000002</v>
      </c>
    </row>
    <row r="142" spans="1:3" x14ac:dyDescent="0.25">
      <c r="A142" t="b">
        <v>1</v>
      </c>
      <c r="B142">
        <v>2200.873</v>
      </c>
      <c r="C142">
        <v>0.31441045000000001</v>
      </c>
    </row>
    <row r="143" spans="1:3" x14ac:dyDescent="0.25">
      <c r="A143" t="b">
        <v>1</v>
      </c>
      <c r="B143">
        <v>83.173339999999996</v>
      </c>
      <c r="C143">
        <v>0.10396667599999999</v>
      </c>
    </row>
    <row r="144" spans="1:3" x14ac:dyDescent="0.25">
      <c r="A144" t="b">
        <v>1</v>
      </c>
      <c r="B144">
        <v>9.4323160000000001</v>
      </c>
      <c r="C144">
        <v>0.31441054000000002</v>
      </c>
    </row>
    <row r="145" spans="1:3" x14ac:dyDescent="0.25">
      <c r="A145" t="b">
        <v>1</v>
      </c>
      <c r="B145">
        <v>2552.5488</v>
      </c>
      <c r="C145">
        <v>0.36464983000000001</v>
      </c>
    </row>
    <row r="146" spans="1:3" x14ac:dyDescent="0.25">
      <c r="A146" t="b">
        <v>1</v>
      </c>
      <c r="B146">
        <v>2200.873</v>
      </c>
      <c r="C146">
        <v>0.31441045000000001</v>
      </c>
    </row>
    <row r="147" spans="1:3" x14ac:dyDescent="0.25">
      <c r="A147" t="b">
        <v>1</v>
      </c>
      <c r="B147">
        <v>73.725890000000007</v>
      </c>
      <c r="C147">
        <v>9.2157364000000005E-2</v>
      </c>
    </row>
    <row r="148" spans="1:3" x14ac:dyDescent="0.25">
      <c r="A148" t="b">
        <v>1</v>
      </c>
      <c r="B148">
        <v>10.534148999999999</v>
      </c>
      <c r="C148">
        <v>0.35113830000000001</v>
      </c>
    </row>
    <row r="149" spans="1:3" x14ac:dyDescent="0.25">
      <c r="A149" t="b">
        <v>1</v>
      </c>
      <c r="B149">
        <v>226.37542999999999</v>
      </c>
      <c r="C149">
        <v>0.31441033000000002</v>
      </c>
    </row>
    <row r="150" spans="1:3" x14ac:dyDescent="0.25">
      <c r="A150" t="b">
        <v>1</v>
      </c>
      <c r="B150">
        <v>9.4323160000000001</v>
      </c>
      <c r="C150">
        <v>0.31441054000000002</v>
      </c>
    </row>
    <row r="151" spans="1:3" x14ac:dyDescent="0.25">
      <c r="A151" t="b">
        <v>1</v>
      </c>
      <c r="B151">
        <v>1.6729565</v>
      </c>
      <c r="C151">
        <v>5.5765215E-2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394E-FE42-49EF-90D0-48FEEEFDF22A}">
  <dimension ref="A1:F151"/>
  <sheetViews>
    <sheetView workbookViewId="0">
      <selection activeCell="F6" sqref="F6"/>
    </sheetView>
  </sheetViews>
  <sheetFormatPr defaultRowHeight="15" x14ac:dyDescent="0.25"/>
  <cols>
    <col min="1" max="1" width="12.42578125" bestFit="1" customWidth="1"/>
    <col min="2" max="2" width="11.140625" bestFit="1" customWidth="1"/>
    <col min="3" max="3" width="12" bestFit="1" customWidth="1"/>
    <col min="5" max="5" width="30.5703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ht="18.75" x14ac:dyDescent="0.3">
      <c r="A2" t="b">
        <v>1</v>
      </c>
      <c r="B2">
        <v>2454.1532999999999</v>
      </c>
      <c r="C2">
        <v>0.35059332999999998</v>
      </c>
      <c r="E2" s="1" t="s">
        <v>3</v>
      </c>
      <c r="F2" s="2">
        <f xml:space="preserve"> COUNTIF(TradeResults9[Column1], "VERDADEIRO") / COUNTA(TradeResults9[Column1])</f>
        <v>1</v>
      </c>
    </row>
    <row r="3" spans="1:6" ht="18.75" x14ac:dyDescent="0.3">
      <c r="A3" t="b">
        <v>1</v>
      </c>
      <c r="B3">
        <v>2454.1532999999999</v>
      </c>
      <c r="C3">
        <v>0.35059332999999998</v>
      </c>
      <c r="E3" s="1" t="s">
        <v>4</v>
      </c>
      <c r="F3" s="2">
        <f xml:space="preserve"> AVERAGE(TradeResults9[Column3])</f>
        <v>0.21069199988866646</v>
      </c>
    </row>
    <row r="4" spans="1:6" ht="18.75" x14ac:dyDescent="0.3">
      <c r="A4" t="b">
        <v>1</v>
      </c>
      <c r="B4">
        <v>252.42712</v>
      </c>
      <c r="C4">
        <v>0.35059323999999997</v>
      </c>
      <c r="E4" s="4" t="s">
        <v>5</v>
      </c>
      <c r="F4" s="2">
        <f>_xlfn.STDEV.P(TradeResults9[Column3])</f>
        <v>0.16898653376863979</v>
      </c>
    </row>
    <row r="5" spans="1:6" ht="18.75" x14ac:dyDescent="0.3">
      <c r="A5" t="b">
        <v>1</v>
      </c>
      <c r="B5">
        <v>0.19720840000000001</v>
      </c>
      <c r="C5">
        <v>6.5736133000000004E-3</v>
      </c>
      <c r="E5" s="1" t="s">
        <v>6</v>
      </c>
      <c r="F5" s="2">
        <f t="array" ref="F5">_xlfn.STDEV.P(IF(TradeResults9[Column3] &gt; 0,TradeResults9[Column3]))</f>
        <v>0.16898653376863979</v>
      </c>
    </row>
    <row r="6" spans="1:6" ht="18.75" x14ac:dyDescent="0.3">
      <c r="A6" t="b">
        <v>1</v>
      </c>
      <c r="B6">
        <v>280.47473000000002</v>
      </c>
      <c r="C6">
        <v>0.35059341999999999</v>
      </c>
      <c r="E6" s="1" t="s">
        <v>7</v>
      </c>
      <c r="F6" s="2" t="e">
        <f t="array" ref="F6">_xlfn.STDEV.P(IF(TradeResults9[Column3] &lt; 0,TradeResults9[Column3]))</f>
        <v>#DIV/0!</v>
      </c>
    </row>
    <row r="7" spans="1:6" x14ac:dyDescent="0.25">
      <c r="A7" t="b">
        <v>1</v>
      </c>
      <c r="B7">
        <v>10.517806999999999</v>
      </c>
      <c r="C7">
        <v>0.35059357000000002</v>
      </c>
    </row>
    <row r="8" spans="1:6" x14ac:dyDescent="0.25">
      <c r="A8" t="b">
        <v>1</v>
      </c>
      <c r="B8">
        <v>252.42712</v>
      </c>
      <c r="C8">
        <v>0.35059323999999997</v>
      </c>
    </row>
    <row r="9" spans="1:6" x14ac:dyDescent="0.25">
      <c r="A9" t="b">
        <v>1</v>
      </c>
      <c r="B9">
        <v>252.42712</v>
      </c>
      <c r="C9">
        <v>0.35059323999999997</v>
      </c>
    </row>
    <row r="10" spans="1:6" x14ac:dyDescent="0.25">
      <c r="A10" t="b">
        <v>1</v>
      </c>
      <c r="B10">
        <v>252.42712</v>
      </c>
      <c r="C10">
        <v>0.35059323999999997</v>
      </c>
    </row>
    <row r="11" spans="1:6" x14ac:dyDescent="0.25">
      <c r="A11" t="b">
        <v>1</v>
      </c>
      <c r="B11">
        <v>252.42712</v>
      </c>
      <c r="C11">
        <v>0.35059323999999997</v>
      </c>
    </row>
    <row r="12" spans="1:6" x14ac:dyDescent="0.25">
      <c r="A12" t="b">
        <v>1</v>
      </c>
      <c r="B12">
        <v>5.2588499999999998</v>
      </c>
      <c r="C12">
        <v>6.5735625000000004E-3</v>
      </c>
    </row>
    <row r="13" spans="1:6" x14ac:dyDescent="0.25">
      <c r="A13" t="b">
        <v>1</v>
      </c>
      <c r="B13">
        <v>2454.1532999999999</v>
      </c>
      <c r="C13">
        <v>0.35059332999999998</v>
      </c>
    </row>
    <row r="14" spans="1:6" x14ac:dyDescent="0.25">
      <c r="A14" t="b">
        <v>1</v>
      </c>
      <c r="B14">
        <v>46.015137000000003</v>
      </c>
      <c r="C14">
        <v>6.5735910000000002E-3</v>
      </c>
    </row>
    <row r="15" spans="1:6" x14ac:dyDescent="0.25">
      <c r="A15" t="b">
        <v>1</v>
      </c>
      <c r="B15">
        <v>4.732971</v>
      </c>
      <c r="C15">
        <v>6.5735710000000003E-3</v>
      </c>
    </row>
    <row r="16" spans="1:6" x14ac:dyDescent="0.25">
      <c r="A16" t="b">
        <v>1</v>
      </c>
      <c r="B16">
        <v>280.47473000000002</v>
      </c>
      <c r="C16">
        <v>0.35059341999999999</v>
      </c>
    </row>
    <row r="17" spans="1:3" x14ac:dyDescent="0.25">
      <c r="A17" t="b">
        <v>1</v>
      </c>
      <c r="B17">
        <v>2454.1532999999999</v>
      </c>
      <c r="C17">
        <v>0.35059332999999998</v>
      </c>
    </row>
    <row r="18" spans="1:3" x14ac:dyDescent="0.25">
      <c r="A18" t="b">
        <v>1</v>
      </c>
      <c r="B18">
        <v>10.517806999999999</v>
      </c>
      <c r="C18">
        <v>0.35059357000000002</v>
      </c>
    </row>
    <row r="19" spans="1:3" x14ac:dyDescent="0.25">
      <c r="A19" t="b">
        <v>1</v>
      </c>
      <c r="B19">
        <v>5.2588499999999998</v>
      </c>
      <c r="C19">
        <v>6.5735625000000004E-3</v>
      </c>
    </row>
    <row r="20" spans="1:3" x14ac:dyDescent="0.25">
      <c r="A20" t="b">
        <v>1</v>
      </c>
      <c r="B20">
        <v>4.732971</v>
      </c>
      <c r="C20">
        <v>6.5735710000000003E-3</v>
      </c>
    </row>
    <row r="21" spans="1:3" x14ac:dyDescent="0.25">
      <c r="A21" t="b">
        <v>1</v>
      </c>
      <c r="B21">
        <v>0.19720840000000001</v>
      </c>
      <c r="C21">
        <v>6.5736133000000004E-3</v>
      </c>
    </row>
    <row r="22" spans="1:3" x14ac:dyDescent="0.25">
      <c r="A22" t="b">
        <v>1</v>
      </c>
      <c r="B22">
        <v>252.42712</v>
      </c>
      <c r="C22">
        <v>0.35059323999999997</v>
      </c>
    </row>
    <row r="23" spans="1:3" x14ac:dyDescent="0.25">
      <c r="A23" t="b">
        <v>1</v>
      </c>
      <c r="B23">
        <v>46.015137000000003</v>
      </c>
      <c r="C23">
        <v>6.5735910000000002E-3</v>
      </c>
    </row>
    <row r="24" spans="1:3" x14ac:dyDescent="0.25">
      <c r="A24" t="b">
        <v>1</v>
      </c>
      <c r="B24">
        <v>10.517806999999999</v>
      </c>
      <c r="C24">
        <v>0.35059357000000002</v>
      </c>
    </row>
    <row r="25" spans="1:3" x14ac:dyDescent="0.25">
      <c r="A25" t="b">
        <v>1</v>
      </c>
      <c r="B25">
        <v>0.19720840000000001</v>
      </c>
      <c r="C25">
        <v>6.5736133000000004E-3</v>
      </c>
    </row>
    <row r="26" spans="1:3" x14ac:dyDescent="0.25">
      <c r="A26" t="b">
        <v>1</v>
      </c>
      <c r="B26">
        <v>4.732971</v>
      </c>
      <c r="C26">
        <v>6.5735710000000003E-3</v>
      </c>
    </row>
    <row r="27" spans="1:3" x14ac:dyDescent="0.25">
      <c r="A27" t="b">
        <v>1</v>
      </c>
      <c r="B27">
        <v>5.2588499999999998</v>
      </c>
      <c r="C27">
        <v>6.5735625000000004E-3</v>
      </c>
    </row>
    <row r="28" spans="1:3" x14ac:dyDescent="0.25">
      <c r="A28" t="b">
        <v>1</v>
      </c>
      <c r="B28">
        <v>5.2588499999999998</v>
      </c>
      <c r="C28">
        <v>6.5735625000000004E-3</v>
      </c>
    </row>
    <row r="29" spans="1:3" x14ac:dyDescent="0.25">
      <c r="A29" t="b">
        <v>1</v>
      </c>
      <c r="B29">
        <v>280.47473000000002</v>
      </c>
      <c r="C29">
        <v>0.35059341999999999</v>
      </c>
    </row>
    <row r="30" spans="1:3" x14ac:dyDescent="0.25">
      <c r="A30" t="b">
        <v>1</v>
      </c>
      <c r="B30">
        <v>10.517806999999999</v>
      </c>
      <c r="C30">
        <v>0.35059357000000002</v>
      </c>
    </row>
    <row r="31" spans="1:3" x14ac:dyDescent="0.25">
      <c r="A31" t="b">
        <v>1</v>
      </c>
      <c r="B31">
        <v>0.19720840000000001</v>
      </c>
      <c r="C31">
        <v>6.5736133000000004E-3</v>
      </c>
    </row>
    <row r="32" spans="1:3" x14ac:dyDescent="0.25">
      <c r="A32" t="b">
        <v>1</v>
      </c>
      <c r="B32">
        <v>5.2588499999999998</v>
      </c>
      <c r="C32">
        <v>6.5735625000000004E-3</v>
      </c>
    </row>
    <row r="33" spans="1:3" x14ac:dyDescent="0.25">
      <c r="A33" t="b">
        <v>1</v>
      </c>
      <c r="B33">
        <v>252.42712</v>
      </c>
      <c r="C33">
        <v>0.35059323999999997</v>
      </c>
    </row>
    <row r="34" spans="1:3" x14ac:dyDescent="0.25">
      <c r="A34" t="b">
        <v>1</v>
      </c>
      <c r="B34">
        <v>2454.1532999999999</v>
      </c>
      <c r="C34">
        <v>0.35059332999999998</v>
      </c>
    </row>
    <row r="35" spans="1:3" x14ac:dyDescent="0.25">
      <c r="A35" t="b">
        <v>1</v>
      </c>
      <c r="B35">
        <v>0.19720840000000001</v>
      </c>
      <c r="C35">
        <v>6.5736133000000004E-3</v>
      </c>
    </row>
    <row r="36" spans="1:3" x14ac:dyDescent="0.25">
      <c r="A36" t="b">
        <v>1</v>
      </c>
      <c r="B36">
        <v>46.015137000000003</v>
      </c>
      <c r="C36">
        <v>6.5735910000000002E-3</v>
      </c>
    </row>
    <row r="37" spans="1:3" x14ac:dyDescent="0.25">
      <c r="A37" t="b">
        <v>1</v>
      </c>
      <c r="B37">
        <v>2454.1532999999999</v>
      </c>
      <c r="C37">
        <v>0.35059332999999998</v>
      </c>
    </row>
    <row r="38" spans="1:3" x14ac:dyDescent="0.25">
      <c r="A38" t="b">
        <v>1</v>
      </c>
      <c r="B38">
        <v>280.47473000000002</v>
      </c>
      <c r="C38">
        <v>0.35059341999999999</v>
      </c>
    </row>
    <row r="39" spans="1:3" x14ac:dyDescent="0.25">
      <c r="A39" t="b">
        <v>1</v>
      </c>
      <c r="B39">
        <v>4.732971</v>
      </c>
      <c r="C39">
        <v>6.5735710000000003E-3</v>
      </c>
    </row>
    <row r="40" spans="1:3" x14ac:dyDescent="0.25">
      <c r="A40" t="b">
        <v>1</v>
      </c>
      <c r="B40">
        <v>0.19720840000000001</v>
      </c>
      <c r="C40">
        <v>6.5736133000000004E-3</v>
      </c>
    </row>
    <row r="41" spans="1:3" x14ac:dyDescent="0.25">
      <c r="A41" t="b">
        <v>1</v>
      </c>
      <c r="B41">
        <v>5.2588499999999998</v>
      </c>
      <c r="C41">
        <v>6.5735625000000004E-3</v>
      </c>
    </row>
    <row r="42" spans="1:3" x14ac:dyDescent="0.25">
      <c r="A42" t="b">
        <v>1</v>
      </c>
      <c r="B42">
        <v>5.2588499999999998</v>
      </c>
      <c r="C42">
        <v>6.5735625000000004E-3</v>
      </c>
    </row>
    <row r="43" spans="1:3" x14ac:dyDescent="0.25">
      <c r="A43" t="b">
        <v>1</v>
      </c>
      <c r="B43">
        <v>280.47473000000002</v>
      </c>
      <c r="C43">
        <v>0.35059341999999999</v>
      </c>
    </row>
    <row r="44" spans="1:3" x14ac:dyDescent="0.25">
      <c r="A44" t="b">
        <v>1</v>
      </c>
      <c r="B44">
        <v>0.19720840000000001</v>
      </c>
      <c r="C44">
        <v>6.5736133000000004E-3</v>
      </c>
    </row>
    <row r="45" spans="1:3" x14ac:dyDescent="0.25">
      <c r="A45" t="b">
        <v>1</v>
      </c>
      <c r="B45">
        <v>10.517806999999999</v>
      </c>
      <c r="C45">
        <v>0.35059357000000002</v>
      </c>
    </row>
    <row r="46" spans="1:3" x14ac:dyDescent="0.25">
      <c r="A46" t="b">
        <v>1</v>
      </c>
      <c r="B46">
        <v>2454.1532999999999</v>
      </c>
      <c r="C46">
        <v>0.35059332999999998</v>
      </c>
    </row>
    <row r="47" spans="1:3" x14ac:dyDescent="0.25">
      <c r="A47" t="b">
        <v>1</v>
      </c>
      <c r="B47">
        <v>2454.1532999999999</v>
      </c>
      <c r="C47">
        <v>0.35059332999999998</v>
      </c>
    </row>
    <row r="48" spans="1:3" x14ac:dyDescent="0.25">
      <c r="A48" t="b">
        <v>1</v>
      </c>
      <c r="B48">
        <v>2454.1532999999999</v>
      </c>
      <c r="C48">
        <v>0.35059332999999998</v>
      </c>
    </row>
    <row r="49" spans="1:3" x14ac:dyDescent="0.25">
      <c r="A49" t="b">
        <v>1</v>
      </c>
      <c r="B49">
        <v>280.47473000000002</v>
      </c>
      <c r="C49">
        <v>0.35059341999999999</v>
      </c>
    </row>
    <row r="50" spans="1:3" x14ac:dyDescent="0.25">
      <c r="A50" t="b">
        <v>1</v>
      </c>
      <c r="B50">
        <v>280.47473000000002</v>
      </c>
      <c r="C50">
        <v>0.35059341999999999</v>
      </c>
    </row>
    <row r="51" spans="1:3" x14ac:dyDescent="0.25">
      <c r="A51" t="b">
        <v>1</v>
      </c>
      <c r="B51">
        <v>2454.1532999999999</v>
      </c>
      <c r="C51">
        <v>0.35059332999999998</v>
      </c>
    </row>
    <row r="52" spans="1:3" x14ac:dyDescent="0.25">
      <c r="A52" t="b">
        <v>1</v>
      </c>
      <c r="B52">
        <v>0.19720840000000001</v>
      </c>
      <c r="C52">
        <v>6.5736133000000004E-3</v>
      </c>
    </row>
    <row r="53" spans="1:3" x14ac:dyDescent="0.25">
      <c r="A53" t="b">
        <v>1</v>
      </c>
      <c r="B53">
        <v>0.19720840000000001</v>
      </c>
      <c r="C53">
        <v>6.5736133000000004E-3</v>
      </c>
    </row>
    <row r="54" spans="1:3" x14ac:dyDescent="0.25">
      <c r="A54" t="b">
        <v>1</v>
      </c>
      <c r="B54">
        <v>4.732971</v>
      </c>
      <c r="C54">
        <v>6.5735710000000003E-3</v>
      </c>
    </row>
    <row r="55" spans="1:3" x14ac:dyDescent="0.25">
      <c r="A55" t="b">
        <v>1</v>
      </c>
      <c r="B55">
        <v>2454.1532999999999</v>
      </c>
      <c r="C55">
        <v>0.35059332999999998</v>
      </c>
    </row>
    <row r="56" spans="1:3" x14ac:dyDescent="0.25">
      <c r="A56" t="b">
        <v>1</v>
      </c>
      <c r="B56">
        <v>5.2588499999999998</v>
      </c>
      <c r="C56">
        <v>6.5735625000000004E-3</v>
      </c>
    </row>
    <row r="57" spans="1:3" x14ac:dyDescent="0.25">
      <c r="A57" t="b">
        <v>1</v>
      </c>
      <c r="B57">
        <v>252.42712</v>
      </c>
      <c r="C57">
        <v>0.35059323999999997</v>
      </c>
    </row>
    <row r="58" spans="1:3" x14ac:dyDescent="0.25">
      <c r="A58" t="b">
        <v>1</v>
      </c>
      <c r="B58">
        <v>252.42712</v>
      </c>
      <c r="C58">
        <v>0.35059323999999997</v>
      </c>
    </row>
    <row r="59" spans="1:3" x14ac:dyDescent="0.25">
      <c r="A59" t="b">
        <v>1</v>
      </c>
      <c r="B59">
        <v>280.47473000000002</v>
      </c>
      <c r="C59">
        <v>0.35059341999999999</v>
      </c>
    </row>
    <row r="60" spans="1:3" x14ac:dyDescent="0.25">
      <c r="A60" t="b">
        <v>1</v>
      </c>
      <c r="B60">
        <v>2454.1532999999999</v>
      </c>
      <c r="C60">
        <v>0.35059332999999998</v>
      </c>
    </row>
    <row r="61" spans="1:3" x14ac:dyDescent="0.25">
      <c r="A61" t="b">
        <v>1</v>
      </c>
      <c r="B61">
        <v>0.19720840000000001</v>
      </c>
      <c r="C61">
        <v>6.5736133000000004E-3</v>
      </c>
    </row>
    <row r="62" spans="1:3" x14ac:dyDescent="0.25">
      <c r="A62" t="b">
        <v>1</v>
      </c>
      <c r="B62">
        <v>5.2588499999999998</v>
      </c>
      <c r="C62">
        <v>6.5735625000000004E-3</v>
      </c>
    </row>
    <row r="63" spans="1:3" x14ac:dyDescent="0.25">
      <c r="A63" t="b">
        <v>1</v>
      </c>
      <c r="B63">
        <v>46.015137000000003</v>
      </c>
      <c r="C63">
        <v>6.5735910000000002E-3</v>
      </c>
    </row>
    <row r="64" spans="1:3" x14ac:dyDescent="0.25">
      <c r="A64" t="b">
        <v>1</v>
      </c>
      <c r="B64">
        <v>2454.1532999999999</v>
      </c>
      <c r="C64">
        <v>0.35059332999999998</v>
      </c>
    </row>
    <row r="65" spans="1:3" x14ac:dyDescent="0.25">
      <c r="A65" t="b">
        <v>1</v>
      </c>
      <c r="B65">
        <v>10.517806999999999</v>
      </c>
      <c r="C65">
        <v>0.35059357000000002</v>
      </c>
    </row>
    <row r="66" spans="1:3" x14ac:dyDescent="0.25">
      <c r="A66" t="b">
        <v>1</v>
      </c>
      <c r="B66">
        <v>2454.1532999999999</v>
      </c>
      <c r="C66">
        <v>0.35059332999999998</v>
      </c>
    </row>
    <row r="67" spans="1:3" x14ac:dyDescent="0.25">
      <c r="A67" t="b">
        <v>1</v>
      </c>
      <c r="B67">
        <v>4.732971</v>
      </c>
      <c r="C67">
        <v>6.5735710000000003E-3</v>
      </c>
    </row>
    <row r="68" spans="1:3" x14ac:dyDescent="0.25">
      <c r="A68" t="b">
        <v>1</v>
      </c>
      <c r="B68">
        <v>2454.1532999999999</v>
      </c>
      <c r="C68">
        <v>0.35059332999999998</v>
      </c>
    </row>
    <row r="69" spans="1:3" x14ac:dyDescent="0.25">
      <c r="A69" t="b">
        <v>1</v>
      </c>
      <c r="B69">
        <v>280.47473000000002</v>
      </c>
      <c r="C69">
        <v>0.35059341999999999</v>
      </c>
    </row>
    <row r="70" spans="1:3" x14ac:dyDescent="0.25">
      <c r="A70" t="b">
        <v>1</v>
      </c>
      <c r="B70">
        <v>10.517806999999999</v>
      </c>
      <c r="C70">
        <v>0.35059357000000002</v>
      </c>
    </row>
    <row r="71" spans="1:3" x14ac:dyDescent="0.25">
      <c r="A71" t="b">
        <v>1</v>
      </c>
      <c r="B71">
        <v>4.732971</v>
      </c>
      <c r="C71">
        <v>6.5735710000000003E-3</v>
      </c>
    </row>
    <row r="72" spans="1:3" x14ac:dyDescent="0.25">
      <c r="A72" t="b">
        <v>1</v>
      </c>
      <c r="B72">
        <v>0.19720840000000001</v>
      </c>
      <c r="C72">
        <v>6.5736133000000004E-3</v>
      </c>
    </row>
    <row r="73" spans="1:3" x14ac:dyDescent="0.25">
      <c r="A73" t="b">
        <v>1</v>
      </c>
      <c r="B73">
        <v>280.47473000000002</v>
      </c>
      <c r="C73">
        <v>0.35059341999999999</v>
      </c>
    </row>
    <row r="74" spans="1:3" x14ac:dyDescent="0.25">
      <c r="A74" t="b">
        <v>1</v>
      </c>
      <c r="B74">
        <v>10.517806999999999</v>
      </c>
      <c r="C74">
        <v>0.35059357000000002</v>
      </c>
    </row>
    <row r="75" spans="1:3" x14ac:dyDescent="0.25">
      <c r="A75" t="b">
        <v>1</v>
      </c>
      <c r="B75">
        <v>0.19720840000000001</v>
      </c>
      <c r="C75">
        <v>6.5736133000000004E-3</v>
      </c>
    </row>
    <row r="76" spans="1:3" x14ac:dyDescent="0.25">
      <c r="A76" t="b">
        <v>1</v>
      </c>
      <c r="B76">
        <v>46.015137000000003</v>
      </c>
      <c r="C76">
        <v>6.5735910000000002E-3</v>
      </c>
    </row>
    <row r="77" spans="1:3" x14ac:dyDescent="0.25">
      <c r="A77" t="b">
        <v>1</v>
      </c>
      <c r="B77">
        <v>4.732971</v>
      </c>
      <c r="C77">
        <v>6.5735710000000003E-3</v>
      </c>
    </row>
    <row r="78" spans="1:3" x14ac:dyDescent="0.25">
      <c r="A78" t="b">
        <v>1</v>
      </c>
      <c r="B78">
        <v>10.517806999999999</v>
      </c>
      <c r="C78">
        <v>0.35059357000000002</v>
      </c>
    </row>
    <row r="79" spans="1:3" x14ac:dyDescent="0.25">
      <c r="A79" t="b">
        <v>1</v>
      </c>
      <c r="B79">
        <v>10.517806999999999</v>
      </c>
      <c r="C79">
        <v>0.35059357000000002</v>
      </c>
    </row>
    <row r="80" spans="1:3" x14ac:dyDescent="0.25">
      <c r="A80" t="b">
        <v>1</v>
      </c>
      <c r="B80">
        <v>252.42712</v>
      </c>
      <c r="C80">
        <v>0.35059323999999997</v>
      </c>
    </row>
    <row r="81" spans="1:3" x14ac:dyDescent="0.25">
      <c r="A81" t="b">
        <v>1</v>
      </c>
      <c r="B81">
        <v>252.42712</v>
      </c>
      <c r="C81">
        <v>0.35059323999999997</v>
      </c>
    </row>
    <row r="82" spans="1:3" x14ac:dyDescent="0.25">
      <c r="A82" t="b">
        <v>1</v>
      </c>
      <c r="B82">
        <v>252.42712</v>
      </c>
      <c r="C82">
        <v>0.35059323999999997</v>
      </c>
    </row>
    <row r="83" spans="1:3" x14ac:dyDescent="0.25">
      <c r="A83" t="b">
        <v>1</v>
      </c>
      <c r="B83">
        <v>2454.1532999999999</v>
      </c>
      <c r="C83">
        <v>0.35059332999999998</v>
      </c>
    </row>
    <row r="84" spans="1:3" x14ac:dyDescent="0.25">
      <c r="A84" t="b">
        <v>1</v>
      </c>
      <c r="B84">
        <v>280.47473000000002</v>
      </c>
      <c r="C84">
        <v>0.35059341999999999</v>
      </c>
    </row>
    <row r="85" spans="1:3" x14ac:dyDescent="0.25">
      <c r="A85" t="b">
        <v>1</v>
      </c>
      <c r="B85">
        <v>280.47473000000002</v>
      </c>
      <c r="C85">
        <v>0.35059341999999999</v>
      </c>
    </row>
    <row r="86" spans="1:3" x14ac:dyDescent="0.25">
      <c r="A86" t="b">
        <v>1</v>
      </c>
      <c r="B86">
        <v>280.47473000000002</v>
      </c>
      <c r="C86">
        <v>0.35059341999999999</v>
      </c>
    </row>
    <row r="87" spans="1:3" x14ac:dyDescent="0.25">
      <c r="A87" t="b">
        <v>1</v>
      </c>
      <c r="B87">
        <v>0.19720840000000001</v>
      </c>
      <c r="C87">
        <v>6.5736133000000004E-3</v>
      </c>
    </row>
    <row r="88" spans="1:3" x14ac:dyDescent="0.25">
      <c r="A88" t="b">
        <v>1</v>
      </c>
      <c r="B88">
        <v>10.517806999999999</v>
      </c>
      <c r="C88">
        <v>0.35059357000000002</v>
      </c>
    </row>
    <row r="89" spans="1:3" x14ac:dyDescent="0.25">
      <c r="A89" t="b">
        <v>1</v>
      </c>
      <c r="B89">
        <v>10.517806999999999</v>
      </c>
      <c r="C89">
        <v>0.35059357000000002</v>
      </c>
    </row>
    <row r="90" spans="1:3" x14ac:dyDescent="0.25">
      <c r="A90" t="b">
        <v>1</v>
      </c>
      <c r="B90">
        <v>280.47473000000002</v>
      </c>
      <c r="C90">
        <v>0.35059341999999999</v>
      </c>
    </row>
    <row r="91" spans="1:3" x14ac:dyDescent="0.25">
      <c r="A91" t="b">
        <v>1</v>
      </c>
      <c r="B91">
        <v>252.42712</v>
      </c>
      <c r="C91">
        <v>0.35059323999999997</v>
      </c>
    </row>
    <row r="92" spans="1:3" x14ac:dyDescent="0.25">
      <c r="A92" t="b">
        <v>1</v>
      </c>
      <c r="B92">
        <v>0.19720840000000001</v>
      </c>
      <c r="C92">
        <v>6.5736133000000004E-3</v>
      </c>
    </row>
    <row r="93" spans="1:3" x14ac:dyDescent="0.25">
      <c r="A93" t="b">
        <v>1</v>
      </c>
      <c r="B93">
        <v>2454.1532999999999</v>
      </c>
      <c r="C93">
        <v>0.35059332999999998</v>
      </c>
    </row>
    <row r="94" spans="1:3" x14ac:dyDescent="0.25">
      <c r="A94" t="b">
        <v>1</v>
      </c>
      <c r="B94">
        <v>280.47473000000002</v>
      </c>
      <c r="C94">
        <v>0.35059341999999999</v>
      </c>
    </row>
    <row r="95" spans="1:3" x14ac:dyDescent="0.25">
      <c r="A95" t="b">
        <v>1</v>
      </c>
      <c r="B95">
        <v>0.19720840000000001</v>
      </c>
      <c r="C95">
        <v>6.5736133000000004E-3</v>
      </c>
    </row>
    <row r="96" spans="1:3" x14ac:dyDescent="0.25">
      <c r="A96" t="b">
        <v>1</v>
      </c>
      <c r="B96">
        <v>5.2588499999999998</v>
      </c>
      <c r="C96">
        <v>6.5735625000000004E-3</v>
      </c>
    </row>
    <row r="97" spans="1:3" x14ac:dyDescent="0.25">
      <c r="A97" t="b">
        <v>1</v>
      </c>
      <c r="B97">
        <v>10.517806999999999</v>
      </c>
      <c r="C97">
        <v>0.35059357000000002</v>
      </c>
    </row>
    <row r="98" spans="1:3" x14ac:dyDescent="0.25">
      <c r="A98" t="b">
        <v>1</v>
      </c>
      <c r="B98">
        <v>280.47473000000002</v>
      </c>
      <c r="C98">
        <v>0.35059341999999999</v>
      </c>
    </row>
    <row r="99" spans="1:3" x14ac:dyDescent="0.25">
      <c r="A99" t="b">
        <v>1</v>
      </c>
      <c r="B99">
        <v>4.732971</v>
      </c>
      <c r="C99">
        <v>6.5735710000000003E-3</v>
      </c>
    </row>
    <row r="100" spans="1:3" x14ac:dyDescent="0.25">
      <c r="A100" t="b">
        <v>1</v>
      </c>
      <c r="B100">
        <v>2454.1532999999999</v>
      </c>
      <c r="C100">
        <v>0.35059332999999998</v>
      </c>
    </row>
    <row r="101" spans="1:3" x14ac:dyDescent="0.25">
      <c r="A101" t="b">
        <v>1</v>
      </c>
      <c r="B101">
        <v>2454.1532999999999</v>
      </c>
      <c r="C101">
        <v>0.35059332999999998</v>
      </c>
    </row>
    <row r="102" spans="1:3" x14ac:dyDescent="0.25">
      <c r="A102" t="b">
        <v>1</v>
      </c>
      <c r="B102">
        <v>5.2588499999999998</v>
      </c>
      <c r="C102">
        <v>6.5735625000000004E-3</v>
      </c>
    </row>
    <row r="103" spans="1:3" x14ac:dyDescent="0.25">
      <c r="A103" t="b">
        <v>1</v>
      </c>
      <c r="B103">
        <v>252.42712</v>
      </c>
      <c r="C103">
        <v>0.35059323999999997</v>
      </c>
    </row>
    <row r="104" spans="1:3" x14ac:dyDescent="0.25">
      <c r="A104" t="b">
        <v>1</v>
      </c>
      <c r="B104">
        <v>280.47473000000002</v>
      </c>
      <c r="C104">
        <v>0.35059341999999999</v>
      </c>
    </row>
    <row r="105" spans="1:3" x14ac:dyDescent="0.25">
      <c r="A105" t="b">
        <v>1</v>
      </c>
      <c r="B105">
        <v>252.42712</v>
      </c>
      <c r="C105">
        <v>0.35059323999999997</v>
      </c>
    </row>
    <row r="106" spans="1:3" x14ac:dyDescent="0.25">
      <c r="A106" t="b">
        <v>1</v>
      </c>
      <c r="B106">
        <v>10.517806999999999</v>
      </c>
      <c r="C106">
        <v>0.35059357000000002</v>
      </c>
    </row>
    <row r="107" spans="1:3" x14ac:dyDescent="0.25">
      <c r="A107" t="b">
        <v>1</v>
      </c>
      <c r="B107">
        <v>5.2588499999999998</v>
      </c>
      <c r="C107">
        <v>6.5735625000000004E-3</v>
      </c>
    </row>
    <row r="108" spans="1:3" x14ac:dyDescent="0.25">
      <c r="A108" t="b">
        <v>1</v>
      </c>
      <c r="B108">
        <v>252.42712</v>
      </c>
      <c r="C108">
        <v>0.35059323999999997</v>
      </c>
    </row>
    <row r="109" spans="1:3" x14ac:dyDescent="0.25">
      <c r="A109" t="b">
        <v>1</v>
      </c>
      <c r="B109">
        <v>0.19720840000000001</v>
      </c>
      <c r="C109">
        <v>6.5736133000000004E-3</v>
      </c>
    </row>
    <row r="110" spans="1:3" x14ac:dyDescent="0.25">
      <c r="A110" t="b">
        <v>1</v>
      </c>
      <c r="B110">
        <v>5.2588499999999998</v>
      </c>
      <c r="C110">
        <v>6.5735625000000004E-3</v>
      </c>
    </row>
    <row r="111" spans="1:3" x14ac:dyDescent="0.25">
      <c r="A111" t="b">
        <v>1</v>
      </c>
      <c r="B111">
        <v>280.47473000000002</v>
      </c>
      <c r="C111">
        <v>0.35059341999999999</v>
      </c>
    </row>
    <row r="112" spans="1:3" x14ac:dyDescent="0.25">
      <c r="A112" t="b">
        <v>1</v>
      </c>
      <c r="B112">
        <v>0.19720840000000001</v>
      </c>
      <c r="C112">
        <v>6.5736133000000004E-3</v>
      </c>
    </row>
    <row r="113" spans="1:3" x14ac:dyDescent="0.25">
      <c r="A113" t="b">
        <v>1</v>
      </c>
      <c r="B113">
        <v>46.015137000000003</v>
      </c>
      <c r="C113">
        <v>6.5735910000000002E-3</v>
      </c>
    </row>
    <row r="114" spans="1:3" x14ac:dyDescent="0.25">
      <c r="A114" t="b">
        <v>1</v>
      </c>
      <c r="B114">
        <v>280.47473000000002</v>
      </c>
      <c r="C114">
        <v>0.35059341999999999</v>
      </c>
    </row>
    <row r="115" spans="1:3" x14ac:dyDescent="0.25">
      <c r="A115" t="b">
        <v>1</v>
      </c>
      <c r="B115">
        <v>252.42712</v>
      </c>
      <c r="C115">
        <v>0.35059323999999997</v>
      </c>
    </row>
    <row r="116" spans="1:3" x14ac:dyDescent="0.25">
      <c r="A116" t="b">
        <v>1</v>
      </c>
      <c r="B116">
        <v>0.19720840000000001</v>
      </c>
      <c r="C116">
        <v>6.5736133000000004E-3</v>
      </c>
    </row>
    <row r="117" spans="1:3" x14ac:dyDescent="0.25">
      <c r="A117" t="b">
        <v>1</v>
      </c>
      <c r="B117">
        <v>5.2588499999999998</v>
      </c>
      <c r="C117">
        <v>6.5735625000000004E-3</v>
      </c>
    </row>
    <row r="118" spans="1:3" x14ac:dyDescent="0.25">
      <c r="A118" t="b">
        <v>1</v>
      </c>
      <c r="B118">
        <v>280.47473000000002</v>
      </c>
      <c r="C118">
        <v>0.35059341999999999</v>
      </c>
    </row>
    <row r="119" spans="1:3" x14ac:dyDescent="0.25">
      <c r="A119" t="b">
        <v>1</v>
      </c>
      <c r="B119">
        <v>280.47473000000002</v>
      </c>
      <c r="C119">
        <v>0.35059341999999999</v>
      </c>
    </row>
    <row r="120" spans="1:3" x14ac:dyDescent="0.25">
      <c r="A120" t="b">
        <v>1</v>
      </c>
      <c r="B120">
        <v>4.732971</v>
      </c>
      <c r="C120">
        <v>6.5735710000000003E-3</v>
      </c>
    </row>
    <row r="121" spans="1:3" x14ac:dyDescent="0.25">
      <c r="A121" t="b">
        <v>1</v>
      </c>
      <c r="B121">
        <v>252.42712</v>
      </c>
      <c r="C121">
        <v>0.35059323999999997</v>
      </c>
    </row>
    <row r="122" spans="1:3" x14ac:dyDescent="0.25">
      <c r="A122" t="b">
        <v>1</v>
      </c>
      <c r="B122">
        <v>252.42712</v>
      </c>
      <c r="C122">
        <v>0.35059323999999997</v>
      </c>
    </row>
    <row r="123" spans="1:3" x14ac:dyDescent="0.25">
      <c r="A123" t="b">
        <v>1</v>
      </c>
      <c r="B123">
        <v>0.19720840000000001</v>
      </c>
      <c r="C123">
        <v>6.5736133000000004E-3</v>
      </c>
    </row>
    <row r="124" spans="1:3" x14ac:dyDescent="0.25">
      <c r="A124" t="b">
        <v>1</v>
      </c>
      <c r="B124">
        <v>252.42712</v>
      </c>
      <c r="C124">
        <v>0.35059323999999997</v>
      </c>
    </row>
    <row r="125" spans="1:3" x14ac:dyDescent="0.25">
      <c r="A125" t="b">
        <v>1</v>
      </c>
      <c r="B125">
        <v>10.517806999999999</v>
      </c>
      <c r="C125">
        <v>0.35059357000000002</v>
      </c>
    </row>
    <row r="126" spans="1:3" x14ac:dyDescent="0.25">
      <c r="A126" t="b">
        <v>1</v>
      </c>
      <c r="B126">
        <v>10.517806999999999</v>
      </c>
      <c r="C126">
        <v>0.35059357000000002</v>
      </c>
    </row>
    <row r="127" spans="1:3" x14ac:dyDescent="0.25">
      <c r="A127" t="b">
        <v>1</v>
      </c>
      <c r="B127">
        <v>46.015137000000003</v>
      </c>
      <c r="C127">
        <v>6.5735910000000002E-3</v>
      </c>
    </row>
    <row r="128" spans="1:3" x14ac:dyDescent="0.25">
      <c r="A128" t="b">
        <v>1</v>
      </c>
      <c r="B128">
        <v>280.47473000000002</v>
      </c>
      <c r="C128">
        <v>0.35059341999999999</v>
      </c>
    </row>
    <row r="129" spans="1:3" x14ac:dyDescent="0.25">
      <c r="A129" t="b">
        <v>1</v>
      </c>
      <c r="B129">
        <v>46.015137000000003</v>
      </c>
      <c r="C129">
        <v>6.5735910000000002E-3</v>
      </c>
    </row>
    <row r="130" spans="1:3" x14ac:dyDescent="0.25">
      <c r="A130" t="b">
        <v>1</v>
      </c>
      <c r="B130">
        <v>2454.1532999999999</v>
      </c>
      <c r="C130">
        <v>0.35059332999999998</v>
      </c>
    </row>
    <row r="131" spans="1:3" x14ac:dyDescent="0.25">
      <c r="A131" t="b">
        <v>1</v>
      </c>
      <c r="B131">
        <v>5.2588499999999998</v>
      </c>
      <c r="C131">
        <v>6.5735625000000004E-3</v>
      </c>
    </row>
    <row r="132" spans="1:3" x14ac:dyDescent="0.25">
      <c r="A132" t="b">
        <v>1</v>
      </c>
      <c r="B132">
        <v>2454.1532999999999</v>
      </c>
      <c r="C132">
        <v>0.35059332999999998</v>
      </c>
    </row>
    <row r="133" spans="1:3" x14ac:dyDescent="0.25">
      <c r="A133" t="b">
        <v>1</v>
      </c>
      <c r="B133">
        <v>2454.1532999999999</v>
      </c>
      <c r="C133">
        <v>0.35059332999999998</v>
      </c>
    </row>
    <row r="134" spans="1:3" x14ac:dyDescent="0.25">
      <c r="A134" t="b">
        <v>1</v>
      </c>
      <c r="B134">
        <v>2454.1532999999999</v>
      </c>
      <c r="C134">
        <v>0.35059332999999998</v>
      </c>
    </row>
    <row r="135" spans="1:3" x14ac:dyDescent="0.25">
      <c r="A135" t="b">
        <v>1</v>
      </c>
      <c r="B135">
        <v>10.517806999999999</v>
      </c>
      <c r="C135">
        <v>0.35059357000000002</v>
      </c>
    </row>
    <row r="136" spans="1:3" x14ac:dyDescent="0.25">
      <c r="A136" t="b">
        <v>1</v>
      </c>
      <c r="B136">
        <v>280.47473000000002</v>
      </c>
      <c r="C136">
        <v>0.35059341999999999</v>
      </c>
    </row>
    <row r="137" spans="1:3" x14ac:dyDescent="0.25">
      <c r="A137" t="b">
        <v>1</v>
      </c>
      <c r="B137">
        <v>280.47473000000002</v>
      </c>
      <c r="C137">
        <v>0.35059341999999999</v>
      </c>
    </row>
    <row r="138" spans="1:3" x14ac:dyDescent="0.25">
      <c r="A138" t="b">
        <v>1</v>
      </c>
      <c r="B138">
        <v>5.2588499999999998</v>
      </c>
      <c r="C138">
        <v>6.5735625000000004E-3</v>
      </c>
    </row>
    <row r="139" spans="1:3" x14ac:dyDescent="0.25">
      <c r="A139" t="b">
        <v>1</v>
      </c>
      <c r="B139">
        <v>10.517806999999999</v>
      </c>
      <c r="C139">
        <v>0.35059357000000002</v>
      </c>
    </row>
    <row r="140" spans="1:3" x14ac:dyDescent="0.25">
      <c r="A140" t="b">
        <v>1</v>
      </c>
      <c r="B140">
        <v>4.732971</v>
      </c>
      <c r="C140">
        <v>6.5735710000000003E-3</v>
      </c>
    </row>
    <row r="141" spans="1:3" x14ac:dyDescent="0.25">
      <c r="A141" t="b">
        <v>1</v>
      </c>
      <c r="B141">
        <v>46.015137000000003</v>
      </c>
      <c r="C141">
        <v>6.5735910000000002E-3</v>
      </c>
    </row>
    <row r="142" spans="1:3" x14ac:dyDescent="0.25">
      <c r="A142" t="b">
        <v>1</v>
      </c>
      <c r="B142">
        <v>0.19720840000000001</v>
      </c>
      <c r="C142">
        <v>6.5736133000000004E-3</v>
      </c>
    </row>
    <row r="143" spans="1:3" x14ac:dyDescent="0.25">
      <c r="A143" t="b">
        <v>1</v>
      </c>
      <c r="B143">
        <v>4.732971</v>
      </c>
      <c r="C143">
        <v>6.5735710000000003E-3</v>
      </c>
    </row>
    <row r="144" spans="1:3" x14ac:dyDescent="0.25">
      <c r="A144" t="b">
        <v>1</v>
      </c>
      <c r="B144">
        <v>4.732971</v>
      </c>
      <c r="C144">
        <v>6.5735710000000003E-3</v>
      </c>
    </row>
    <row r="145" spans="1:3" x14ac:dyDescent="0.25">
      <c r="A145" t="b">
        <v>1</v>
      </c>
      <c r="B145">
        <v>10.517806999999999</v>
      </c>
      <c r="C145">
        <v>0.35059357000000002</v>
      </c>
    </row>
    <row r="146" spans="1:3" x14ac:dyDescent="0.25">
      <c r="A146" t="b">
        <v>1</v>
      </c>
      <c r="B146">
        <v>0.19720840000000001</v>
      </c>
      <c r="C146">
        <v>6.5736133000000004E-3</v>
      </c>
    </row>
    <row r="147" spans="1:3" x14ac:dyDescent="0.25">
      <c r="A147" t="b">
        <v>1</v>
      </c>
      <c r="B147">
        <v>46.015137000000003</v>
      </c>
      <c r="C147">
        <v>6.5735910000000002E-3</v>
      </c>
    </row>
    <row r="148" spans="1:3" x14ac:dyDescent="0.25">
      <c r="A148" t="b">
        <v>1</v>
      </c>
      <c r="B148">
        <v>252.42712</v>
      </c>
      <c r="C148">
        <v>0.35059323999999997</v>
      </c>
    </row>
    <row r="149" spans="1:3" x14ac:dyDescent="0.25">
      <c r="A149" t="b">
        <v>1</v>
      </c>
      <c r="B149">
        <v>2454.1532999999999</v>
      </c>
      <c r="C149">
        <v>0.35059332999999998</v>
      </c>
    </row>
    <row r="150" spans="1:3" x14ac:dyDescent="0.25">
      <c r="A150" t="b">
        <v>1</v>
      </c>
      <c r="B150">
        <v>4.732971</v>
      </c>
      <c r="C150">
        <v>6.5735710000000003E-3</v>
      </c>
    </row>
    <row r="151" spans="1:3" x14ac:dyDescent="0.25">
      <c r="A151" t="b">
        <v>1</v>
      </c>
      <c r="B151">
        <v>2454.1532999999999</v>
      </c>
      <c r="C151">
        <v>0.35059332999999998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72B19-0C58-4ADE-BB94-8D1C1D91A5C1}">
  <dimension ref="A1:F151"/>
  <sheetViews>
    <sheetView workbookViewId="0">
      <selection activeCell="F7" sqref="F7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7109375" bestFit="1" customWidth="1"/>
    <col min="5" max="5" width="29.8554687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ht="18.75" x14ac:dyDescent="0.3">
      <c r="A2" t="b">
        <v>1</v>
      </c>
      <c r="B2">
        <v>-1.7710686</v>
      </c>
      <c r="C2">
        <v>-5.9035617999999998E-2</v>
      </c>
      <c r="E2" s="1" t="s">
        <v>3</v>
      </c>
      <c r="F2" s="2">
        <f xml:space="preserve"> COUNTIF(TradeResults8[Column1], "VERDADEIRO") / COUNTA(TradeResults8[Column1])</f>
        <v>1</v>
      </c>
    </row>
    <row r="3" spans="1:6" ht="18.75" x14ac:dyDescent="0.3">
      <c r="A3" t="b">
        <v>1</v>
      </c>
      <c r="B3">
        <v>-74.252440000000007</v>
      </c>
      <c r="C3">
        <v>-0.10312839</v>
      </c>
      <c r="E3" s="1" t="s">
        <v>4</v>
      </c>
      <c r="F3" s="3">
        <f xml:space="preserve"> AVERAGE(TradeResults8[Column3])</f>
        <v>-2.6325834311999988E-2</v>
      </c>
    </row>
    <row r="4" spans="1:6" ht="18.75" x14ac:dyDescent="0.3">
      <c r="A4" t="b">
        <v>1</v>
      </c>
      <c r="B4">
        <v>1.6719265000000001</v>
      </c>
      <c r="C4">
        <v>5.5730883000000002E-2</v>
      </c>
      <c r="E4" s="4" t="s">
        <v>5</v>
      </c>
      <c r="F4" s="2">
        <f>_xlfn.STDEV.P(TradeResults8[Column3])</f>
        <v>6.6117325499982324E-2</v>
      </c>
    </row>
    <row r="5" spans="1:6" ht="18.75" x14ac:dyDescent="0.3">
      <c r="A5" t="b">
        <v>1</v>
      </c>
      <c r="B5">
        <v>3.0391235000000001</v>
      </c>
      <c r="C5">
        <v>3.7989043999999998E-3</v>
      </c>
      <c r="E5" s="1" t="s">
        <v>6</v>
      </c>
      <c r="F5" s="2">
        <f t="array" ref="F5">_xlfn.STDEV.P(IF(TradeResults8[Column3] &gt; 0,TradeResults8[Column3]))</f>
        <v>3.1462961435191325E-2</v>
      </c>
    </row>
    <row r="6" spans="1:6" ht="18.75" x14ac:dyDescent="0.3">
      <c r="A6" t="b">
        <v>1</v>
      </c>
      <c r="B6">
        <v>68.094054999999997</v>
      </c>
      <c r="C6">
        <v>8.5117570000000004E-2</v>
      </c>
      <c r="E6" s="1" t="s">
        <v>7</v>
      </c>
      <c r="F6" s="3">
        <f t="array" ref="F6">_xlfn.STDEV.P(IF(TradeResults8[Column3] &lt; 0,TradeResults8[Column3]))</f>
        <v>4.2119703288317836E-2</v>
      </c>
    </row>
    <row r="7" spans="1:6" x14ac:dyDescent="0.25">
      <c r="A7" t="b">
        <v>1</v>
      </c>
      <c r="B7">
        <v>-405.34570000000002</v>
      </c>
      <c r="C7">
        <v>-5.7906529999999998E-2</v>
      </c>
    </row>
    <row r="8" spans="1:6" x14ac:dyDescent="0.25">
      <c r="A8" t="b">
        <v>1</v>
      </c>
      <c r="B8">
        <v>-51.648986999999998</v>
      </c>
      <c r="C8">
        <v>-7.1734703999999996E-2</v>
      </c>
    </row>
    <row r="9" spans="1:6" x14ac:dyDescent="0.25">
      <c r="A9" t="b">
        <v>1</v>
      </c>
      <c r="B9">
        <v>64.591125000000005</v>
      </c>
      <c r="C9">
        <v>8.0738909999999997E-2</v>
      </c>
    </row>
    <row r="10" spans="1:6" x14ac:dyDescent="0.25">
      <c r="A10" t="b">
        <v>1</v>
      </c>
      <c r="B10">
        <v>41.260129999999997</v>
      </c>
      <c r="C10">
        <v>5.1575164999999999E-2</v>
      </c>
    </row>
    <row r="11" spans="1:6" x14ac:dyDescent="0.25">
      <c r="A11" t="b">
        <v>1</v>
      </c>
      <c r="B11">
        <v>-88.44</v>
      </c>
      <c r="C11">
        <v>-0.11055</v>
      </c>
    </row>
    <row r="12" spans="1:6" x14ac:dyDescent="0.25">
      <c r="A12" t="b">
        <v>1</v>
      </c>
      <c r="B12">
        <v>-54.28528</v>
      </c>
      <c r="C12">
        <v>-7.539622E-2</v>
      </c>
    </row>
    <row r="13" spans="1:6" x14ac:dyDescent="0.25">
      <c r="A13" t="b">
        <v>1</v>
      </c>
      <c r="B13">
        <v>40.280149999999999</v>
      </c>
      <c r="C13">
        <v>5.0350190000000003E-2</v>
      </c>
    </row>
    <row r="14" spans="1:6" x14ac:dyDescent="0.25">
      <c r="A14" t="b">
        <v>1</v>
      </c>
      <c r="B14">
        <v>-22.305847</v>
      </c>
      <c r="C14">
        <v>-3.0980343E-2</v>
      </c>
    </row>
    <row r="15" spans="1:6" x14ac:dyDescent="0.25">
      <c r="A15" t="b">
        <v>1</v>
      </c>
      <c r="B15">
        <v>0.80362319999999998</v>
      </c>
      <c r="C15">
        <v>2.6787439999999999E-2</v>
      </c>
    </row>
    <row r="16" spans="1:6" x14ac:dyDescent="0.25">
      <c r="A16" t="b">
        <v>1</v>
      </c>
      <c r="B16">
        <v>-28.99701</v>
      </c>
      <c r="C16">
        <v>-3.6246262000000001E-2</v>
      </c>
    </row>
    <row r="17" spans="1:3" x14ac:dyDescent="0.25">
      <c r="A17" t="b">
        <v>1</v>
      </c>
      <c r="B17">
        <v>-99.858029999999999</v>
      </c>
      <c r="C17">
        <v>-0.12482254</v>
      </c>
    </row>
    <row r="18" spans="1:3" x14ac:dyDescent="0.25">
      <c r="A18" t="b">
        <v>1</v>
      </c>
      <c r="B18">
        <v>-400.85645</v>
      </c>
      <c r="C18">
        <v>-5.7265206999999999E-2</v>
      </c>
    </row>
    <row r="19" spans="1:3" x14ac:dyDescent="0.25">
      <c r="A19" t="b">
        <v>1</v>
      </c>
      <c r="B19">
        <v>-208.73241999999999</v>
      </c>
      <c r="C19">
        <v>-2.9818917E-2</v>
      </c>
    </row>
    <row r="20" spans="1:3" x14ac:dyDescent="0.25">
      <c r="A20" t="b">
        <v>1</v>
      </c>
      <c r="B20">
        <v>-95.926940000000002</v>
      </c>
      <c r="C20">
        <v>-0.13323186000000001</v>
      </c>
    </row>
    <row r="21" spans="1:3" x14ac:dyDescent="0.25">
      <c r="A21" t="b">
        <v>1</v>
      </c>
      <c r="B21">
        <v>4.8705444</v>
      </c>
      <c r="C21">
        <v>6.7646449999999997E-3</v>
      </c>
    </row>
    <row r="22" spans="1:3" x14ac:dyDescent="0.25">
      <c r="A22" t="b">
        <v>1</v>
      </c>
      <c r="B22">
        <v>-127.51099000000001</v>
      </c>
      <c r="C22">
        <v>-0.15938874</v>
      </c>
    </row>
    <row r="23" spans="1:3" x14ac:dyDescent="0.25">
      <c r="A23" t="b">
        <v>1</v>
      </c>
      <c r="B23">
        <v>53.449646000000001</v>
      </c>
      <c r="C23">
        <v>7.4235620000000002E-2</v>
      </c>
    </row>
    <row r="24" spans="1:3" x14ac:dyDescent="0.25">
      <c r="A24" t="b">
        <v>1</v>
      </c>
      <c r="B24">
        <v>-44.559019999999997</v>
      </c>
      <c r="C24">
        <v>-6.1887530000000003E-2</v>
      </c>
    </row>
    <row r="25" spans="1:3" x14ac:dyDescent="0.25">
      <c r="A25" t="b">
        <v>1</v>
      </c>
      <c r="B25">
        <v>-217.40136999999999</v>
      </c>
      <c r="C25">
        <v>-3.1057337000000001E-2</v>
      </c>
    </row>
    <row r="26" spans="1:3" x14ac:dyDescent="0.25">
      <c r="A26" t="b">
        <v>1</v>
      </c>
      <c r="B26">
        <v>69.797060000000002</v>
      </c>
      <c r="C26">
        <v>8.7246320000000002E-2</v>
      </c>
    </row>
    <row r="27" spans="1:3" x14ac:dyDescent="0.25">
      <c r="A27" t="b">
        <v>1</v>
      </c>
      <c r="B27">
        <v>10.004089</v>
      </c>
      <c r="C27">
        <v>1.3894568E-2</v>
      </c>
    </row>
    <row r="28" spans="1:3" x14ac:dyDescent="0.25">
      <c r="A28" t="b">
        <v>1</v>
      </c>
      <c r="B28">
        <v>47.720275999999998</v>
      </c>
      <c r="C28">
        <v>6.6278160000000003E-2</v>
      </c>
    </row>
    <row r="29" spans="1:3" x14ac:dyDescent="0.25">
      <c r="A29" t="b">
        <v>1</v>
      </c>
      <c r="B29">
        <v>-46.338318000000001</v>
      </c>
      <c r="C29">
        <v>-6.4358780000000004E-2</v>
      </c>
    </row>
    <row r="30" spans="1:3" x14ac:dyDescent="0.25">
      <c r="A30" t="b">
        <v>1</v>
      </c>
      <c r="B30">
        <v>94.551270000000002</v>
      </c>
      <c r="C30">
        <v>1.3507323999999999E-2</v>
      </c>
    </row>
    <row r="31" spans="1:3" x14ac:dyDescent="0.25">
      <c r="A31" t="b">
        <v>1</v>
      </c>
      <c r="B31">
        <v>33.464843999999999</v>
      </c>
      <c r="C31">
        <v>4.7806919999999996E-3</v>
      </c>
    </row>
    <row r="32" spans="1:3" x14ac:dyDescent="0.25">
      <c r="A32" t="b">
        <v>1</v>
      </c>
      <c r="B32">
        <v>-426.57130000000001</v>
      </c>
      <c r="C32">
        <v>-6.0938757000000003E-2</v>
      </c>
    </row>
    <row r="33" spans="1:3" x14ac:dyDescent="0.25">
      <c r="A33" t="b">
        <v>1</v>
      </c>
      <c r="B33">
        <v>-499.72753999999998</v>
      </c>
      <c r="C33">
        <v>-7.1389645000000002E-2</v>
      </c>
    </row>
    <row r="34" spans="1:3" x14ac:dyDescent="0.25">
      <c r="A34" t="b">
        <v>1</v>
      </c>
      <c r="B34">
        <v>1.1441402000000001</v>
      </c>
      <c r="C34">
        <v>3.813801E-2</v>
      </c>
    </row>
    <row r="35" spans="1:3" x14ac:dyDescent="0.25">
      <c r="A35" t="b">
        <v>1</v>
      </c>
      <c r="B35">
        <v>527.92629999999997</v>
      </c>
      <c r="C35">
        <v>7.5418040000000006E-2</v>
      </c>
    </row>
    <row r="36" spans="1:3" x14ac:dyDescent="0.25">
      <c r="A36" t="b">
        <v>1</v>
      </c>
      <c r="B36">
        <v>-2.3402443000000002</v>
      </c>
      <c r="C36">
        <v>-7.8008145000000001E-2</v>
      </c>
    </row>
    <row r="37" spans="1:3" x14ac:dyDescent="0.25">
      <c r="A37" t="b">
        <v>1</v>
      </c>
      <c r="B37">
        <v>0.97240260000000001</v>
      </c>
      <c r="C37">
        <v>3.2413419999999998E-2</v>
      </c>
    </row>
    <row r="38" spans="1:3" x14ac:dyDescent="0.25">
      <c r="A38" t="b">
        <v>1</v>
      </c>
      <c r="B38">
        <v>-347.76220000000001</v>
      </c>
      <c r="C38">
        <v>-4.9680315000000003E-2</v>
      </c>
    </row>
    <row r="39" spans="1:3" x14ac:dyDescent="0.25">
      <c r="A39" t="b">
        <v>1</v>
      </c>
      <c r="B39">
        <v>-1.8903236000000001</v>
      </c>
      <c r="C39">
        <v>-6.3010789999999997E-2</v>
      </c>
    </row>
    <row r="40" spans="1:3" x14ac:dyDescent="0.25">
      <c r="A40" t="b">
        <v>1</v>
      </c>
      <c r="B40">
        <v>2.0857697000000002</v>
      </c>
      <c r="C40">
        <v>6.9525649999999994E-2</v>
      </c>
    </row>
    <row r="41" spans="1:3" x14ac:dyDescent="0.25">
      <c r="A41" t="b">
        <v>1</v>
      </c>
      <c r="B41">
        <v>-124.46625</v>
      </c>
      <c r="C41">
        <v>-0.17286979</v>
      </c>
    </row>
    <row r="42" spans="1:3" x14ac:dyDescent="0.25">
      <c r="A42" t="b">
        <v>1</v>
      </c>
      <c r="B42">
        <v>-1.2376366000000001</v>
      </c>
      <c r="C42">
        <v>-4.1254553999999999E-2</v>
      </c>
    </row>
    <row r="43" spans="1:3" x14ac:dyDescent="0.25">
      <c r="A43" t="b">
        <v>1</v>
      </c>
      <c r="B43">
        <v>-721.06885</v>
      </c>
      <c r="C43">
        <v>-0.10300983499999999</v>
      </c>
    </row>
    <row r="44" spans="1:3" x14ac:dyDescent="0.25">
      <c r="A44" t="b">
        <v>1</v>
      </c>
      <c r="B44">
        <v>8.2273560000000003</v>
      </c>
      <c r="C44">
        <v>1.1426883000000001E-2</v>
      </c>
    </row>
    <row r="45" spans="1:3" x14ac:dyDescent="0.25">
      <c r="A45" t="b">
        <v>1</v>
      </c>
      <c r="B45">
        <v>-13.895630000000001</v>
      </c>
      <c r="C45">
        <v>-1.7369537000000001E-2</v>
      </c>
    </row>
    <row r="46" spans="1:3" x14ac:dyDescent="0.25">
      <c r="A46" t="b">
        <v>1</v>
      </c>
      <c r="B46">
        <v>1.6986007999999999</v>
      </c>
      <c r="C46">
        <v>5.6620023999999998E-2</v>
      </c>
    </row>
    <row r="47" spans="1:3" x14ac:dyDescent="0.25">
      <c r="A47" t="b">
        <v>1</v>
      </c>
      <c r="B47">
        <v>-371.82177999999999</v>
      </c>
      <c r="C47">
        <v>-5.3117400000000002E-2</v>
      </c>
    </row>
    <row r="48" spans="1:3" x14ac:dyDescent="0.25">
      <c r="A48" t="b">
        <v>1</v>
      </c>
      <c r="B48">
        <v>-105.10406500000001</v>
      </c>
      <c r="C48">
        <v>-0.13138008000000001</v>
      </c>
    </row>
    <row r="49" spans="1:3" x14ac:dyDescent="0.25">
      <c r="A49" t="b">
        <v>1</v>
      </c>
      <c r="B49">
        <v>-44.625549999999997</v>
      </c>
      <c r="C49">
        <v>-6.1979930000000003E-2</v>
      </c>
    </row>
    <row r="50" spans="1:3" x14ac:dyDescent="0.25">
      <c r="A50" t="b">
        <v>1</v>
      </c>
      <c r="B50">
        <v>0.10571670499999999</v>
      </c>
      <c r="C50">
        <v>3.5238902000000001E-3</v>
      </c>
    </row>
    <row r="51" spans="1:3" x14ac:dyDescent="0.25">
      <c r="A51" t="b">
        <v>1</v>
      </c>
      <c r="B51">
        <v>192.91113000000001</v>
      </c>
      <c r="C51">
        <v>2.7558732999999998E-2</v>
      </c>
    </row>
    <row r="52" spans="1:3" x14ac:dyDescent="0.25">
      <c r="A52" t="b">
        <v>1</v>
      </c>
      <c r="B52">
        <v>45.692810000000001</v>
      </c>
      <c r="C52">
        <v>5.7116013E-2</v>
      </c>
    </row>
    <row r="53" spans="1:3" x14ac:dyDescent="0.25">
      <c r="A53" t="b">
        <v>1</v>
      </c>
      <c r="B53">
        <v>-38.757812000000001</v>
      </c>
      <c r="C53">
        <v>-4.8447266000000003E-2</v>
      </c>
    </row>
    <row r="54" spans="1:3" x14ac:dyDescent="0.25">
      <c r="A54" t="b">
        <v>1</v>
      </c>
      <c r="B54">
        <v>-366.53613000000001</v>
      </c>
      <c r="C54">
        <v>-5.2362303999999998E-2</v>
      </c>
    </row>
    <row r="55" spans="1:3" x14ac:dyDescent="0.25">
      <c r="A55" t="b">
        <v>1</v>
      </c>
      <c r="B55">
        <v>9.1481320000000004</v>
      </c>
      <c r="C55">
        <v>1.270574E-2</v>
      </c>
    </row>
    <row r="56" spans="1:3" x14ac:dyDescent="0.25">
      <c r="A56" t="b">
        <v>1</v>
      </c>
      <c r="B56">
        <v>-92.405760000000001</v>
      </c>
      <c r="C56">
        <v>-1.3200823E-2</v>
      </c>
    </row>
    <row r="57" spans="1:3" x14ac:dyDescent="0.25">
      <c r="A57" t="b">
        <v>1</v>
      </c>
      <c r="B57">
        <v>-50.785890000000002</v>
      </c>
      <c r="C57">
        <v>-7.0535959999999995E-2</v>
      </c>
    </row>
    <row r="58" spans="1:3" x14ac:dyDescent="0.25">
      <c r="A58" t="b">
        <v>1</v>
      </c>
      <c r="B58">
        <v>75.334594999999993</v>
      </c>
      <c r="C58">
        <v>0.10463138</v>
      </c>
    </row>
    <row r="59" spans="1:3" x14ac:dyDescent="0.25">
      <c r="A59" t="b">
        <v>1</v>
      </c>
      <c r="B59">
        <v>-1.3156528000000001</v>
      </c>
      <c r="C59">
        <v>-4.3855092999999998E-2</v>
      </c>
    </row>
    <row r="60" spans="1:3" x14ac:dyDescent="0.25">
      <c r="A60" t="b">
        <v>1</v>
      </c>
      <c r="B60">
        <v>13.211487</v>
      </c>
      <c r="C60">
        <v>1.6514358999999999E-2</v>
      </c>
    </row>
    <row r="61" spans="1:3" x14ac:dyDescent="0.25">
      <c r="A61" t="b">
        <v>1</v>
      </c>
      <c r="B61">
        <v>-33.055602999999998</v>
      </c>
      <c r="C61">
        <v>-4.5910560000000003E-2</v>
      </c>
    </row>
    <row r="62" spans="1:3" x14ac:dyDescent="0.25">
      <c r="A62" t="b">
        <v>1</v>
      </c>
      <c r="B62">
        <v>-2.7087270000000001</v>
      </c>
      <c r="C62">
        <v>-9.0290899999999993E-2</v>
      </c>
    </row>
    <row r="63" spans="1:3" x14ac:dyDescent="0.25">
      <c r="A63" t="b">
        <v>1</v>
      </c>
      <c r="B63">
        <v>9.6807250000000007</v>
      </c>
      <c r="C63">
        <v>1.3445452E-2</v>
      </c>
    </row>
    <row r="64" spans="1:3" x14ac:dyDescent="0.25">
      <c r="A64" t="b">
        <v>1</v>
      </c>
      <c r="B64">
        <v>-54.041137999999997</v>
      </c>
      <c r="C64">
        <v>-7.5057133999999998E-2</v>
      </c>
    </row>
    <row r="65" spans="1:3" x14ac:dyDescent="0.25">
      <c r="A65" t="b">
        <v>1</v>
      </c>
      <c r="B65">
        <v>1.1616096</v>
      </c>
      <c r="C65">
        <v>3.8720320000000003E-2</v>
      </c>
    </row>
    <row r="66" spans="1:3" x14ac:dyDescent="0.25">
      <c r="A66" t="b">
        <v>1</v>
      </c>
      <c r="B66">
        <v>96.101990000000001</v>
      </c>
      <c r="C66">
        <v>0.12012748400000001</v>
      </c>
    </row>
    <row r="67" spans="1:3" x14ac:dyDescent="0.25">
      <c r="A67" t="b">
        <v>1</v>
      </c>
      <c r="B67">
        <v>21.022704999999998</v>
      </c>
      <c r="C67">
        <v>2.6278381999999999E-2</v>
      </c>
    </row>
    <row r="68" spans="1:3" x14ac:dyDescent="0.25">
      <c r="A68" t="b">
        <v>1</v>
      </c>
      <c r="B68">
        <v>-18.067931999999999</v>
      </c>
      <c r="C68">
        <v>-2.5094350000000001E-2</v>
      </c>
    </row>
    <row r="69" spans="1:3" x14ac:dyDescent="0.25">
      <c r="A69" t="b">
        <v>1</v>
      </c>
      <c r="B69">
        <v>-14.383057000000001</v>
      </c>
      <c r="C69">
        <v>-1.7978820999999999E-2</v>
      </c>
    </row>
    <row r="70" spans="1:3" x14ac:dyDescent="0.25">
      <c r="A70" t="b">
        <v>1</v>
      </c>
      <c r="B70">
        <v>-20.136047000000001</v>
      </c>
      <c r="C70">
        <v>-2.7966732000000001E-2</v>
      </c>
    </row>
    <row r="71" spans="1:3" x14ac:dyDescent="0.25">
      <c r="A71" t="b">
        <v>1</v>
      </c>
      <c r="B71">
        <v>63.277526999999999</v>
      </c>
      <c r="C71">
        <v>7.9096905999999995E-2</v>
      </c>
    </row>
    <row r="72" spans="1:3" x14ac:dyDescent="0.25">
      <c r="A72" t="b">
        <v>1</v>
      </c>
      <c r="B72">
        <v>-11.895386</v>
      </c>
      <c r="C72">
        <v>-1.6521368000000002E-2</v>
      </c>
    </row>
    <row r="73" spans="1:3" x14ac:dyDescent="0.25">
      <c r="A73" t="b">
        <v>1</v>
      </c>
      <c r="B73">
        <v>0.120407104</v>
      </c>
      <c r="C73">
        <v>4.0135700000000002E-3</v>
      </c>
    </row>
    <row r="74" spans="1:3" x14ac:dyDescent="0.25">
      <c r="A74" t="b">
        <v>1</v>
      </c>
      <c r="B74">
        <v>-20.164673000000001</v>
      </c>
      <c r="C74">
        <v>-2.8006489999999998E-2</v>
      </c>
    </row>
    <row r="75" spans="1:3" x14ac:dyDescent="0.25">
      <c r="A75" t="b">
        <v>1</v>
      </c>
      <c r="B75">
        <v>-84.357299999999995</v>
      </c>
      <c r="C75">
        <v>-0.10544662</v>
      </c>
    </row>
    <row r="76" spans="1:3" x14ac:dyDescent="0.25">
      <c r="A76" t="b">
        <v>1</v>
      </c>
      <c r="B76">
        <v>-176.09180000000001</v>
      </c>
      <c r="C76">
        <v>-2.515597E-2</v>
      </c>
    </row>
    <row r="77" spans="1:3" x14ac:dyDescent="0.25">
      <c r="A77" t="b">
        <v>1</v>
      </c>
      <c r="B77">
        <v>-59.055847</v>
      </c>
      <c r="C77">
        <v>-7.381981E-2</v>
      </c>
    </row>
    <row r="78" spans="1:3" x14ac:dyDescent="0.25">
      <c r="A78" t="b">
        <v>1</v>
      </c>
      <c r="B78">
        <v>-176.61815999999999</v>
      </c>
      <c r="C78">
        <v>-2.5231165999999999E-2</v>
      </c>
    </row>
    <row r="79" spans="1:3" x14ac:dyDescent="0.25">
      <c r="A79" t="b">
        <v>1</v>
      </c>
      <c r="B79">
        <v>-46.489745999999997</v>
      </c>
      <c r="C79">
        <v>-5.8112179999999999E-2</v>
      </c>
    </row>
    <row r="80" spans="1:3" x14ac:dyDescent="0.25">
      <c r="A80" t="b">
        <v>1</v>
      </c>
      <c r="B80">
        <v>-48.687378000000002</v>
      </c>
      <c r="C80">
        <v>-6.7621360000000005E-2</v>
      </c>
    </row>
    <row r="81" spans="1:3" x14ac:dyDescent="0.25">
      <c r="A81" t="b">
        <v>1</v>
      </c>
      <c r="B81">
        <v>-71.827759999999998</v>
      </c>
      <c r="C81">
        <v>-9.9760779999999993E-2</v>
      </c>
    </row>
    <row r="82" spans="1:3" x14ac:dyDescent="0.25">
      <c r="A82" t="b">
        <v>1</v>
      </c>
      <c r="B82">
        <v>-25.504639000000001</v>
      </c>
      <c r="C82">
        <v>-3.5423107000000002E-2</v>
      </c>
    </row>
    <row r="83" spans="1:3" x14ac:dyDescent="0.25">
      <c r="A83" t="b">
        <v>1</v>
      </c>
      <c r="B83">
        <v>-112.28357</v>
      </c>
      <c r="C83">
        <v>-0.14035444999999999</v>
      </c>
    </row>
    <row r="84" spans="1:3" x14ac:dyDescent="0.25">
      <c r="A84" t="b">
        <v>1</v>
      </c>
      <c r="B84">
        <v>20.553345</v>
      </c>
      <c r="C84">
        <v>2.8546313E-2</v>
      </c>
    </row>
    <row r="85" spans="1:3" x14ac:dyDescent="0.25">
      <c r="A85" t="b">
        <v>1</v>
      </c>
      <c r="B85">
        <v>-1018.98</v>
      </c>
      <c r="C85">
        <v>-0.14556856000000001</v>
      </c>
    </row>
    <row r="86" spans="1:3" x14ac:dyDescent="0.25">
      <c r="A86" t="b">
        <v>1</v>
      </c>
      <c r="B86">
        <v>-1182.6846</v>
      </c>
      <c r="C86">
        <v>-0.16895494</v>
      </c>
    </row>
    <row r="87" spans="1:3" x14ac:dyDescent="0.25">
      <c r="A87" t="b">
        <v>1</v>
      </c>
      <c r="B87">
        <v>-93.707030000000003</v>
      </c>
      <c r="C87">
        <v>-1.3386719E-2</v>
      </c>
    </row>
    <row r="88" spans="1:3" x14ac:dyDescent="0.25">
      <c r="A88" t="b">
        <v>1</v>
      </c>
      <c r="B88">
        <v>2.1849441999999999</v>
      </c>
      <c r="C88">
        <v>7.2831473999999993E-2</v>
      </c>
    </row>
    <row r="89" spans="1:3" x14ac:dyDescent="0.25">
      <c r="A89" t="b">
        <v>1</v>
      </c>
      <c r="B89">
        <v>85.155519999999996</v>
      </c>
      <c r="C89">
        <v>0.106444396</v>
      </c>
    </row>
    <row r="90" spans="1:3" x14ac:dyDescent="0.25">
      <c r="A90" t="b">
        <v>1</v>
      </c>
      <c r="B90">
        <v>-8.1101069999999993</v>
      </c>
      <c r="C90">
        <v>-1.0137634E-2</v>
      </c>
    </row>
    <row r="91" spans="1:3" x14ac:dyDescent="0.25">
      <c r="A91" t="b">
        <v>1</v>
      </c>
      <c r="B91">
        <v>-334.37939999999998</v>
      </c>
      <c r="C91">
        <v>-4.7768484999999999E-2</v>
      </c>
    </row>
    <row r="92" spans="1:3" x14ac:dyDescent="0.25">
      <c r="A92" t="b">
        <v>1</v>
      </c>
      <c r="B92">
        <v>-91.315250000000006</v>
      </c>
      <c r="C92">
        <v>-0.11414406000000001</v>
      </c>
    </row>
    <row r="93" spans="1:3" x14ac:dyDescent="0.25">
      <c r="A93" t="b">
        <v>1</v>
      </c>
      <c r="B93">
        <v>338.40674000000001</v>
      </c>
      <c r="C93">
        <v>4.8343820000000003E-2</v>
      </c>
    </row>
    <row r="94" spans="1:3" x14ac:dyDescent="0.25">
      <c r="A94" t="b">
        <v>1</v>
      </c>
      <c r="B94">
        <v>-90.018555000000006</v>
      </c>
      <c r="C94">
        <v>-1.2859793E-2</v>
      </c>
    </row>
    <row r="95" spans="1:3" x14ac:dyDescent="0.25">
      <c r="A95" t="b">
        <v>1</v>
      </c>
      <c r="B95">
        <v>-2.8094177</v>
      </c>
      <c r="C95">
        <v>-9.3647259999999996E-2</v>
      </c>
    </row>
    <row r="96" spans="1:3" x14ac:dyDescent="0.25">
      <c r="A96" t="b">
        <v>1</v>
      </c>
      <c r="B96">
        <v>-448.95460000000003</v>
      </c>
      <c r="C96">
        <v>-6.4136369999999998E-2</v>
      </c>
    </row>
    <row r="97" spans="1:3" x14ac:dyDescent="0.25">
      <c r="A97" t="b">
        <v>1</v>
      </c>
      <c r="B97">
        <v>145.80957000000001</v>
      </c>
      <c r="C97">
        <v>2.0829937999999999E-2</v>
      </c>
    </row>
    <row r="98" spans="1:3" x14ac:dyDescent="0.25">
      <c r="A98" t="b">
        <v>1</v>
      </c>
      <c r="B98">
        <v>-57.402526999999999</v>
      </c>
      <c r="C98">
        <v>-7.1753159999999996E-2</v>
      </c>
    </row>
    <row r="99" spans="1:3" x14ac:dyDescent="0.25">
      <c r="A99" t="b">
        <v>1</v>
      </c>
      <c r="B99">
        <v>14.016113000000001</v>
      </c>
      <c r="C99">
        <v>2.0023019E-3</v>
      </c>
    </row>
    <row r="100" spans="1:3" x14ac:dyDescent="0.25">
      <c r="A100" t="b">
        <v>1</v>
      </c>
      <c r="B100">
        <v>63.481994999999998</v>
      </c>
      <c r="C100">
        <v>7.9352489999999998E-2</v>
      </c>
    </row>
    <row r="101" spans="1:3" x14ac:dyDescent="0.25">
      <c r="A101" t="b">
        <v>1</v>
      </c>
      <c r="B101">
        <v>0.31682587000000001</v>
      </c>
      <c r="C101">
        <v>1.0560862000000001E-2</v>
      </c>
    </row>
    <row r="102" spans="1:3" x14ac:dyDescent="0.25">
      <c r="A102" t="b">
        <v>1</v>
      </c>
      <c r="B102">
        <v>66.924255000000002</v>
      </c>
      <c r="C102">
        <v>8.3655320000000005E-2</v>
      </c>
    </row>
    <row r="103" spans="1:3" x14ac:dyDescent="0.25">
      <c r="A103" t="b">
        <v>1</v>
      </c>
      <c r="B103">
        <v>-792.97460000000001</v>
      </c>
      <c r="C103">
        <v>-0.11328208400000001</v>
      </c>
    </row>
    <row r="104" spans="1:3" x14ac:dyDescent="0.25">
      <c r="A104" t="b">
        <v>1</v>
      </c>
      <c r="B104">
        <v>-148.83545000000001</v>
      </c>
      <c r="C104">
        <v>-2.1262205999999999E-2</v>
      </c>
    </row>
    <row r="105" spans="1:3" x14ac:dyDescent="0.25">
      <c r="A105" t="b">
        <v>1</v>
      </c>
      <c r="B105">
        <v>-3.5235767</v>
      </c>
      <c r="C105">
        <v>-0.117452554</v>
      </c>
    </row>
    <row r="106" spans="1:3" x14ac:dyDescent="0.25">
      <c r="A106" t="b">
        <v>1</v>
      </c>
      <c r="B106">
        <v>-180.92187999999999</v>
      </c>
      <c r="C106">
        <v>-2.5845982E-2</v>
      </c>
    </row>
    <row r="107" spans="1:3" x14ac:dyDescent="0.25">
      <c r="A107" t="b">
        <v>1</v>
      </c>
      <c r="B107">
        <v>-1.0233154</v>
      </c>
      <c r="C107">
        <v>-1.2791443E-3</v>
      </c>
    </row>
    <row r="108" spans="1:3" x14ac:dyDescent="0.25">
      <c r="A108" t="b">
        <v>1</v>
      </c>
      <c r="B108">
        <v>-27.670165999999998</v>
      </c>
      <c r="C108">
        <v>-3.8430788E-2</v>
      </c>
    </row>
    <row r="109" spans="1:3" x14ac:dyDescent="0.25">
      <c r="A109" t="b">
        <v>1</v>
      </c>
      <c r="B109">
        <v>-59.871825999999999</v>
      </c>
      <c r="C109">
        <v>-8.3155309999999996E-2</v>
      </c>
    </row>
    <row r="110" spans="1:3" x14ac:dyDescent="0.25">
      <c r="A110" t="b">
        <v>1</v>
      </c>
      <c r="B110">
        <v>-3.2907220000000001</v>
      </c>
      <c r="C110">
        <v>-0.10969073</v>
      </c>
    </row>
    <row r="111" spans="1:3" x14ac:dyDescent="0.25">
      <c r="A111" t="b">
        <v>1</v>
      </c>
      <c r="B111">
        <v>-1070.0590999999999</v>
      </c>
      <c r="C111">
        <v>-0.15286559</v>
      </c>
    </row>
    <row r="112" spans="1:3" x14ac:dyDescent="0.25">
      <c r="A112" t="b">
        <v>1</v>
      </c>
      <c r="B112">
        <v>0.76107407000000005</v>
      </c>
      <c r="C112">
        <v>2.5369136E-2</v>
      </c>
    </row>
    <row r="113" spans="1:3" x14ac:dyDescent="0.25">
      <c r="A113" t="b">
        <v>1</v>
      </c>
      <c r="B113">
        <v>13.512634</v>
      </c>
      <c r="C113">
        <v>1.8767546999999999E-2</v>
      </c>
    </row>
    <row r="114" spans="1:3" x14ac:dyDescent="0.25">
      <c r="A114" t="b">
        <v>1</v>
      </c>
      <c r="B114">
        <v>1.490572</v>
      </c>
      <c r="C114">
        <v>4.9685729999999997E-2</v>
      </c>
    </row>
    <row r="115" spans="1:3" x14ac:dyDescent="0.25">
      <c r="A115" t="b">
        <v>1</v>
      </c>
      <c r="B115">
        <v>-1079.6963000000001</v>
      </c>
      <c r="C115">
        <v>-0.15424231999999999</v>
      </c>
    </row>
    <row r="116" spans="1:3" x14ac:dyDescent="0.25">
      <c r="A116" t="b">
        <v>1</v>
      </c>
      <c r="B116">
        <v>-122.94238</v>
      </c>
      <c r="C116">
        <v>-1.7563197999999999E-2</v>
      </c>
    </row>
    <row r="117" spans="1:3" x14ac:dyDescent="0.25">
      <c r="A117" t="b">
        <v>1</v>
      </c>
      <c r="B117">
        <v>1.3493443000000001</v>
      </c>
      <c r="C117">
        <v>4.497814E-2</v>
      </c>
    </row>
    <row r="118" spans="1:3" x14ac:dyDescent="0.25">
      <c r="A118" t="b">
        <v>1</v>
      </c>
      <c r="B118">
        <v>2.5212669999999999</v>
      </c>
      <c r="C118">
        <v>8.4042229999999996E-2</v>
      </c>
    </row>
    <row r="119" spans="1:3" x14ac:dyDescent="0.25">
      <c r="A119" t="b">
        <v>1</v>
      </c>
      <c r="B119">
        <v>-43.293334999999999</v>
      </c>
      <c r="C119">
        <v>-6.0129630000000003E-2</v>
      </c>
    </row>
    <row r="120" spans="1:3" x14ac:dyDescent="0.25">
      <c r="A120" t="b">
        <v>1</v>
      </c>
      <c r="B120">
        <v>3.7724000000000002</v>
      </c>
      <c r="C120">
        <v>4.7155000000000001E-3</v>
      </c>
    </row>
    <row r="121" spans="1:3" x14ac:dyDescent="0.25">
      <c r="A121" t="b">
        <v>1</v>
      </c>
      <c r="B121">
        <v>-60.371704000000001</v>
      </c>
      <c r="C121">
        <v>-8.3849590000000002E-2</v>
      </c>
    </row>
    <row r="122" spans="1:3" x14ac:dyDescent="0.25">
      <c r="A122" t="b">
        <v>1</v>
      </c>
      <c r="B122">
        <v>-1.6671753</v>
      </c>
      <c r="C122">
        <v>-2.0839690000000002E-3</v>
      </c>
    </row>
    <row r="123" spans="1:3" x14ac:dyDescent="0.25">
      <c r="A123" t="b">
        <v>1</v>
      </c>
      <c r="B123">
        <v>-26.854004</v>
      </c>
      <c r="C123">
        <v>-3.3567502999999999E-2</v>
      </c>
    </row>
    <row r="124" spans="1:3" x14ac:dyDescent="0.25">
      <c r="A124" t="b">
        <v>1</v>
      </c>
      <c r="B124">
        <v>0.26122093000000002</v>
      </c>
      <c r="C124">
        <v>8.7073640000000004E-3</v>
      </c>
    </row>
    <row r="125" spans="1:3" x14ac:dyDescent="0.25">
      <c r="A125" t="b">
        <v>1</v>
      </c>
      <c r="B125">
        <v>16.108153999999999</v>
      </c>
      <c r="C125">
        <v>2.2372435999999999E-2</v>
      </c>
    </row>
    <row r="126" spans="1:3" x14ac:dyDescent="0.25">
      <c r="A126" t="b">
        <v>1</v>
      </c>
      <c r="B126">
        <v>32.744995000000003</v>
      </c>
      <c r="C126">
        <v>4.0931242999999999E-2</v>
      </c>
    </row>
    <row r="127" spans="1:3" x14ac:dyDescent="0.25">
      <c r="A127" t="b">
        <v>1</v>
      </c>
      <c r="B127">
        <v>-57.407288000000001</v>
      </c>
      <c r="C127">
        <v>-7.9732339999999999E-2</v>
      </c>
    </row>
    <row r="128" spans="1:3" x14ac:dyDescent="0.25">
      <c r="A128" t="b">
        <v>1</v>
      </c>
      <c r="B128">
        <v>-62.002870000000001</v>
      </c>
      <c r="C128">
        <v>-8.6115090000000005E-2</v>
      </c>
    </row>
    <row r="129" spans="1:3" x14ac:dyDescent="0.25">
      <c r="A129" t="b">
        <v>1</v>
      </c>
      <c r="B129">
        <v>321.89307000000002</v>
      </c>
      <c r="C129">
        <v>4.5984722999999998E-2</v>
      </c>
    </row>
    <row r="130" spans="1:3" x14ac:dyDescent="0.25">
      <c r="A130" t="b">
        <v>1</v>
      </c>
      <c r="B130">
        <v>-74.556030000000007</v>
      </c>
      <c r="C130">
        <v>-0.10355004</v>
      </c>
    </row>
    <row r="131" spans="1:3" x14ac:dyDescent="0.25">
      <c r="A131" t="b">
        <v>1</v>
      </c>
      <c r="B131">
        <v>-48.894835999999998</v>
      </c>
      <c r="C131">
        <v>-6.1118547000000002E-2</v>
      </c>
    </row>
    <row r="132" spans="1:3" x14ac:dyDescent="0.25">
      <c r="A132" t="b">
        <v>1</v>
      </c>
      <c r="B132">
        <v>-1.0507736000000001</v>
      </c>
      <c r="C132">
        <v>-3.5025787000000003E-2</v>
      </c>
    </row>
    <row r="133" spans="1:3" x14ac:dyDescent="0.25">
      <c r="A133" t="b">
        <v>1</v>
      </c>
      <c r="B133">
        <v>-3.8265438000000001</v>
      </c>
      <c r="C133">
        <v>-0.12755147</v>
      </c>
    </row>
    <row r="134" spans="1:3" x14ac:dyDescent="0.25">
      <c r="A134" t="b">
        <v>1</v>
      </c>
      <c r="B134">
        <v>-39.937621999999998</v>
      </c>
      <c r="C134">
        <v>-5.5468919999999998E-2</v>
      </c>
    </row>
    <row r="135" spans="1:3" x14ac:dyDescent="0.25">
      <c r="A135" t="b">
        <v>1</v>
      </c>
      <c r="B135">
        <v>62.729492</v>
      </c>
      <c r="C135">
        <v>8.7124296000000004E-2</v>
      </c>
    </row>
    <row r="136" spans="1:3" x14ac:dyDescent="0.25">
      <c r="A136" t="b">
        <v>1</v>
      </c>
      <c r="B136">
        <v>-0.99332620000000005</v>
      </c>
      <c r="C136">
        <v>-3.3110872E-2</v>
      </c>
    </row>
    <row r="137" spans="1:3" x14ac:dyDescent="0.25">
      <c r="A137" t="b">
        <v>1</v>
      </c>
      <c r="B137">
        <v>32.246400000000001</v>
      </c>
      <c r="C137">
        <v>4.0307999999999997E-2</v>
      </c>
    </row>
    <row r="138" spans="1:3" x14ac:dyDescent="0.25">
      <c r="A138" t="b">
        <v>1</v>
      </c>
      <c r="B138">
        <v>-33.875183</v>
      </c>
      <c r="C138">
        <v>-4.2343977999999997E-2</v>
      </c>
    </row>
    <row r="139" spans="1:3" x14ac:dyDescent="0.25">
      <c r="A139" t="b">
        <v>1</v>
      </c>
      <c r="B139">
        <v>-7.7601319999999996</v>
      </c>
      <c r="C139">
        <v>-1.0777960499999999E-2</v>
      </c>
    </row>
    <row r="140" spans="1:3" x14ac:dyDescent="0.25">
      <c r="A140" t="b">
        <v>1</v>
      </c>
      <c r="B140">
        <v>-33.399414</v>
      </c>
      <c r="C140">
        <v>-4.7713449999999998E-3</v>
      </c>
    </row>
    <row r="141" spans="1:3" x14ac:dyDescent="0.25">
      <c r="A141" t="b">
        <v>1</v>
      </c>
      <c r="B141">
        <v>-804.9502</v>
      </c>
      <c r="C141">
        <v>-0.11499289</v>
      </c>
    </row>
    <row r="142" spans="1:3" x14ac:dyDescent="0.25">
      <c r="A142" t="b">
        <v>1</v>
      </c>
      <c r="B142">
        <v>-55.456299999999999</v>
      </c>
      <c r="C142">
        <v>-7.7022634000000006E-2</v>
      </c>
    </row>
    <row r="143" spans="1:3" x14ac:dyDescent="0.25">
      <c r="A143" t="b">
        <v>1</v>
      </c>
      <c r="B143">
        <v>-810.47559999999999</v>
      </c>
      <c r="C143">
        <v>-0.11578222000000001</v>
      </c>
    </row>
    <row r="144" spans="1:3" x14ac:dyDescent="0.25">
      <c r="A144" t="b">
        <v>1</v>
      </c>
      <c r="B144">
        <v>2.0660438999999999</v>
      </c>
      <c r="C144">
        <v>6.886813E-2</v>
      </c>
    </row>
    <row r="145" spans="1:3" x14ac:dyDescent="0.25">
      <c r="A145" t="b">
        <v>1</v>
      </c>
      <c r="B145">
        <v>-2.7677784000000001</v>
      </c>
      <c r="C145">
        <v>-9.2259279999999999E-2</v>
      </c>
    </row>
    <row r="146" spans="1:3" x14ac:dyDescent="0.25">
      <c r="A146" t="b">
        <v>1</v>
      </c>
      <c r="B146">
        <v>-84.105959999999996</v>
      </c>
      <c r="C146">
        <v>-0.105132446</v>
      </c>
    </row>
    <row r="147" spans="1:3" x14ac:dyDescent="0.25">
      <c r="A147" t="b">
        <v>1</v>
      </c>
      <c r="B147">
        <v>-87.034180000000006</v>
      </c>
      <c r="C147">
        <v>-0.10879272</v>
      </c>
    </row>
    <row r="148" spans="1:3" x14ac:dyDescent="0.25">
      <c r="A148" t="b">
        <v>1</v>
      </c>
      <c r="B148">
        <v>25.620605000000001</v>
      </c>
      <c r="C148">
        <v>3.6600865000000001E-3</v>
      </c>
    </row>
    <row r="149" spans="1:3" x14ac:dyDescent="0.25">
      <c r="A149" t="b">
        <v>1</v>
      </c>
      <c r="B149">
        <v>0.60278699999999996</v>
      </c>
      <c r="C149">
        <v>2.00929E-2</v>
      </c>
    </row>
    <row r="150" spans="1:3" x14ac:dyDescent="0.25">
      <c r="A150" t="b">
        <v>1</v>
      </c>
      <c r="B150">
        <v>-30.939453</v>
      </c>
      <c r="C150">
        <v>-4.2971462000000002E-2</v>
      </c>
    </row>
    <row r="151" spans="1:3" x14ac:dyDescent="0.25">
      <c r="A151" t="b">
        <v>1</v>
      </c>
      <c r="B151">
        <v>-0.73744774000000002</v>
      </c>
      <c r="C151">
        <v>-2.458159E-2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5C89-7FF6-45AA-A7E0-74F7A6A1A0CB}">
  <dimension ref="A1:F151"/>
  <sheetViews>
    <sheetView workbookViewId="0">
      <selection activeCell="F6" sqref="F6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7109375" bestFit="1" customWidth="1"/>
    <col min="5" max="5" width="3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ht="18.75" x14ac:dyDescent="0.3">
      <c r="A2" t="b">
        <v>1</v>
      </c>
      <c r="B2">
        <v>-6.9206715000000001</v>
      </c>
      <c r="C2">
        <v>-0.23068905000000001</v>
      </c>
      <c r="E2" s="1" t="s">
        <v>3</v>
      </c>
      <c r="F2" s="2">
        <f xml:space="preserve"> COUNTIF(TradeResults7[Column1], "VERDADEIRO") / COUNTA(TradeResults7[Column1])</f>
        <v>1</v>
      </c>
    </row>
    <row r="3" spans="1:6" ht="18.75" x14ac:dyDescent="0.3">
      <c r="A3" t="b">
        <v>1</v>
      </c>
      <c r="B3">
        <v>-69.912719999999993</v>
      </c>
      <c r="C3">
        <v>-9.7101000000000007E-2</v>
      </c>
      <c r="E3" s="1" t="s">
        <v>4</v>
      </c>
      <c r="F3" s="3">
        <f xml:space="preserve"> AVERAGE(TradeResults7[Column3])</f>
        <v>-0.15519527306673331</v>
      </c>
    </row>
    <row r="4" spans="1:6" ht="18.75" x14ac:dyDescent="0.3">
      <c r="A4" t="b">
        <v>1</v>
      </c>
      <c r="B4">
        <v>-6.9206715000000001</v>
      </c>
      <c r="C4">
        <v>-0.23068905000000001</v>
      </c>
      <c r="E4" s="4" t="s">
        <v>5</v>
      </c>
      <c r="F4" s="2">
        <f>_xlfn.STDEV.P(TradeResults7[Column3])</f>
        <v>7.988229267718229E-2</v>
      </c>
    </row>
    <row r="5" spans="1:6" ht="18.75" x14ac:dyDescent="0.3">
      <c r="A5" t="b">
        <v>1</v>
      </c>
      <c r="B5">
        <v>-54.214354999999998</v>
      </c>
      <c r="C5">
        <v>-6.7767949999999993E-2</v>
      </c>
      <c r="E5" s="1" t="s">
        <v>6</v>
      </c>
      <c r="F5" s="2">
        <f t="array" ref="F5">_xlfn.STDEV.P(IF(TradeResults7[Column3] &gt; 0,TradeResults7[Column3]))</f>
        <v>0</v>
      </c>
    </row>
    <row r="6" spans="1:6" ht="18.75" x14ac:dyDescent="0.3">
      <c r="A6" t="b">
        <v>1</v>
      </c>
      <c r="B6">
        <v>-184.55121</v>
      </c>
      <c r="C6">
        <v>-0.23068900000000001</v>
      </c>
      <c r="E6" s="1" t="s">
        <v>7</v>
      </c>
      <c r="F6" s="3">
        <f t="array" ref="F6">_xlfn.STDEV.P(IF(TradeResults7[Column3] &lt; 0,TradeResults7[Column3]))</f>
        <v>7.9125904124055235E-2</v>
      </c>
    </row>
    <row r="7" spans="1:6" x14ac:dyDescent="0.25">
      <c r="A7" t="b">
        <v>1</v>
      </c>
      <c r="B7">
        <v>-925.10839999999996</v>
      </c>
      <c r="C7">
        <v>-0.13215834000000001</v>
      </c>
    </row>
    <row r="8" spans="1:6" x14ac:dyDescent="0.25">
      <c r="A8" t="b">
        <v>1</v>
      </c>
      <c r="B8">
        <v>-184.55121</v>
      </c>
      <c r="C8">
        <v>-0.23068900000000001</v>
      </c>
    </row>
    <row r="9" spans="1:6" x14ac:dyDescent="0.25">
      <c r="A9" t="b">
        <v>1</v>
      </c>
      <c r="B9">
        <v>-166.09612999999999</v>
      </c>
      <c r="C9">
        <v>-0.23068906</v>
      </c>
    </row>
    <row r="10" spans="1:6" x14ac:dyDescent="0.25">
      <c r="A10" t="b">
        <v>1</v>
      </c>
      <c r="B10">
        <v>-166.09612999999999</v>
      </c>
      <c r="C10">
        <v>-0.23068906</v>
      </c>
    </row>
    <row r="11" spans="1:6" x14ac:dyDescent="0.25">
      <c r="A11" t="b">
        <v>1</v>
      </c>
      <c r="B11">
        <v>-166.09612999999999</v>
      </c>
      <c r="C11">
        <v>-0.23068906</v>
      </c>
    </row>
    <row r="12" spans="1:6" x14ac:dyDescent="0.25">
      <c r="A12" t="b">
        <v>1</v>
      </c>
      <c r="B12">
        <v>-1.0357837999999999</v>
      </c>
      <c r="C12">
        <v>-3.4526124999999998E-2</v>
      </c>
    </row>
    <row r="13" spans="1:6" x14ac:dyDescent="0.25">
      <c r="A13" t="b">
        <v>1</v>
      </c>
      <c r="B13">
        <v>-0.31640625</v>
      </c>
      <c r="C13">
        <v>-1.0546875000000001E-2</v>
      </c>
    </row>
    <row r="14" spans="1:6" x14ac:dyDescent="0.25">
      <c r="A14" t="b">
        <v>1</v>
      </c>
      <c r="B14">
        <v>-1.1500205999999999</v>
      </c>
      <c r="C14">
        <v>-3.8334020000000003E-2</v>
      </c>
    </row>
    <row r="15" spans="1:6" x14ac:dyDescent="0.25">
      <c r="A15" t="b">
        <v>1</v>
      </c>
      <c r="B15">
        <v>-662.31790000000001</v>
      </c>
      <c r="C15">
        <v>-9.4616839999999994E-2</v>
      </c>
    </row>
    <row r="16" spans="1:6" x14ac:dyDescent="0.25">
      <c r="A16" t="b">
        <v>1</v>
      </c>
      <c r="B16">
        <v>-166.09612999999999</v>
      </c>
      <c r="C16">
        <v>-0.23068906</v>
      </c>
    </row>
    <row r="17" spans="1:3" x14ac:dyDescent="0.25">
      <c r="A17" t="b">
        <v>1</v>
      </c>
      <c r="B17">
        <v>-54.271484000000001</v>
      </c>
      <c r="C17">
        <v>-6.7839354000000004E-2</v>
      </c>
    </row>
    <row r="18" spans="1:3" x14ac:dyDescent="0.25">
      <c r="A18" t="b">
        <v>1</v>
      </c>
      <c r="B18">
        <v>-78.629395000000002</v>
      </c>
      <c r="C18">
        <v>-0.109207496</v>
      </c>
    </row>
    <row r="19" spans="1:3" x14ac:dyDescent="0.25">
      <c r="A19" t="b">
        <v>1</v>
      </c>
      <c r="B19">
        <v>-1614.8232</v>
      </c>
      <c r="C19">
        <v>-0.23068902999999999</v>
      </c>
    </row>
    <row r="20" spans="1:3" x14ac:dyDescent="0.25">
      <c r="A20" t="b">
        <v>1</v>
      </c>
      <c r="B20">
        <v>-119.13342</v>
      </c>
      <c r="C20">
        <v>-0.16546309000000001</v>
      </c>
    </row>
    <row r="21" spans="1:3" x14ac:dyDescent="0.25">
      <c r="A21" t="b">
        <v>1</v>
      </c>
      <c r="B21">
        <v>-6.9206715000000001</v>
      </c>
      <c r="C21">
        <v>-0.23068905000000001</v>
      </c>
    </row>
    <row r="22" spans="1:3" x14ac:dyDescent="0.25">
      <c r="A22" t="b">
        <v>1</v>
      </c>
      <c r="B22">
        <v>-614.79880000000003</v>
      </c>
      <c r="C22">
        <v>-8.7828404999999998E-2</v>
      </c>
    </row>
    <row r="23" spans="1:3" x14ac:dyDescent="0.25">
      <c r="A23" t="b">
        <v>1</v>
      </c>
      <c r="B23">
        <v>-73.197630000000004</v>
      </c>
      <c r="C23">
        <v>-0.10166338</v>
      </c>
    </row>
    <row r="24" spans="1:3" x14ac:dyDescent="0.25">
      <c r="A24" t="b">
        <v>1</v>
      </c>
      <c r="B24">
        <v>-1138.6679999999999</v>
      </c>
      <c r="C24">
        <v>-0.16266686</v>
      </c>
    </row>
    <row r="25" spans="1:3" x14ac:dyDescent="0.25">
      <c r="A25" t="b">
        <v>1</v>
      </c>
      <c r="B25">
        <v>-6.9206715000000001</v>
      </c>
      <c r="C25">
        <v>-0.23068905000000001</v>
      </c>
    </row>
    <row r="26" spans="1:3" x14ac:dyDescent="0.25">
      <c r="A26" t="b">
        <v>1</v>
      </c>
      <c r="B26">
        <v>-1614.8232</v>
      </c>
      <c r="C26">
        <v>-0.23068902999999999</v>
      </c>
    </row>
    <row r="27" spans="1:3" x14ac:dyDescent="0.25">
      <c r="A27" t="b">
        <v>1</v>
      </c>
      <c r="B27">
        <v>-6.9206715000000001</v>
      </c>
      <c r="C27">
        <v>-0.23068905000000001</v>
      </c>
    </row>
    <row r="28" spans="1:3" x14ac:dyDescent="0.25">
      <c r="A28" t="b">
        <v>1</v>
      </c>
      <c r="B28">
        <v>-33.403015000000003</v>
      </c>
      <c r="C28">
        <v>-4.6393077999999997E-2</v>
      </c>
    </row>
    <row r="29" spans="1:3" x14ac:dyDescent="0.25">
      <c r="A29" t="b">
        <v>1</v>
      </c>
      <c r="B29">
        <v>-2.7771416000000002</v>
      </c>
      <c r="C29">
        <v>-9.2571385000000006E-2</v>
      </c>
    </row>
    <row r="30" spans="1:3" x14ac:dyDescent="0.25">
      <c r="A30" t="b">
        <v>1</v>
      </c>
      <c r="B30">
        <v>-1.6634521</v>
      </c>
      <c r="C30">
        <v>-2.3103503000000002E-3</v>
      </c>
    </row>
    <row r="31" spans="1:3" x14ac:dyDescent="0.25">
      <c r="A31" t="b">
        <v>1</v>
      </c>
      <c r="B31">
        <v>-120.08789</v>
      </c>
      <c r="C31">
        <v>-0.15010986000000001</v>
      </c>
    </row>
    <row r="32" spans="1:3" x14ac:dyDescent="0.25">
      <c r="A32" t="b">
        <v>1</v>
      </c>
      <c r="B32">
        <v>-932.8623</v>
      </c>
      <c r="C32">
        <v>-0.13326605</v>
      </c>
    </row>
    <row r="33" spans="1:3" x14ac:dyDescent="0.25">
      <c r="A33" t="b">
        <v>1</v>
      </c>
      <c r="B33">
        <v>-166.09612999999999</v>
      </c>
      <c r="C33">
        <v>-0.23068906</v>
      </c>
    </row>
    <row r="34" spans="1:3" x14ac:dyDescent="0.25">
      <c r="A34" t="b">
        <v>1</v>
      </c>
      <c r="B34">
        <v>-43.994079999999997</v>
      </c>
      <c r="C34">
        <v>-5.4992600000000003E-2</v>
      </c>
    </row>
    <row r="35" spans="1:3" x14ac:dyDescent="0.25">
      <c r="A35" t="b">
        <v>1</v>
      </c>
      <c r="B35">
        <v>-2.9979840000000002</v>
      </c>
      <c r="C35">
        <v>-9.9932800000000002E-2</v>
      </c>
    </row>
    <row r="36" spans="1:3" x14ac:dyDescent="0.25">
      <c r="A36" t="b">
        <v>1</v>
      </c>
      <c r="B36">
        <v>-6.9206715000000001</v>
      </c>
      <c r="C36">
        <v>-0.23068905000000001</v>
      </c>
    </row>
    <row r="37" spans="1:3" x14ac:dyDescent="0.25">
      <c r="A37" t="b">
        <v>1</v>
      </c>
      <c r="B37">
        <v>-128.05907999999999</v>
      </c>
      <c r="C37">
        <v>-1.8294154E-2</v>
      </c>
    </row>
    <row r="38" spans="1:3" x14ac:dyDescent="0.25">
      <c r="A38" t="b">
        <v>1</v>
      </c>
      <c r="B38">
        <v>-2.4656239000000002</v>
      </c>
      <c r="C38">
        <v>-8.2187460000000004E-2</v>
      </c>
    </row>
    <row r="39" spans="1:3" x14ac:dyDescent="0.25">
      <c r="A39" t="b">
        <v>1</v>
      </c>
      <c r="B39">
        <v>-1614.8232</v>
      </c>
      <c r="C39">
        <v>-0.23068902999999999</v>
      </c>
    </row>
    <row r="40" spans="1:3" x14ac:dyDescent="0.25">
      <c r="A40" t="b">
        <v>1</v>
      </c>
      <c r="B40">
        <v>-40.679319999999997</v>
      </c>
      <c r="C40">
        <v>-5.6499056999999998E-2</v>
      </c>
    </row>
    <row r="41" spans="1:3" x14ac:dyDescent="0.25">
      <c r="A41" t="b">
        <v>1</v>
      </c>
      <c r="B41">
        <v>-3.4309158000000002</v>
      </c>
      <c r="C41">
        <v>-0.114363864</v>
      </c>
    </row>
    <row r="42" spans="1:3" x14ac:dyDescent="0.25">
      <c r="A42" t="b">
        <v>1</v>
      </c>
      <c r="B42">
        <v>-905.40819999999997</v>
      </c>
      <c r="C42">
        <v>-0.12934403</v>
      </c>
    </row>
    <row r="43" spans="1:3" x14ac:dyDescent="0.25">
      <c r="A43" t="b">
        <v>1</v>
      </c>
      <c r="B43">
        <v>-99.721559999999997</v>
      </c>
      <c r="C43">
        <v>-0.13850217000000001</v>
      </c>
    </row>
    <row r="44" spans="1:3" x14ac:dyDescent="0.25">
      <c r="A44" t="b">
        <v>1</v>
      </c>
      <c r="B44">
        <v>-166.09612999999999</v>
      </c>
      <c r="C44">
        <v>-0.23068906</v>
      </c>
    </row>
    <row r="45" spans="1:3" x14ac:dyDescent="0.25">
      <c r="A45" t="b">
        <v>1</v>
      </c>
      <c r="B45">
        <v>-6.9206715000000001</v>
      </c>
      <c r="C45">
        <v>-0.23068905000000001</v>
      </c>
    </row>
    <row r="46" spans="1:3" x14ac:dyDescent="0.25">
      <c r="A46" t="b">
        <v>1</v>
      </c>
      <c r="B46">
        <v>-79.940185999999997</v>
      </c>
      <c r="C46">
        <v>-0.11102803999999999</v>
      </c>
    </row>
    <row r="47" spans="1:3" x14ac:dyDescent="0.25">
      <c r="A47" t="b">
        <v>1</v>
      </c>
      <c r="B47">
        <v>-299.44189999999998</v>
      </c>
      <c r="C47">
        <v>-4.2777414999999999E-2</v>
      </c>
    </row>
    <row r="48" spans="1:3" x14ac:dyDescent="0.25">
      <c r="A48" t="b">
        <v>1</v>
      </c>
      <c r="B48">
        <v>-488.84230000000002</v>
      </c>
      <c r="C48">
        <v>-6.9834610000000005E-2</v>
      </c>
    </row>
    <row r="49" spans="1:3" x14ac:dyDescent="0.25">
      <c r="A49" t="b">
        <v>1</v>
      </c>
      <c r="B49">
        <v>-6.9206715000000001</v>
      </c>
      <c r="C49">
        <v>-0.23068905000000001</v>
      </c>
    </row>
    <row r="50" spans="1:3" x14ac:dyDescent="0.25">
      <c r="A50" t="b">
        <v>1</v>
      </c>
      <c r="B50">
        <v>-184.55121</v>
      </c>
      <c r="C50">
        <v>-0.23068900000000001</v>
      </c>
    </row>
    <row r="51" spans="1:3" x14ac:dyDescent="0.25">
      <c r="A51" t="b">
        <v>1</v>
      </c>
      <c r="B51">
        <v>-6.9206715000000001</v>
      </c>
      <c r="C51">
        <v>-0.23068905000000001</v>
      </c>
    </row>
    <row r="52" spans="1:3" x14ac:dyDescent="0.25">
      <c r="A52" t="b">
        <v>1</v>
      </c>
      <c r="B52">
        <v>-3.0336189999999998</v>
      </c>
      <c r="C52">
        <v>-0.10112063</v>
      </c>
    </row>
    <row r="53" spans="1:3" x14ac:dyDescent="0.25">
      <c r="A53" t="b">
        <v>1</v>
      </c>
      <c r="B53">
        <v>-6.9206715000000001</v>
      </c>
      <c r="C53">
        <v>-0.23068905000000001</v>
      </c>
    </row>
    <row r="54" spans="1:3" x14ac:dyDescent="0.25">
      <c r="A54" t="b">
        <v>1</v>
      </c>
      <c r="B54">
        <v>-68.749145999999996</v>
      </c>
      <c r="C54">
        <v>-9.5484929999999996E-2</v>
      </c>
    </row>
    <row r="55" spans="1:3" x14ac:dyDescent="0.25">
      <c r="A55" t="b">
        <v>1</v>
      </c>
      <c r="B55">
        <v>-1614.8232</v>
      </c>
      <c r="C55">
        <v>-0.23068902999999999</v>
      </c>
    </row>
    <row r="56" spans="1:3" x14ac:dyDescent="0.25">
      <c r="A56" t="b">
        <v>1</v>
      </c>
      <c r="B56">
        <v>-6.9206715000000001</v>
      </c>
      <c r="C56">
        <v>-0.23068905000000001</v>
      </c>
    </row>
    <row r="57" spans="1:3" x14ac:dyDescent="0.25">
      <c r="A57" t="b">
        <v>1</v>
      </c>
      <c r="B57">
        <v>-44.197020000000002</v>
      </c>
      <c r="C57">
        <v>-5.5246280000000002E-2</v>
      </c>
    </row>
    <row r="58" spans="1:3" x14ac:dyDescent="0.25">
      <c r="A58" t="b">
        <v>1</v>
      </c>
      <c r="B58">
        <v>-82.695070000000001</v>
      </c>
      <c r="C58">
        <v>-0.11485426</v>
      </c>
    </row>
    <row r="59" spans="1:3" x14ac:dyDescent="0.25">
      <c r="A59" t="b">
        <v>1</v>
      </c>
      <c r="B59">
        <v>-3.2082671999999999</v>
      </c>
      <c r="C59">
        <v>-0.10694224400000001</v>
      </c>
    </row>
    <row r="60" spans="1:3" x14ac:dyDescent="0.25">
      <c r="A60" t="b">
        <v>1</v>
      </c>
      <c r="B60">
        <v>-184.55121</v>
      </c>
      <c r="C60">
        <v>-0.23068900000000001</v>
      </c>
    </row>
    <row r="61" spans="1:3" x14ac:dyDescent="0.25">
      <c r="A61" t="b">
        <v>1</v>
      </c>
      <c r="B61">
        <v>-184.55121</v>
      </c>
      <c r="C61">
        <v>-0.23068900000000001</v>
      </c>
    </row>
    <row r="62" spans="1:3" x14ac:dyDescent="0.25">
      <c r="A62" t="b">
        <v>1</v>
      </c>
      <c r="B62">
        <v>-166.09612999999999</v>
      </c>
      <c r="C62">
        <v>-0.23068906</v>
      </c>
    </row>
    <row r="63" spans="1:3" x14ac:dyDescent="0.25">
      <c r="A63" t="b">
        <v>1</v>
      </c>
      <c r="B63">
        <v>-1.0162697000000001</v>
      </c>
      <c r="C63">
        <v>-3.3875654999999998E-2</v>
      </c>
    </row>
    <row r="64" spans="1:3" x14ac:dyDescent="0.25">
      <c r="A64" t="b">
        <v>1</v>
      </c>
      <c r="B64">
        <v>-282.77782999999999</v>
      </c>
      <c r="C64">
        <v>-4.0396832000000001E-2</v>
      </c>
    </row>
    <row r="65" spans="1:3" x14ac:dyDescent="0.25">
      <c r="A65" t="b">
        <v>1</v>
      </c>
      <c r="B65">
        <v>-166.09612999999999</v>
      </c>
      <c r="C65">
        <v>-0.23068906</v>
      </c>
    </row>
    <row r="66" spans="1:3" x14ac:dyDescent="0.25">
      <c r="A66" t="b">
        <v>1</v>
      </c>
      <c r="B66">
        <v>-680.00779999999997</v>
      </c>
      <c r="C66">
        <v>-9.7143969999999996E-2</v>
      </c>
    </row>
    <row r="67" spans="1:3" x14ac:dyDescent="0.25">
      <c r="A67" t="b">
        <v>1</v>
      </c>
      <c r="B67">
        <v>-3.4412384</v>
      </c>
      <c r="C67">
        <v>-0.11470795</v>
      </c>
    </row>
    <row r="68" spans="1:3" x14ac:dyDescent="0.25">
      <c r="A68" t="b">
        <v>1</v>
      </c>
      <c r="B68">
        <v>-166.09612999999999</v>
      </c>
      <c r="C68">
        <v>-0.23068906</v>
      </c>
    </row>
    <row r="69" spans="1:3" x14ac:dyDescent="0.25">
      <c r="A69" t="b">
        <v>1</v>
      </c>
      <c r="B69">
        <v>-75.849304000000004</v>
      </c>
      <c r="C69">
        <v>-0.105346255</v>
      </c>
    </row>
    <row r="70" spans="1:3" x14ac:dyDescent="0.25">
      <c r="A70" t="b">
        <v>1</v>
      </c>
      <c r="B70">
        <v>-37.382323999999997</v>
      </c>
      <c r="C70">
        <v>-4.6727906999999999E-2</v>
      </c>
    </row>
    <row r="71" spans="1:3" x14ac:dyDescent="0.25">
      <c r="A71" t="b">
        <v>1</v>
      </c>
      <c r="B71">
        <v>-109.05334499999999</v>
      </c>
      <c r="C71">
        <v>-0.13631668999999999</v>
      </c>
    </row>
    <row r="72" spans="1:3" x14ac:dyDescent="0.25">
      <c r="A72" t="b">
        <v>1</v>
      </c>
      <c r="B72">
        <v>-184.55121</v>
      </c>
      <c r="C72">
        <v>-0.23068900000000001</v>
      </c>
    </row>
    <row r="73" spans="1:3" x14ac:dyDescent="0.25">
      <c r="A73" t="b">
        <v>1</v>
      </c>
      <c r="B73">
        <v>-1016.7256</v>
      </c>
      <c r="C73">
        <v>-0.1452465</v>
      </c>
    </row>
    <row r="74" spans="1:3" x14ac:dyDescent="0.25">
      <c r="A74" t="b">
        <v>1</v>
      </c>
      <c r="B74">
        <v>-969.95309999999995</v>
      </c>
      <c r="C74">
        <v>-0.13856473999999999</v>
      </c>
    </row>
    <row r="75" spans="1:3" x14ac:dyDescent="0.25">
      <c r="A75" t="b">
        <v>1</v>
      </c>
      <c r="B75">
        <v>-184.55121</v>
      </c>
      <c r="C75">
        <v>-0.23068900000000001</v>
      </c>
    </row>
    <row r="76" spans="1:3" x14ac:dyDescent="0.25">
      <c r="A76" t="b">
        <v>1</v>
      </c>
      <c r="B76">
        <v>-6.9206715000000001</v>
      </c>
      <c r="C76">
        <v>-0.23068905000000001</v>
      </c>
    </row>
    <row r="77" spans="1:3" x14ac:dyDescent="0.25">
      <c r="A77" t="b">
        <v>1</v>
      </c>
      <c r="B77">
        <v>-6.9206715000000001</v>
      </c>
      <c r="C77">
        <v>-0.23068905000000001</v>
      </c>
    </row>
    <row r="78" spans="1:3" x14ac:dyDescent="0.25">
      <c r="A78" t="b">
        <v>1</v>
      </c>
      <c r="B78">
        <v>-66.46454</v>
      </c>
      <c r="C78">
        <v>-8.3080669999999995E-2</v>
      </c>
    </row>
    <row r="79" spans="1:3" x14ac:dyDescent="0.25">
      <c r="A79" t="b">
        <v>1</v>
      </c>
      <c r="B79">
        <v>-6.9206715000000001</v>
      </c>
      <c r="C79">
        <v>-0.23068905000000001</v>
      </c>
    </row>
    <row r="80" spans="1:3" x14ac:dyDescent="0.25">
      <c r="A80" t="b">
        <v>1</v>
      </c>
      <c r="B80">
        <v>-166.09612999999999</v>
      </c>
      <c r="C80">
        <v>-0.23068906</v>
      </c>
    </row>
    <row r="81" spans="1:3" x14ac:dyDescent="0.25">
      <c r="A81" t="b">
        <v>1</v>
      </c>
      <c r="B81">
        <v>-166.09612999999999</v>
      </c>
      <c r="C81">
        <v>-0.23068906</v>
      </c>
    </row>
    <row r="82" spans="1:3" x14ac:dyDescent="0.25">
      <c r="A82" t="b">
        <v>1</v>
      </c>
      <c r="B82">
        <v>-6.9206715000000001</v>
      </c>
      <c r="C82">
        <v>-0.23068905000000001</v>
      </c>
    </row>
    <row r="83" spans="1:3" x14ac:dyDescent="0.25">
      <c r="A83" t="b">
        <v>1</v>
      </c>
      <c r="B83">
        <v>-1614.8232</v>
      </c>
      <c r="C83">
        <v>-0.23068902999999999</v>
      </c>
    </row>
    <row r="84" spans="1:3" x14ac:dyDescent="0.25">
      <c r="A84" t="b">
        <v>1</v>
      </c>
      <c r="B84">
        <v>-6.9206715000000001</v>
      </c>
      <c r="C84">
        <v>-0.23068905000000001</v>
      </c>
    </row>
    <row r="85" spans="1:3" x14ac:dyDescent="0.25">
      <c r="A85" t="b">
        <v>1</v>
      </c>
      <c r="B85">
        <v>-1614.8232</v>
      </c>
      <c r="C85">
        <v>-0.23068902999999999</v>
      </c>
    </row>
    <row r="86" spans="1:3" x14ac:dyDescent="0.25">
      <c r="A86" t="b">
        <v>1</v>
      </c>
      <c r="B86">
        <v>-94.579710000000006</v>
      </c>
      <c r="C86">
        <v>-0.11822464000000001</v>
      </c>
    </row>
    <row r="87" spans="1:3" x14ac:dyDescent="0.25">
      <c r="A87" t="b">
        <v>1</v>
      </c>
      <c r="B87">
        <v>-166.09612999999999</v>
      </c>
      <c r="C87">
        <v>-0.23068906</v>
      </c>
    </row>
    <row r="88" spans="1:3" x14ac:dyDescent="0.25">
      <c r="A88" t="b">
        <v>1</v>
      </c>
      <c r="B88">
        <v>-6.9206715000000001</v>
      </c>
      <c r="C88">
        <v>-0.23068905000000001</v>
      </c>
    </row>
    <row r="89" spans="1:3" x14ac:dyDescent="0.25">
      <c r="A89" t="b">
        <v>1</v>
      </c>
      <c r="B89">
        <v>-447.64697000000001</v>
      </c>
      <c r="C89">
        <v>-6.3949569999999997E-2</v>
      </c>
    </row>
    <row r="90" spans="1:3" x14ac:dyDescent="0.25">
      <c r="A90" t="b">
        <v>1</v>
      </c>
      <c r="B90">
        <v>-166.09612999999999</v>
      </c>
      <c r="C90">
        <v>-0.23068906</v>
      </c>
    </row>
    <row r="91" spans="1:3" x14ac:dyDescent="0.25">
      <c r="A91" t="b">
        <v>1</v>
      </c>
      <c r="B91">
        <v>-506.53269999999998</v>
      </c>
      <c r="C91">
        <v>-7.2361819999999993E-2</v>
      </c>
    </row>
    <row r="92" spans="1:3" x14ac:dyDescent="0.25">
      <c r="A92" t="b">
        <v>1</v>
      </c>
      <c r="B92">
        <v>-83.707030000000003</v>
      </c>
      <c r="C92">
        <v>-1.1958147000000001E-2</v>
      </c>
    </row>
    <row r="93" spans="1:3" x14ac:dyDescent="0.25">
      <c r="A93" t="b">
        <v>1</v>
      </c>
      <c r="B93">
        <v>-32.174315999999997</v>
      </c>
      <c r="C93">
        <v>-4.4686551999999997E-2</v>
      </c>
    </row>
    <row r="94" spans="1:3" x14ac:dyDescent="0.25">
      <c r="A94" t="b">
        <v>1</v>
      </c>
      <c r="B94">
        <v>-674.38525000000004</v>
      </c>
      <c r="C94">
        <v>-9.6340750000000003E-2</v>
      </c>
    </row>
    <row r="95" spans="1:3" x14ac:dyDescent="0.25">
      <c r="A95" t="b">
        <v>1</v>
      </c>
      <c r="B95">
        <v>-166.09612999999999</v>
      </c>
      <c r="C95">
        <v>-0.23068906</v>
      </c>
    </row>
    <row r="96" spans="1:3" x14ac:dyDescent="0.25">
      <c r="A96" t="b">
        <v>1</v>
      </c>
      <c r="B96">
        <v>-184.55121</v>
      </c>
      <c r="C96">
        <v>-0.23068900000000001</v>
      </c>
    </row>
    <row r="97" spans="1:3" x14ac:dyDescent="0.25">
      <c r="A97" t="b">
        <v>1</v>
      </c>
      <c r="B97">
        <v>-2.3565903000000001</v>
      </c>
      <c r="C97">
        <v>-7.8553005999999995E-2</v>
      </c>
    </row>
    <row r="98" spans="1:3" x14ac:dyDescent="0.25">
      <c r="A98" t="b">
        <v>1</v>
      </c>
      <c r="B98">
        <v>-1614.8232</v>
      </c>
      <c r="C98">
        <v>-0.23068902999999999</v>
      </c>
    </row>
    <row r="99" spans="1:3" x14ac:dyDescent="0.25">
      <c r="A99" t="b">
        <v>1</v>
      </c>
      <c r="B99">
        <v>-166.09612999999999</v>
      </c>
      <c r="C99">
        <v>-0.23068906</v>
      </c>
    </row>
    <row r="100" spans="1:3" x14ac:dyDescent="0.25">
      <c r="A100" t="b">
        <v>1</v>
      </c>
      <c r="B100">
        <v>-43.143433000000002</v>
      </c>
      <c r="C100">
        <v>-5.9921436000000002E-2</v>
      </c>
    </row>
    <row r="101" spans="1:3" x14ac:dyDescent="0.25">
      <c r="A101" t="b">
        <v>1</v>
      </c>
      <c r="B101">
        <v>-9.1327510000000007</v>
      </c>
      <c r="C101">
        <v>-1.2684377E-2</v>
      </c>
    </row>
    <row r="102" spans="1:3" x14ac:dyDescent="0.25">
      <c r="A102" t="b">
        <v>1</v>
      </c>
      <c r="B102">
        <v>-1.9788684999999999</v>
      </c>
      <c r="C102">
        <v>-6.5962284999999996E-2</v>
      </c>
    </row>
    <row r="103" spans="1:3" x14ac:dyDescent="0.25">
      <c r="A103" t="b">
        <v>1</v>
      </c>
      <c r="B103">
        <v>-644.91549999999995</v>
      </c>
      <c r="C103">
        <v>-9.2130790000000004E-2</v>
      </c>
    </row>
    <row r="104" spans="1:3" x14ac:dyDescent="0.25">
      <c r="A104" t="b">
        <v>1</v>
      </c>
      <c r="B104">
        <v>-1614.8232</v>
      </c>
      <c r="C104">
        <v>-0.23068902999999999</v>
      </c>
    </row>
    <row r="105" spans="1:3" x14ac:dyDescent="0.25">
      <c r="A105" t="b">
        <v>1</v>
      </c>
      <c r="B105">
        <v>-166.09612999999999</v>
      </c>
      <c r="C105">
        <v>-0.23068906</v>
      </c>
    </row>
    <row r="106" spans="1:3" x14ac:dyDescent="0.25">
      <c r="A106" t="b">
        <v>1</v>
      </c>
      <c r="B106">
        <v>-1614.8232</v>
      </c>
      <c r="C106">
        <v>-0.23068902999999999</v>
      </c>
    </row>
    <row r="107" spans="1:3" x14ac:dyDescent="0.25">
      <c r="A107" t="b">
        <v>1</v>
      </c>
      <c r="B107">
        <v>-184.55121</v>
      </c>
      <c r="C107">
        <v>-0.23068900000000001</v>
      </c>
    </row>
    <row r="108" spans="1:3" x14ac:dyDescent="0.25">
      <c r="A108" t="b">
        <v>1</v>
      </c>
      <c r="B108">
        <v>-1159.7568000000001</v>
      </c>
      <c r="C108">
        <v>-0.16567953999999999</v>
      </c>
    </row>
    <row r="109" spans="1:3" x14ac:dyDescent="0.25">
      <c r="A109" t="b">
        <v>1</v>
      </c>
      <c r="B109">
        <v>-122.95697</v>
      </c>
      <c r="C109">
        <v>-0.15369621</v>
      </c>
    </row>
    <row r="110" spans="1:3" x14ac:dyDescent="0.25">
      <c r="A110" t="b">
        <v>1</v>
      </c>
      <c r="B110">
        <v>-1614.8232</v>
      </c>
      <c r="C110">
        <v>-0.23068902999999999</v>
      </c>
    </row>
    <row r="111" spans="1:3" x14ac:dyDescent="0.25">
      <c r="A111" t="b">
        <v>1</v>
      </c>
      <c r="B111">
        <v>-1130.6069</v>
      </c>
      <c r="C111">
        <v>-0.16151528000000001</v>
      </c>
    </row>
    <row r="112" spans="1:3" x14ac:dyDescent="0.25">
      <c r="A112" t="b">
        <v>1</v>
      </c>
      <c r="B112">
        <v>-925.54489999999998</v>
      </c>
      <c r="C112">
        <v>-0.1322207</v>
      </c>
    </row>
    <row r="113" spans="1:3" x14ac:dyDescent="0.25">
      <c r="A113" t="b">
        <v>1</v>
      </c>
      <c r="B113">
        <v>-12.031371999999999</v>
      </c>
      <c r="C113">
        <v>-1.5039215E-2</v>
      </c>
    </row>
    <row r="114" spans="1:3" x14ac:dyDescent="0.25">
      <c r="A114" t="b">
        <v>1</v>
      </c>
      <c r="B114">
        <v>5.2280425999999998E-3</v>
      </c>
      <c r="C114">
        <v>1.7426809000000001E-4</v>
      </c>
    </row>
    <row r="115" spans="1:3" x14ac:dyDescent="0.25">
      <c r="A115" t="b">
        <v>1</v>
      </c>
      <c r="B115">
        <v>-166.09612999999999</v>
      </c>
      <c r="C115">
        <v>-0.23068906</v>
      </c>
    </row>
    <row r="116" spans="1:3" x14ac:dyDescent="0.25">
      <c r="A116" t="b">
        <v>1</v>
      </c>
      <c r="B116">
        <v>-1101.5938000000001</v>
      </c>
      <c r="C116">
        <v>-0.15737054</v>
      </c>
    </row>
    <row r="117" spans="1:3" x14ac:dyDescent="0.25">
      <c r="A117" t="b">
        <v>1</v>
      </c>
      <c r="B117">
        <v>-6.9206715000000001</v>
      </c>
      <c r="C117">
        <v>-0.23068905000000001</v>
      </c>
    </row>
    <row r="118" spans="1:3" x14ac:dyDescent="0.25">
      <c r="A118" t="b">
        <v>1</v>
      </c>
      <c r="B118">
        <v>-6.9206715000000001</v>
      </c>
      <c r="C118">
        <v>-0.23068905000000001</v>
      </c>
    </row>
    <row r="119" spans="1:3" x14ac:dyDescent="0.25">
      <c r="A119" t="b">
        <v>1</v>
      </c>
      <c r="B119">
        <v>-60.822569999999999</v>
      </c>
      <c r="C119">
        <v>-8.4475789999999995E-2</v>
      </c>
    </row>
    <row r="120" spans="1:3" x14ac:dyDescent="0.25">
      <c r="A120" t="b">
        <v>1</v>
      </c>
      <c r="B120">
        <v>-184.55121</v>
      </c>
      <c r="C120">
        <v>-0.23068900000000001</v>
      </c>
    </row>
    <row r="121" spans="1:3" x14ac:dyDescent="0.25">
      <c r="A121" t="b">
        <v>1</v>
      </c>
      <c r="B121">
        <v>-1614.8232</v>
      </c>
      <c r="C121">
        <v>-0.23068902999999999</v>
      </c>
    </row>
    <row r="122" spans="1:3" x14ac:dyDescent="0.25">
      <c r="A122" t="b">
        <v>1</v>
      </c>
      <c r="B122">
        <v>-292.75292999999999</v>
      </c>
      <c r="C122">
        <v>-4.1821850000000001E-2</v>
      </c>
    </row>
    <row r="123" spans="1:3" x14ac:dyDescent="0.25">
      <c r="A123" t="b">
        <v>1</v>
      </c>
      <c r="B123">
        <v>-7.205963E-2</v>
      </c>
      <c r="C123">
        <v>-2.4019877999999998E-3</v>
      </c>
    </row>
    <row r="124" spans="1:3" x14ac:dyDescent="0.25">
      <c r="A124" t="b">
        <v>1</v>
      </c>
      <c r="B124">
        <v>-184.55121</v>
      </c>
      <c r="C124">
        <v>-0.23068900000000001</v>
      </c>
    </row>
    <row r="125" spans="1:3" x14ac:dyDescent="0.25">
      <c r="A125" t="b">
        <v>1</v>
      </c>
      <c r="B125">
        <v>-52.982177999999998</v>
      </c>
      <c r="C125">
        <v>-7.3586360000000003E-2</v>
      </c>
    </row>
    <row r="126" spans="1:3" x14ac:dyDescent="0.25">
      <c r="A126" t="b">
        <v>1</v>
      </c>
      <c r="B126">
        <v>-1614.8232</v>
      </c>
      <c r="C126">
        <v>-0.23068902999999999</v>
      </c>
    </row>
    <row r="127" spans="1:3" x14ac:dyDescent="0.25">
      <c r="A127" t="b">
        <v>1</v>
      </c>
      <c r="B127">
        <v>-1614.8232</v>
      </c>
      <c r="C127">
        <v>-0.23068902999999999</v>
      </c>
    </row>
    <row r="128" spans="1:3" x14ac:dyDescent="0.25">
      <c r="A128" t="b">
        <v>1</v>
      </c>
      <c r="B128">
        <v>-0.15119933999999999</v>
      </c>
      <c r="C128">
        <v>-5.0399779999999996E-3</v>
      </c>
    </row>
    <row r="129" spans="1:3" x14ac:dyDescent="0.25">
      <c r="A129" t="b">
        <v>1</v>
      </c>
      <c r="B129">
        <v>-46.227417000000003</v>
      </c>
      <c r="C129">
        <v>-5.7784269999999999E-2</v>
      </c>
    </row>
    <row r="130" spans="1:3" x14ac:dyDescent="0.25">
      <c r="A130" t="b">
        <v>1</v>
      </c>
      <c r="B130">
        <v>-166.09612999999999</v>
      </c>
      <c r="C130">
        <v>-0.23068906</v>
      </c>
    </row>
    <row r="131" spans="1:3" x14ac:dyDescent="0.25">
      <c r="A131" t="b">
        <v>1</v>
      </c>
      <c r="B131">
        <v>-184.55121</v>
      </c>
      <c r="C131">
        <v>-0.23068900000000001</v>
      </c>
    </row>
    <row r="132" spans="1:3" x14ac:dyDescent="0.25">
      <c r="A132" t="b">
        <v>1</v>
      </c>
      <c r="B132">
        <v>-1065.5562</v>
      </c>
      <c r="C132">
        <v>-0.1522223</v>
      </c>
    </row>
    <row r="133" spans="1:3" x14ac:dyDescent="0.25">
      <c r="A133" t="b">
        <v>1</v>
      </c>
      <c r="B133">
        <v>-65.749756000000005</v>
      </c>
      <c r="C133">
        <v>-9.1319109999999995E-2</v>
      </c>
    </row>
    <row r="134" spans="1:3" x14ac:dyDescent="0.25">
      <c r="A134" t="b">
        <v>1</v>
      </c>
      <c r="B134">
        <v>-184.55121</v>
      </c>
      <c r="C134">
        <v>-0.23068900000000001</v>
      </c>
    </row>
    <row r="135" spans="1:3" x14ac:dyDescent="0.25">
      <c r="A135" t="b">
        <v>1</v>
      </c>
      <c r="B135">
        <v>-1614.8232</v>
      </c>
      <c r="C135">
        <v>-0.23068902999999999</v>
      </c>
    </row>
    <row r="136" spans="1:3" x14ac:dyDescent="0.25">
      <c r="A136" t="b">
        <v>1</v>
      </c>
      <c r="B136">
        <v>-1614.8232</v>
      </c>
      <c r="C136">
        <v>-0.23068902999999999</v>
      </c>
    </row>
    <row r="137" spans="1:3" x14ac:dyDescent="0.25">
      <c r="A137" t="b">
        <v>1</v>
      </c>
      <c r="B137">
        <v>-1016.5493</v>
      </c>
      <c r="C137">
        <v>-0.14522134</v>
      </c>
    </row>
    <row r="138" spans="1:3" x14ac:dyDescent="0.25">
      <c r="A138" t="b">
        <v>1</v>
      </c>
      <c r="B138">
        <v>-184.55121</v>
      </c>
      <c r="C138">
        <v>-0.23068900000000001</v>
      </c>
    </row>
    <row r="139" spans="1:3" x14ac:dyDescent="0.25">
      <c r="A139" t="b">
        <v>1</v>
      </c>
      <c r="B139">
        <v>-1.9037056000000001</v>
      </c>
      <c r="C139">
        <v>-6.3456856000000006E-2</v>
      </c>
    </row>
    <row r="140" spans="1:3" x14ac:dyDescent="0.25">
      <c r="A140" t="b">
        <v>1</v>
      </c>
      <c r="B140">
        <v>-43.093260000000001</v>
      </c>
      <c r="C140">
        <v>-5.9851750000000002E-2</v>
      </c>
    </row>
    <row r="141" spans="1:3" x14ac:dyDescent="0.25">
      <c r="A141" t="b">
        <v>1</v>
      </c>
      <c r="B141">
        <v>-6.9206715000000001</v>
      </c>
      <c r="C141">
        <v>-0.23068905000000001</v>
      </c>
    </row>
    <row r="142" spans="1:3" x14ac:dyDescent="0.25">
      <c r="A142" t="b">
        <v>1</v>
      </c>
      <c r="B142">
        <v>-166.09612999999999</v>
      </c>
      <c r="C142">
        <v>-0.23068906</v>
      </c>
    </row>
    <row r="143" spans="1:3" x14ac:dyDescent="0.25">
      <c r="A143" t="b">
        <v>1</v>
      </c>
      <c r="B143">
        <v>-1050.8690999999999</v>
      </c>
      <c r="C143">
        <v>-0.15012416000000001</v>
      </c>
    </row>
    <row r="144" spans="1:3" x14ac:dyDescent="0.25">
      <c r="A144" t="b">
        <v>1</v>
      </c>
      <c r="B144">
        <v>-87.513670000000005</v>
      </c>
      <c r="C144">
        <v>-1.2501953E-2</v>
      </c>
    </row>
    <row r="145" spans="1:3" x14ac:dyDescent="0.25">
      <c r="A145" t="b">
        <v>1</v>
      </c>
      <c r="B145">
        <v>-184.55121</v>
      </c>
      <c r="C145">
        <v>-0.23068900000000001</v>
      </c>
    </row>
    <row r="146" spans="1:3" x14ac:dyDescent="0.25">
      <c r="A146" t="b">
        <v>1</v>
      </c>
      <c r="B146">
        <v>-6.9206715000000001</v>
      </c>
      <c r="C146">
        <v>-0.23068905000000001</v>
      </c>
    </row>
    <row r="147" spans="1:3" x14ac:dyDescent="0.25">
      <c r="A147" t="b">
        <v>1</v>
      </c>
      <c r="B147">
        <v>-2.0837020000000002</v>
      </c>
      <c r="C147">
        <v>-6.9456734000000006E-2</v>
      </c>
    </row>
    <row r="148" spans="1:3" x14ac:dyDescent="0.25">
      <c r="A148" t="b">
        <v>1</v>
      </c>
      <c r="B148">
        <v>-6.9206715000000001</v>
      </c>
      <c r="C148">
        <v>-0.23068905000000001</v>
      </c>
    </row>
    <row r="149" spans="1:3" x14ac:dyDescent="0.25">
      <c r="A149" t="b">
        <v>1</v>
      </c>
      <c r="B149">
        <v>-126.89490000000001</v>
      </c>
      <c r="C149">
        <v>-0.15861863000000001</v>
      </c>
    </row>
    <row r="150" spans="1:3" x14ac:dyDescent="0.25">
      <c r="A150" t="b">
        <v>1</v>
      </c>
      <c r="B150">
        <v>-166.09612999999999</v>
      </c>
      <c r="C150">
        <v>-0.23068906</v>
      </c>
    </row>
    <row r="151" spans="1:3" x14ac:dyDescent="0.25">
      <c r="A151" t="b">
        <v>1</v>
      </c>
      <c r="B151">
        <v>-2.1748314</v>
      </c>
      <c r="C151">
        <v>-7.2494379999999997E-2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4854-4429-4A0E-814D-C5C79E458486}">
  <dimension ref="A1:F151"/>
  <sheetViews>
    <sheetView workbookViewId="0">
      <selection activeCell="F6" sqref="F6"/>
    </sheetView>
  </sheetViews>
  <sheetFormatPr defaultRowHeight="15" x14ac:dyDescent="0.25"/>
  <cols>
    <col min="1" max="1" width="12.42578125" bestFit="1" customWidth="1"/>
    <col min="2" max="2" width="11.7109375" bestFit="1" customWidth="1"/>
    <col min="3" max="3" width="12.7109375" bestFit="1" customWidth="1"/>
    <col min="5" max="5" width="29.28515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ht="18.75" x14ac:dyDescent="0.3">
      <c r="A2" t="b">
        <v>1</v>
      </c>
      <c r="B2">
        <v>3.5527229999999999</v>
      </c>
      <c r="C2">
        <v>0.11842409499999999</v>
      </c>
      <c r="E2" s="1" t="s">
        <v>3</v>
      </c>
      <c r="F2" s="2">
        <f xml:space="preserve"> COUNTIF(TradeResults6[Column1], "VERDADEIRO") / COUNTA(TradeResults6[Column1])</f>
        <v>1</v>
      </c>
    </row>
    <row r="3" spans="1:6" ht="18.75" x14ac:dyDescent="0.3">
      <c r="A3" t="b">
        <v>1</v>
      </c>
      <c r="B3">
        <v>-104.3125</v>
      </c>
      <c r="C3">
        <v>-0.13039063000000001</v>
      </c>
      <c r="E3" s="1" t="s">
        <v>4</v>
      </c>
      <c r="F3" s="3">
        <f xml:space="preserve"> AVERAGE(TradeResults6[Column3])</f>
        <v>6.8892978665999971E-2</v>
      </c>
    </row>
    <row r="4" spans="1:6" ht="18.75" x14ac:dyDescent="0.3">
      <c r="A4" t="b">
        <v>1</v>
      </c>
      <c r="B4">
        <v>118.82477</v>
      </c>
      <c r="C4">
        <v>0.14853095999999999</v>
      </c>
      <c r="E4" s="4" t="s">
        <v>5</v>
      </c>
      <c r="F4" s="2">
        <f>_xlfn.STDEV.P(TradeResults6[Column3])</f>
        <v>7.9422300526431136E-2</v>
      </c>
    </row>
    <row r="5" spans="1:6" ht="18.75" x14ac:dyDescent="0.3">
      <c r="A5" t="b">
        <v>1</v>
      </c>
      <c r="B5">
        <v>116.55200000000001</v>
      </c>
      <c r="C5">
        <v>0.14569001000000001</v>
      </c>
      <c r="E5" s="1" t="s">
        <v>6</v>
      </c>
      <c r="F5" s="2">
        <f t="array" ref="F5">_xlfn.STDEV.P(IF(TradeResults6[Column3] &gt; 0,TradeResults6[Column3]))</f>
        <v>5.3555314934023032E-2</v>
      </c>
    </row>
    <row r="6" spans="1:6" ht="18.75" x14ac:dyDescent="0.3">
      <c r="A6" t="b">
        <v>1</v>
      </c>
      <c r="B6">
        <v>1168.7855999999999</v>
      </c>
      <c r="C6">
        <v>0.16696937000000001</v>
      </c>
      <c r="E6" s="1" t="s">
        <v>7</v>
      </c>
      <c r="F6" s="3">
        <f t="array" ref="F6">_xlfn.STDEV.P(IF(TradeResults6[Column3] &lt; 0,TradeResults6[Column3]))</f>
        <v>3.756814523468905E-2</v>
      </c>
    </row>
    <row r="7" spans="1:6" x14ac:dyDescent="0.25">
      <c r="A7" t="b">
        <v>1</v>
      </c>
      <c r="B7">
        <v>2.4984932</v>
      </c>
      <c r="C7">
        <v>8.3283103999999997E-2</v>
      </c>
    </row>
    <row r="8" spans="1:6" x14ac:dyDescent="0.25">
      <c r="A8" t="b">
        <v>1</v>
      </c>
      <c r="B8">
        <v>95.764830000000003</v>
      </c>
      <c r="C8">
        <v>0.11970604</v>
      </c>
    </row>
    <row r="9" spans="1:6" x14ac:dyDescent="0.25">
      <c r="A9" t="b">
        <v>1</v>
      </c>
      <c r="B9">
        <v>11.826537999999999</v>
      </c>
      <c r="C9">
        <v>1.4783173E-2</v>
      </c>
    </row>
    <row r="10" spans="1:6" x14ac:dyDescent="0.25">
      <c r="A10" t="b">
        <v>1</v>
      </c>
      <c r="B10">
        <v>115.11017</v>
      </c>
      <c r="C10">
        <v>0.15987523000000001</v>
      </c>
    </row>
    <row r="11" spans="1:6" x14ac:dyDescent="0.25">
      <c r="A11" t="b">
        <v>1</v>
      </c>
      <c r="B11">
        <v>842.38525000000004</v>
      </c>
      <c r="C11">
        <v>0.12034075</v>
      </c>
    </row>
    <row r="12" spans="1:6" x14ac:dyDescent="0.25">
      <c r="A12" t="b">
        <v>1</v>
      </c>
      <c r="B12">
        <v>57.681213</v>
      </c>
      <c r="C12">
        <v>8.0112799999999998E-2</v>
      </c>
    </row>
    <row r="13" spans="1:6" x14ac:dyDescent="0.25">
      <c r="A13" t="b">
        <v>1</v>
      </c>
      <c r="B13">
        <v>187.12402</v>
      </c>
      <c r="C13">
        <v>2.6732003000000001E-2</v>
      </c>
    </row>
    <row r="14" spans="1:6" x14ac:dyDescent="0.25">
      <c r="A14" t="b">
        <v>1</v>
      </c>
      <c r="B14">
        <v>234.40625</v>
      </c>
      <c r="C14">
        <v>3.348661E-2</v>
      </c>
    </row>
    <row r="15" spans="1:6" x14ac:dyDescent="0.25">
      <c r="A15" t="b">
        <v>1</v>
      </c>
      <c r="B15">
        <v>123.63482999999999</v>
      </c>
      <c r="C15">
        <v>0.17171504000000001</v>
      </c>
    </row>
    <row r="16" spans="1:6" x14ac:dyDescent="0.25">
      <c r="A16" t="b">
        <v>1</v>
      </c>
      <c r="B16">
        <v>65.925899999999999</v>
      </c>
      <c r="C16">
        <v>8.2407380000000002E-2</v>
      </c>
    </row>
    <row r="17" spans="1:3" x14ac:dyDescent="0.25">
      <c r="A17" t="b">
        <v>1</v>
      </c>
      <c r="B17">
        <v>-191.80176</v>
      </c>
      <c r="C17">
        <v>-2.7400251E-2</v>
      </c>
    </row>
    <row r="18" spans="1:3" x14ac:dyDescent="0.25">
      <c r="A18" t="b">
        <v>1</v>
      </c>
      <c r="B18">
        <v>123.02838</v>
      </c>
      <c r="C18">
        <v>0.15378548</v>
      </c>
    </row>
    <row r="19" spans="1:3" x14ac:dyDescent="0.25">
      <c r="A19" t="b">
        <v>1</v>
      </c>
      <c r="B19">
        <v>576.85155999999995</v>
      </c>
      <c r="C19">
        <v>8.2407359999999999E-2</v>
      </c>
    </row>
    <row r="20" spans="1:3" x14ac:dyDescent="0.25">
      <c r="A20" t="b">
        <v>1</v>
      </c>
      <c r="B20">
        <v>1.2774905999999999</v>
      </c>
      <c r="C20">
        <v>4.2583021999999998E-2</v>
      </c>
    </row>
    <row r="21" spans="1:3" x14ac:dyDescent="0.25">
      <c r="A21" t="b">
        <v>1</v>
      </c>
      <c r="B21">
        <v>661.79930000000002</v>
      </c>
      <c r="C21">
        <v>9.4542760000000003E-2</v>
      </c>
    </row>
    <row r="22" spans="1:3" x14ac:dyDescent="0.25">
      <c r="A22" t="b">
        <v>1</v>
      </c>
      <c r="B22">
        <v>5.3990900000000002</v>
      </c>
      <c r="C22">
        <v>0.17996965000000001</v>
      </c>
    </row>
    <row r="23" spans="1:3" x14ac:dyDescent="0.25">
      <c r="A23" t="b">
        <v>1</v>
      </c>
      <c r="B23">
        <v>182.38866999999999</v>
      </c>
      <c r="C23">
        <v>2.6055524E-2</v>
      </c>
    </row>
    <row r="24" spans="1:3" x14ac:dyDescent="0.25">
      <c r="A24" t="b">
        <v>1</v>
      </c>
      <c r="B24">
        <v>4.0338516000000002</v>
      </c>
      <c r="C24">
        <v>0.13446172000000001</v>
      </c>
    </row>
    <row r="25" spans="1:3" x14ac:dyDescent="0.25">
      <c r="A25" t="b">
        <v>1</v>
      </c>
      <c r="B25">
        <v>13.293151999999999</v>
      </c>
      <c r="C25">
        <v>1.846271E-2</v>
      </c>
    </row>
    <row r="26" spans="1:3" x14ac:dyDescent="0.25">
      <c r="A26" t="b">
        <v>1</v>
      </c>
      <c r="B26">
        <v>65.925899999999999</v>
      </c>
      <c r="C26">
        <v>8.2407380000000002E-2</v>
      </c>
    </row>
    <row r="27" spans="1:3" x14ac:dyDescent="0.25">
      <c r="A27" t="b">
        <v>1</v>
      </c>
      <c r="B27">
        <v>-2.5136832999999998</v>
      </c>
      <c r="C27">
        <v>-8.3789445000000004E-2</v>
      </c>
    </row>
    <row r="28" spans="1:3" x14ac:dyDescent="0.25">
      <c r="A28" t="b">
        <v>1</v>
      </c>
      <c r="B28">
        <v>4.3738136000000001</v>
      </c>
      <c r="C28">
        <v>0.14579378000000001</v>
      </c>
    </row>
    <row r="29" spans="1:3" x14ac:dyDescent="0.25">
      <c r="A29" t="b">
        <v>1</v>
      </c>
      <c r="B29">
        <v>-3.7113189999999997E-2</v>
      </c>
      <c r="C29">
        <v>-1.2371063000000001E-3</v>
      </c>
    </row>
    <row r="30" spans="1:3" x14ac:dyDescent="0.25">
      <c r="A30" t="b">
        <v>1</v>
      </c>
      <c r="B30">
        <v>65.925899999999999</v>
      </c>
      <c r="C30">
        <v>8.2407380000000002E-2</v>
      </c>
    </row>
    <row r="31" spans="1:3" x14ac:dyDescent="0.25">
      <c r="A31" t="b">
        <v>1</v>
      </c>
      <c r="B31">
        <v>16.794556</v>
      </c>
      <c r="C31">
        <v>2.3325770999999999E-2</v>
      </c>
    </row>
    <row r="32" spans="1:3" x14ac:dyDescent="0.25">
      <c r="A32" t="b">
        <v>1</v>
      </c>
      <c r="B32">
        <v>5.2444115</v>
      </c>
      <c r="C32">
        <v>0.17481372000000001</v>
      </c>
    </row>
    <row r="33" spans="1:3" x14ac:dyDescent="0.25">
      <c r="A33" t="b">
        <v>1</v>
      </c>
      <c r="B33">
        <v>-233.64355</v>
      </c>
      <c r="C33">
        <v>-3.3377650000000002E-2</v>
      </c>
    </row>
    <row r="34" spans="1:3" x14ac:dyDescent="0.25">
      <c r="A34" t="b">
        <v>1</v>
      </c>
      <c r="B34">
        <v>4.8272705</v>
      </c>
      <c r="C34">
        <v>6.7045422999999996E-3</v>
      </c>
    </row>
    <row r="35" spans="1:3" x14ac:dyDescent="0.25">
      <c r="A35" t="b">
        <v>1</v>
      </c>
      <c r="B35">
        <v>5.5836104999999998</v>
      </c>
      <c r="C35">
        <v>0.18612034999999999</v>
      </c>
    </row>
    <row r="36" spans="1:3" x14ac:dyDescent="0.25">
      <c r="A36" t="b">
        <v>1</v>
      </c>
      <c r="B36">
        <v>32.898192999999999</v>
      </c>
      <c r="C36">
        <v>4.1122741999999997E-2</v>
      </c>
    </row>
    <row r="37" spans="1:3" x14ac:dyDescent="0.25">
      <c r="A37" t="b">
        <v>1</v>
      </c>
      <c r="B37">
        <v>1.6984615000000001</v>
      </c>
      <c r="C37">
        <v>5.6615385999999997E-2</v>
      </c>
    </row>
    <row r="38" spans="1:3" x14ac:dyDescent="0.25">
      <c r="A38" t="b">
        <v>1</v>
      </c>
      <c r="B38">
        <v>5.2768554999999999</v>
      </c>
      <c r="C38">
        <v>7.3289656999999996E-3</v>
      </c>
    </row>
    <row r="39" spans="1:3" x14ac:dyDescent="0.25">
      <c r="A39" t="b">
        <v>1</v>
      </c>
      <c r="B39">
        <v>891.31590000000006</v>
      </c>
      <c r="C39">
        <v>0.12733084</v>
      </c>
    </row>
    <row r="40" spans="1:3" x14ac:dyDescent="0.25">
      <c r="A40" t="b">
        <v>1</v>
      </c>
      <c r="B40">
        <v>1186.6221</v>
      </c>
      <c r="C40">
        <v>0.16951743999999999</v>
      </c>
    </row>
    <row r="41" spans="1:3" x14ac:dyDescent="0.25">
      <c r="A41" t="b">
        <v>1</v>
      </c>
      <c r="B41">
        <v>92.828125</v>
      </c>
      <c r="C41">
        <v>0.116035156</v>
      </c>
    </row>
    <row r="42" spans="1:3" x14ac:dyDescent="0.25">
      <c r="A42" t="b">
        <v>1</v>
      </c>
      <c r="B42">
        <v>-899.04930000000002</v>
      </c>
      <c r="C42">
        <v>-0.12843561000000001</v>
      </c>
    </row>
    <row r="43" spans="1:3" x14ac:dyDescent="0.25">
      <c r="A43" t="b">
        <v>1</v>
      </c>
      <c r="B43">
        <v>981.57960000000003</v>
      </c>
      <c r="C43">
        <v>0.14022565000000001</v>
      </c>
    </row>
    <row r="44" spans="1:3" x14ac:dyDescent="0.25">
      <c r="A44" t="b">
        <v>1</v>
      </c>
      <c r="B44">
        <v>-36.711243000000003</v>
      </c>
      <c r="C44">
        <v>-4.5889052999999999E-2</v>
      </c>
    </row>
    <row r="45" spans="1:3" x14ac:dyDescent="0.25">
      <c r="A45" t="b">
        <v>1</v>
      </c>
      <c r="B45">
        <v>319.51609999999999</v>
      </c>
      <c r="C45">
        <v>4.5645159999999997E-2</v>
      </c>
    </row>
    <row r="46" spans="1:3" x14ac:dyDescent="0.25">
      <c r="A46" t="b">
        <v>1</v>
      </c>
      <c r="B46">
        <v>360.66602</v>
      </c>
      <c r="C46">
        <v>5.1523714999999998E-2</v>
      </c>
    </row>
    <row r="47" spans="1:3" x14ac:dyDescent="0.25">
      <c r="A47" t="b">
        <v>1</v>
      </c>
      <c r="B47">
        <v>30.875793000000002</v>
      </c>
      <c r="C47">
        <v>3.8594740000000002E-2</v>
      </c>
    </row>
    <row r="48" spans="1:3" x14ac:dyDescent="0.25">
      <c r="A48" t="b">
        <v>1</v>
      </c>
      <c r="B48">
        <v>1.8627243</v>
      </c>
      <c r="C48">
        <v>6.2090810000000003E-2</v>
      </c>
    </row>
    <row r="49" spans="1:3" x14ac:dyDescent="0.25">
      <c r="A49" t="b">
        <v>1</v>
      </c>
      <c r="B49">
        <v>-23.097594999999998</v>
      </c>
      <c r="C49">
        <v>-3.2079995E-2</v>
      </c>
    </row>
    <row r="50" spans="1:3" x14ac:dyDescent="0.25">
      <c r="A50" t="b">
        <v>1</v>
      </c>
      <c r="B50">
        <v>666.26710000000003</v>
      </c>
      <c r="C50">
        <v>9.5181009999999996E-2</v>
      </c>
    </row>
    <row r="51" spans="1:3" x14ac:dyDescent="0.25">
      <c r="A51" t="b">
        <v>1</v>
      </c>
      <c r="B51">
        <v>2.4722214</v>
      </c>
      <c r="C51">
        <v>8.2407380000000002E-2</v>
      </c>
    </row>
    <row r="52" spans="1:3" x14ac:dyDescent="0.25">
      <c r="A52" t="b">
        <v>1</v>
      </c>
      <c r="B52">
        <v>65.925899999999999</v>
      </c>
      <c r="C52">
        <v>8.2407380000000002E-2</v>
      </c>
    </row>
    <row r="53" spans="1:3" x14ac:dyDescent="0.25">
      <c r="A53" t="b">
        <v>1</v>
      </c>
      <c r="B53">
        <v>134.79796999999999</v>
      </c>
      <c r="C53">
        <v>0.16849747000000001</v>
      </c>
    </row>
    <row r="54" spans="1:3" x14ac:dyDescent="0.25">
      <c r="A54" t="b">
        <v>1</v>
      </c>
      <c r="B54">
        <v>89.903869999999998</v>
      </c>
      <c r="C54">
        <v>0.112379834</v>
      </c>
    </row>
    <row r="55" spans="1:3" x14ac:dyDescent="0.25">
      <c r="A55" t="b">
        <v>1</v>
      </c>
      <c r="B55">
        <v>49.872070000000001</v>
      </c>
      <c r="C55">
        <v>7.1245813999999998E-3</v>
      </c>
    </row>
    <row r="56" spans="1:3" x14ac:dyDescent="0.25">
      <c r="A56" t="b">
        <v>1</v>
      </c>
      <c r="B56">
        <v>576.85155999999995</v>
      </c>
      <c r="C56">
        <v>8.2407359999999999E-2</v>
      </c>
    </row>
    <row r="57" spans="1:3" x14ac:dyDescent="0.25">
      <c r="A57" t="b">
        <v>1</v>
      </c>
      <c r="B57">
        <v>-1.7227992999999999</v>
      </c>
      <c r="C57">
        <v>-5.7426642999999999E-2</v>
      </c>
    </row>
    <row r="58" spans="1:3" x14ac:dyDescent="0.25">
      <c r="A58" t="b">
        <v>1</v>
      </c>
      <c r="B58">
        <v>2.4722214</v>
      </c>
      <c r="C58">
        <v>8.2407380000000002E-2</v>
      </c>
    </row>
    <row r="59" spans="1:3" x14ac:dyDescent="0.25">
      <c r="A59" t="b">
        <v>1</v>
      </c>
      <c r="B59">
        <v>-0.34196090000000001</v>
      </c>
      <c r="C59">
        <v>-1.1398696999999999E-2</v>
      </c>
    </row>
    <row r="60" spans="1:3" x14ac:dyDescent="0.25">
      <c r="A60" t="b">
        <v>1</v>
      </c>
      <c r="B60">
        <v>1.9453125</v>
      </c>
      <c r="C60">
        <v>2.779018E-4</v>
      </c>
    </row>
    <row r="61" spans="1:3" x14ac:dyDescent="0.25">
      <c r="A61" t="b">
        <v>1</v>
      </c>
      <c r="B61">
        <v>872.06493999999998</v>
      </c>
      <c r="C61">
        <v>0.1245807</v>
      </c>
    </row>
    <row r="62" spans="1:3" x14ac:dyDescent="0.25">
      <c r="A62" t="b">
        <v>1</v>
      </c>
      <c r="B62">
        <v>-46.955016999999998</v>
      </c>
      <c r="C62">
        <v>-6.5215304000000002E-2</v>
      </c>
    </row>
    <row r="63" spans="1:3" x14ac:dyDescent="0.25">
      <c r="A63" t="b">
        <v>1</v>
      </c>
      <c r="B63">
        <v>5.3013880000000002</v>
      </c>
      <c r="C63">
        <v>0.17671292999999999</v>
      </c>
    </row>
    <row r="64" spans="1:3" x14ac:dyDescent="0.25">
      <c r="A64" t="b">
        <v>1</v>
      </c>
      <c r="B64">
        <v>146.78162</v>
      </c>
      <c r="C64">
        <v>0.18347701</v>
      </c>
    </row>
    <row r="65" spans="1:3" x14ac:dyDescent="0.25">
      <c r="A65" t="b">
        <v>1</v>
      </c>
      <c r="B65">
        <v>-39.839109999999998</v>
      </c>
      <c r="C65">
        <v>-5.5332100000000002E-2</v>
      </c>
    </row>
    <row r="66" spans="1:3" x14ac:dyDescent="0.25">
      <c r="A66" t="b">
        <v>1</v>
      </c>
      <c r="B66">
        <v>90.133179999999996</v>
      </c>
      <c r="C66">
        <v>0.12518497000000001</v>
      </c>
    </row>
    <row r="67" spans="1:3" x14ac:dyDescent="0.25">
      <c r="A67" t="b">
        <v>1</v>
      </c>
      <c r="B67">
        <v>113.73474</v>
      </c>
      <c r="C67">
        <v>0.15796492000000001</v>
      </c>
    </row>
    <row r="68" spans="1:3" x14ac:dyDescent="0.25">
      <c r="A68" t="b">
        <v>1</v>
      </c>
      <c r="B68">
        <v>61.483826000000001</v>
      </c>
      <c r="C68">
        <v>8.5394200000000003E-2</v>
      </c>
    </row>
    <row r="69" spans="1:3" x14ac:dyDescent="0.25">
      <c r="A69" t="b">
        <v>1</v>
      </c>
      <c r="B69">
        <v>8.5238650000000007</v>
      </c>
      <c r="C69">
        <v>1.1838701E-2</v>
      </c>
    </row>
    <row r="70" spans="1:3" x14ac:dyDescent="0.25">
      <c r="A70" t="b">
        <v>1</v>
      </c>
      <c r="B70">
        <v>195.07129</v>
      </c>
      <c r="C70">
        <v>2.7867327000000001E-2</v>
      </c>
    </row>
    <row r="71" spans="1:3" x14ac:dyDescent="0.25">
      <c r="A71" t="b">
        <v>1</v>
      </c>
      <c r="B71">
        <v>123.40405</v>
      </c>
      <c r="C71">
        <v>0.15425506</v>
      </c>
    </row>
    <row r="72" spans="1:3" x14ac:dyDescent="0.25">
      <c r="A72" t="b">
        <v>1</v>
      </c>
      <c r="B72">
        <v>-0.39424133</v>
      </c>
      <c r="C72">
        <v>-1.3141378E-2</v>
      </c>
    </row>
    <row r="73" spans="1:3" x14ac:dyDescent="0.25">
      <c r="A73" t="b">
        <v>1</v>
      </c>
      <c r="B73">
        <v>576.85155999999995</v>
      </c>
      <c r="C73">
        <v>8.2407359999999999E-2</v>
      </c>
    </row>
    <row r="74" spans="1:3" x14ac:dyDescent="0.25">
      <c r="A74" t="b">
        <v>1</v>
      </c>
      <c r="B74">
        <v>65.925899999999999</v>
      </c>
      <c r="C74">
        <v>8.2407380000000002E-2</v>
      </c>
    </row>
    <row r="75" spans="1:3" x14ac:dyDescent="0.25">
      <c r="A75" t="b">
        <v>1</v>
      </c>
      <c r="B75">
        <v>47.624023000000001</v>
      </c>
      <c r="C75">
        <v>6.8034319999999999E-3</v>
      </c>
    </row>
    <row r="76" spans="1:3" x14ac:dyDescent="0.25">
      <c r="A76" t="b">
        <v>1</v>
      </c>
      <c r="B76">
        <v>70.969239999999999</v>
      </c>
      <c r="C76">
        <v>1.0138462000000001E-2</v>
      </c>
    </row>
    <row r="77" spans="1:3" x14ac:dyDescent="0.25">
      <c r="A77" t="b">
        <v>1</v>
      </c>
      <c r="B77">
        <v>5.6790159999999998</v>
      </c>
      <c r="C77">
        <v>0.18930053999999999</v>
      </c>
    </row>
    <row r="78" spans="1:3" x14ac:dyDescent="0.25">
      <c r="A78" t="b">
        <v>1</v>
      </c>
      <c r="B78">
        <v>-877.99509999999998</v>
      </c>
      <c r="C78">
        <v>-0.12542787</v>
      </c>
    </row>
    <row r="79" spans="1:3" x14ac:dyDescent="0.25">
      <c r="A79" t="b">
        <v>1</v>
      </c>
      <c r="B79">
        <v>977.95309999999995</v>
      </c>
      <c r="C79">
        <v>0.13970759999999999</v>
      </c>
    </row>
    <row r="80" spans="1:3" x14ac:dyDescent="0.25">
      <c r="A80" t="b">
        <v>1</v>
      </c>
      <c r="B80">
        <v>69.514769999999999</v>
      </c>
      <c r="C80">
        <v>9.6548289999999995E-2</v>
      </c>
    </row>
    <row r="81" spans="1:3" x14ac:dyDescent="0.25">
      <c r="A81" t="b">
        <v>1</v>
      </c>
      <c r="B81">
        <v>-418.40674000000001</v>
      </c>
      <c r="C81">
        <v>-5.9772390000000002E-2</v>
      </c>
    </row>
    <row r="82" spans="1:3" x14ac:dyDescent="0.25">
      <c r="A82" t="b">
        <v>1</v>
      </c>
      <c r="B82">
        <v>8.8054660000000007E-2</v>
      </c>
      <c r="C82">
        <v>2.9351553000000002E-3</v>
      </c>
    </row>
    <row r="83" spans="1:3" x14ac:dyDescent="0.25">
      <c r="A83" t="b">
        <v>1</v>
      </c>
      <c r="B83">
        <v>3.3110886000000002</v>
      </c>
      <c r="C83">
        <v>0.110369615</v>
      </c>
    </row>
    <row r="84" spans="1:3" x14ac:dyDescent="0.25">
      <c r="A84" t="b">
        <v>1</v>
      </c>
      <c r="B84">
        <v>335.74901999999997</v>
      </c>
      <c r="C84">
        <v>4.7964144E-2</v>
      </c>
    </row>
    <row r="85" spans="1:3" x14ac:dyDescent="0.25">
      <c r="A85" t="b">
        <v>1</v>
      </c>
      <c r="B85">
        <v>576.85155999999995</v>
      </c>
      <c r="C85">
        <v>8.2407359999999999E-2</v>
      </c>
    </row>
    <row r="86" spans="1:3" x14ac:dyDescent="0.25">
      <c r="A86" t="b">
        <v>1</v>
      </c>
      <c r="B86">
        <v>896.21680000000003</v>
      </c>
      <c r="C86">
        <v>0.12803096999999999</v>
      </c>
    </row>
    <row r="87" spans="1:3" x14ac:dyDescent="0.25">
      <c r="A87" t="b">
        <v>1</v>
      </c>
      <c r="B87">
        <v>420.64355</v>
      </c>
      <c r="C87">
        <v>6.0091934999999999E-2</v>
      </c>
    </row>
    <row r="88" spans="1:3" x14ac:dyDescent="0.25">
      <c r="A88" t="b">
        <v>1</v>
      </c>
      <c r="B88">
        <v>745.60204999999996</v>
      </c>
      <c r="C88">
        <v>0.10651458</v>
      </c>
    </row>
    <row r="89" spans="1:3" x14ac:dyDescent="0.25">
      <c r="A89" t="b">
        <v>1</v>
      </c>
      <c r="B89">
        <v>781.66063999999994</v>
      </c>
      <c r="C89">
        <v>0.11166581</v>
      </c>
    </row>
    <row r="90" spans="1:3" x14ac:dyDescent="0.25">
      <c r="A90" t="b">
        <v>1</v>
      </c>
      <c r="B90">
        <v>13.365356</v>
      </c>
      <c r="C90">
        <v>1.6706696E-2</v>
      </c>
    </row>
    <row r="91" spans="1:3" x14ac:dyDescent="0.25">
      <c r="A91" t="b">
        <v>1</v>
      </c>
      <c r="B91">
        <v>576.85155999999995</v>
      </c>
      <c r="C91">
        <v>8.2407359999999999E-2</v>
      </c>
    </row>
    <row r="92" spans="1:3" x14ac:dyDescent="0.25">
      <c r="A92" t="b">
        <v>1</v>
      </c>
      <c r="B92">
        <v>65.925899999999999</v>
      </c>
      <c r="C92">
        <v>8.2407380000000002E-2</v>
      </c>
    </row>
    <row r="93" spans="1:3" x14ac:dyDescent="0.25">
      <c r="A93" t="b">
        <v>1</v>
      </c>
      <c r="B93">
        <v>0.35355950000000003</v>
      </c>
      <c r="C93">
        <v>1.1785316000000001E-2</v>
      </c>
    </row>
    <row r="94" spans="1:3" x14ac:dyDescent="0.25">
      <c r="A94" t="b">
        <v>1</v>
      </c>
      <c r="B94">
        <v>5.1930885</v>
      </c>
      <c r="C94">
        <v>0.17310295000000001</v>
      </c>
    </row>
    <row r="95" spans="1:3" x14ac:dyDescent="0.25">
      <c r="A95" t="b">
        <v>1</v>
      </c>
      <c r="B95">
        <v>747.80960000000005</v>
      </c>
      <c r="C95">
        <v>0.10682994</v>
      </c>
    </row>
    <row r="96" spans="1:3" x14ac:dyDescent="0.25">
      <c r="A96" t="b">
        <v>1</v>
      </c>
      <c r="B96">
        <v>59.333312999999997</v>
      </c>
      <c r="C96">
        <v>8.2407380000000002E-2</v>
      </c>
    </row>
    <row r="97" spans="1:3" x14ac:dyDescent="0.25">
      <c r="A97" t="b">
        <v>1</v>
      </c>
      <c r="B97">
        <v>2.4722214</v>
      </c>
      <c r="C97">
        <v>8.2407380000000002E-2</v>
      </c>
    </row>
    <row r="98" spans="1:3" x14ac:dyDescent="0.25">
      <c r="A98" t="b">
        <v>1</v>
      </c>
      <c r="B98">
        <v>-1.7445221</v>
      </c>
      <c r="C98">
        <v>-5.8150735000000002E-2</v>
      </c>
    </row>
    <row r="99" spans="1:3" x14ac:dyDescent="0.25">
      <c r="A99" t="b">
        <v>1</v>
      </c>
      <c r="B99">
        <v>3.3815650000000002</v>
      </c>
      <c r="C99">
        <v>0.112718835</v>
      </c>
    </row>
    <row r="100" spans="1:3" x14ac:dyDescent="0.25">
      <c r="A100" t="b">
        <v>1</v>
      </c>
      <c r="B100">
        <v>-42.160156000000001</v>
      </c>
      <c r="C100">
        <v>-5.8555773999999998E-2</v>
      </c>
    </row>
    <row r="101" spans="1:3" x14ac:dyDescent="0.25">
      <c r="A101" t="b">
        <v>1</v>
      </c>
      <c r="B101">
        <v>58.252929999999999</v>
      </c>
      <c r="C101">
        <v>8.0906846000000004E-2</v>
      </c>
    </row>
    <row r="102" spans="1:3" x14ac:dyDescent="0.25">
      <c r="A102" t="b">
        <v>1</v>
      </c>
      <c r="B102">
        <v>97.974119999999999</v>
      </c>
      <c r="C102">
        <v>0.13607517</v>
      </c>
    </row>
    <row r="103" spans="1:3" x14ac:dyDescent="0.25">
      <c r="A103" t="b">
        <v>1</v>
      </c>
      <c r="B103">
        <v>2.4858055000000001</v>
      </c>
      <c r="C103">
        <v>8.286019E-2</v>
      </c>
    </row>
    <row r="104" spans="1:3" x14ac:dyDescent="0.25">
      <c r="A104" t="b">
        <v>1</v>
      </c>
      <c r="B104">
        <v>5.0156517000000003</v>
      </c>
      <c r="C104">
        <v>0.16718838999999999</v>
      </c>
    </row>
    <row r="105" spans="1:3" x14ac:dyDescent="0.25">
      <c r="A105" t="b">
        <v>1</v>
      </c>
      <c r="B105">
        <v>2.4722214</v>
      </c>
      <c r="C105">
        <v>8.2407380000000002E-2</v>
      </c>
    </row>
    <row r="106" spans="1:3" x14ac:dyDescent="0.25">
      <c r="A106" t="b">
        <v>1</v>
      </c>
      <c r="B106">
        <v>-2.5718040000000002</v>
      </c>
      <c r="C106">
        <v>-8.5726805000000003E-2</v>
      </c>
    </row>
    <row r="107" spans="1:3" x14ac:dyDescent="0.25">
      <c r="A107" t="b">
        <v>1</v>
      </c>
      <c r="B107">
        <v>-54.227417000000003</v>
      </c>
      <c r="C107">
        <v>-6.7784269999999994E-2</v>
      </c>
    </row>
    <row r="108" spans="1:3" x14ac:dyDescent="0.25">
      <c r="A108" t="b">
        <v>1</v>
      </c>
      <c r="B108">
        <v>510.89893000000001</v>
      </c>
      <c r="C108">
        <v>7.2985560000000005E-2</v>
      </c>
    </row>
    <row r="109" spans="1:3" x14ac:dyDescent="0.25">
      <c r="A109" t="b">
        <v>1</v>
      </c>
      <c r="B109">
        <v>1116.2919999999999</v>
      </c>
      <c r="C109">
        <v>0.15947028999999999</v>
      </c>
    </row>
    <row r="110" spans="1:3" x14ac:dyDescent="0.25">
      <c r="A110" t="b">
        <v>1</v>
      </c>
      <c r="B110">
        <v>951.46483999999998</v>
      </c>
      <c r="C110">
        <v>0.13592355</v>
      </c>
    </row>
    <row r="111" spans="1:3" x14ac:dyDescent="0.25">
      <c r="A111" t="b">
        <v>1</v>
      </c>
      <c r="B111">
        <v>5.1788790000000002</v>
      </c>
      <c r="C111">
        <v>0.17262930000000001</v>
      </c>
    </row>
    <row r="112" spans="1:3" x14ac:dyDescent="0.25">
      <c r="A112" t="b">
        <v>1</v>
      </c>
      <c r="B112">
        <v>96.821470000000005</v>
      </c>
      <c r="C112">
        <v>0.13447426000000001</v>
      </c>
    </row>
    <row r="113" spans="1:3" x14ac:dyDescent="0.25">
      <c r="A113" t="b">
        <v>1</v>
      </c>
      <c r="B113">
        <v>576.85155999999995</v>
      </c>
      <c r="C113">
        <v>8.2407359999999999E-2</v>
      </c>
    </row>
    <row r="114" spans="1:3" x14ac:dyDescent="0.25">
      <c r="A114" t="b">
        <v>1</v>
      </c>
      <c r="B114">
        <v>0.21555328000000001</v>
      </c>
      <c r="C114">
        <v>7.1851094000000004E-3</v>
      </c>
    </row>
    <row r="115" spans="1:3" x14ac:dyDescent="0.25">
      <c r="A115" t="b">
        <v>1</v>
      </c>
      <c r="B115">
        <v>5.6267166</v>
      </c>
      <c r="C115">
        <v>0.18755722</v>
      </c>
    </row>
    <row r="116" spans="1:3" x14ac:dyDescent="0.25">
      <c r="A116" t="b">
        <v>1</v>
      </c>
      <c r="B116">
        <v>105.859436</v>
      </c>
      <c r="C116">
        <v>0.14702699999999999</v>
      </c>
    </row>
    <row r="117" spans="1:3" x14ac:dyDescent="0.25">
      <c r="A117" t="b">
        <v>1</v>
      </c>
      <c r="B117">
        <v>59.333312999999997</v>
      </c>
      <c r="C117">
        <v>8.2407380000000002E-2</v>
      </c>
    </row>
    <row r="118" spans="1:3" x14ac:dyDescent="0.25">
      <c r="A118" t="b">
        <v>1</v>
      </c>
      <c r="B118">
        <v>33.180909999999997</v>
      </c>
      <c r="C118">
        <v>4.1476133999999998E-2</v>
      </c>
    </row>
    <row r="119" spans="1:3" x14ac:dyDescent="0.25">
      <c r="A119" t="b">
        <v>1</v>
      </c>
      <c r="B119">
        <v>-784.50585999999998</v>
      </c>
      <c r="C119">
        <v>-0.11207227</v>
      </c>
    </row>
    <row r="120" spans="1:3" x14ac:dyDescent="0.25">
      <c r="A120" t="b">
        <v>1</v>
      </c>
      <c r="B120">
        <v>65.925899999999999</v>
      </c>
      <c r="C120">
        <v>8.2407380000000002E-2</v>
      </c>
    </row>
    <row r="121" spans="1:3" x14ac:dyDescent="0.25">
      <c r="A121" t="b">
        <v>1</v>
      </c>
      <c r="B121">
        <v>3.5393371999999999</v>
      </c>
      <c r="C121">
        <v>0.1179779</v>
      </c>
    </row>
    <row r="122" spans="1:3" x14ac:dyDescent="0.25">
      <c r="A122" t="b">
        <v>1</v>
      </c>
      <c r="B122">
        <v>490.24756000000002</v>
      </c>
      <c r="C122">
        <v>7.003537E-2</v>
      </c>
    </row>
    <row r="123" spans="1:3" x14ac:dyDescent="0.25">
      <c r="A123" t="b">
        <v>1</v>
      </c>
      <c r="B123">
        <v>-25.034851</v>
      </c>
      <c r="C123">
        <v>-3.1293564000000003E-2</v>
      </c>
    </row>
    <row r="124" spans="1:3" x14ac:dyDescent="0.25">
      <c r="A124" t="b">
        <v>1</v>
      </c>
      <c r="B124">
        <v>3.1689682000000001</v>
      </c>
      <c r="C124">
        <v>0.105632275</v>
      </c>
    </row>
    <row r="125" spans="1:3" x14ac:dyDescent="0.25">
      <c r="A125" t="b">
        <v>1</v>
      </c>
      <c r="B125">
        <v>131.84814</v>
      </c>
      <c r="C125">
        <v>1.883545E-2</v>
      </c>
    </row>
    <row r="126" spans="1:3" x14ac:dyDescent="0.25">
      <c r="A126" t="b">
        <v>1</v>
      </c>
      <c r="B126">
        <v>65.925899999999999</v>
      </c>
      <c r="C126">
        <v>8.2407380000000002E-2</v>
      </c>
    </row>
    <row r="127" spans="1:3" x14ac:dyDescent="0.25">
      <c r="A127" t="b">
        <v>1</v>
      </c>
      <c r="B127">
        <v>2.977665</v>
      </c>
      <c r="C127">
        <v>9.9255494999999999E-2</v>
      </c>
    </row>
    <row r="128" spans="1:3" x14ac:dyDescent="0.25">
      <c r="A128" t="b">
        <v>1</v>
      </c>
      <c r="B128">
        <v>845.66549999999995</v>
      </c>
      <c r="C128">
        <v>0.12080936</v>
      </c>
    </row>
    <row r="129" spans="1:3" x14ac:dyDescent="0.25">
      <c r="A129" t="b">
        <v>1</v>
      </c>
      <c r="B129">
        <v>-3.9057483999999998</v>
      </c>
      <c r="C129">
        <v>-0.13019161000000001</v>
      </c>
    </row>
    <row r="130" spans="1:3" x14ac:dyDescent="0.25">
      <c r="A130" t="b">
        <v>1</v>
      </c>
      <c r="B130">
        <v>-2.436407</v>
      </c>
      <c r="C130">
        <v>-8.1213569999999999E-2</v>
      </c>
    </row>
    <row r="131" spans="1:3" x14ac:dyDescent="0.25">
      <c r="A131" t="b">
        <v>1</v>
      </c>
      <c r="B131">
        <v>10.094421000000001</v>
      </c>
      <c r="C131">
        <v>1.4020029E-2</v>
      </c>
    </row>
    <row r="132" spans="1:3" x14ac:dyDescent="0.25">
      <c r="A132" t="b">
        <v>1</v>
      </c>
      <c r="B132">
        <v>551.42724999999996</v>
      </c>
      <c r="C132">
        <v>7.8775323999999994E-2</v>
      </c>
    </row>
    <row r="133" spans="1:3" x14ac:dyDescent="0.25">
      <c r="A133" t="b">
        <v>1</v>
      </c>
      <c r="B133">
        <v>146.28375</v>
      </c>
      <c r="C133">
        <v>0.18285470000000001</v>
      </c>
    </row>
    <row r="134" spans="1:3" x14ac:dyDescent="0.25">
      <c r="A134" t="b">
        <v>1</v>
      </c>
      <c r="B134">
        <v>69.001220000000004</v>
      </c>
      <c r="C134">
        <v>8.6251530000000007E-2</v>
      </c>
    </row>
    <row r="135" spans="1:3" x14ac:dyDescent="0.25">
      <c r="A135" t="b">
        <v>1</v>
      </c>
      <c r="B135">
        <v>-2.649273</v>
      </c>
      <c r="C135">
        <v>-8.8309094000000005E-2</v>
      </c>
    </row>
    <row r="136" spans="1:3" x14ac:dyDescent="0.25">
      <c r="A136" t="b">
        <v>1</v>
      </c>
      <c r="B136">
        <v>5.0855560000000004</v>
      </c>
      <c r="C136">
        <v>0.16951853</v>
      </c>
    </row>
    <row r="137" spans="1:3" x14ac:dyDescent="0.25">
      <c r="A137" t="b">
        <v>1</v>
      </c>
      <c r="B137">
        <v>0.18389892999999999</v>
      </c>
      <c r="C137">
        <v>6.1299642999999996E-3</v>
      </c>
    </row>
    <row r="138" spans="1:3" x14ac:dyDescent="0.25">
      <c r="A138" t="b">
        <v>1</v>
      </c>
      <c r="B138">
        <v>98.682556000000005</v>
      </c>
      <c r="C138">
        <v>0.1233532</v>
      </c>
    </row>
    <row r="139" spans="1:3" x14ac:dyDescent="0.25">
      <c r="A139" t="b">
        <v>1</v>
      </c>
      <c r="B139">
        <v>576.85155999999995</v>
      </c>
      <c r="C139">
        <v>8.2407359999999999E-2</v>
      </c>
    </row>
    <row r="140" spans="1:3" x14ac:dyDescent="0.25">
      <c r="A140" t="b">
        <v>1</v>
      </c>
      <c r="B140">
        <v>131.30413999999999</v>
      </c>
      <c r="C140">
        <v>0.18236685999999999</v>
      </c>
    </row>
    <row r="141" spans="1:3" x14ac:dyDescent="0.25">
      <c r="A141" t="b">
        <v>1</v>
      </c>
      <c r="B141">
        <v>-69.115780000000001</v>
      </c>
      <c r="C141">
        <v>-8.6394730000000003E-2</v>
      </c>
    </row>
    <row r="142" spans="1:3" x14ac:dyDescent="0.25">
      <c r="A142" t="b">
        <v>1</v>
      </c>
      <c r="B142">
        <v>1.0434475000000001</v>
      </c>
      <c r="C142">
        <v>3.4781582999999998E-2</v>
      </c>
    </row>
    <row r="143" spans="1:3" x14ac:dyDescent="0.25">
      <c r="A143" t="b">
        <v>1</v>
      </c>
      <c r="B143">
        <v>411.66455000000002</v>
      </c>
      <c r="C143">
        <v>5.8809220000000002E-2</v>
      </c>
    </row>
    <row r="144" spans="1:3" x14ac:dyDescent="0.25">
      <c r="A144" t="b">
        <v>1</v>
      </c>
      <c r="B144">
        <v>5.6138114999999997</v>
      </c>
      <c r="C144">
        <v>0.18712704999999999</v>
      </c>
    </row>
    <row r="145" spans="1:3" x14ac:dyDescent="0.25">
      <c r="A145" t="b">
        <v>1</v>
      </c>
      <c r="B145">
        <v>59.333312999999997</v>
      </c>
      <c r="C145">
        <v>8.2407380000000002E-2</v>
      </c>
    </row>
    <row r="146" spans="1:3" x14ac:dyDescent="0.25">
      <c r="A146" t="b">
        <v>1</v>
      </c>
      <c r="B146">
        <v>89.750060000000005</v>
      </c>
      <c r="C146">
        <v>0.11218758</v>
      </c>
    </row>
    <row r="147" spans="1:3" x14ac:dyDescent="0.25">
      <c r="A147" t="b">
        <v>1</v>
      </c>
      <c r="B147">
        <v>65.925899999999999</v>
      </c>
      <c r="C147">
        <v>8.2407380000000002E-2</v>
      </c>
    </row>
    <row r="148" spans="1:3" x14ac:dyDescent="0.25">
      <c r="A148" t="b">
        <v>1</v>
      </c>
      <c r="B148">
        <v>2.4722214</v>
      </c>
      <c r="C148">
        <v>8.2407380000000002E-2</v>
      </c>
    </row>
    <row r="149" spans="1:3" x14ac:dyDescent="0.25">
      <c r="A149" t="b">
        <v>1</v>
      </c>
      <c r="B149">
        <v>124.92285</v>
      </c>
      <c r="C149">
        <v>0.17350397000000001</v>
      </c>
    </row>
    <row r="150" spans="1:3" x14ac:dyDescent="0.25">
      <c r="A150" t="b">
        <v>1</v>
      </c>
      <c r="B150">
        <v>1270.7440999999999</v>
      </c>
      <c r="C150">
        <v>0.18153486999999999</v>
      </c>
    </row>
    <row r="151" spans="1:3" x14ac:dyDescent="0.25">
      <c r="A151" t="b">
        <v>1</v>
      </c>
      <c r="B151">
        <v>59.333312999999997</v>
      </c>
      <c r="C151">
        <v>8.2407380000000002E-2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C976-8F5F-4E17-9A8E-29E7EB67005D}">
  <dimension ref="A1:F151"/>
  <sheetViews>
    <sheetView workbookViewId="0">
      <selection activeCell="F6" sqref="F6"/>
    </sheetView>
  </sheetViews>
  <sheetFormatPr defaultRowHeight="15" x14ac:dyDescent="0.25"/>
  <cols>
    <col min="1" max="1" width="12.42578125" bestFit="1" customWidth="1"/>
    <col min="2" max="2" width="11.140625" bestFit="1" customWidth="1"/>
    <col min="3" max="3" width="11.7109375" bestFit="1" customWidth="1"/>
    <col min="5" max="5" width="30.710937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ht="18.75" x14ac:dyDescent="0.3">
      <c r="A2" t="b">
        <v>1</v>
      </c>
      <c r="B2">
        <v>-166.09612999999999</v>
      </c>
      <c r="C2">
        <v>-0.23068906</v>
      </c>
      <c r="E2" s="1" t="s">
        <v>3</v>
      </c>
      <c r="F2" s="2">
        <f xml:space="preserve"> COUNTIF(TradeResults5[Column1], "VERDADEIRO") / COUNTA(TradeResults5[Column1])</f>
        <v>1</v>
      </c>
    </row>
    <row r="3" spans="1:6" ht="18.75" x14ac:dyDescent="0.3">
      <c r="A3" t="b">
        <v>1</v>
      </c>
      <c r="B3">
        <v>-166.09612999999999</v>
      </c>
      <c r="C3">
        <v>-0.23068906</v>
      </c>
      <c r="E3" s="1" t="s">
        <v>4</v>
      </c>
      <c r="F3" s="3">
        <f xml:space="preserve"> AVERAGE(TradeResults5[Column3])</f>
        <v>-8.3010920199999977E-2</v>
      </c>
    </row>
    <row r="4" spans="1:6" ht="18.75" x14ac:dyDescent="0.3">
      <c r="A4" t="b">
        <v>1</v>
      </c>
      <c r="B4">
        <v>-184.55121</v>
      </c>
      <c r="C4">
        <v>-0.23068900000000001</v>
      </c>
      <c r="E4" s="4" t="s">
        <v>5</v>
      </c>
      <c r="F4" s="2">
        <f>_xlfn.STDEV.P(TradeResults5[Column3])</f>
        <v>0.16660338669486033</v>
      </c>
    </row>
    <row r="5" spans="1:6" ht="18.75" x14ac:dyDescent="0.3">
      <c r="A5" t="b">
        <v>1</v>
      </c>
      <c r="B5">
        <v>-166.09612999999999</v>
      </c>
      <c r="C5">
        <v>-0.23068906</v>
      </c>
      <c r="E5" s="1" t="s">
        <v>6</v>
      </c>
      <c r="F5" s="2">
        <f t="array" ref="F5">_xlfn.STDEV.P(IF(TradeResults5[Column3] &gt; 0,TradeResults5[Column3]))</f>
        <v>3.6675743927681301E-8</v>
      </c>
    </row>
    <row r="6" spans="1:6" ht="18.75" x14ac:dyDescent="0.3">
      <c r="A6" t="b">
        <v>1</v>
      </c>
      <c r="B6">
        <v>734.60155999999995</v>
      </c>
      <c r="C6">
        <v>0.10494307999999999</v>
      </c>
      <c r="E6" s="1" t="s">
        <v>7</v>
      </c>
      <c r="F6" s="3">
        <f t="array" ref="F6">_xlfn.STDEV.P(IF(TradeResults5[Column3] &lt; 0,TradeResults5[Column3]))</f>
        <v>2.3101373755523517E-8</v>
      </c>
    </row>
    <row r="7" spans="1:6" x14ac:dyDescent="0.25">
      <c r="A7" t="b">
        <v>1</v>
      </c>
      <c r="B7">
        <v>-6.9206715000000001</v>
      </c>
      <c r="C7">
        <v>-0.23068905000000001</v>
      </c>
    </row>
    <row r="8" spans="1:6" x14ac:dyDescent="0.25">
      <c r="A8" t="b">
        <v>1</v>
      </c>
      <c r="B8">
        <v>-1614.8232</v>
      </c>
      <c r="C8">
        <v>-0.23068902999999999</v>
      </c>
    </row>
    <row r="9" spans="1:6" x14ac:dyDescent="0.25">
      <c r="A9" t="b">
        <v>1</v>
      </c>
      <c r="B9">
        <v>-6.9206715000000001</v>
      </c>
      <c r="C9">
        <v>-0.23068905000000001</v>
      </c>
    </row>
    <row r="10" spans="1:6" x14ac:dyDescent="0.25">
      <c r="A10" t="b">
        <v>1</v>
      </c>
      <c r="B10">
        <v>-166.09612999999999</v>
      </c>
      <c r="C10">
        <v>-0.23068906</v>
      </c>
    </row>
    <row r="11" spans="1:6" x14ac:dyDescent="0.25">
      <c r="A11" t="b">
        <v>1</v>
      </c>
      <c r="B11">
        <v>-184.55121</v>
      </c>
      <c r="C11">
        <v>-0.23068900000000001</v>
      </c>
    </row>
    <row r="12" spans="1:6" x14ac:dyDescent="0.25">
      <c r="A12" t="b">
        <v>1</v>
      </c>
      <c r="B12">
        <v>-6.9206715000000001</v>
      </c>
      <c r="C12">
        <v>-0.23068905000000001</v>
      </c>
    </row>
    <row r="13" spans="1:6" x14ac:dyDescent="0.25">
      <c r="A13" t="b">
        <v>1</v>
      </c>
      <c r="B13">
        <v>3.1482925000000002</v>
      </c>
      <c r="C13">
        <v>0.10494307999999999</v>
      </c>
    </row>
    <row r="14" spans="1:6" x14ac:dyDescent="0.25">
      <c r="A14" t="b">
        <v>1</v>
      </c>
      <c r="B14">
        <v>3.1482925000000002</v>
      </c>
      <c r="C14">
        <v>0.10494307999999999</v>
      </c>
    </row>
    <row r="15" spans="1:6" x14ac:dyDescent="0.25">
      <c r="A15" t="b">
        <v>1</v>
      </c>
      <c r="B15">
        <v>-184.55121</v>
      </c>
      <c r="C15">
        <v>-0.23068900000000001</v>
      </c>
    </row>
    <row r="16" spans="1:6" x14ac:dyDescent="0.25">
      <c r="A16" t="b">
        <v>1</v>
      </c>
      <c r="B16">
        <v>3.1482925000000002</v>
      </c>
      <c r="C16">
        <v>0.10494307999999999</v>
      </c>
    </row>
    <row r="17" spans="1:3" x14ac:dyDescent="0.25">
      <c r="A17" t="b">
        <v>1</v>
      </c>
      <c r="B17">
        <v>83.954409999999996</v>
      </c>
      <c r="C17">
        <v>0.10494301</v>
      </c>
    </row>
    <row r="18" spans="1:3" x14ac:dyDescent="0.25">
      <c r="A18" t="b">
        <v>1</v>
      </c>
      <c r="B18">
        <v>-1614.8232</v>
      </c>
      <c r="C18">
        <v>-0.23068902999999999</v>
      </c>
    </row>
    <row r="19" spans="1:3" x14ac:dyDescent="0.25">
      <c r="A19" t="b">
        <v>1</v>
      </c>
      <c r="B19">
        <v>-166.09612999999999</v>
      </c>
      <c r="C19">
        <v>-0.23068906</v>
      </c>
    </row>
    <row r="20" spans="1:3" x14ac:dyDescent="0.25">
      <c r="A20" t="b">
        <v>1</v>
      </c>
      <c r="B20">
        <v>75.558959999999999</v>
      </c>
      <c r="C20">
        <v>0.10494299999999999</v>
      </c>
    </row>
    <row r="21" spans="1:3" x14ac:dyDescent="0.25">
      <c r="A21" t="b">
        <v>1</v>
      </c>
      <c r="B21">
        <v>734.60155999999995</v>
      </c>
      <c r="C21">
        <v>0.10494307999999999</v>
      </c>
    </row>
    <row r="22" spans="1:3" x14ac:dyDescent="0.25">
      <c r="A22" t="b">
        <v>1</v>
      </c>
      <c r="B22">
        <v>-184.55121</v>
      </c>
      <c r="C22">
        <v>-0.23068900000000001</v>
      </c>
    </row>
    <row r="23" spans="1:3" x14ac:dyDescent="0.25">
      <c r="A23" t="b">
        <v>1</v>
      </c>
      <c r="B23">
        <v>-1614.8232</v>
      </c>
      <c r="C23">
        <v>-0.23068902999999999</v>
      </c>
    </row>
    <row r="24" spans="1:3" x14ac:dyDescent="0.25">
      <c r="A24" t="b">
        <v>1</v>
      </c>
      <c r="B24">
        <v>-1614.8232</v>
      </c>
      <c r="C24">
        <v>-0.23068902999999999</v>
      </c>
    </row>
    <row r="25" spans="1:3" x14ac:dyDescent="0.25">
      <c r="A25" t="b">
        <v>1</v>
      </c>
      <c r="B25">
        <v>83.954409999999996</v>
      </c>
      <c r="C25">
        <v>0.10494301</v>
      </c>
    </row>
    <row r="26" spans="1:3" x14ac:dyDescent="0.25">
      <c r="A26" t="b">
        <v>1</v>
      </c>
      <c r="B26">
        <v>-1614.8232</v>
      </c>
      <c r="C26">
        <v>-0.23068902999999999</v>
      </c>
    </row>
    <row r="27" spans="1:3" x14ac:dyDescent="0.25">
      <c r="A27" t="b">
        <v>1</v>
      </c>
      <c r="B27">
        <v>-184.55121</v>
      </c>
      <c r="C27">
        <v>-0.23068900000000001</v>
      </c>
    </row>
    <row r="28" spans="1:3" x14ac:dyDescent="0.25">
      <c r="A28" t="b">
        <v>1</v>
      </c>
      <c r="B28">
        <v>-6.9206715000000001</v>
      </c>
      <c r="C28">
        <v>-0.23068905000000001</v>
      </c>
    </row>
    <row r="29" spans="1:3" x14ac:dyDescent="0.25">
      <c r="A29" t="b">
        <v>1</v>
      </c>
      <c r="B29">
        <v>-184.55121</v>
      </c>
      <c r="C29">
        <v>-0.23068900000000001</v>
      </c>
    </row>
    <row r="30" spans="1:3" x14ac:dyDescent="0.25">
      <c r="A30" t="b">
        <v>1</v>
      </c>
      <c r="B30">
        <v>3.1482925000000002</v>
      </c>
      <c r="C30">
        <v>0.10494307999999999</v>
      </c>
    </row>
    <row r="31" spans="1:3" x14ac:dyDescent="0.25">
      <c r="A31" t="b">
        <v>1</v>
      </c>
      <c r="B31">
        <v>75.558959999999999</v>
      </c>
      <c r="C31">
        <v>0.10494299999999999</v>
      </c>
    </row>
    <row r="32" spans="1:3" x14ac:dyDescent="0.25">
      <c r="A32" t="b">
        <v>1</v>
      </c>
      <c r="B32">
        <v>-1614.8232</v>
      </c>
      <c r="C32">
        <v>-0.23068902999999999</v>
      </c>
    </row>
    <row r="33" spans="1:3" x14ac:dyDescent="0.25">
      <c r="A33" t="b">
        <v>1</v>
      </c>
      <c r="B33">
        <v>-166.09612999999999</v>
      </c>
      <c r="C33">
        <v>-0.23068906</v>
      </c>
    </row>
    <row r="34" spans="1:3" x14ac:dyDescent="0.25">
      <c r="A34" t="b">
        <v>1</v>
      </c>
      <c r="B34">
        <v>-6.9206715000000001</v>
      </c>
      <c r="C34">
        <v>-0.23068905000000001</v>
      </c>
    </row>
    <row r="35" spans="1:3" x14ac:dyDescent="0.25">
      <c r="A35" t="b">
        <v>1</v>
      </c>
      <c r="B35">
        <v>-166.09612999999999</v>
      </c>
      <c r="C35">
        <v>-0.23068906</v>
      </c>
    </row>
    <row r="36" spans="1:3" x14ac:dyDescent="0.25">
      <c r="A36" t="b">
        <v>1</v>
      </c>
      <c r="B36">
        <v>75.558959999999999</v>
      </c>
      <c r="C36">
        <v>0.10494299999999999</v>
      </c>
    </row>
    <row r="37" spans="1:3" x14ac:dyDescent="0.25">
      <c r="A37" t="b">
        <v>1</v>
      </c>
      <c r="B37">
        <v>-1614.8232</v>
      </c>
      <c r="C37">
        <v>-0.23068902999999999</v>
      </c>
    </row>
    <row r="38" spans="1:3" x14ac:dyDescent="0.25">
      <c r="A38" t="b">
        <v>1</v>
      </c>
      <c r="B38">
        <v>83.954409999999996</v>
      </c>
      <c r="C38">
        <v>0.10494301</v>
      </c>
    </row>
    <row r="39" spans="1:3" x14ac:dyDescent="0.25">
      <c r="A39" t="b">
        <v>1</v>
      </c>
      <c r="B39">
        <v>-166.09612999999999</v>
      </c>
      <c r="C39">
        <v>-0.23068906</v>
      </c>
    </row>
    <row r="40" spans="1:3" x14ac:dyDescent="0.25">
      <c r="A40" t="b">
        <v>1</v>
      </c>
      <c r="B40">
        <v>83.954409999999996</v>
      </c>
      <c r="C40">
        <v>0.10494301</v>
      </c>
    </row>
    <row r="41" spans="1:3" x14ac:dyDescent="0.25">
      <c r="A41" t="b">
        <v>1</v>
      </c>
      <c r="B41">
        <v>83.954409999999996</v>
      </c>
      <c r="C41">
        <v>0.10494301</v>
      </c>
    </row>
    <row r="42" spans="1:3" x14ac:dyDescent="0.25">
      <c r="A42" t="b">
        <v>1</v>
      </c>
      <c r="B42">
        <v>3.1482925000000002</v>
      </c>
      <c r="C42">
        <v>0.10494307999999999</v>
      </c>
    </row>
    <row r="43" spans="1:3" x14ac:dyDescent="0.25">
      <c r="A43" t="b">
        <v>1</v>
      </c>
      <c r="B43">
        <v>-1614.8232</v>
      </c>
      <c r="C43">
        <v>-0.23068902999999999</v>
      </c>
    </row>
    <row r="44" spans="1:3" x14ac:dyDescent="0.25">
      <c r="A44" t="b">
        <v>1</v>
      </c>
      <c r="B44">
        <v>-6.9206715000000001</v>
      </c>
      <c r="C44">
        <v>-0.23068905000000001</v>
      </c>
    </row>
    <row r="45" spans="1:3" x14ac:dyDescent="0.25">
      <c r="A45" t="b">
        <v>1</v>
      </c>
      <c r="B45">
        <v>83.954409999999996</v>
      </c>
      <c r="C45">
        <v>0.10494301</v>
      </c>
    </row>
    <row r="46" spans="1:3" x14ac:dyDescent="0.25">
      <c r="A46" t="b">
        <v>1</v>
      </c>
      <c r="B46">
        <v>75.558959999999999</v>
      </c>
      <c r="C46">
        <v>0.10494299999999999</v>
      </c>
    </row>
    <row r="47" spans="1:3" x14ac:dyDescent="0.25">
      <c r="A47" t="b">
        <v>1</v>
      </c>
      <c r="B47">
        <v>-166.09612999999999</v>
      </c>
      <c r="C47">
        <v>-0.23068906</v>
      </c>
    </row>
    <row r="48" spans="1:3" x14ac:dyDescent="0.25">
      <c r="A48" t="b">
        <v>1</v>
      </c>
      <c r="B48">
        <v>-166.09612999999999</v>
      </c>
      <c r="C48">
        <v>-0.23068906</v>
      </c>
    </row>
    <row r="49" spans="1:3" x14ac:dyDescent="0.25">
      <c r="A49" t="b">
        <v>1</v>
      </c>
      <c r="B49">
        <v>-166.09612999999999</v>
      </c>
      <c r="C49">
        <v>-0.23068906</v>
      </c>
    </row>
    <row r="50" spans="1:3" x14ac:dyDescent="0.25">
      <c r="A50" t="b">
        <v>1</v>
      </c>
      <c r="B50">
        <v>-166.09612999999999</v>
      </c>
      <c r="C50">
        <v>-0.23068906</v>
      </c>
    </row>
    <row r="51" spans="1:3" x14ac:dyDescent="0.25">
      <c r="A51" t="b">
        <v>1</v>
      </c>
      <c r="B51">
        <v>-184.55121</v>
      </c>
      <c r="C51">
        <v>-0.23068900000000001</v>
      </c>
    </row>
    <row r="52" spans="1:3" x14ac:dyDescent="0.25">
      <c r="A52" t="b">
        <v>1</v>
      </c>
      <c r="B52">
        <v>-166.09612999999999</v>
      </c>
      <c r="C52">
        <v>-0.23068906</v>
      </c>
    </row>
    <row r="53" spans="1:3" x14ac:dyDescent="0.25">
      <c r="A53" t="b">
        <v>1</v>
      </c>
      <c r="B53">
        <v>83.954409999999996</v>
      </c>
      <c r="C53">
        <v>0.10494301</v>
      </c>
    </row>
    <row r="54" spans="1:3" x14ac:dyDescent="0.25">
      <c r="A54" t="b">
        <v>1</v>
      </c>
      <c r="B54">
        <v>-6.9206715000000001</v>
      </c>
      <c r="C54">
        <v>-0.23068905000000001</v>
      </c>
    </row>
    <row r="55" spans="1:3" x14ac:dyDescent="0.25">
      <c r="A55" t="b">
        <v>1</v>
      </c>
      <c r="B55">
        <v>3.1482925000000002</v>
      </c>
      <c r="C55">
        <v>0.10494307999999999</v>
      </c>
    </row>
    <row r="56" spans="1:3" x14ac:dyDescent="0.25">
      <c r="A56" t="b">
        <v>1</v>
      </c>
      <c r="B56">
        <v>83.954409999999996</v>
      </c>
      <c r="C56">
        <v>0.10494301</v>
      </c>
    </row>
    <row r="57" spans="1:3" x14ac:dyDescent="0.25">
      <c r="A57" t="b">
        <v>1</v>
      </c>
      <c r="B57">
        <v>-1614.8232</v>
      </c>
      <c r="C57">
        <v>-0.23068902999999999</v>
      </c>
    </row>
    <row r="58" spans="1:3" x14ac:dyDescent="0.25">
      <c r="A58" t="b">
        <v>1</v>
      </c>
      <c r="B58">
        <v>3.1482925000000002</v>
      </c>
      <c r="C58">
        <v>0.10494307999999999</v>
      </c>
    </row>
    <row r="59" spans="1:3" x14ac:dyDescent="0.25">
      <c r="A59" t="b">
        <v>1</v>
      </c>
      <c r="B59">
        <v>-166.09612999999999</v>
      </c>
      <c r="C59">
        <v>-0.23068906</v>
      </c>
    </row>
    <row r="60" spans="1:3" x14ac:dyDescent="0.25">
      <c r="A60" t="b">
        <v>1</v>
      </c>
      <c r="B60">
        <v>734.60155999999995</v>
      </c>
      <c r="C60">
        <v>0.10494307999999999</v>
      </c>
    </row>
    <row r="61" spans="1:3" x14ac:dyDescent="0.25">
      <c r="A61" t="b">
        <v>1</v>
      </c>
      <c r="B61">
        <v>75.558959999999999</v>
      </c>
      <c r="C61">
        <v>0.10494299999999999</v>
      </c>
    </row>
    <row r="62" spans="1:3" x14ac:dyDescent="0.25">
      <c r="A62" t="b">
        <v>1</v>
      </c>
      <c r="B62">
        <v>83.954409999999996</v>
      </c>
      <c r="C62">
        <v>0.10494301</v>
      </c>
    </row>
    <row r="63" spans="1:3" x14ac:dyDescent="0.25">
      <c r="A63" t="b">
        <v>1</v>
      </c>
      <c r="B63">
        <v>-1614.8232</v>
      </c>
      <c r="C63">
        <v>-0.23068902999999999</v>
      </c>
    </row>
    <row r="64" spans="1:3" x14ac:dyDescent="0.25">
      <c r="A64" t="b">
        <v>1</v>
      </c>
      <c r="B64">
        <v>-184.55121</v>
      </c>
      <c r="C64">
        <v>-0.23068900000000001</v>
      </c>
    </row>
    <row r="65" spans="1:3" x14ac:dyDescent="0.25">
      <c r="A65" t="b">
        <v>1</v>
      </c>
      <c r="B65">
        <v>-166.09612999999999</v>
      </c>
      <c r="C65">
        <v>-0.23068906</v>
      </c>
    </row>
    <row r="66" spans="1:3" x14ac:dyDescent="0.25">
      <c r="A66" t="b">
        <v>1</v>
      </c>
      <c r="B66">
        <v>83.954409999999996</v>
      </c>
      <c r="C66">
        <v>0.10494301</v>
      </c>
    </row>
    <row r="67" spans="1:3" x14ac:dyDescent="0.25">
      <c r="A67" t="b">
        <v>1</v>
      </c>
      <c r="B67">
        <v>-1614.8232</v>
      </c>
      <c r="C67">
        <v>-0.23068902999999999</v>
      </c>
    </row>
    <row r="68" spans="1:3" x14ac:dyDescent="0.25">
      <c r="A68" t="b">
        <v>1</v>
      </c>
      <c r="B68">
        <v>734.60155999999995</v>
      </c>
      <c r="C68">
        <v>0.10494307999999999</v>
      </c>
    </row>
    <row r="69" spans="1:3" x14ac:dyDescent="0.25">
      <c r="A69" t="b">
        <v>1</v>
      </c>
      <c r="B69">
        <v>-6.9206715000000001</v>
      </c>
      <c r="C69">
        <v>-0.23068905000000001</v>
      </c>
    </row>
    <row r="70" spans="1:3" x14ac:dyDescent="0.25">
      <c r="A70" t="b">
        <v>1</v>
      </c>
      <c r="B70">
        <v>-6.9206715000000001</v>
      </c>
      <c r="C70">
        <v>-0.23068905000000001</v>
      </c>
    </row>
    <row r="71" spans="1:3" x14ac:dyDescent="0.25">
      <c r="A71" t="b">
        <v>1</v>
      </c>
      <c r="B71">
        <v>-1614.8232</v>
      </c>
      <c r="C71">
        <v>-0.23068902999999999</v>
      </c>
    </row>
    <row r="72" spans="1:3" x14ac:dyDescent="0.25">
      <c r="A72" t="b">
        <v>1</v>
      </c>
      <c r="B72">
        <v>3.1482925000000002</v>
      </c>
      <c r="C72">
        <v>0.10494307999999999</v>
      </c>
    </row>
    <row r="73" spans="1:3" x14ac:dyDescent="0.25">
      <c r="A73" t="b">
        <v>1</v>
      </c>
      <c r="B73">
        <v>734.60155999999995</v>
      </c>
      <c r="C73">
        <v>0.10494307999999999</v>
      </c>
    </row>
    <row r="74" spans="1:3" x14ac:dyDescent="0.25">
      <c r="A74" t="b">
        <v>1</v>
      </c>
      <c r="B74">
        <v>-184.55121</v>
      </c>
      <c r="C74">
        <v>-0.23068900000000001</v>
      </c>
    </row>
    <row r="75" spans="1:3" x14ac:dyDescent="0.25">
      <c r="A75" t="b">
        <v>1</v>
      </c>
      <c r="B75">
        <v>3.1482925000000002</v>
      </c>
      <c r="C75">
        <v>0.10494307999999999</v>
      </c>
    </row>
    <row r="76" spans="1:3" x14ac:dyDescent="0.25">
      <c r="A76" t="b">
        <v>1</v>
      </c>
      <c r="B76">
        <v>-166.09612999999999</v>
      </c>
      <c r="C76">
        <v>-0.23068906</v>
      </c>
    </row>
    <row r="77" spans="1:3" x14ac:dyDescent="0.25">
      <c r="A77" t="b">
        <v>1</v>
      </c>
      <c r="B77">
        <v>-166.09612999999999</v>
      </c>
      <c r="C77">
        <v>-0.23068906</v>
      </c>
    </row>
    <row r="78" spans="1:3" x14ac:dyDescent="0.25">
      <c r="A78" t="b">
        <v>1</v>
      </c>
      <c r="B78">
        <v>-184.55121</v>
      </c>
      <c r="C78">
        <v>-0.23068900000000001</v>
      </c>
    </row>
    <row r="79" spans="1:3" x14ac:dyDescent="0.25">
      <c r="A79" t="b">
        <v>1</v>
      </c>
      <c r="B79">
        <v>-1614.8232</v>
      </c>
      <c r="C79">
        <v>-0.23068902999999999</v>
      </c>
    </row>
    <row r="80" spans="1:3" x14ac:dyDescent="0.25">
      <c r="A80" t="b">
        <v>1</v>
      </c>
      <c r="B80">
        <v>-1614.8232</v>
      </c>
      <c r="C80">
        <v>-0.23068902999999999</v>
      </c>
    </row>
    <row r="81" spans="1:3" x14ac:dyDescent="0.25">
      <c r="A81" t="b">
        <v>1</v>
      </c>
      <c r="B81">
        <v>-184.55121</v>
      </c>
      <c r="C81">
        <v>-0.23068900000000001</v>
      </c>
    </row>
    <row r="82" spans="1:3" x14ac:dyDescent="0.25">
      <c r="A82" t="b">
        <v>1</v>
      </c>
      <c r="B82">
        <v>-184.55121</v>
      </c>
      <c r="C82">
        <v>-0.23068900000000001</v>
      </c>
    </row>
    <row r="83" spans="1:3" x14ac:dyDescent="0.25">
      <c r="A83" t="b">
        <v>1</v>
      </c>
      <c r="B83">
        <v>-166.09612999999999</v>
      </c>
      <c r="C83">
        <v>-0.23068906</v>
      </c>
    </row>
    <row r="84" spans="1:3" x14ac:dyDescent="0.25">
      <c r="A84" t="b">
        <v>1</v>
      </c>
      <c r="B84">
        <v>-166.09612999999999</v>
      </c>
      <c r="C84">
        <v>-0.23068906</v>
      </c>
    </row>
    <row r="85" spans="1:3" x14ac:dyDescent="0.25">
      <c r="A85" t="b">
        <v>1</v>
      </c>
      <c r="B85">
        <v>734.60155999999995</v>
      </c>
      <c r="C85">
        <v>0.10494307999999999</v>
      </c>
    </row>
    <row r="86" spans="1:3" x14ac:dyDescent="0.25">
      <c r="A86" t="b">
        <v>1</v>
      </c>
      <c r="B86">
        <v>-1614.8232</v>
      </c>
      <c r="C86">
        <v>-0.23068902999999999</v>
      </c>
    </row>
    <row r="87" spans="1:3" x14ac:dyDescent="0.25">
      <c r="A87" t="b">
        <v>1</v>
      </c>
      <c r="B87">
        <v>3.1482925000000002</v>
      </c>
      <c r="C87">
        <v>0.10494307999999999</v>
      </c>
    </row>
    <row r="88" spans="1:3" x14ac:dyDescent="0.25">
      <c r="A88" t="b">
        <v>1</v>
      </c>
      <c r="B88">
        <v>3.1482925000000002</v>
      </c>
      <c r="C88">
        <v>0.10494307999999999</v>
      </c>
    </row>
    <row r="89" spans="1:3" x14ac:dyDescent="0.25">
      <c r="A89" t="b">
        <v>1</v>
      </c>
      <c r="B89">
        <v>734.60155999999995</v>
      </c>
      <c r="C89">
        <v>0.10494307999999999</v>
      </c>
    </row>
    <row r="90" spans="1:3" x14ac:dyDescent="0.25">
      <c r="A90" t="b">
        <v>1</v>
      </c>
      <c r="B90">
        <v>-6.9206715000000001</v>
      </c>
      <c r="C90">
        <v>-0.23068905000000001</v>
      </c>
    </row>
    <row r="91" spans="1:3" x14ac:dyDescent="0.25">
      <c r="A91" t="b">
        <v>1</v>
      </c>
      <c r="B91">
        <v>734.60155999999995</v>
      </c>
      <c r="C91">
        <v>0.10494307999999999</v>
      </c>
    </row>
    <row r="92" spans="1:3" x14ac:dyDescent="0.25">
      <c r="A92" t="b">
        <v>1</v>
      </c>
      <c r="B92">
        <v>83.954409999999996</v>
      </c>
      <c r="C92">
        <v>0.10494301</v>
      </c>
    </row>
    <row r="93" spans="1:3" x14ac:dyDescent="0.25">
      <c r="A93" t="b">
        <v>1</v>
      </c>
      <c r="B93">
        <v>-6.9206715000000001</v>
      </c>
      <c r="C93">
        <v>-0.23068905000000001</v>
      </c>
    </row>
    <row r="94" spans="1:3" x14ac:dyDescent="0.25">
      <c r="A94" t="b">
        <v>1</v>
      </c>
      <c r="B94">
        <v>-184.55121</v>
      </c>
      <c r="C94">
        <v>-0.23068900000000001</v>
      </c>
    </row>
    <row r="95" spans="1:3" x14ac:dyDescent="0.25">
      <c r="A95" t="b">
        <v>1</v>
      </c>
      <c r="B95">
        <v>75.558959999999999</v>
      </c>
      <c r="C95">
        <v>0.10494299999999999</v>
      </c>
    </row>
    <row r="96" spans="1:3" x14ac:dyDescent="0.25">
      <c r="A96" t="b">
        <v>1</v>
      </c>
      <c r="B96">
        <v>83.954409999999996</v>
      </c>
      <c r="C96">
        <v>0.10494301</v>
      </c>
    </row>
    <row r="97" spans="1:3" x14ac:dyDescent="0.25">
      <c r="A97" t="b">
        <v>1</v>
      </c>
      <c r="B97">
        <v>75.558959999999999</v>
      </c>
      <c r="C97">
        <v>0.10494299999999999</v>
      </c>
    </row>
    <row r="98" spans="1:3" x14ac:dyDescent="0.25">
      <c r="A98" t="b">
        <v>1</v>
      </c>
      <c r="B98">
        <v>75.558959999999999</v>
      </c>
      <c r="C98">
        <v>0.10494299999999999</v>
      </c>
    </row>
    <row r="99" spans="1:3" x14ac:dyDescent="0.25">
      <c r="A99" t="b">
        <v>1</v>
      </c>
      <c r="B99">
        <v>-166.09612999999999</v>
      </c>
      <c r="C99">
        <v>-0.23068906</v>
      </c>
    </row>
    <row r="100" spans="1:3" x14ac:dyDescent="0.25">
      <c r="A100" t="b">
        <v>1</v>
      </c>
      <c r="B100">
        <v>-6.9206715000000001</v>
      </c>
      <c r="C100">
        <v>-0.23068905000000001</v>
      </c>
    </row>
    <row r="101" spans="1:3" x14ac:dyDescent="0.25">
      <c r="A101" t="b">
        <v>1</v>
      </c>
      <c r="B101">
        <v>3.1482925000000002</v>
      </c>
      <c r="C101">
        <v>0.10494307999999999</v>
      </c>
    </row>
    <row r="102" spans="1:3" x14ac:dyDescent="0.25">
      <c r="A102" t="b">
        <v>1</v>
      </c>
      <c r="B102">
        <v>734.60155999999995</v>
      </c>
      <c r="C102">
        <v>0.10494307999999999</v>
      </c>
    </row>
    <row r="103" spans="1:3" x14ac:dyDescent="0.25">
      <c r="A103" t="b">
        <v>1</v>
      </c>
      <c r="B103">
        <v>75.558959999999999</v>
      </c>
      <c r="C103">
        <v>0.10494299999999999</v>
      </c>
    </row>
    <row r="104" spans="1:3" x14ac:dyDescent="0.25">
      <c r="A104" t="b">
        <v>1</v>
      </c>
      <c r="B104">
        <v>-6.9206715000000001</v>
      </c>
      <c r="C104">
        <v>-0.23068905000000001</v>
      </c>
    </row>
    <row r="105" spans="1:3" x14ac:dyDescent="0.25">
      <c r="A105" t="b">
        <v>1</v>
      </c>
      <c r="B105">
        <v>75.558959999999999</v>
      </c>
      <c r="C105">
        <v>0.10494299999999999</v>
      </c>
    </row>
    <row r="106" spans="1:3" x14ac:dyDescent="0.25">
      <c r="A106" t="b">
        <v>1</v>
      </c>
      <c r="B106">
        <v>-166.09612999999999</v>
      </c>
      <c r="C106">
        <v>-0.23068906</v>
      </c>
    </row>
    <row r="107" spans="1:3" x14ac:dyDescent="0.25">
      <c r="A107" t="b">
        <v>1</v>
      </c>
      <c r="B107">
        <v>-1614.8232</v>
      </c>
      <c r="C107">
        <v>-0.23068902999999999</v>
      </c>
    </row>
    <row r="108" spans="1:3" x14ac:dyDescent="0.25">
      <c r="A108" t="b">
        <v>1</v>
      </c>
      <c r="B108">
        <v>83.954409999999996</v>
      </c>
      <c r="C108">
        <v>0.10494301</v>
      </c>
    </row>
    <row r="109" spans="1:3" x14ac:dyDescent="0.25">
      <c r="A109" t="b">
        <v>1</v>
      </c>
      <c r="B109">
        <v>-166.09612999999999</v>
      </c>
      <c r="C109">
        <v>-0.23068906</v>
      </c>
    </row>
    <row r="110" spans="1:3" x14ac:dyDescent="0.25">
      <c r="A110" t="b">
        <v>1</v>
      </c>
      <c r="B110">
        <v>-166.09612999999999</v>
      </c>
      <c r="C110">
        <v>-0.23068906</v>
      </c>
    </row>
    <row r="111" spans="1:3" x14ac:dyDescent="0.25">
      <c r="A111" t="b">
        <v>1</v>
      </c>
      <c r="B111">
        <v>-166.09612999999999</v>
      </c>
      <c r="C111">
        <v>-0.23068906</v>
      </c>
    </row>
    <row r="112" spans="1:3" x14ac:dyDescent="0.25">
      <c r="A112" t="b">
        <v>1</v>
      </c>
      <c r="B112">
        <v>-6.9206715000000001</v>
      </c>
      <c r="C112">
        <v>-0.23068905000000001</v>
      </c>
    </row>
    <row r="113" spans="1:3" x14ac:dyDescent="0.25">
      <c r="A113" t="b">
        <v>1</v>
      </c>
      <c r="B113">
        <v>-166.09612999999999</v>
      </c>
      <c r="C113">
        <v>-0.23068906</v>
      </c>
    </row>
    <row r="114" spans="1:3" x14ac:dyDescent="0.25">
      <c r="A114" t="b">
        <v>1</v>
      </c>
      <c r="B114">
        <v>734.60155999999995</v>
      </c>
      <c r="C114">
        <v>0.10494307999999999</v>
      </c>
    </row>
    <row r="115" spans="1:3" x14ac:dyDescent="0.25">
      <c r="A115" t="b">
        <v>1</v>
      </c>
      <c r="B115">
        <v>3.1482925000000002</v>
      </c>
      <c r="C115">
        <v>0.10494307999999999</v>
      </c>
    </row>
    <row r="116" spans="1:3" x14ac:dyDescent="0.25">
      <c r="A116" t="b">
        <v>1</v>
      </c>
      <c r="B116">
        <v>-166.09612999999999</v>
      </c>
      <c r="C116">
        <v>-0.23068906</v>
      </c>
    </row>
    <row r="117" spans="1:3" x14ac:dyDescent="0.25">
      <c r="A117" t="b">
        <v>1</v>
      </c>
      <c r="B117">
        <v>734.60155999999995</v>
      </c>
      <c r="C117">
        <v>0.10494307999999999</v>
      </c>
    </row>
    <row r="118" spans="1:3" x14ac:dyDescent="0.25">
      <c r="A118" t="b">
        <v>1</v>
      </c>
      <c r="B118">
        <v>-166.09612999999999</v>
      </c>
      <c r="C118">
        <v>-0.23068906</v>
      </c>
    </row>
    <row r="119" spans="1:3" x14ac:dyDescent="0.25">
      <c r="A119" t="b">
        <v>1</v>
      </c>
      <c r="B119">
        <v>-166.09612999999999</v>
      </c>
      <c r="C119">
        <v>-0.23068906</v>
      </c>
    </row>
    <row r="120" spans="1:3" x14ac:dyDescent="0.25">
      <c r="A120" t="b">
        <v>1</v>
      </c>
      <c r="B120">
        <v>83.954409999999996</v>
      </c>
      <c r="C120">
        <v>0.10494301</v>
      </c>
    </row>
    <row r="121" spans="1:3" x14ac:dyDescent="0.25">
      <c r="A121" t="b">
        <v>1</v>
      </c>
      <c r="B121">
        <v>-184.55121</v>
      </c>
      <c r="C121">
        <v>-0.23068900000000001</v>
      </c>
    </row>
    <row r="122" spans="1:3" x14ac:dyDescent="0.25">
      <c r="A122" t="b">
        <v>1</v>
      </c>
      <c r="B122">
        <v>-184.55121</v>
      </c>
      <c r="C122">
        <v>-0.23068900000000001</v>
      </c>
    </row>
    <row r="123" spans="1:3" x14ac:dyDescent="0.25">
      <c r="A123" t="b">
        <v>1</v>
      </c>
      <c r="B123">
        <v>3.1482925000000002</v>
      </c>
      <c r="C123">
        <v>0.10494307999999999</v>
      </c>
    </row>
    <row r="124" spans="1:3" x14ac:dyDescent="0.25">
      <c r="A124" t="b">
        <v>1</v>
      </c>
      <c r="B124">
        <v>-166.09612999999999</v>
      </c>
      <c r="C124">
        <v>-0.23068906</v>
      </c>
    </row>
    <row r="125" spans="1:3" x14ac:dyDescent="0.25">
      <c r="A125" t="b">
        <v>1</v>
      </c>
      <c r="B125">
        <v>734.60155999999995</v>
      </c>
      <c r="C125">
        <v>0.10494307999999999</v>
      </c>
    </row>
    <row r="126" spans="1:3" x14ac:dyDescent="0.25">
      <c r="A126" t="b">
        <v>1</v>
      </c>
      <c r="B126">
        <v>3.1482925000000002</v>
      </c>
      <c r="C126">
        <v>0.10494307999999999</v>
      </c>
    </row>
    <row r="127" spans="1:3" x14ac:dyDescent="0.25">
      <c r="A127" t="b">
        <v>1</v>
      </c>
      <c r="B127">
        <v>734.60155999999995</v>
      </c>
      <c r="C127">
        <v>0.10494307999999999</v>
      </c>
    </row>
    <row r="128" spans="1:3" x14ac:dyDescent="0.25">
      <c r="A128" t="b">
        <v>1</v>
      </c>
      <c r="B128">
        <v>-1614.8232</v>
      </c>
      <c r="C128">
        <v>-0.23068902999999999</v>
      </c>
    </row>
    <row r="129" spans="1:3" x14ac:dyDescent="0.25">
      <c r="A129" t="b">
        <v>1</v>
      </c>
      <c r="B129">
        <v>83.954409999999996</v>
      </c>
      <c r="C129">
        <v>0.10494301</v>
      </c>
    </row>
    <row r="130" spans="1:3" x14ac:dyDescent="0.25">
      <c r="A130" t="b">
        <v>1</v>
      </c>
      <c r="B130">
        <v>734.60155999999995</v>
      </c>
      <c r="C130">
        <v>0.10494307999999999</v>
      </c>
    </row>
    <row r="131" spans="1:3" x14ac:dyDescent="0.25">
      <c r="A131" t="b">
        <v>1</v>
      </c>
      <c r="B131">
        <v>75.558959999999999</v>
      </c>
      <c r="C131">
        <v>0.10494299999999999</v>
      </c>
    </row>
    <row r="132" spans="1:3" x14ac:dyDescent="0.25">
      <c r="A132" t="b">
        <v>1</v>
      </c>
      <c r="B132">
        <v>734.60155999999995</v>
      </c>
      <c r="C132">
        <v>0.10494307999999999</v>
      </c>
    </row>
    <row r="133" spans="1:3" x14ac:dyDescent="0.25">
      <c r="A133" t="b">
        <v>1</v>
      </c>
      <c r="B133">
        <v>83.954409999999996</v>
      </c>
      <c r="C133">
        <v>0.10494301</v>
      </c>
    </row>
    <row r="134" spans="1:3" x14ac:dyDescent="0.25">
      <c r="A134" t="b">
        <v>1</v>
      </c>
      <c r="B134">
        <v>-6.9206715000000001</v>
      </c>
      <c r="C134">
        <v>-0.23068905000000001</v>
      </c>
    </row>
    <row r="135" spans="1:3" x14ac:dyDescent="0.25">
      <c r="A135" t="b">
        <v>1</v>
      </c>
      <c r="B135">
        <v>734.60155999999995</v>
      </c>
      <c r="C135">
        <v>0.10494307999999999</v>
      </c>
    </row>
    <row r="136" spans="1:3" x14ac:dyDescent="0.25">
      <c r="A136" t="b">
        <v>1</v>
      </c>
      <c r="B136">
        <v>-1614.8232</v>
      </c>
      <c r="C136">
        <v>-0.23068902999999999</v>
      </c>
    </row>
    <row r="137" spans="1:3" x14ac:dyDescent="0.25">
      <c r="A137" t="b">
        <v>1</v>
      </c>
      <c r="B137">
        <v>-184.55121</v>
      </c>
      <c r="C137">
        <v>-0.23068900000000001</v>
      </c>
    </row>
    <row r="138" spans="1:3" x14ac:dyDescent="0.25">
      <c r="A138" t="b">
        <v>1</v>
      </c>
      <c r="B138">
        <v>-184.55121</v>
      </c>
      <c r="C138">
        <v>-0.23068900000000001</v>
      </c>
    </row>
    <row r="139" spans="1:3" x14ac:dyDescent="0.25">
      <c r="A139" t="b">
        <v>1</v>
      </c>
      <c r="B139">
        <v>734.60155999999995</v>
      </c>
      <c r="C139">
        <v>0.10494307999999999</v>
      </c>
    </row>
    <row r="140" spans="1:3" x14ac:dyDescent="0.25">
      <c r="A140" t="b">
        <v>1</v>
      </c>
      <c r="B140">
        <v>83.954409999999996</v>
      </c>
      <c r="C140">
        <v>0.10494301</v>
      </c>
    </row>
    <row r="141" spans="1:3" x14ac:dyDescent="0.25">
      <c r="A141" t="b">
        <v>1</v>
      </c>
      <c r="B141">
        <v>734.60155999999995</v>
      </c>
      <c r="C141">
        <v>0.10494307999999999</v>
      </c>
    </row>
    <row r="142" spans="1:3" x14ac:dyDescent="0.25">
      <c r="A142" t="b">
        <v>1</v>
      </c>
      <c r="B142">
        <v>734.60155999999995</v>
      </c>
      <c r="C142">
        <v>0.10494307999999999</v>
      </c>
    </row>
    <row r="143" spans="1:3" x14ac:dyDescent="0.25">
      <c r="A143" t="b">
        <v>1</v>
      </c>
      <c r="B143">
        <v>-184.55121</v>
      </c>
      <c r="C143">
        <v>-0.23068900000000001</v>
      </c>
    </row>
    <row r="144" spans="1:3" x14ac:dyDescent="0.25">
      <c r="A144" t="b">
        <v>1</v>
      </c>
      <c r="B144">
        <v>734.60155999999995</v>
      </c>
      <c r="C144">
        <v>0.10494307999999999</v>
      </c>
    </row>
    <row r="145" spans="1:3" x14ac:dyDescent="0.25">
      <c r="A145" t="b">
        <v>1</v>
      </c>
      <c r="B145">
        <v>3.1482925000000002</v>
      </c>
      <c r="C145">
        <v>0.10494307999999999</v>
      </c>
    </row>
    <row r="146" spans="1:3" x14ac:dyDescent="0.25">
      <c r="A146" t="b">
        <v>1</v>
      </c>
      <c r="B146">
        <v>-166.09612999999999</v>
      </c>
      <c r="C146">
        <v>-0.23068906</v>
      </c>
    </row>
    <row r="147" spans="1:3" x14ac:dyDescent="0.25">
      <c r="A147" t="b">
        <v>1</v>
      </c>
      <c r="B147">
        <v>-1614.8232</v>
      </c>
      <c r="C147">
        <v>-0.23068902999999999</v>
      </c>
    </row>
    <row r="148" spans="1:3" x14ac:dyDescent="0.25">
      <c r="A148" t="b">
        <v>1</v>
      </c>
      <c r="B148">
        <v>734.60155999999995</v>
      </c>
      <c r="C148">
        <v>0.10494307999999999</v>
      </c>
    </row>
    <row r="149" spans="1:3" x14ac:dyDescent="0.25">
      <c r="A149" t="b">
        <v>1</v>
      </c>
      <c r="B149">
        <v>-166.09612999999999</v>
      </c>
      <c r="C149">
        <v>-0.23068906</v>
      </c>
    </row>
    <row r="150" spans="1:3" x14ac:dyDescent="0.25">
      <c r="A150" t="b">
        <v>1</v>
      </c>
      <c r="B150">
        <v>-166.09612999999999</v>
      </c>
      <c r="C150">
        <v>-0.23068906</v>
      </c>
    </row>
    <row r="151" spans="1:3" x14ac:dyDescent="0.25">
      <c r="A151" t="b">
        <v>1</v>
      </c>
      <c r="B151">
        <v>734.60155999999995</v>
      </c>
      <c r="C151">
        <v>0.10494307999999999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3DD3-9826-4D54-8072-F28EDD092744}">
  <dimension ref="A1:F151"/>
  <sheetViews>
    <sheetView workbookViewId="0">
      <selection activeCell="F7" sqref="F7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7109375" bestFit="1" customWidth="1"/>
    <col min="5" max="5" width="29.8554687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ht="18.75" x14ac:dyDescent="0.3">
      <c r="A2" t="b">
        <v>1</v>
      </c>
      <c r="B2">
        <v>252.52001999999999</v>
      </c>
      <c r="C2">
        <v>3.6074290000000002E-2</v>
      </c>
      <c r="E2" s="1" t="s">
        <v>3</v>
      </c>
      <c r="F2" s="2">
        <f xml:space="preserve"> COUNTIF(TradeResults4[Column1], "VERDADEIRO") / COUNTA(TradeResults4[Column1])</f>
        <v>1</v>
      </c>
    </row>
    <row r="3" spans="1:6" ht="18.75" x14ac:dyDescent="0.3">
      <c r="A3" t="b">
        <v>1</v>
      </c>
      <c r="B3">
        <v>5.2080690000000001</v>
      </c>
      <c r="C3">
        <v>7.2334290000000004E-3</v>
      </c>
      <c r="E3" s="1" t="s">
        <v>4</v>
      </c>
      <c r="F3" s="3">
        <f xml:space="preserve"> AVERAGE(TradeResults4[Column3])</f>
        <v>7.0569186609800008E-2</v>
      </c>
    </row>
    <row r="4" spans="1:6" ht="18.75" x14ac:dyDescent="0.3">
      <c r="A4" t="b">
        <v>1</v>
      </c>
      <c r="B4">
        <v>6.0027466</v>
      </c>
      <c r="C4">
        <v>8.3371480000000008E-3</v>
      </c>
      <c r="E4" s="4" t="s">
        <v>5</v>
      </c>
      <c r="F4" s="2">
        <f>_xlfn.STDEV.P(TradeResults4[Column3])</f>
        <v>6.4979979302496535E-2</v>
      </c>
    </row>
    <row r="5" spans="1:6" ht="18.75" x14ac:dyDescent="0.3">
      <c r="A5" t="b">
        <v>1</v>
      </c>
      <c r="B5">
        <v>28.847656000000001</v>
      </c>
      <c r="C5">
        <v>4.0066190000000002E-2</v>
      </c>
      <c r="E5" s="1" t="s">
        <v>6</v>
      </c>
      <c r="F5" s="2">
        <f t="array" ref="F5">_xlfn.STDEV.P(IF(TradeResults4[Column3] &gt; 0,TradeResults4[Column3]))</f>
        <v>5.2545406700993516E-2</v>
      </c>
    </row>
    <row r="6" spans="1:6" ht="18.75" x14ac:dyDescent="0.3">
      <c r="A6" t="b">
        <v>1</v>
      </c>
      <c r="B6">
        <v>-0.64201545999999998</v>
      </c>
      <c r="C6">
        <v>-2.1400514999999998E-2</v>
      </c>
      <c r="E6" s="1" t="s">
        <v>7</v>
      </c>
      <c r="F6" s="3">
        <f t="array" ref="F6">_xlfn.STDEV.P(IF(TradeResults4[Column3] &lt; 0,TradeResults4[Column3]))</f>
        <v>2.0757308919942406E-2</v>
      </c>
    </row>
    <row r="7" spans="1:6" x14ac:dyDescent="0.25">
      <c r="A7" t="b">
        <v>1</v>
      </c>
      <c r="B7">
        <v>42.047789999999999</v>
      </c>
      <c r="C7">
        <v>5.8399710000000001E-2</v>
      </c>
    </row>
    <row r="8" spans="1:6" x14ac:dyDescent="0.25">
      <c r="A8" t="b">
        <v>1</v>
      </c>
      <c r="B8">
        <v>-1.1415748999999999</v>
      </c>
      <c r="C8">
        <v>-3.8052495999999998E-2</v>
      </c>
    </row>
    <row r="9" spans="1:6" x14ac:dyDescent="0.25">
      <c r="A9" t="b">
        <v>1</v>
      </c>
      <c r="B9">
        <v>3.9031410000000002</v>
      </c>
      <c r="C9">
        <v>0.13010469999999999</v>
      </c>
    </row>
    <row r="10" spans="1:6" x14ac:dyDescent="0.25">
      <c r="A10" t="b">
        <v>1</v>
      </c>
      <c r="B10">
        <v>35.339599999999997</v>
      </c>
      <c r="C10">
        <v>4.9082779999999999E-2</v>
      </c>
    </row>
    <row r="11" spans="1:6" x14ac:dyDescent="0.25">
      <c r="A11" t="b">
        <v>1</v>
      </c>
      <c r="B11">
        <v>-266.21679999999998</v>
      </c>
      <c r="C11">
        <v>-3.8030969999999997E-2</v>
      </c>
    </row>
    <row r="12" spans="1:6" x14ac:dyDescent="0.25">
      <c r="A12" t="b">
        <v>1</v>
      </c>
      <c r="B12">
        <v>-0.22524643</v>
      </c>
      <c r="C12">
        <v>-7.508214E-3</v>
      </c>
    </row>
    <row r="13" spans="1:6" x14ac:dyDescent="0.25">
      <c r="A13" t="b">
        <v>1</v>
      </c>
      <c r="B13">
        <v>375.09082000000001</v>
      </c>
      <c r="C13">
        <v>5.3584404000000002E-2</v>
      </c>
    </row>
    <row r="14" spans="1:6" x14ac:dyDescent="0.25">
      <c r="A14" t="b">
        <v>1</v>
      </c>
      <c r="B14">
        <v>-121.31641</v>
      </c>
      <c r="C14">
        <v>-1.7330914999999999E-2</v>
      </c>
    </row>
    <row r="15" spans="1:6" x14ac:dyDescent="0.25">
      <c r="A15" t="b">
        <v>1</v>
      </c>
      <c r="B15">
        <v>71.634950000000003</v>
      </c>
      <c r="C15">
        <v>9.9492979999999995E-2</v>
      </c>
    </row>
    <row r="16" spans="1:6" x14ac:dyDescent="0.25">
      <c r="A16" t="b">
        <v>1</v>
      </c>
      <c r="B16">
        <v>799.24659999999994</v>
      </c>
      <c r="C16">
        <v>0.114178084</v>
      </c>
    </row>
    <row r="17" spans="1:3" x14ac:dyDescent="0.25">
      <c r="A17" t="b">
        <v>1</v>
      </c>
      <c r="B17">
        <v>2.3324889999999998</v>
      </c>
      <c r="C17">
        <v>7.774963E-2</v>
      </c>
    </row>
    <row r="18" spans="1:3" x14ac:dyDescent="0.25">
      <c r="A18" t="b">
        <v>1</v>
      </c>
      <c r="B18">
        <v>94.011780000000002</v>
      </c>
      <c r="C18">
        <v>0.11751472</v>
      </c>
    </row>
    <row r="19" spans="1:3" x14ac:dyDescent="0.25">
      <c r="A19" t="b">
        <v>1</v>
      </c>
      <c r="B19">
        <v>101.24542</v>
      </c>
      <c r="C19">
        <v>0.14061863999999999</v>
      </c>
    </row>
    <row r="20" spans="1:3" x14ac:dyDescent="0.25">
      <c r="A20" t="b">
        <v>1</v>
      </c>
      <c r="B20">
        <v>88.782470000000004</v>
      </c>
      <c r="C20">
        <v>0.12330898999999999</v>
      </c>
    </row>
    <row r="21" spans="1:3" x14ac:dyDescent="0.25">
      <c r="A21" t="b">
        <v>1</v>
      </c>
      <c r="B21">
        <v>427.20067999999998</v>
      </c>
      <c r="C21">
        <v>6.102867E-2</v>
      </c>
    </row>
    <row r="22" spans="1:3" x14ac:dyDescent="0.25">
      <c r="A22" t="b">
        <v>1</v>
      </c>
      <c r="B22">
        <v>2.9433403</v>
      </c>
      <c r="C22">
        <v>9.811135E-2</v>
      </c>
    </row>
    <row r="23" spans="1:3" x14ac:dyDescent="0.25">
      <c r="A23" t="b">
        <v>1</v>
      </c>
      <c r="B23">
        <v>68.13794</v>
      </c>
      <c r="C23">
        <v>9.4636029999999996E-2</v>
      </c>
    </row>
    <row r="24" spans="1:3" x14ac:dyDescent="0.25">
      <c r="A24" t="b">
        <v>1</v>
      </c>
      <c r="B24">
        <v>-0.70553589999999999</v>
      </c>
      <c r="C24">
        <v>-2.3517863999999999E-2</v>
      </c>
    </row>
    <row r="25" spans="1:3" x14ac:dyDescent="0.25">
      <c r="A25" t="b">
        <v>1</v>
      </c>
      <c r="B25">
        <v>71.117739999999998</v>
      </c>
      <c r="C25">
        <v>9.8774634E-2</v>
      </c>
    </row>
    <row r="26" spans="1:3" x14ac:dyDescent="0.25">
      <c r="A26" t="b">
        <v>1</v>
      </c>
      <c r="B26">
        <v>89.200500000000005</v>
      </c>
      <c r="C26">
        <v>0.11150063</v>
      </c>
    </row>
    <row r="27" spans="1:3" x14ac:dyDescent="0.25">
      <c r="A27" t="b">
        <v>1</v>
      </c>
      <c r="B27">
        <v>96.654174999999995</v>
      </c>
      <c r="C27">
        <v>0.12081772</v>
      </c>
    </row>
    <row r="28" spans="1:3" x14ac:dyDescent="0.25">
      <c r="A28" t="b">
        <v>1</v>
      </c>
      <c r="B28">
        <v>0.87896540000000001</v>
      </c>
      <c r="C28">
        <v>2.9298846E-2</v>
      </c>
    </row>
    <row r="29" spans="1:3" x14ac:dyDescent="0.25">
      <c r="A29" t="b">
        <v>1</v>
      </c>
      <c r="B29">
        <v>81.963620000000006</v>
      </c>
      <c r="C29">
        <v>0.10245453</v>
      </c>
    </row>
    <row r="30" spans="1:3" x14ac:dyDescent="0.25">
      <c r="A30" t="b">
        <v>1</v>
      </c>
      <c r="B30">
        <v>6.0989149999999999</v>
      </c>
      <c r="C30">
        <v>0.20329717</v>
      </c>
    </row>
    <row r="31" spans="1:3" x14ac:dyDescent="0.25">
      <c r="A31" t="b">
        <v>1</v>
      </c>
      <c r="B31">
        <v>0.71783450000000004</v>
      </c>
      <c r="C31">
        <v>8.972931E-4</v>
      </c>
    </row>
    <row r="32" spans="1:3" x14ac:dyDescent="0.25">
      <c r="A32" t="b">
        <v>1</v>
      </c>
      <c r="B32">
        <v>-51.050660000000001</v>
      </c>
      <c r="C32">
        <v>-6.3813320000000007E-2</v>
      </c>
    </row>
    <row r="33" spans="1:3" x14ac:dyDescent="0.25">
      <c r="A33" t="b">
        <v>1</v>
      </c>
      <c r="B33">
        <v>-90.612305000000006</v>
      </c>
      <c r="C33">
        <v>-1.29446145E-2</v>
      </c>
    </row>
    <row r="34" spans="1:3" x14ac:dyDescent="0.25">
      <c r="A34" t="b">
        <v>1</v>
      </c>
      <c r="B34">
        <v>28.3432</v>
      </c>
      <c r="C34">
        <v>3.5429000000000002E-2</v>
      </c>
    </row>
    <row r="35" spans="1:3" x14ac:dyDescent="0.25">
      <c r="A35" t="b">
        <v>1</v>
      </c>
      <c r="B35">
        <v>5.4645843999999997</v>
      </c>
      <c r="C35">
        <v>0.18215281</v>
      </c>
    </row>
    <row r="36" spans="1:3" x14ac:dyDescent="0.25">
      <c r="A36" t="b">
        <v>1</v>
      </c>
      <c r="B36">
        <v>2.6420135</v>
      </c>
      <c r="C36">
        <v>8.8067119999999999E-2</v>
      </c>
    </row>
    <row r="37" spans="1:3" x14ac:dyDescent="0.25">
      <c r="A37" t="b">
        <v>1</v>
      </c>
      <c r="B37">
        <v>-2.348112</v>
      </c>
      <c r="C37">
        <v>-7.8270406000000001E-2</v>
      </c>
    </row>
    <row r="38" spans="1:3" x14ac:dyDescent="0.25">
      <c r="A38" t="b">
        <v>1</v>
      </c>
      <c r="B38">
        <v>438.18506000000002</v>
      </c>
      <c r="C38">
        <v>6.2597860000000005E-2</v>
      </c>
    </row>
    <row r="39" spans="1:3" x14ac:dyDescent="0.25">
      <c r="A39" t="b">
        <v>1</v>
      </c>
      <c r="B39">
        <v>65.472046000000006</v>
      </c>
      <c r="C39">
        <v>9.0933399999999998E-2</v>
      </c>
    </row>
    <row r="40" spans="1:3" x14ac:dyDescent="0.25">
      <c r="A40" t="b">
        <v>1</v>
      </c>
      <c r="B40">
        <v>1.0481777000000001</v>
      </c>
      <c r="C40">
        <v>3.4939256000000002E-2</v>
      </c>
    </row>
    <row r="41" spans="1:3" x14ac:dyDescent="0.25">
      <c r="A41" t="b">
        <v>1</v>
      </c>
      <c r="B41">
        <v>11.377319</v>
      </c>
      <c r="C41">
        <v>1.5801831999999998E-2</v>
      </c>
    </row>
    <row r="42" spans="1:3" x14ac:dyDescent="0.25">
      <c r="A42" t="b">
        <v>1</v>
      </c>
      <c r="B42">
        <v>1.4616661</v>
      </c>
      <c r="C42">
        <v>4.8722203999999998E-2</v>
      </c>
    </row>
    <row r="43" spans="1:3" x14ac:dyDescent="0.25">
      <c r="A43" t="b">
        <v>1</v>
      </c>
      <c r="B43">
        <v>124.691284</v>
      </c>
      <c r="C43">
        <v>0.15586410000000001</v>
      </c>
    </row>
    <row r="44" spans="1:3" x14ac:dyDescent="0.25">
      <c r="A44" t="b">
        <v>1</v>
      </c>
      <c r="B44">
        <v>87.525819999999996</v>
      </c>
      <c r="C44">
        <v>0.121563636</v>
      </c>
    </row>
    <row r="45" spans="1:3" x14ac:dyDescent="0.25">
      <c r="A45" t="b">
        <v>1</v>
      </c>
      <c r="B45">
        <v>18.48584</v>
      </c>
      <c r="C45">
        <v>2.3107300000000001E-2</v>
      </c>
    </row>
    <row r="46" spans="1:3" x14ac:dyDescent="0.25">
      <c r="A46" t="b">
        <v>1</v>
      </c>
      <c r="B46">
        <v>61.961303999999998</v>
      </c>
      <c r="C46">
        <v>7.7451629999999994E-2</v>
      </c>
    </row>
    <row r="47" spans="1:3" x14ac:dyDescent="0.25">
      <c r="A47" t="b">
        <v>1</v>
      </c>
      <c r="B47">
        <v>2.3757248</v>
      </c>
      <c r="C47">
        <v>7.9190830000000004E-2</v>
      </c>
    </row>
    <row r="48" spans="1:3" x14ac:dyDescent="0.25">
      <c r="A48" t="b">
        <v>1</v>
      </c>
      <c r="B48">
        <v>1467.6729</v>
      </c>
      <c r="C48">
        <v>0.20966755000000001</v>
      </c>
    </row>
    <row r="49" spans="1:3" x14ac:dyDescent="0.25">
      <c r="A49" t="b">
        <v>1</v>
      </c>
      <c r="B49">
        <v>-2.3358707000000001</v>
      </c>
      <c r="C49">
        <v>-7.7862360000000005E-2</v>
      </c>
    </row>
    <row r="50" spans="1:3" x14ac:dyDescent="0.25">
      <c r="A50" t="b">
        <v>1</v>
      </c>
      <c r="B50">
        <v>407.83690000000001</v>
      </c>
      <c r="C50">
        <v>5.8262414999999998E-2</v>
      </c>
    </row>
    <row r="51" spans="1:3" x14ac:dyDescent="0.25">
      <c r="A51" t="b">
        <v>1</v>
      </c>
      <c r="B51">
        <v>81.923950000000005</v>
      </c>
      <c r="C51">
        <v>0.10240494</v>
      </c>
    </row>
    <row r="52" spans="1:3" x14ac:dyDescent="0.25">
      <c r="A52" t="b">
        <v>1</v>
      </c>
      <c r="B52">
        <v>4.6896440000000004</v>
      </c>
      <c r="C52">
        <v>0.15632146999999999</v>
      </c>
    </row>
    <row r="53" spans="1:3" x14ac:dyDescent="0.25">
      <c r="A53" t="b">
        <v>1</v>
      </c>
      <c r="B53">
        <v>68.744200000000006</v>
      </c>
      <c r="C53">
        <v>9.5478060000000003E-2</v>
      </c>
    </row>
    <row r="54" spans="1:3" x14ac:dyDescent="0.25">
      <c r="A54" t="b">
        <v>1</v>
      </c>
      <c r="B54">
        <v>30.739258</v>
      </c>
      <c r="C54">
        <v>4.3913223999999997E-3</v>
      </c>
    </row>
    <row r="55" spans="1:3" x14ac:dyDescent="0.25">
      <c r="A55" t="b">
        <v>1</v>
      </c>
      <c r="B55">
        <v>69.863590000000002</v>
      </c>
      <c r="C55">
        <v>8.7329484999999998E-2</v>
      </c>
    </row>
    <row r="56" spans="1:3" x14ac:dyDescent="0.25">
      <c r="A56" t="b">
        <v>1</v>
      </c>
      <c r="B56">
        <v>21.525207999999999</v>
      </c>
      <c r="C56">
        <v>2.6906508999999999E-2</v>
      </c>
    </row>
    <row r="57" spans="1:3" x14ac:dyDescent="0.25">
      <c r="A57" t="b">
        <v>1</v>
      </c>
      <c r="B57">
        <v>1032.0479</v>
      </c>
      <c r="C57">
        <v>0.14743540999999999</v>
      </c>
    </row>
    <row r="58" spans="1:3" x14ac:dyDescent="0.25">
      <c r="A58" t="b">
        <v>1</v>
      </c>
      <c r="B58">
        <v>3.6096764000000001</v>
      </c>
      <c r="C58">
        <v>0.12032255</v>
      </c>
    </row>
    <row r="59" spans="1:3" x14ac:dyDescent="0.25">
      <c r="A59" t="b">
        <v>1</v>
      </c>
      <c r="B59">
        <v>780.39059999999995</v>
      </c>
      <c r="C59">
        <v>0.11148437999999999</v>
      </c>
    </row>
    <row r="60" spans="1:3" x14ac:dyDescent="0.25">
      <c r="A60" t="b">
        <v>1</v>
      </c>
      <c r="B60">
        <v>120.61359</v>
      </c>
      <c r="C60">
        <v>0.15076697999999999</v>
      </c>
    </row>
    <row r="61" spans="1:3" x14ac:dyDescent="0.25">
      <c r="A61" t="b">
        <v>1</v>
      </c>
      <c r="B61">
        <v>1136.5234</v>
      </c>
      <c r="C61">
        <v>0.16236049</v>
      </c>
    </row>
    <row r="62" spans="1:3" x14ac:dyDescent="0.25">
      <c r="A62" t="b">
        <v>1</v>
      </c>
      <c r="B62">
        <v>373.30126999999999</v>
      </c>
      <c r="C62">
        <v>5.3328753E-2</v>
      </c>
    </row>
    <row r="63" spans="1:3" x14ac:dyDescent="0.25">
      <c r="A63" t="b">
        <v>1</v>
      </c>
      <c r="B63">
        <v>0.10009765599999999</v>
      </c>
      <c r="C63">
        <v>1.2512206999999999E-4</v>
      </c>
    </row>
    <row r="64" spans="1:3" x14ac:dyDescent="0.25">
      <c r="A64" t="b">
        <v>1</v>
      </c>
      <c r="B64">
        <v>-0.48649597</v>
      </c>
      <c r="C64">
        <v>-1.6216533000000002E-2</v>
      </c>
    </row>
    <row r="65" spans="1:3" x14ac:dyDescent="0.25">
      <c r="A65" t="b">
        <v>1</v>
      </c>
      <c r="B65">
        <v>-1.4113293</v>
      </c>
      <c r="C65">
        <v>-4.7044309999999999E-2</v>
      </c>
    </row>
    <row r="66" spans="1:3" x14ac:dyDescent="0.25">
      <c r="A66" t="b">
        <v>1</v>
      </c>
      <c r="B66">
        <v>110.685</v>
      </c>
      <c r="C66">
        <v>0.13835624999999999</v>
      </c>
    </row>
    <row r="67" spans="1:3" x14ac:dyDescent="0.25">
      <c r="A67" t="b">
        <v>1</v>
      </c>
      <c r="B67">
        <v>-0.10534477</v>
      </c>
      <c r="C67">
        <v>-3.5114923999999999E-3</v>
      </c>
    </row>
    <row r="68" spans="1:3" x14ac:dyDescent="0.25">
      <c r="A68" t="b">
        <v>1</v>
      </c>
      <c r="B68">
        <v>2.1350821999999998</v>
      </c>
      <c r="C68">
        <v>7.1169406000000004E-2</v>
      </c>
    </row>
    <row r="69" spans="1:3" x14ac:dyDescent="0.25">
      <c r="A69" t="b">
        <v>1</v>
      </c>
      <c r="B69">
        <v>-16.425903000000002</v>
      </c>
      <c r="C69">
        <v>-2.0532379E-2</v>
      </c>
    </row>
    <row r="70" spans="1:3" x14ac:dyDescent="0.25">
      <c r="A70" t="b">
        <v>1</v>
      </c>
      <c r="B70">
        <v>464.27539999999999</v>
      </c>
      <c r="C70">
        <v>6.6325049999999997E-2</v>
      </c>
    </row>
    <row r="71" spans="1:3" x14ac:dyDescent="0.25">
      <c r="A71" t="b">
        <v>1</v>
      </c>
      <c r="B71">
        <v>683.82910000000004</v>
      </c>
      <c r="C71">
        <v>9.7689873999999996E-2</v>
      </c>
    </row>
    <row r="72" spans="1:3" x14ac:dyDescent="0.25">
      <c r="A72" t="b">
        <v>1</v>
      </c>
      <c r="B72">
        <v>90.615295000000003</v>
      </c>
      <c r="C72">
        <v>0.11326912</v>
      </c>
    </row>
    <row r="73" spans="1:3" x14ac:dyDescent="0.25">
      <c r="A73" t="b">
        <v>1</v>
      </c>
      <c r="B73">
        <v>4.7405434</v>
      </c>
      <c r="C73">
        <v>0.15801810999999999</v>
      </c>
    </row>
    <row r="74" spans="1:3" x14ac:dyDescent="0.25">
      <c r="A74" t="b">
        <v>1</v>
      </c>
      <c r="B74">
        <v>80.444214000000002</v>
      </c>
      <c r="C74">
        <v>0.11172807</v>
      </c>
    </row>
    <row r="75" spans="1:3" x14ac:dyDescent="0.25">
      <c r="A75" t="b">
        <v>1</v>
      </c>
      <c r="B75">
        <v>85.400695999999996</v>
      </c>
      <c r="C75">
        <v>0.10675087</v>
      </c>
    </row>
    <row r="76" spans="1:3" x14ac:dyDescent="0.25">
      <c r="A76" t="b">
        <v>1</v>
      </c>
      <c r="B76">
        <v>1.9107304000000001</v>
      </c>
      <c r="C76">
        <v>6.3691010000000006E-2</v>
      </c>
    </row>
    <row r="77" spans="1:3" x14ac:dyDescent="0.25">
      <c r="A77" t="b">
        <v>1</v>
      </c>
      <c r="B77">
        <v>32.635193000000001</v>
      </c>
      <c r="C77">
        <v>4.5326657999999999E-2</v>
      </c>
    </row>
    <row r="78" spans="1:3" x14ac:dyDescent="0.25">
      <c r="A78" t="b">
        <v>1</v>
      </c>
      <c r="B78">
        <v>2.6656455999999999</v>
      </c>
      <c r="C78">
        <v>8.8854859999999994E-2</v>
      </c>
    </row>
    <row r="79" spans="1:3" x14ac:dyDescent="0.25">
      <c r="A79" t="b">
        <v>1</v>
      </c>
      <c r="B79">
        <v>89.577759999999998</v>
      </c>
      <c r="C79">
        <v>0.12441356000000001</v>
      </c>
    </row>
    <row r="80" spans="1:3" x14ac:dyDescent="0.25">
      <c r="A80" t="b">
        <v>1</v>
      </c>
      <c r="B80">
        <v>37.641907000000003</v>
      </c>
      <c r="C80">
        <v>4.7052383000000003E-2</v>
      </c>
    </row>
    <row r="81" spans="1:3" x14ac:dyDescent="0.25">
      <c r="A81" t="b">
        <v>1</v>
      </c>
      <c r="B81">
        <v>20.554442999999999</v>
      </c>
      <c r="C81">
        <v>2.8547837999999999E-2</v>
      </c>
    </row>
    <row r="82" spans="1:3" x14ac:dyDescent="0.25">
      <c r="A82" t="b">
        <v>1</v>
      </c>
      <c r="B82">
        <v>119.48730500000001</v>
      </c>
      <c r="C82">
        <v>0.16595459000000001</v>
      </c>
    </row>
    <row r="83" spans="1:3" x14ac:dyDescent="0.25">
      <c r="A83" t="b">
        <v>1</v>
      </c>
      <c r="B83">
        <v>-17.180175999999999</v>
      </c>
      <c r="C83">
        <v>-2.147522E-2</v>
      </c>
    </row>
    <row r="84" spans="1:3" x14ac:dyDescent="0.25">
      <c r="A84" t="b">
        <v>1</v>
      </c>
      <c r="B84">
        <v>205.91309000000001</v>
      </c>
      <c r="C84">
        <v>2.9416154999999999E-2</v>
      </c>
    </row>
    <row r="85" spans="1:3" x14ac:dyDescent="0.25">
      <c r="A85" t="b">
        <v>1</v>
      </c>
      <c r="B85">
        <v>-108.02441399999999</v>
      </c>
      <c r="C85">
        <v>-1.5432059E-2</v>
      </c>
    </row>
    <row r="86" spans="1:3" x14ac:dyDescent="0.25">
      <c r="A86" t="b">
        <v>1</v>
      </c>
      <c r="B86">
        <v>-196.38623000000001</v>
      </c>
      <c r="C86">
        <v>-2.8055176000000001E-2</v>
      </c>
    </row>
    <row r="87" spans="1:3" x14ac:dyDescent="0.25">
      <c r="A87" t="b">
        <v>1</v>
      </c>
      <c r="B87">
        <v>1.9977837000000001</v>
      </c>
      <c r="C87">
        <v>6.6592789999999999E-2</v>
      </c>
    </row>
    <row r="88" spans="1:3" x14ac:dyDescent="0.25">
      <c r="A88" t="b">
        <v>1</v>
      </c>
      <c r="B88">
        <v>24.978455</v>
      </c>
      <c r="C88">
        <v>3.1223068E-2</v>
      </c>
    </row>
    <row r="89" spans="1:3" x14ac:dyDescent="0.25">
      <c r="A89" t="b">
        <v>1</v>
      </c>
      <c r="B89">
        <v>3.5734900999999999</v>
      </c>
      <c r="C89">
        <v>0.119116336</v>
      </c>
    </row>
    <row r="90" spans="1:3" x14ac:dyDescent="0.25">
      <c r="A90" t="b">
        <v>1</v>
      </c>
      <c r="B90">
        <v>87.842100000000002</v>
      </c>
      <c r="C90">
        <v>0.109802626</v>
      </c>
    </row>
    <row r="91" spans="1:3" x14ac:dyDescent="0.25">
      <c r="A91" t="b">
        <v>1</v>
      </c>
      <c r="B91">
        <v>82.815860000000001</v>
      </c>
      <c r="C91">
        <v>0.10351982</v>
      </c>
    </row>
    <row r="92" spans="1:3" x14ac:dyDescent="0.25">
      <c r="A92" t="b">
        <v>1</v>
      </c>
      <c r="B92">
        <v>102.875854</v>
      </c>
      <c r="C92">
        <v>0.12859482</v>
      </c>
    </row>
    <row r="93" spans="1:3" x14ac:dyDescent="0.25">
      <c r="A93" t="b">
        <v>1</v>
      </c>
      <c r="B93">
        <v>911.98</v>
      </c>
      <c r="C93">
        <v>0.13028285000000001</v>
      </c>
    </row>
    <row r="94" spans="1:3" x14ac:dyDescent="0.25">
      <c r="A94" t="b">
        <v>1</v>
      </c>
      <c r="B94">
        <v>170.00586000000001</v>
      </c>
      <c r="C94">
        <v>2.4286551E-2</v>
      </c>
    </row>
    <row r="95" spans="1:3" x14ac:dyDescent="0.25">
      <c r="A95" t="b">
        <v>1</v>
      </c>
      <c r="B95">
        <v>73.379639999999995</v>
      </c>
      <c r="C95">
        <v>9.1724545000000005E-2</v>
      </c>
    </row>
    <row r="96" spans="1:3" x14ac:dyDescent="0.25">
      <c r="A96" t="b">
        <v>1</v>
      </c>
      <c r="B96">
        <v>14.263245</v>
      </c>
      <c r="C96">
        <v>1.7829055E-2</v>
      </c>
    </row>
    <row r="97" spans="1:3" x14ac:dyDescent="0.25">
      <c r="A97" t="b">
        <v>1</v>
      </c>
      <c r="B97">
        <v>676.85693000000003</v>
      </c>
      <c r="C97">
        <v>9.6693849999999998E-2</v>
      </c>
    </row>
    <row r="98" spans="1:3" x14ac:dyDescent="0.25">
      <c r="A98" t="b">
        <v>1</v>
      </c>
      <c r="B98">
        <v>23.19397</v>
      </c>
      <c r="C98">
        <v>3.2213848000000003E-2</v>
      </c>
    </row>
    <row r="99" spans="1:3" x14ac:dyDescent="0.25">
      <c r="A99" t="b">
        <v>1</v>
      </c>
      <c r="B99">
        <v>501.86475000000002</v>
      </c>
      <c r="C99">
        <v>7.1694960000000002E-2</v>
      </c>
    </row>
    <row r="100" spans="1:3" x14ac:dyDescent="0.25">
      <c r="A100" t="b">
        <v>1</v>
      </c>
      <c r="B100">
        <v>194.99805000000001</v>
      </c>
      <c r="C100">
        <v>2.7856863999999999E-2</v>
      </c>
    </row>
    <row r="101" spans="1:3" x14ac:dyDescent="0.25">
      <c r="A101" t="b">
        <v>1</v>
      </c>
      <c r="B101">
        <v>862.00099999999998</v>
      </c>
      <c r="C101">
        <v>0.12314299500000001</v>
      </c>
    </row>
    <row r="102" spans="1:3" x14ac:dyDescent="0.25">
      <c r="A102" t="b">
        <v>1</v>
      </c>
      <c r="B102">
        <v>409.12011999999999</v>
      </c>
      <c r="C102">
        <v>5.8445730000000001E-2</v>
      </c>
    </row>
    <row r="103" spans="1:3" x14ac:dyDescent="0.25">
      <c r="A103" t="b">
        <v>1</v>
      </c>
      <c r="B103">
        <v>70.983459999999994</v>
      </c>
      <c r="C103">
        <v>8.872932E-2</v>
      </c>
    </row>
    <row r="104" spans="1:3" x14ac:dyDescent="0.25">
      <c r="A104" t="b">
        <v>1</v>
      </c>
      <c r="B104">
        <v>49.003661999999998</v>
      </c>
      <c r="C104">
        <v>6.8060644000000003E-2</v>
      </c>
    </row>
    <row r="105" spans="1:3" x14ac:dyDescent="0.25">
      <c r="A105" t="b">
        <v>1</v>
      </c>
      <c r="B105">
        <v>745.80420000000004</v>
      </c>
      <c r="C105">
        <v>0.10654346000000001</v>
      </c>
    </row>
    <row r="106" spans="1:3" x14ac:dyDescent="0.25">
      <c r="A106" t="b">
        <v>1</v>
      </c>
      <c r="B106">
        <v>47.56183</v>
      </c>
      <c r="C106">
        <v>6.605809E-2</v>
      </c>
    </row>
    <row r="107" spans="1:3" x14ac:dyDescent="0.25">
      <c r="A107" t="b">
        <v>1</v>
      </c>
      <c r="B107">
        <v>60.205322000000002</v>
      </c>
      <c r="C107">
        <v>7.5256649999999994E-2</v>
      </c>
    </row>
    <row r="108" spans="1:3" x14ac:dyDescent="0.25">
      <c r="A108" t="b">
        <v>1</v>
      </c>
      <c r="B108">
        <v>100.27112</v>
      </c>
      <c r="C108">
        <v>0.1253389</v>
      </c>
    </row>
    <row r="109" spans="1:3" x14ac:dyDescent="0.25">
      <c r="A109" t="b">
        <v>1</v>
      </c>
      <c r="B109">
        <v>143.5326</v>
      </c>
      <c r="C109">
        <v>0.17941575000000001</v>
      </c>
    </row>
    <row r="110" spans="1:3" x14ac:dyDescent="0.25">
      <c r="A110" t="b">
        <v>1</v>
      </c>
      <c r="B110">
        <v>735.28516000000002</v>
      </c>
      <c r="C110">
        <v>0.10504073999999999</v>
      </c>
    </row>
    <row r="111" spans="1:3" x14ac:dyDescent="0.25">
      <c r="A111" t="b">
        <v>1</v>
      </c>
      <c r="B111">
        <v>3.4889907999999998</v>
      </c>
      <c r="C111">
        <v>0.11629969599999999</v>
      </c>
    </row>
    <row r="112" spans="1:3" x14ac:dyDescent="0.25">
      <c r="A112" t="b">
        <v>1</v>
      </c>
      <c r="B112">
        <v>24.720886</v>
      </c>
      <c r="C112">
        <v>3.0901108E-2</v>
      </c>
    </row>
    <row r="113" spans="1:3" x14ac:dyDescent="0.25">
      <c r="A113" t="b">
        <v>1</v>
      </c>
      <c r="B113">
        <v>137.41614000000001</v>
      </c>
      <c r="C113">
        <v>0.19085574</v>
      </c>
    </row>
    <row r="114" spans="1:3" x14ac:dyDescent="0.25">
      <c r="A114" t="b">
        <v>1</v>
      </c>
      <c r="B114">
        <v>2.9454001999999999</v>
      </c>
      <c r="C114">
        <v>9.8180009999999998E-2</v>
      </c>
    </row>
    <row r="115" spans="1:3" x14ac:dyDescent="0.25">
      <c r="A115" t="b">
        <v>1</v>
      </c>
      <c r="B115">
        <v>-34.061523000000001</v>
      </c>
      <c r="C115">
        <v>-4.7307670000000003E-2</v>
      </c>
    </row>
    <row r="116" spans="1:3" x14ac:dyDescent="0.25">
      <c r="A116" t="b">
        <v>1</v>
      </c>
      <c r="B116">
        <v>123.428406</v>
      </c>
      <c r="C116">
        <v>0.17142834000000001</v>
      </c>
    </row>
    <row r="117" spans="1:3" x14ac:dyDescent="0.25">
      <c r="A117" t="b">
        <v>1</v>
      </c>
      <c r="B117">
        <v>45.428223000000003</v>
      </c>
      <c r="C117">
        <v>6.4897462999999999E-3</v>
      </c>
    </row>
    <row r="118" spans="1:3" x14ac:dyDescent="0.25">
      <c r="A118" t="b">
        <v>1</v>
      </c>
      <c r="B118">
        <v>29.296326000000001</v>
      </c>
      <c r="C118">
        <v>4.0689339999999997E-2</v>
      </c>
    </row>
    <row r="119" spans="1:3" x14ac:dyDescent="0.25">
      <c r="A119" t="b">
        <v>1</v>
      </c>
      <c r="B119">
        <v>987.76904000000002</v>
      </c>
      <c r="C119">
        <v>0.14110987</v>
      </c>
    </row>
    <row r="120" spans="1:3" x14ac:dyDescent="0.25">
      <c r="A120" t="b">
        <v>1</v>
      </c>
      <c r="B120">
        <v>76.214479999999995</v>
      </c>
      <c r="C120">
        <v>0.10585343999999999</v>
      </c>
    </row>
    <row r="121" spans="1:3" x14ac:dyDescent="0.25">
      <c r="A121" t="b">
        <v>1</v>
      </c>
      <c r="B121">
        <v>145.60113999999999</v>
      </c>
      <c r="C121">
        <v>0.18200141</v>
      </c>
    </row>
    <row r="122" spans="1:3" x14ac:dyDescent="0.25">
      <c r="A122" t="b">
        <v>1</v>
      </c>
      <c r="B122">
        <v>20.639465000000001</v>
      </c>
      <c r="C122">
        <v>2.8665923999999999E-2</v>
      </c>
    </row>
    <row r="123" spans="1:3" x14ac:dyDescent="0.25">
      <c r="A123" t="b">
        <v>1</v>
      </c>
      <c r="B123">
        <v>-0.65862273999999998</v>
      </c>
      <c r="C123">
        <v>-2.1954090999999998E-2</v>
      </c>
    </row>
    <row r="124" spans="1:3" x14ac:dyDescent="0.25">
      <c r="A124" t="b">
        <v>1</v>
      </c>
      <c r="B124">
        <v>16.260742</v>
      </c>
      <c r="C124">
        <v>2.3229632E-3</v>
      </c>
    </row>
    <row r="125" spans="1:3" x14ac:dyDescent="0.25">
      <c r="A125" t="b">
        <v>1</v>
      </c>
      <c r="B125">
        <v>965.09079999999994</v>
      </c>
      <c r="C125">
        <v>0.13787012000000001</v>
      </c>
    </row>
    <row r="126" spans="1:3" x14ac:dyDescent="0.25">
      <c r="A126" t="b">
        <v>1</v>
      </c>
      <c r="B126">
        <v>35.586365000000001</v>
      </c>
      <c r="C126">
        <v>4.9425505000000002E-2</v>
      </c>
    </row>
    <row r="127" spans="1:3" x14ac:dyDescent="0.25">
      <c r="A127" t="b">
        <v>1</v>
      </c>
      <c r="B127">
        <v>50.664610000000003</v>
      </c>
      <c r="C127">
        <v>7.0367515000000005E-2</v>
      </c>
    </row>
    <row r="128" spans="1:3" x14ac:dyDescent="0.25">
      <c r="A128" t="b">
        <v>1</v>
      </c>
      <c r="B128">
        <v>15.818175999999999</v>
      </c>
      <c r="C128">
        <v>1.9772720000000001E-2</v>
      </c>
    </row>
    <row r="129" spans="1:3" x14ac:dyDescent="0.25">
      <c r="A129" t="b">
        <v>1</v>
      </c>
      <c r="B129">
        <v>72.399900000000002</v>
      </c>
      <c r="C129">
        <v>0.10055542000000001</v>
      </c>
    </row>
    <row r="130" spans="1:3" x14ac:dyDescent="0.25">
      <c r="A130" t="b">
        <v>1</v>
      </c>
      <c r="B130">
        <v>1.6905307999999999</v>
      </c>
      <c r="C130">
        <v>5.6351024999999999E-2</v>
      </c>
    </row>
    <row r="131" spans="1:3" x14ac:dyDescent="0.25">
      <c r="A131" t="b">
        <v>1</v>
      </c>
      <c r="B131">
        <v>94.252685999999997</v>
      </c>
      <c r="C131">
        <v>0.11781585999999999</v>
      </c>
    </row>
    <row r="132" spans="1:3" x14ac:dyDescent="0.25">
      <c r="A132" t="b">
        <v>1</v>
      </c>
      <c r="B132">
        <v>5.8854559999999996</v>
      </c>
      <c r="C132">
        <v>0.19618186000000001</v>
      </c>
    </row>
    <row r="133" spans="1:3" x14ac:dyDescent="0.25">
      <c r="A133" t="b">
        <v>1</v>
      </c>
      <c r="B133">
        <v>25.361328</v>
      </c>
      <c r="C133">
        <v>3.170166E-2</v>
      </c>
    </row>
    <row r="134" spans="1:3" x14ac:dyDescent="0.25">
      <c r="A134" t="b">
        <v>1</v>
      </c>
      <c r="B134">
        <v>-36.759520000000002</v>
      </c>
      <c r="C134">
        <v>-4.5949403E-2</v>
      </c>
    </row>
    <row r="135" spans="1:3" x14ac:dyDescent="0.25">
      <c r="A135" t="b">
        <v>1</v>
      </c>
      <c r="B135">
        <v>6.0877230000000004</v>
      </c>
      <c r="C135">
        <v>0.20292409</v>
      </c>
    </row>
    <row r="136" spans="1:3" x14ac:dyDescent="0.25">
      <c r="A136" t="b">
        <v>1</v>
      </c>
      <c r="B136">
        <v>-33.086669999999998</v>
      </c>
      <c r="C136">
        <v>-4.1358337000000002E-2</v>
      </c>
    </row>
    <row r="137" spans="1:3" x14ac:dyDescent="0.25">
      <c r="A137" t="b">
        <v>1</v>
      </c>
      <c r="B137">
        <v>0.16942024</v>
      </c>
      <c r="C137">
        <v>5.6473412999999998E-3</v>
      </c>
    </row>
    <row r="138" spans="1:3" x14ac:dyDescent="0.25">
      <c r="A138" t="b">
        <v>1</v>
      </c>
      <c r="B138">
        <v>51.788269999999997</v>
      </c>
      <c r="C138">
        <v>6.4735340000000002E-2</v>
      </c>
    </row>
    <row r="139" spans="1:3" x14ac:dyDescent="0.25">
      <c r="A139" t="b">
        <v>1</v>
      </c>
      <c r="B139">
        <v>27.864318999999998</v>
      </c>
      <c r="C139">
        <v>3.4830399999999997E-2</v>
      </c>
    </row>
    <row r="140" spans="1:3" x14ac:dyDescent="0.25">
      <c r="A140" t="b">
        <v>1</v>
      </c>
      <c r="B140">
        <v>593.67675999999994</v>
      </c>
      <c r="C140">
        <v>8.4810965000000002E-2</v>
      </c>
    </row>
    <row r="141" spans="1:3" x14ac:dyDescent="0.25">
      <c r="A141" t="b">
        <v>1</v>
      </c>
      <c r="B141">
        <v>5.7879829999999997</v>
      </c>
      <c r="C141">
        <v>0.19293277</v>
      </c>
    </row>
    <row r="142" spans="1:3" x14ac:dyDescent="0.25">
      <c r="A142" t="b">
        <v>1</v>
      </c>
      <c r="B142">
        <v>1.7536887999999999</v>
      </c>
      <c r="C142">
        <v>5.8456293999999999E-2</v>
      </c>
    </row>
    <row r="143" spans="1:3" x14ac:dyDescent="0.25">
      <c r="A143" t="b">
        <v>1</v>
      </c>
      <c r="B143">
        <v>143.30957000000001</v>
      </c>
      <c r="C143">
        <v>2.0472797000000001E-2</v>
      </c>
    </row>
    <row r="144" spans="1:3" x14ac:dyDescent="0.25">
      <c r="A144" t="b">
        <v>1</v>
      </c>
      <c r="B144">
        <v>-92.876949999999994</v>
      </c>
      <c r="C144">
        <v>-1.3268136E-2</v>
      </c>
    </row>
    <row r="145" spans="1:3" x14ac:dyDescent="0.25">
      <c r="A145" t="b">
        <v>1</v>
      </c>
      <c r="B145">
        <v>32.362243999999997</v>
      </c>
      <c r="C145">
        <v>4.4947559999999998E-2</v>
      </c>
    </row>
    <row r="146" spans="1:3" x14ac:dyDescent="0.25">
      <c r="A146" t="b">
        <v>1</v>
      </c>
      <c r="B146">
        <v>52.445984000000003</v>
      </c>
      <c r="C146">
        <v>7.2841643999999997E-2</v>
      </c>
    </row>
    <row r="147" spans="1:3" x14ac:dyDescent="0.25">
      <c r="A147" t="b">
        <v>1</v>
      </c>
      <c r="B147">
        <v>2.4580229999999998</v>
      </c>
      <c r="C147">
        <v>8.1934099999999996E-2</v>
      </c>
    </row>
    <row r="148" spans="1:3" x14ac:dyDescent="0.25">
      <c r="A148" t="b">
        <v>1</v>
      </c>
      <c r="B148">
        <v>4.6044390000000002</v>
      </c>
      <c r="C148">
        <v>0.15348128999999999</v>
      </c>
    </row>
    <row r="149" spans="1:3" x14ac:dyDescent="0.25">
      <c r="A149" t="b">
        <v>1</v>
      </c>
      <c r="B149">
        <v>135.64545000000001</v>
      </c>
      <c r="C149">
        <v>0.18839644999999999</v>
      </c>
    </row>
    <row r="150" spans="1:3" x14ac:dyDescent="0.25">
      <c r="A150" t="b">
        <v>1</v>
      </c>
      <c r="B150">
        <v>1.1600455999999999</v>
      </c>
      <c r="C150">
        <v>3.8668189999999998E-2</v>
      </c>
    </row>
    <row r="151" spans="1:3" x14ac:dyDescent="0.25">
      <c r="A151" t="b">
        <v>1</v>
      </c>
      <c r="B151">
        <v>4.8989677</v>
      </c>
      <c r="C151">
        <v>0.16329891999999999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CF75-DB39-49AB-A609-1021B90FD6AF}">
  <dimension ref="A1:F151"/>
  <sheetViews>
    <sheetView workbookViewId="0">
      <selection activeCell="E2" sqref="E2:F6"/>
    </sheetView>
  </sheetViews>
  <sheetFormatPr defaultRowHeight="15" x14ac:dyDescent="0.25"/>
  <cols>
    <col min="1" max="1" width="12.42578125" bestFit="1" customWidth="1"/>
    <col min="2" max="2" width="11.140625" bestFit="1" customWidth="1"/>
    <col min="3" max="3" width="12.7109375" bestFit="1" customWidth="1"/>
    <col min="5" max="5" width="29.5703125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ht="18.75" x14ac:dyDescent="0.3">
      <c r="A2" t="b">
        <v>1</v>
      </c>
      <c r="B2">
        <v>31.714110999999999</v>
      </c>
      <c r="C2">
        <v>3.964264E-2</v>
      </c>
      <c r="E2" s="1" t="s">
        <v>3</v>
      </c>
      <c r="F2" s="2">
        <f xml:space="preserve"> COUNTIF(TradeResults3[Column1], "VERDADEIRO") / COUNTA(TradeResults3[Column1])</f>
        <v>1</v>
      </c>
    </row>
    <row r="3" spans="1:6" ht="18.75" x14ac:dyDescent="0.3">
      <c r="A3" t="b">
        <v>1</v>
      </c>
      <c r="B3">
        <v>-74.571960000000004</v>
      </c>
      <c r="C3">
        <v>-0.10357217000000001</v>
      </c>
      <c r="E3" s="1" t="s">
        <v>4</v>
      </c>
      <c r="F3" s="3">
        <f xml:space="preserve"> AVERAGE(TradeResults3[Column3])</f>
        <v>-5.8961850070666663E-2</v>
      </c>
    </row>
    <row r="4" spans="1:6" ht="18.75" x14ac:dyDescent="0.3">
      <c r="A4" t="b">
        <v>1</v>
      </c>
      <c r="B4">
        <v>-468.45263999999997</v>
      </c>
      <c r="C4">
        <v>-6.6921809999999998E-2</v>
      </c>
      <c r="E4" s="4" t="s">
        <v>5</v>
      </c>
      <c r="F4" s="2">
        <f>_xlfn.STDEV.P(TradeResults3[Column3])</f>
        <v>6.5233368526670055E-2</v>
      </c>
    </row>
    <row r="5" spans="1:6" ht="18.75" x14ac:dyDescent="0.3">
      <c r="A5" t="b">
        <v>1</v>
      </c>
      <c r="B5">
        <v>-82.857789999999994</v>
      </c>
      <c r="C5">
        <v>-0.103572235</v>
      </c>
      <c r="E5" s="1" t="s">
        <v>6</v>
      </c>
      <c r="F5" s="2">
        <f t="array" ref="F5">_xlfn.STDEV.P(IF(TradeResults3[Column3] &gt; 0,TradeResults3[Column3]))</f>
        <v>3.1010245534243867E-2</v>
      </c>
    </row>
    <row r="6" spans="1:6" ht="18.75" x14ac:dyDescent="0.3">
      <c r="A6" t="b">
        <v>1</v>
      </c>
      <c r="B6">
        <v>-74.571960000000004</v>
      </c>
      <c r="C6">
        <v>-0.10357217000000001</v>
      </c>
      <c r="E6" s="1" t="s">
        <v>7</v>
      </c>
      <c r="F6" s="3">
        <f t="array" ref="F6">_xlfn.STDEV.P(IF(TradeResults3[Column3] &lt; 0,TradeResults3[Column3]))</f>
        <v>2.8042607678576699E-2</v>
      </c>
    </row>
    <row r="7" spans="1:6" x14ac:dyDescent="0.25">
      <c r="A7" t="b">
        <v>1</v>
      </c>
      <c r="B7">
        <v>-3.1071643999999998</v>
      </c>
      <c r="C7">
        <v>-0.103572145</v>
      </c>
    </row>
    <row r="8" spans="1:6" x14ac:dyDescent="0.25">
      <c r="A8" t="b">
        <v>1</v>
      </c>
      <c r="B8">
        <v>-74.571960000000004</v>
      </c>
      <c r="C8">
        <v>-0.10357217000000001</v>
      </c>
    </row>
    <row r="9" spans="1:6" x14ac:dyDescent="0.25">
      <c r="A9" t="b">
        <v>1</v>
      </c>
      <c r="B9">
        <v>-3.1071643999999998</v>
      </c>
      <c r="C9">
        <v>-0.103572145</v>
      </c>
    </row>
    <row r="10" spans="1:6" x14ac:dyDescent="0.25">
      <c r="A10" t="b">
        <v>1</v>
      </c>
      <c r="B10">
        <v>-1.7802677</v>
      </c>
      <c r="C10">
        <v>-5.9342258000000002E-2</v>
      </c>
    </row>
    <row r="11" spans="1:6" x14ac:dyDescent="0.25">
      <c r="A11" t="b">
        <v>1</v>
      </c>
      <c r="B11">
        <v>-51.094239999999999</v>
      </c>
      <c r="C11">
        <v>-7.2991769999999996E-3</v>
      </c>
    </row>
    <row r="12" spans="1:6" x14ac:dyDescent="0.25">
      <c r="A12" t="b">
        <v>1</v>
      </c>
      <c r="B12">
        <v>1.4164620000000001</v>
      </c>
      <c r="C12">
        <v>4.7215399999999998E-2</v>
      </c>
    </row>
    <row r="13" spans="1:6" x14ac:dyDescent="0.25">
      <c r="A13" t="b">
        <v>1</v>
      </c>
      <c r="B13">
        <v>704.7749</v>
      </c>
      <c r="C13">
        <v>0.10068212999999999</v>
      </c>
    </row>
    <row r="14" spans="1:6" x14ac:dyDescent="0.25">
      <c r="A14" t="b">
        <v>1</v>
      </c>
      <c r="B14">
        <v>-82.857789999999994</v>
      </c>
      <c r="C14">
        <v>-0.103572235</v>
      </c>
    </row>
    <row r="15" spans="1:6" x14ac:dyDescent="0.25">
      <c r="A15" t="b">
        <v>1</v>
      </c>
      <c r="B15">
        <v>-35.603394000000002</v>
      </c>
      <c r="C15">
        <v>-4.450424E-2</v>
      </c>
    </row>
    <row r="16" spans="1:6" x14ac:dyDescent="0.25">
      <c r="A16" t="b">
        <v>1</v>
      </c>
      <c r="B16">
        <v>11.755065999999999</v>
      </c>
      <c r="C16">
        <v>1.4693832E-2</v>
      </c>
    </row>
    <row r="17" spans="1:3" x14ac:dyDescent="0.25">
      <c r="A17" t="b">
        <v>1</v>
      </c>
      <c r="B17">
        <v>-725.00540000000001</v>
      </c>
      <c r="C17">
        <v>-0.1035722</v>
      </c>
    </row>
    <row r="18" spans="1:3" x14ac:dyDescent="0.25">
      <c r="A18" t="b">
        <v>1</v>
      </c>
      <c r="B18">
        <v>-725.00540000000001</v>
      </c>
      <c r="C18">
        <v>-0.1035722</v>
      </c>
    </row>
    <row r="19" spans="1:3" x14ac:dyDescent="0.25">
      <c r="A19" t="b">
        <v>1</v>
      </c>
      <c r="B19">
        <v>-5.6061399999999999</v>
      </c>
      <c r="C19">
        <v>-7.7863055999999996E-3</v>
      </c>
    </row>
    <row r="20" spans="1:3" x14ac:dyDescent="0.25">
      <c r="A20" t="b">
        <v>1</v>
      </c>
      <c r="B20">
        <v>-725.00540000000001</v>
      </c>
      <c r="C20">
        <v>-0.1035722</v>
      </c>
    </row>
    <row r="21" spans="1:3" x14ac:dyDescent="0.25">
      <c r="A21" t="b">
        <v>1</v>
      </c>
      <c r="B21">
        <v>-725.00540000000001</v>
      </c>
      <c r="C21">
        <v>-0.1035722</v>
      </c>
    </row>
    <row r="22" spans="1:3" x14ac:dyDescent="0.25">
      <c r="A22" t="b">
        <v>1</v>
      </c>
      <c r="B22">
        <v>-82.857789999999994</v>
      </c>
      <c r="C22">
        <v>-0.103572235</v>
      </c>
    </row>
    <row r="23" spans="1:3" x14ac:dyDescent="0.25">
      <c r="A23" t="b">
        <v>1</v>
      </c>
      <c r="B23">
        <v>-71.705079999999995</v>
      </c>
      <c r="C23">
        <v>-1.0243583000000001E-2</v>
      </c>
    </row>
    <row r="24" spans="1:3" x14ac:dyDescent="0.25">
      <c r="A24" t="b">
        <v>1</v>
      </c>
      <c r="B24">
        <v>-3.1071643999999998</v>
      </c>
      <c r="C24">
        <v>-0.103572145</v>
      </c>
    </row>
    <row r="25" spans="1:3" x14ac:dyDescent="0.25">
      <c r="A25" t="b">
        <v>1</v>
      </c>
      <c r="B25">
        <v>-45.618042000000003</v>
      </c>
      <c r="C25">
        <v>-6.3358390000000001E-2</v>
      </c>
    </row>
    <row r="26" spans="1:3" x14ac:dyDescent="0.25">
      <c r="A26" t="b">
        <v>1</v>
      </c>
      <c r="B26">
        <v>545.04834000000005</v>
      </c>
      <c r="C26">
        <v>7.7864050000000004E-2</v>
      </c>
    </row>
    <row r="27" spans="1:3" x14ac:dyDescent="0.25">
      <c r="A27" t="b">
        <v>1</v>
      </c>
      <c r="B27">
        <v>-725.00540000000001</v>
      </c>
      <c r="C27">
        <v>-0.1035722</v>
      </c>
    </row>
    <row r="28" spans="1:3" x14ac:dyDescent="0.25">
      <c r="A28" t="b">
        <v>1</v>
      </c>
      <c r="B28">
        <v>-14.789978</v>
      </c>
      <c r="C28">
        <v>-1.8487472000000001E-2</v>
      </c>
    </row>
    <row r="29" spans="1:3" x14ac:dyDescent="0.25">
      <c r="A29" t="b">
        <v>1</v>
      </c>
      <c r="B29">
        <v>-82.857789999999994</v>
      </c>
      <c r="C29">
        <v>-0.103572235</v>
      </c>
    </row>
    <row r="30" spans="1:3" x14ac:dyDescent="0.25">
      <c r="A30" t="b">
        <v>1</v>
      </c>
      <c r="B30">
        <v>-74.571960000000004</v>
      </c>
      <c r="C30">
        <v>-0.10357217000000001</v>
      </c>
    </row>
    <row r="31" spans="1:3" x14ac:dyDescent="0.25">
      <c r="A31" t="b">
        <v>1</v>
      </c>
      <c r="B31">
        <v>-293.62304999999998</v>
      </c>
      <c r="C31">
        <v>-4.1946150000000001E-2</v>
      </c>
    </row>
    <row r="32" spans="1:3" x14ac:dyDescent="0.25">
      <c r="A32" t="b">
        <v>1</v>
      </c>
      <c r="B32">
        <v>-3.1071643999999998</v>
      </c>
      <c r="C32">
        <v>-0.103572145</v>
      </c>
    </row>
    <row r="33" spans="1:3" x14ac:dyDescent="0.25">
      <c r="A33" t="b">
        <v>1</v>
      </c>
      <c r="B33">
        <v>-82.857789999999994</v>
      </c>
      <c r="C33">
        <v>-0.103572235</v>
      </c>
    </row>
    <row r="34" spans="1:3" x14ac:dyDescent="0.25">
      <c r="A34" t="b">
        <v>1</v>
      </c>
      <c r="B34">
        <v>3.1757049999999998</v>
      </c>
      <c r="C34">
        <v>0.10585683</v>
      </c>
    </row>
    <row r="35" spans="1:3" x14ac:dyDescent="0.25">
      <c r="A35" t="b">
        <v>1</v>
      </c>
      <c r="B35">
        <v>-725.00540000000001</v>
      </c>
      <c r="C35">
        <v>-0.1035722</v>
      </c>
    </row>
    <row r="36" spans="1:3" x14ac:dyDescent="0.25">
      <c r="A36" t="b">
        <v>1</v>
      </c>
      <c r="B36">
        <v>-725.00540000000001</v>
      </c>
      <c r="C36">
        <v>-0.1035722</v>
      </c>
    </row>
    <row r="37" spans="1:3" x14ac:dyDescent="0.25">
      <c r="A37" t="b">
        <v>1</v>
      </c>
      <c r="B37">
        <v>-1.9187851</v>
      </c>
      <c r="C37">
        <v>-6.3959500000000002E-2</v>
      </c>
    </row>
    <row r="38" spans="1:3" x14ac:dyDescent="0.25">
      <c r="A38" t="b">
        <v>1</v>
      </c>
      <c r="B38">
        <v>-387.87353999999999</v>
      </c>
      <c r="C38">
        <v>-5.5410503999999999E-2</v>
      </c>
    </row>
    <row r="39" spans="1:3" x14ac:dyDescent="0.25">
      <c r="A39" t="b">
        <v>1</v>
      </c>
      <c r="B39">
        <v>-3.1071643999999998</v>
      </c>
      <c r="C39">
        <v>-0.103572145</v>
      </c>
    </row>
    <row r="40" spans="1:3" x14ac:dyDescent="0.25">
      <c r="A40" t="b">
        <v>1</v>
      </c>
      <c r="B40">
        <v>-725.00540000000001</v>
      </c>
      <c r="C40">
        <v>-0.1035722</v>
      </c>
    </row>
    <row r="41" spans="1:3" x14ac:dyDescent="0.25">
      <c r="A41" t="b">
        <v>1</v>
      </c>
      <c r="B41">
        <v>-82.857789999999994</v>
      </c>
      <c r="C41">
        <v>-0.103572235</v>
      </c>
    </row>
    <row r="42" spans="1:3" x14ac:dyDescent="0.25">
      <c r="A42" t="b">
        <v>1</v>
      </c>
      <c r="B42">
        <v>-82.857789999999994</v>
      </c>
      <c r="C42">
        <v>-0.103572235</v>
      </c>
    </row>
    <row r="43" spans="1:3" x14ac:dyDescent="0.25">
      <c r="A43" t="b">
        <v>1</v>
      </c>
      <c r="B43">
        <v>80.809020000000004</v>
      </c>
      <c r="C43">
        <v>0.101011276</v>
      </c>
    </row>
    <row r="44" spans="1:3" x14ac:dyDescent="0.25">
      <c r="A44" t="b">
        <v>1</v>
      </c>
      <c r="B44">
        <v>-725.00540000000001</v>
      </c>
      <c r="C44">
        <v>-0.1035722</v>
      </c>
    </row>
    <row r="45" spans="1:3" x14ac:dyDescent="0.25">
      <c r="A45" t="b">
        <v>1</v>
      </c>
      <c r="B45">
        <v>-1.6890563999999999</v>
      </c>
      <c r="C45">
        <v>-5.6301879999999999E-2</v>
      </c>
    </row>
    <row r="46" spans="1:3" x14ac:dyDescent="0.25">
      <c r="A46" t="b">
        <v>1</v>
      </c>
      <c r="B46">
        <v>-725.00540000000001</v>
      </c>
      <c r="C46">
        <v>-0.1035722</v>
      </c>
    </row>
    <row r="47" spans="1:3" x14ac:dyDescent="0.25">
      <c r="A47" t="b">
        <v>1</v>
      </c>
      <c r="B47">
        <v>-74.571960000000004</v>
      </c>
      <c r="C47">
        <v>-0.10357217000000001</v>
      </c>
    </row>
    <row r="48" spans="1:3" x14ac:dyDescent="0.25">
      <c r="A48" t="b">
        <v>1</v>
      </c>
      <c r="B48">
        <v>-82.857789999999994</v>
      </c>
      <c r="C48">
        <v>-0.103572235</v>
      </c>
    </row>
    <row r="49" spans="1:3" x14ac:dyDescent="0.25">
      <c r="A49" t="b">
        <v>1</v>
      </c>
      <c r="B49">
        <v>-3.1071643999999998</v>
      </c>
      <c r="C49">
        <v>-0.103572145</v>
      </c>
    </row>
    <row r="50" spans="1:3" x14ac:dyDescent="0.25">
      <c r="A50" t="b">
        <v>1</v>
      </c>
      <c r="B50">
        <v>-3.1071643999999998</v>
      </c>
      <c r="C50">
        <v>-0.103572145</v>
      </c>
    </row>
    <row r="51" spans="1:3" x14ac:dyDescent="0.25">
      <c r="A51" t="b">
        <v>1</v>
      </c>
      <c r="B51">
        <v>-725.00540000000001</v>
      </c>
      <c r="C51">
        <v>-0.1035722</v>
      </c>
    </row>
    <row r="52" spans="1:3" x14ac:dyDescent="0.25">
      <c r="A52" t="b">
        <v>1</v>
      </c>
      <c r="B52">
        <v>60.573303000000003</v>
      </c>
      <c r="C52">
        <v>7.5716629999999993E-2</v>
      </c>
    </row>
    <row r="53" spans="1:3" x14ac:dyDescent="0.25">
      <c r="A53" t="b">
        <v>1</v>
      </c>
      <c r="B53">
        <v>-725.00540000000001</v>
      </c>
      <c r="C53">
        <v>-0.1035722</v>
      </c>
    </row>
    <row r="54" spans="1:3" x14ac:dyDescent="0.25">
      <c r="A54" t="b">
        <v>1</v>
      </c>
      <c r="B54">
        <v>110.80664</v>
      </c>
      <c r="C54">
        <v>1.582952E-2</v>
      </c>
    </row>
    <row r="55" spans="1:3" x14ac:dyDescent="0.25">
      <c r="A55" t="b">
        <v>1</v>
      </c>
      <c r="B55">
        <v>-725.00540000000001</v>
      </c>
      <c r="C55">
        <v>-0.1035722</v>
      </c>
    </row>
    <row r="56" spans="1:3" x14ac:dyDescent="0.25">
      <c r="A56" t="b">
        <v>1</v>
      </c>
      <c r="B56">
        <v>-74.571960000000004</v>
      </c>
      <c r="C56">
        <v>-0.10357217000000001</v>
      </c>
    </row>
    <row r="57" spans="1:3" x14ac:dyDescent="0.25">
      <c r="A57" t="b">
        <v>1</v>
      </c>
      <c r="B57">
        <v>-725.00540000000001</v>
      </c>
      <c r="C57">
        <v>-0.1035722</v>
      </c>
    </row>
    <row r="58" spans="1:3" x14ac:dyDescent="0.25">
      <c r="A58" t="b">
        <v>1</v>
      </c>
      <c r="B58">
        <v>-725.00540000000001</v>
      </c>
      <c r="C58">
        <v>-0.1035722</v>
      </c>
    </row>
    <row r="59" spans="1:3" x14ac:dyDescent="0.25">
      <c r="A59" t="b">
        <v>1</v>
      </c>
      <c r="B59">
        <v>-82.857789999999994</v>
      </c>
      <c r="C59">
        <v>-0.103572235</v>
      </c>
    </row>
    <row r="60" spans="1:3" x14ac:dyDescent="0.25">
      <c r="A60" t="b">
        <v>1</v>
      </c>
      <c r="B60">
        <v>-74.571960000000004</v>
      </c>
      <c r="C60">
        <v>-0.10357217000000001</v>
      </c>
    </row>
    <row r="61" spans="1:3" x14ac:dyDescent="0.25">
      <c r="A61" t="b">
        <v>1</v>
      </c>
      <c r="B61">
        <v>-5.374695</v>
      </c>
      <c r="C61">
        <v>-7.4648539999999999E-3</v>
      </c>
    </row>
    <row r="62" spans="1:3" x14ac:dyDescent="0.25">
      <c r="A62" t="b">
        <v>1</v>
      </c>
      <c r="B62">
        <v>0.26262856000000001</v>
      </c>
      <c r="C62">
        <v>8.7542850000000005E-3</v>
      </c>
    </row>
    <row r="63" spans="1:3" x14ac:dyDescent="0.25">
      <c r="A63" t="b">
        <v>1</v>
      </c>
      <c r="B63">
        <v>-22.117858999999999</v>
      </c>
      <c r="C63">
        <v>-3.0719249000000001E-2</v>
      </c>
    </row>
    <row r="64" spans="1:3" x14ac:dyDescent="0.25">
      <c r="A64" t="b">
        <v>1</v>
      </c>
      <c r="B64">
        <v>-198.11815999999999</v>
      </c>
      <c r="C64">
        <v>-2.8302595E-2</v>
      </c>
    </row>
    <row r="65" spans="1:3" x14ac:dyDescent="0.25">
      <c r="A65" t="b">
        <v>1</v>
      </c>
      <c r="B65">
        <v>-725.00540000000001</v>
      </c>
      <c r="C65">
        <v>-0.1035722</v>
      </c>
    </row>
    <row r="66" spans="1:3" x14ac:dyDescent="0.25">
      <c r="A66" t="b">
        <v>1</v>
      </c>
      <c r="B66">
        <v>-3.1071643999999998</v>
      </c>
      <c r="C66">
        <v>-0.103572145</v>
      </c>
    </row>
    <row r="67" spans="1:3" x14ac:dyDescent="0.25">
      <c r="A67" t="b">
        <v>1</v>
      </c>
      <c r="B67">
        <v>-725.00540000000001</v>
      </c>
      <c r="C67">
        <v>-0.1035722</v>
      </c>
    </row>
    <row r="68" spans="1:3" x14ac:dyDescent="0.25">
      <c r="A68" t="b">
        <v>1</v>
      </c>
      <c r="B68">
        <v>-725.00540000000001</v>
      </c>
      <c r="C68">
        <v>-0.1035722</v>
      </c>
    </row>
    <row r="69" spans="1:3" x14ac:dyDescent="0.25">
      <c r="A69" t="b">
        <v>1</v>
      </c>
      <c r="B69">
        <v>-82.857789999999994</v>
      </c>
      <c r="C69">
        <v>-0.103572235</v>
      </c>
    </row>
    <row r="70" spans="1:3" x14ac:dyDescent="0.25">
      <c r="A70" t="b">
        <v>1</v>
      </c>
      <c r="B70">
        <v>-3.1071643999999998</v>
      </c>
      <c r="C70">
        <v>-0.103572145</v>
      </c>
    </row>
    <row r="71" spans="1:3" x14ac:dyDescent="0.25">
      <c r="A71" t="b">
        <v>1</v>
      </c>
      <c r="B71">
        <v>-725.00540000000001</v>
      </c>
      <c r="C71">
        <v>-0.1035722</v>
      </c>
    </row>
    <row r="72" spans="1:3" x14ac:dyDescent="0.25">
      <c r="A72" t="b">
        <v>1</v>
      </c>
      <c r="B72">
        <v>-74.571960000000004</v>
      </c>
      <c r="C72">
        <v>-0.10357217000000001</v>
      </c>
    </row>
    <row r="73" spans="1:3" x14ac:dyDescent="0.25">
      <c r="A73" t="b">
        <v>1</v>
      </c>
      <c r="B73">
        <v>-725.00540000000001</v>
      </c>
      <c r="C73">
        <v>-0.1035722</v>
      </c>
    </row>
    <row r="74" spans="1:3" x14ac:dyDescent="0.25">
      <c r="A74" t="b">
        <v>1</v>
      </c>
      <c r="B74">
        <v>16.686157000000001</v>
      </c>
      <c r="C74">
        <v>2.317522E-2</v>
      </c>
    </row>
    <row r="75" spans="1:3" x14ac:dyDescent="0.25">
      <c r="A75" t="b">
        <v>1</v>
      </c>
      <c r="B75">
        <v>-74.571960000000004</v>
      </c>
      <c r="C75">
        <v>-0.10357217000000001</v>
      </c>
    </row>
    <row r="76" spans="1:3" x14ac:dyDescent="0.25">
      <c r="A76" t="b">
        <v>1</v>
      </c>
      <c r="B76">
        <v>-23.201782000000001</v>
      </c>
      <c r="C76">
        <v>-3.2224695999999997E-2</v>
      </c>
    </row>
    <row r="77" spans="1:3" x14ac:dyDescent="0.25">
      <c r="A77" t="b">
        <v>1</v>
      </c>
      <c r="B77">
        <v>-74.571960000000004</v>
      </c>
      <c r="C77">
        <v>-0.10357217000000001</v>
      </c>
    </row>
    <row r="78" spans="1:3" x14ac:dyDescent="0.25">
      <c r="A78" t="b">
        <v>1</v>
      </c>
      <c r="B78">
        <v>-3.1071643999999998</v>
      </c>
      <c r="C78">
        <v>-0.103572145</v>
      </c>
    </row>
    <row r="79" spans="1:3" x14ac:dyDescent="0.25">
      <c r="A79" t="b">
        <v>1</v>
      </c>
      <c r="B79">
        <v>16.520385999999998</v>
      </c>
      <c r="C79">
        <v>2.294498E-2</v>
      </c>
    </row>
    <row r="80" spans="1:3" x14ac:dyDescent="0.25">
      <c r="A80" t="b">
        <v>1</v>
      </c>
      <c r="B80">
        <v>-725.00540000000001</v>
      </c>
      <c r="C80">
        <v>-0.1035722</v>
      </c>
    </row>
    <row r="81" spans="1:3" x14ac:dyDescent="0.25">
      <c r="A81" t="b">
        <v>1</v>
      </c>
      <c r="B81">
        <v>1.5250988000000001</v>
      </c>
      <c r="C81">
        <v>5.0836626000000003E-2</v>
      </c>
    </row>
    <row r="82" spans="1:3" x14ac:dyDescent="0.25">
      <c r="A82" t="b">
        <v>1</v>
      </c>
      <c r="B82">
        <v>-82.857789999999994</v>
      </c>
      <c r="C82">
        <v>-0.103572235</v>
      </c>
    </row>
    <row r="83" spans="1:3" x14ac:dyDescent="0.25">
      <c r="A83" t="b">
        <v>1</v>
      </c>
      <c r="B83">
        <v>52.710937999999999</v>
      </c>
      <c r="C83">
        <v>6.5888669999999996E-2</v>
      </c>
    </row>
    <row r="84" spans="1:3" x14ac:dyDescent="0.25">
      <c r="A84" t="b">
        <v>1</v>
      </c>
      <c r="B84">
        <v>-725.00540000000001</v>
      </c>
      <c r="C84">
        <v>-0.1035722</v>
      </c>
    </row>
    <row r="85" spans="1:3" x14ac:dyDescent="0.25">
      <c r="A85" t="b">
        <v>1</v>
      </c>
      <c r="B85">
        <v>-3.1071643999999998</v>
      </c>
      <c r="C85">
        <v>-0.103572145</v>
      </c>
    </row>
    <row r="86" spans="1:3" x14ac:dyDescent="0.25">
      <c r="A86" t="b">
        <v>1</v>
      </c>
      <c r="B86">
        <v>-82.857789999999994</v>
      </c>
      <c r="C86">
        <v>-0.103572235</v>
      </c>
    </row>
    <row r="87" spans="1:3" x14ac:dyDescent="0.25">
      <c r="A87" t="b">
        <v>1</v>
      </c>
      <c r="B87">
        <v>-3.1071643999999998</v>
      </c>
      <c r="C87">
        <v>-0.103572145</v>
      </c>
    </row>
    <row r="88" spans="1:3" x14ac:dyDescent="0.25">
      <c r="A88" t="b">
        <v>1</v>
      </c>
      <c r="B88">
        <v>54.035522</v>
      </c>
      <c r="C88">
        <v>7.5049329999999997E-2</v>
      </c>
    </row>
    <row r="89" spans="1:3" x14ac:dyDescent="0.25">
      <c r="A89" t="b">
        <v>1</v>
      </c>
      <c r="B89">
        <v>-725.00540000000001</v>
      </c>
      <c r="C89">
        <v>-0.1035722</v>
      </c>
    </row>
    <row r="90" spans="1:3" x14ac:dyDescent="0.25">
      <c r="A90" t="b">
        <v>1</v>
      </c>
      <c r="B90">
        <v>712.65819999999997</v>
      </c>
      <c r="C90">
        <v>0.10180831999999999</v>
      </c>
    </row>
    <row r="91" spans="1:3" x14ac:dyDescent="0.25">
      <c r="A91" t="b">
        <v>1</v>
      </c>
      <c r="B91">
        <v>72.626710000000003</v>
      </c>
      <c r="C91">
        <v>0.10087043</v>
      </c>
    </row>
    <row r="92" spans="1:3" x14ac:dyDescent="0.25">
      <c r="A92" t="b">
        <v>1</v>
      </c>
      <c r="B92">
        <v>-82.857789999999994</v>
      </c>
      <c r="C92">
        <v>-0.103572235</v>
      </c>
    </row>
    <row r="93" spans="1:3" x14ac:dyDescent="0.25">
      <c r="A93" t="b">
        <v>1</v>
      </c>
      <c r="B93">
        <v>-82.857789999999994</v>
      </c>
      <c r="C93">
        <v>-0.103572235</v>
      </c>
    </row>
    <row r="94" spans="1:3" x14ac:dyDescent="0.25">
      <c r="A94" t="b">
        <v>1</v>
      </c>
      <c r="B94">
        <v>22.283203</v>
      </c>
      <c r="C94">
        <v>3.0948894000000001E-2</v>
      </c>
    </row>
    <row r="95" spans="1:3" x14ac:dyDescent="0.25">
      <c r="A95" t="b">
        <v>1</v>
      </c>
      <c r="B95">
        <v>29.501099</v>
      </c>
      <c r="C95">
        <v>3.6876372999999997E-2</v>
      </c>
    </row>
    <row r="96" spans="1:3" x14ac:dyDescent="0.25">
      <c r="A96" t="b">
        <v>1</v>
      </c>
      <c r="B96">
        <v>-376.20557000000002</v>
      </c>
      <c r="C96">
        <v>-5.3743653000000002E-2</v>
      </c>
    </row>
    <row r="97" spans="1:3" x14ac:dyDescent="0.25">
      <c r="A97" t="b">
        <v>1</v>
      </c>
      <c r="B97">
        <v>-3.1071643999999998</v>
      </c>
      <c r="C97">
        <v>-0.103572145</v>
      </c>
    </row>
    <row r="98" spans="1:3" x14ac:dyDescent="0.25">
      <c r="A98" t="b">
        <v>1</v>
      </c>
      <c r="B98">
        <v>-42.218445000000003</v>
      </c>
      <c r="C98">
        <v>-5.2773054999999999E-2</v>
      </c>
    </row>
    <row r="99" spans="1:3" x14ac:dyDescent="0.25">
      <c r="A99" t="b">
        <v>1</v>
      </c>
      <c r="B99">
        <v>-74.571960000000004</v>
      </c>
      <c r="C99">
        <v>-0.10357217000000001</v>
      </c>
    </row>
    <row r="100" spans="1:3" x14ac:dyDescent="0.25">
      <c r="A100" t="b">
        <v>1</v>
      </c>
      <c r="B100">
        <v>418.95898</v>
      </c>
      <c r="C100">
        <v>5.9851284999999997E-2</v>
      </c>
    </row>
    <row r="101" spans="1:3" x14ac:dyDescent="0.25">
      <c r="A101" t="b">
        <v>1</v>
      </c>
      <c r="B101">
        <v>49.793762000000001</v>
      </c>
      <c r="C101">
        <v>6.2242202000000003E-2</v>
      </c>
    </row>
    <row r="102" spans="1:3" x14ac:dyDescent="0.25">
      <c r="A102" t="b">
        <v>1</v>
      </c>
      <c r="B102">
        <v>-25.354735999999999</v>
      </c>
      <c r="C102">
        <v>-3.5214912000000001E-2</v>
      </c>
    </row>
    <row r="103" spans="1:3" x14ac:dyDescent="0.25">
      <c r="A103" t="b">
        <v>1</v>
      </c>
      <c r="B103">
        <v>30.699646000000001</v>
      </c>
      <c r="C103">
        <v>4.26384E-2</v>
      </c>
    </row>
    <row r="104" spans="1:3" x14ac:dyDescent="0.25">
      <c r="A104" t="b">
        <v>1</v>
      </c>
      <c r="B104">
        <v>-3.1071643999999998</v>
      </c>
      <c r="C104">
        <v>-0.103572145</v>
      </c>
    </row>
    <row r="105" spans="1:3" x14ac:dyDescent="0.25">
      <c r="A105" t="b">
        <v>1</v>
      </c>
      <c r="B105">
        <v>-725.00540000000001</v>
      </c>
      <c r="C105">
        <v>-0.1035722</v>
      </c>
    </row>
    <row r="106" spans="1:3" x14ac:dyDescent="0.25">
      <c r="A106" t="b">
        <v>1</v>
      </c>
      <c r="B106">
        <v>-74.571960000000004</v>
      </c>
      <c r="C106">
        <v>-0.10357217000000001</v>
      </c>
    </row>
    <row r="107" spans="1:3" x14ac:dyDescent="0.25">
      <c r="A107" t="b">
        <v>1</v>
      </c>
      <c r="B107">
        <v>-3.1071643999999998</v>
      </c>
      <c r="C107">
        <v>-0.103572145</v>
      </c>
    </row>
    <row r="108" spans="1:3" x14ac:dyDescent="0.25">
      <c r="A108" t="b">
        <v>1</v>
      </c>
      <c r="B108">
        <v>89.424319999999994</v>
      </c>
      <c r="C108">
        <v>1.2774901999999999E-2</v>
      </c>
    </row>
    <row r="109" spans="1:3" x14ac:dyDescent="0.25">
      <c r="A109" t="b">
        <v>1</v>
      </c>
      <c r="B109">
        <v>-82.857789999999994</v>
      </c>
      <c r="C109">
        <v>-0.103572235</v>
      </c>
    </row>
    <row r="110" spans="1:3" x14ac:dyDescent="0.25">
      <c r="A110" t="b">
        <v>1</v>
      </c>
      <c r="B110">
        <v>-426.16406000000001</v>
      </c>
      <c r="C110">
        <v>-6.0880579999999997E-2</v>
      </c>
    </row>
    <row r="111" spans="1:3" x14ac:dyDescent="0.25">
      <c r="A111" t="b">
        <v>1</v>
      </c>
      <c r="B111">
        <v>0.84338380000000002</v>
      </c>
      <c r="C111">
        <v>2.8112793000000001E-2</v>
      </c>
    </row>
    <row r="112" spans="1:3" x14ac:dyDescent="0.25">
      <c r="A112" t="b">
        <v>1</v>
      </c>
      <c r="B112">
        <v>-3.1071643999999998</v>
      </c>
      <c r="C112">
        <v>-0.103572145</v>
      </c>
    </row>
    <row r="113" spans="1:3" x14ac:dyDescent="0.25">
      <c r="A113" t="b">
        <v>1</v>
      </c>
      <c r="B113">
        <v>-3.1071643999999998</v>
      </c>
      <c r="C113">
        <v>-0.103572145</v>
      </c>
    </row>
    <row r="114" spans="1:3" x14ac:dyDescent="0.25">
      <c r="A114" t="b">
        <v>1</v>
      </c>
      <c r="B114">
        <v>-725.00540000000001</v>
      </c>
      <c r="C114">
        <v>-0.1035722</v>
      </c>
    </row>
    <row r="115" spans="1:3" x14ac:dyDescent="0.25">
      <c r="A115" t="b">
        <v>1</v>
      </c>
      <c r="B115">
        <v>-3.1071643999999998</v>
      </c>
      <c r="C115">
        <v>-0.103572145</v>
      </c>
    </row>
    <row r="116" spans="1:3" x14ac:dyDescent="0.25">
      <c r="A116" t="b">
        <v>1</v>
      </c>
      <c r="B116">
        <v>-725.00540000000001</v>
      </c>
      <c r="C116">
        <v>-0.1035722</v>
      </c>
    </row>
    <row r="117" spans="1:3" x14ac:dyDescent="0.25">
      <c r="A117" t="b">
        <v>1</v>
      </c>
      <c r="B117">
        <v>9.2853390000000005</v>
      </c>
      <c r="C117">
        <v>1.1606675E-2</v>
      </c>
    </row>
    <row r="118" spans="1:3" x14ac:dyDescent="0.25">
      <c r="A118" t="b">
        <v>1</v>
      </c>
      <c r="B118">
        <v>212.77782999999999</v>
      </c>
      <c r="C118">
        <v>3.0396834000000001E-2</v>
      </c>
    </row>
    <row r="119" spans="1:3" x14ac:dyDescent="0.25">
      <c r="A119" t="b">
        <v>1</v>
      </c>
      <c r="B119">
        <v>-725.00540000000001</v>
      </c>
      <c r="C119">
        <v>-0.1035722</v>
      </c>
    </row>
    <row r="120" spans="1:3" x14ac:dyDescent="0.25">
      <c r="A120" t="b">
        <v>1</v>
      </c>
      <c r="B120">
        <v>-74.571960000000004</v>
      </c>
      <c r="C120">
        <v>-0.10357217000000001</v>
      </c>
    </row>
    <row r="121" spans="1:3" x14ac:dyDescent="0.25">
      <c r="A121" t="b">
        <v>1</v>
      </c>
      <c r="B121">
        <v>-82.857789999999994</v>
      </c>
      <c r="C121">
        <v>-0.103572235</v>
      </c>
    </row>
    <row r="122" spans="1:3" x14ac:dyDescent="0.25">
      <c r="A122" t="b">
        <v>1</v>
      </c>
      <c r="B122">
        <v>3.1165159999999998</v>
      </c>
      <c r="C122">
        <v>0.10388387</v>
      </c>
    </row>
    <row r="123" spans="1:3" x14ac:dyDescent="0.25">
      <c r="A123" t="b">
        <v>1</v>
      </c>
      <c r="B123">
        <v>-725.00540000000001</v>
      </c>
      <c r="C123">
        <v>-0.1035722</v>
      </c>
    </row>
    <row r="124" spans="1:3" x14ac:dyDescent="0.25">
      <c r="A124" t="b">
        <v>1</v>
      </c>
      <c r="B124">
        <v>1.7475928999999999</v>
      </c>
      <c r="C124">
        <v>5.8253100000000002E-2</v>
      </c>
    </row>
    <row r="125" spans="1:3" x14ac:dyDescent="0.25">
      <c r="A125" t="b">
        <v>1</v>
      </c>
      <c r="B125">
        <v>-3.1071643999999998</v>
      </c>
      <c r="C125">
        <v>-0.103572145</v>
      </c>
    </row>
    <row r="126" spans="1:3" x14ac:dyDescent="0.25">
      <c r="A126" t="b">
        <v>1</v>
      </c>
      <c r="B126">
        <v>-1.4091625000000001</v>
      </c>
      <c r="C126">
        <v>-4.6972084999999997E-2</v>
      </c>
    </row>
    <row r="127" spans="1:3" x14ac:dyDescent="0.25">
      <c r="A127" t="b">
        <v>1</v>
      </c>
      <c r="B127">
        <v>154.85791</v>
      </c>
      <c r="C127">
        <v>2.2122558E-2</v>
      </c>
    </row>
    <row r="128" spans="1:3" x14ac:dyDescent="0.25">
      <c r="A128" t="b">
        <v>1</v>
      </c>
      <c r="B128">
        <v>-725.00540000000001</v>
      </c>
      <c r="C128">
        <v>-0.1035722</v>
      </c>
    </row>
    <row r="129" spans="1:3" x14ac:dyDescent="0.25">
      <c r="A129" t="b">
        <v>1</v>
      </c>
      <c r="B129">
        <v>-74.571960000000004</v>
      </c>
      <c r="C129">
        <v>-0.10357217000000001</v>
      </c>
    </row>
    <row r="130" spans="1:3" x14ac:dyDescent="0.25">
      <c r="A130" t="b">
        <v>1</v>
      </c>
      <c r="B130">
        <v>-82.857789999999994</v>
      </c>
      <c r="C130">
        <v>-0.103572235</v>
      </c>
    </row>
    <row r="131" spans="1:3" x14ac:dyDescent="0.25">
      <c r="A131" t="b">
        <v>1</v>
      </c>
      <c r="B131">
        <v>-188.47606999999999</v>
      </c>
      <c r="C131">
        <v>-2.6925154E-2</v>
      </c>
    </row>
    <row r="132" spans="1:3" x14ac:dyDescent="0.25">
      <c r="A132" t="b">
        <v>1</v>
      </c>
      <c r="B132">
        <v>-49.089109999999998</v>
      </c>
      <c r="C132">
        <v>-6.8179323999999999E-2</v>
      </c>
    </row>
    <row r="133" spans="1:3" x14ac:dyDescent="0.25">
      <c r="A133" t="b">
        <v>1</v>
      </c>
      <c r="B133">
        <v>-82.857789999999994</v>
      </c>
      <c r="C133">
        <v>-0.103572235</v>
      </c>
    </row>
    <row r="134" spans="1:3" x14ac:dyDescent="0.25">
      <c r="A134" t="b">
        <v>1</v>
      </c>
      <c r="B134">
        <v>-3.1071643999999998</v>
      </c>
      <c r="C134">
        <v>-0.103572145</v>
      </c>
    </row>
    <row r="135" spans="1:3" x14ac:dyDescent="0.25">
      <c r="A135" t="b">
        <v>1</v>
      </c>
      <c r="B135">
        <v>1.9867821000000001</v>
      </c>
      <c r="C135">
        <v>6.6226069999999998E-2</v>
      </c>
    </row>
    <row r="136" spans="1:3" x14ac:dyDescent="0.25">
      <c r="A136" t="b">
        <v>1</v>
      </c>
      <c r="B136">
        <v>-3.1071643999999998</v>
      </c>
      <c r="C136">
        <v>-0.103572145</v>
      </c>
    </row>
    <row r="137" spans="1:3" x14ac:dyDescent="0.25">
      <c r="A137" t="b">
        <v>1</v>
      </c>
      <c r="B137">
        <v>-725.00540000000001</v>
      </c>
      <c r="C137">
        <v>-0.1035722</v>
      </c>
    </row>
    <row r="138" spans="1:3" x14ac:dyDescent="0.25">
      <c r="A138" t="b">
        <v>1</v>
      </c>
      <c r="B138">
        <v>57.761229999999998</v>
      </c>
      <c r="C138">
        <v>8.0223929999999999E-2</v>
      </c>
    </row>
    <row r="139" spans="1:3" x14ac:dyDescent="0.25">
      <c r="A139" t="b">
        <v>1</v>
      </c>
      <c r="B139">
        <v>-3.1071643999999998</v>
      </c>
      <c r="C139">
        <v>-0.103572145</v>
      </c>
    </row>
    <row r="140" spans="1:3" x14ac:dyDescent="0.25">
      <c r="A140" t="b">
        <v>1</v>
      </c>
      <c r="B140">
        <v>-725.00540000000001</v>
      </c>
      <c r="C140">
        <v>-0.1035722</v>
      </c>
    </row>
    <row r="141" spans="1:3" x14ac:dyDescent="0.25">
      <c r="A141" t="b">
        <v>1</v>
      </c>
      <c r="B141">
        <v>28.019469999999998</v>
      </c>
      <c r="C141">
        <v>3.8915932E-2</v>
      </c>
    </row>
    <row r="142" spans="1:3" x14ac:dyDescent="0.25">
      <c r="A142" t="b">
        <v>1</v>
      </c>
      <c r="B142">
        <v>-28.619812</v>
      </c>
      <c r="C142">
        <v>-3.5774764000000001E-2</v>
      </c>
    </row>
    <row r="143" spans="1:3" x14ac:dyDescent="0.25">
      <c r="A143" t="b">
        <v>1</v>
      </c>
      <c r="B143">
        <v>-82.857789999999994</v>
      </c>
      <c r="C143">
        <v>-0.103572235</v>
      </c>
    </row>
    <row r="144" spans="1:3" x14ac:dyDescent="0.25">
      <c r="A144" t="b">
        <v>1</v>
      </c>
      <c r="B144">
        <v>-3.1071643999999998</v>
      </c>
      <c r="C144">
        <v>-0.103572145</v>
      </c>
    </row>
    <row r="145" spans="1:3" x14ac:dyDescent="0.25">
      <c r="A145" t="b">
        <v>1</v>
      </c>
      <c r="B145">
        <v>-3.1071643999999998</v>
      </c>
      <c r="C145">
        <v>-0.103572145</v>
      </c>
    </row>
    <row r="146" spans="1:3" x14ac:dyDescent="0.25">
      <c r="A146" t="b">
        <v>1</v>
      </c>
      <c r="B146">
        <v>-20.719909999999999</v>
      </c>
      <c r="C146">
        <v>-2.8777651000000001E-2</v>
      </c>
    </row>
    <row r="147" spans="1:3" x14ac:dyDescent="0.25">
      <c r="A147" t="b">
        <v>1</v>
      </c>
      <c r="B147">
        <v>-82.857789999999994</v>
      </c>
      <c r="C147">
        <v>-0.103572235</v>
      </c>
    </row>
    <row r="148" spans="1:3" x14ac:dyDescent="0.25">
      <c r="A148" t="b">
        <v>1</v>
      </c>
      <c r="B148">
        <v>-20.029053000000001</v>
      </c>
      <c r="C148">
        <v>-2.5036315999999999E-2</v>
      </c>
    </row>
    <row r="149" spans="1:3" x14ac:dyDescent="0.25">
      <c r="A149" t="b">
        <v>1</v>
      </c>
      <c r="B149">
        <v>-3.1071643999999998</v>
      </c>
      <c r="C149">
        <v>-0.103572145</v>
      </c>
    </row>
    <row r="150" spans="1:3" x14ac:dyDescent="0.25">
      <c r="A150" t="b">
        <v>1</v>
      </c>
      <c r="B150">
        <v>-82.857789999999994</v>
      </c>
      <c r="C150">
        <v>-0.103572235</v>
      </c>
    </row>
    <row r="151" spans="1:3" x14ac:dyDescent="0.25">
      <c r="A151" t="b">
        <v>1</v>
      </c>
      <c r="B151">
        <v>-725.00540000000001</v>
      </c>
      <c r="C151">
        <v>-0.1035722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6020-20C3-430A-87D1-832D9200F882}">
  <dimension ref="A1:F151"/>
  <sheetViews>
    <sheetView workbookViewId="0">
      <selection activeCell="E2" sqref="E2:F6"/>
    </sheetView>
  </sheetViews>
  <sheetFormatPr defaultRowHeight="15" x14ac:dyDescent="0.25"/>
  <cols>
    <col min="1" max="1" width="12.42578125" bestFit="1" customWidth="1"/>
    <col min="2" max="2" width="11.140625" bestFit="1" customWidth="1"/>
    <col min="3" max="3" width="12.7109375" bestFit="1" customWidth="1"/>
    <col min="5" max="5" width="30.5703125" customWidth="1"/>
    <col min="6" max="6" width="13.4257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ht="18.75" x14ac:dyDescent="0.3">
      <c r="A2" t="b">
        <v>1</v>
      </c>
      <c r="B2">
        <v>661.38279999999997</v>
      </c>
      <c r="C2">
        <v>9.4483259999999999E-2</v>
      </c>
      <c r="E2" s="1" t="s">
        <v>3</v>
      </c>
      <c r="F2" s="2">
        <f xml:space="preserve"> COUNTIF(TradeResults2[Column1], "VERDADEIRO") / COUNTA(TradeResults2[Column1])</f>
        <v>1</v>
      </c>
    </row>
    <row r="3" spans="1:6" ht="18.75" x14ac:dyDescent="0.3">
      <c r="A3" t="b">
        <v>1</v>
      </c>
      <c r="B3">
        <v>1.7173099999999999</v>
      </c>
      <c r="C3">
        <v>5.7243664E-2</v>
      </c>
      <c r="E3" s="1" t="s">
        <v>4</v>
      </c>
      <c r="F3" s="3">
        <f xml:space="preserve"> AVERAGE(TradeResults2[Column3])</f>
        <v>0.16439190097799991</v>
      </c>
    </row>
    <row r="4" spans="1:6" ht="18.75" x14ac:dyDescent="0.3">
      <c r="A4" t="b">
        <v>1</v>
      </c>
      <c r="B4">
        <v>174.66131999999999</v>
      </c>
      <c r="C4">
        <v>0.21832663999999999</v>
      </c>
      <c r="E4" s="4" t="s">
        <v>5</v>
      </c>
      <c r="F4" s="2">
        <f>_xlfn.STDEV.P(TradeResults2[Column3])</f>
        <v>7.7944867285092298E-2</v>
      </c>
    </row>
    <row r="5" spans="1:6" ht="18.75" x14ac:dyDescent="0.3">
      <c r="A5" t="b">
        <v>1</v>
      </c>
      <c r="B5">
        <v>179.93109000000001</v>
      </c>
      <c r="C5">
        <v>0.22491386999999999</v>
      </c>
      <c r="E5" s="1" t="s">
        <v>6</v>
      </c>
      <c r="F5" s="2">
        <f t="array" ref="F5">_xlfn.STDEV.P(IF(TradeResults2[Column3] &gt; 0,TradeResults2[Column3]))</f>
        <v>7.3111273311594574E-2</v>
      </c>
    </row>
    <row r="6" spans="1:6" ht="18.75" x14ac:dyDescent="0.3">
      <c r="A6" t="b">
        <v>1</v>
      </c>
      <c r="B6">
        <v>7.8935776000000004</v>
      </c>
      <c r="C6">
        <v>0.26311925000000003</v>
      </c>
      <c r="E6" s="1" t="s">
        <v>7</v>
      </c>
      <c r="F6" s="3">
        <f t="array" ref="F6">_xlfn.STDEV.P(IF(TradeResults2[Column3] &lt; 0,TradeResults2[Column3]))</f>
        <v>6.5922271238307746E-3</v>
      </c>
    </row>
    <row r="7" spans="1:6" x14ac:dyDescent="0.25">
      <c r="A7" t="b">
        <v>1</v>
      </c>
      <c r="B7">
        <v>3.0448493999999999</v>
      </c>
      <c r="C7">
        <v>0.10149498</v>
      </c>
    </row>
    <row r="8" spans="1:6" x14ac:dyDescent="0.25">
      <c r="A8" t="b">
        <v>1</v>
      </c>
      <c r="B8">
        <v>823.95119999999997</v>
      </c>
      <c r="C8">
        <v>0.11770731</v>
      </c>
    </row>
    <row r="9" spans="1:6" x14ac:dyDescent="0.25">
      <c r="A9" t="b">
        <v>1</v>
      </c>
      <c r="B9">
        <v>7.7898293000000001</v>
      </c>
      <c r="C9">
        <v>0.25966099999999998</v>
      </c>
    </row>
    <row r="10" spans="1:6" x14ac:dyDescent="0.25">
      <c r="A10" t="b">
        <v>1</v>
      </c>
      <c r="B10">
        <v>31.035706000000001</v>
      </c>
      <c r="C10">
        <v>4.3105148000000003E-2</v>
      </c>
    </row>
    <row r="11" spans="1:6" x14ac:dyDescent="0.25">
      <c r="A11" t="b">
        <v>1</v>
      </c>
      <c r="B11">
        <v>4.031231</v>
      </c>
      <c r="C11">
        <v>0.13437436999999999</v>
      </c>
    </row>
    <row r="12" spans="1:6" x14ac:dyDescent="0.25">
      <c r="A12" t="b">
        <v>1</v>
      </c>
      <c r="B12">
        <v>84.91516</v>
      </c>
      <c r="C12">
        <v>0.11793772</v>
      </c>
    </row>
    <row r="13" spans="1:6" x14ac:dyDescent="0.25">
      <c r="A13" t="b">
        <v>1</v>
      </c>
      <c r="B13">
        <v>5.4763145</v>
      </c>
      <c r="C13">
        <v>0.18254381</v>
      </c>
    </row>
    <row r="14" spans="1:6" x14ac:dyDescent="0.25">
      <c r="A14" t="b">
        <v>1</v>
      </c>
      <c r="B14">
        <v>858.63135</v>
      </c>
      <c r="C14">
        <v>0.12266162</v>
      </c>
    </row>
    <row r="15" spans="1:6" x14ac:dyDescent="0.25">
      <c r="A15" t="b">
        <v>1</v>
      </c>
      <c r="B15">
        <v>179.98742999999999</v>
      </c>
      <c r="C15">
        <v>0.24998254</v>
      </c>
    </row>
    <row r="16" spans="1:6" x14ac:dyDescent="0.25">
      <c r="A16" t="b">
        <v>1</v>
      </c>
      <c r="B16">
        <v>98.368709999999993</v>
      </c>
      <c r="C16">
        <v>0.122960895</v>
      </c>
    </row>
    <row r="17" spans="1:3" x14ac:dyDescent="0.25">
      <c r="A17" t="b">
        <v>1</v>
      </c>
      <c r="B17">
        <v>3.8106002999999999</v>
      </c>
      <c r="C17">
        <v>0.12702002000000001</v>
      </c>
    </row>
    <row r="18" spans="1:3" x14ac:dyDescent="0.25">
      <c r="A18" t="b">
        <v>1</v>
      </c>
      <c r="B18">
        <v>131.43158</v>
      </c>
      <c r="C18">
        <v>0.18254386</v>
      </c>
    </row>
    <row r="19" spans="1:3" x14ac:dyDescent="0.25">
      <c r="A19" t="b">
        <v>1</v>
      </c>
      <c r="B19">
        <v>5.2116090000000002</v>
      </c>
      <c r="C19">
        <v>7.2383457E-3</v>
      </c>
    </row>
    <row r="20" spans="1:3" x14ac:dyDescent="0.25">
      <c r="A20" t="b">
        <v>1</v>
      </c>
      <c r="B20">
        <v>51.931885000000001</v>
      </c>
      <c r="C20">
        <v>6.4914849999999996E-2</v>
      </c>
    </row>
    <row r="21" spans="1:3" x14ac:dyDescent="0.25">
      <c r="A21" t="b">
        <v>1</v>
      </c>
      <c r="B21">
        <v>69.021299999999997</v>
      </c>
      <c r="C21">
        <v>9.5862920000000004E-2</v>
      </c>
    </row>
    <row r="22" spans="1:3" x14ac:dyDescent="0.25">
      <c r="A22" t="b">
        <v>1</v>
      </c>
      <c r="B22">
        <v>47.139769999999999</v>
      </c>
      <c r="C22">
        <v>5.8924711999999997E-2</v>
      </c>
    </row>
    <row r="23" spans="1:3" x14ac:dyDescent="0.25">
      <c r="A23" t="b">
        <v>1</v>
      </c>
      <c r="B23">
        <v>7.7871474999999997</v>
      </c>
      <c r="C23">
        <v>0.25957158000000002</v>
      </c>
    </row>
    <row r="24" spans="1:3" x14ac:dyDescent="0.25">
      <c r="A24" t="b">
        <v>1</v>
      </c>
      <c r="B24">
        <v>132.41907</v>
      </c>
      <c r="C24">
        <v>0.16552383000000001</v>
      </c>
    </row>
    <row r="25" spans="1:3" x14ac:dyDescent="0.25">
      <c r="A25" t="b">
        <v>1</v>
      </c>
      <c r="B25">
        <v>-45.983400000000003</v>
      </c>
      <c r="C25">
        <v>-6.5690569999999997E-3</v>
      </c>
    </row>
    <row r="26" spans="1:3" x14ac:dyDescent="0.25">
      <c r="A26" t="b">
        <v>1</v>
      </c>
      <c r="B26">
        <v>169.92084</v>
      </c>
      <c r="C26">
        <v>0.21240105000000001</v>
      </c>
    </row>
    <row r="27" spans="1:3" x14ac:dyDescent="0.25">
      <c r="A27" t="b">
        <v>1</v>
      </c>
      <c r="B27">
        <v>29.345215</v>
      </c>
      <c r="C27">
        <v>4.0757242999999999E-2</v>
      </c>
    </row>
    <row r="28" spans="1:3" x14ac:dyDescent="0.25">
      <c r="A28" t="b">
        <v>1</v>
      </c>
      <c r="B28">
        <v>99.159909999999996</v>
      </c>
      <c r="C28">
        <v>0.12394988999999999</v>
      </c>
    </row>
    <row r="29" spans="1:3" x14ac:dyDescent="0.25">
      <c r="A29" t="b">
        <v>1</v>
      </c>
      <c r="B29">
        <v>1277.8076000000001</v>
      </c>
      <c r="C29">
        <v>0.18254395000000001</v>
      </c>
    </row>
    <row r="30" spans="1:3" x14ac:dyDescent="0.25">
      <c r="A30" t="b">
        <v>1</v>
      </c>
      <c r="B30">
        <v>1668.0175999999999</v>
      </c>
      <c r="C30">
        <v>0.23828822</v>
      </c>
    </row>
    <row r="31" spans="1:3" x14ac:dyDescent="0.25">
      <c r="A31" t="b">
        <v>1</v>
      </c>
      <c r="B31">
        <v>2.9236336000000001</v>
      </c>
      <c r="C31">
        <v>9.7454449999999998E-2</v>
      </c>
    </row>
    <row r="32" spans="1:3" x14ac:dyDescent="0.25">
      <c r="A32" t="b">
        <v>1</v>
      </c>
      <c r="B32">
        <v>182.00787</v>
      </c>
      <c r="C32">
        <v>0.22750983999999999</v>
      </c>
    </row>
    <row r="33" spans="1:3" x14ac:dyDescent="0.25">
      <c r="A33" t="b">
        <v>1</v>
      </c>
      <c r="B33">
        <v>6.5138740000000004</v>
      </c>
      <c r="C33">
        <v>0.21712914</v>
      </c>
    </row>
    <row r="34" spans="1:3" x14ac:dyDescent="0.25">
      <c r="A34" t="b">
        <v>1</v>
      </c>
      <c r="B34">
        <v>1664.8681999999999</v>
      </c>
      <c r="C34">
        <v>0.23783831</v>
      </c>
    </row>
    <row r="35" spans="1:3" x14ac:dyDescent="0.25">
      <c r="A35" t="b">
        <v>1</v>
      </c>
      <c r="B35">
        <v>6.8278502999999997</v>
      </c>
      <c r="C35">
        <v>0.22759502000000001</v>
      </c>
    </row>
    <row r="36" spans="1:3" x14ac:dyDescent="0.25">
      <c r="A36" t="b">
        <v>1</v>
      </c>
      <c r="B36">
        <v>-65.577150000000003</v>
      </c>
      <c r="C36">
        <v>-9.368164E-3</v>
      </c>
    </row>
    <row r="37" spans="1:3" x14ac:dyDescent="0.25">
      <c r="A37" t="b">
        <v>1</v>
      </c>
      <c r="B37">
        <v>603.03369999999995</v>
      </c>
      <c r="C37">
        <v>8.6147669999999996E-2</v>
      </c>
    </row>
    <row r="38" spans="1:3" x14ac:dyDescent="0.25">
      <c r="A38" t="b">
        <v>1</v>
      </c>
      <c r="B38">
        <v>49.318114999999999</v>
      </c>
      <c r="C38">
        <v>6.8497379999999997E-2</v>
      </c>
    </row>
    <row r="39" spans="1:3" x14ac:dyDescent="0.25">
      <c r="A39" t="b">
        <v>1</v>
      </c>
      <c r="B39">
        <v>1277.8076000000001</v>
      </c>
      <c r="C39">
        <v>0.18254395000000001</v>
      </c>
    </row>
    <row r="40" spans="1:3" x14ac:dyDescent="0.25">
      <c r="A40" t="b">
        <v>1</v>
      </c>
      <c r="B40">
        <v>167.67133000000001</v>
      </c>
      <c r="C40">
        <v>0.23287684</v>
      </c>
    </row>
    <row r="41" spans="1:3" x14ac:dyDescent="0.25">
      <c r="A41" t="b">
        <v>1</v>
      </c>
      <c r="B41">
        <v>102.83629999999999</v>
      </c>
      <c r="C41">
        <v>0.12854536999999999</v>
      </c>
    </row>
    <row r="42" spans="1:3" x14ac:dyDescent="0.25">
      <c r="A42" t="b">
        <v>1</v>
      </c>
      <c r="B42">
        <v>211.30823000000001</v>
      </c>
      <c r="C42">
        <v>0.26413526999999998</v>
      </c>
    </row>
    <row r="43" spans="1:3" x14ac:dyDescent="0.25">
      <c r="A43" t="b">
        <v>1</v>
      </c>
      <c r="B43">
        <v>1277.8076000000001</v>
      </c>
      <c r="C43">
        <v>0.18254395000000001</v>
      </c>
    </row>
    <row r="44" spans="1:3" x14ac:dyDescent="0.25">
      <c r="A44" t="b">
        <v>1</v>
      </c>
      <c r="B44">
        <v>146.03496999999999</v>
      </c>
      <c r="C44">
        <v>0.18254371</v>
      </c>
    </row>
    <row r="45" spans="1:3" x14ac:dyDescent="0.25">
      <c r="A45" t="b">
        <v>1</v>
      </c>
      <c r="B45">
        <v>6.4417495999999996</v>
      </c>
      <c r="C45">
        <v>0.21472499</v>
      </c>
    </row>
    <row r="46" spans="1:3" x14ac:dyDescent="0.25">
      <c r="A46" t="b">
        <v>1</v>
      </c>
      <c r="B46">
        <v>38.226990000000001</v>
      </c>
      <c r="C46">
        <v>5.3093042E-2</v>
      </c>
    </row>
    <row r="47" spans="1:3" x14ac:dyDescent="0.25">
      <c r="A47" t="b">
        <v>1</v>
      </c>
      <c r="B47">
        <v>1759.1758</v>
      </c>
      <c r="C47">
        <v>0.25131082999999999</v>
      </c>
    </row>
    <row r="48" spans="1:3" x14ac:dyDescent="0.25">
      <c r="A48" t="b">
        <v>1</v>
      </c>
      <c r="B48">
        <v>182.25885</v>
      </c>
      <c r="C48">
        <v>0.25313730000000001</v>
      </c>
    </row>
    <row r="49" spans="1:3" x14ac:dyDescent="0.25">
      <c r="A49" t="b">
        <v>1</v>
      </c>
      <c r="B49">
        <v>5.4763145</v>
      </c>
      <c r="C49">
        <v>0.18254381</v>
      </c>
    </row>
    <row r="50" spans="1:3" x14ac:dyDescent="0.25">
      <c r="A50" t="b">
        <v>1</v>
      </c>
      <c r="B50">
        <v>6.9323616000000001</v>
      </c>
      <c r="C50">
        <v>0.23107870999999999</v>
      </c>
    </row>
    <row r="51" spans="1:3" x14ac:dyDescent="0.25">
      <c r="A51" t="b">
        <v>1</v>
      </c>
      <c r="B51">
        <v>197.88720000000001</v>
      </c>
      <c r="C51">
        <v>0.24735900999999999</v>
      </c>
    </row>
    <row r="52" spans="1:3" x14ac:dyDescent="0.25">
      <c r="A52" t="b">
        <v>1</v>
      </c>
      <c r="B52">
        <v>7.5780487000000001</v>
      </c>
      <c r="C52">
        <v>0.25260162000000003</v>
      </c>
    </row>
    <row r="53" spans="1:3" x14ac:dyDescent="0.25">
      <c r="A53" t="b">
        <v>1</v>
      </c>
      <c r="B53">
        <v>437.92822000000001</v>
      </c>
      <c r="C53">
        <v>6.2561179999999994E-2</v>
      </c>
    </row>
    <row r="54" spans="1:3" x14ac:dyDescent="0.25">
      <c r="A54" t="b">
        <v>1</v>
      </c>
      <c r="B54">
        <v>596.75099999999998</v>
      </c>
      <c r="C54">
        <v>8.5250140000000002E-2</v>
      </c>
    </row>
    <row r="55" spans="1:3" x14ac:dyDescent="0.25">
      <c r="A55" t="b">
        <v>1</v>
      </c>
      <c r="B55">
        <v>210.11931999999999</v>
      </c>
      <c r="C55">
        <v>0.26264915</v>
      </c>
    </row>
    <row r="56" spans="1:3" x14ac:dyDescent="0.25">
      <c r="A56" t="b">
        <v>1</v>
      </c>
      <c r="B56">
        <v>1.003439</v>
      </c>
      <c r="C56">
        <v>3.3447966000000003E-2</v>
      </c>
    </row>
    <row r="57" spans="1:3" x14ac:dyDescent="0.25">
      <c r="A57" t="b">
        <v>1</v>
      </c>
      <c r="B57">
        <v>3.2108840000000001</v>
      </c>
      <c r="C57">
        <v>0.10702947</v>
      </c>
    </row>
    <row r="58" spans="1:3" x14ac:dyDescent="0.25">
      <c r="A58" t="b">
        <v>1</v>
      </c>
      <c r="B58">
        <v>176.30359000000001</v>
      </c>
      <c r="C58">
        <v>0.2448661</v>
      </c>
    </row>
    <row r="59" spans="1:3" x14ac:dyDescent="0.25">
      <c r="A59" t="b">
        <v>1</v>
      </c>
      <c r="B59">
        <v>7.5752220000000001</v>
      </c>
      <c r="C59">
        <v>0.25250739999999999</v>
      </c>
    </row>
    <row r="60" spans="1:3" x14ac:dyDescent="0.25">
      <c r="A60" t="b">
        <v>1</v>
      </c>
      <c r="B60">
        <v>178.25055</v>
      </c>
      <c r="C60">
        <v>0.22281318999999999</v>
      </c>
    </row>
    <row r="61" spans="1:3" x14ac:dyDescent="0.25">
      <c r="A61" t="b">
        <v>1</v>
      </c>
      <c r="B61">
        <v>42.656005999999998</v>
      </c>
      <c r="C61">
        <v>5.9244454000000002E-2</v>
      </c>
    </row>
    <row r="62" spans="1:3" x14ac:dyDescent="0.25">
      <c r="A62" t="b">
        <v>1</v>
      </c>
      <c r="B62">
        <v>162.99700999999999</v>
      </c>
      <c r="C62">
        <v>0.22638473000000001</v>
      </c>
    </row>
    <row r="63" spans="1:3" x14ac:dyDescent="0.25">
      <c r="A63" t="b">
        <v>1</v>
      </c>
      <c r="B63">
        <v>146.03496999999999</v>
      </c>
      <c r="C63">
        <v>0.18254371</v>
      </c>
    </row>
    <row r="64" spans="1:3" x14ac:dyDescent="0.25">
      <c r="A64" t="b">
        <v>1</v>
      </c>
      <c r="B64">
        <v>1635.5986</v>
      </c>
      <c r="C64">
        <v>0.23365694000000001</v>
      </c>
    </row>
    <row r="65" spans="1:3" x14ac:dyDescent="0.25">
      <c r="A65" t="b">
        <v>1</v>
      </c>
      <c r="B65">
        <v>95.746520000000004</v>
      </c>
      <c r="C65">
        <v>0.13298129</v>
      </c>
    </row>
    <row r="66" spans="1:3" x14ac:dyDescent="0.25">
      <c r="A66" t="b">
        <v>1</v>
      </c>
      <c r="B66">
        <v>119.4563</v>
      </c>
      <c r="C66">
        <v>0.14932038</v>
      </c>
    </row>
    <row r="67" spans="1:3" x14ac:dyDescent="0.25">
      <c r="A67" t="b">
        <v>1</v>
      </c>
      <c r="B67">
        <v>1668.7940000000001</v>
      </c>
      <c r="C67">
        <v>0.23839912999999999</v>
      </c>
    </row>
    <row r="68" spans="1:3" x14ac:dyDescent="0.25">
      <c r="A68" t="b">
        <v>1</v>
      </c>
      <c r="B68">
        <v>163.27422999999999</v>
      </c>
      <c r="C68">
        <v>0.22676975999999999</v>
      </c>
    </row>
    <row r="69" spans="1:3" x14ac:dyDescent="0.25">
      <c r="A69" t="b">
        <v>1</v>
      </c>
      <c r="B69">
        <v>146.03496999999999</v>
      </c>
      <c r="C69">
        <v>0.18254371</v>
      </c>
    </row>
    <row r="70" spans="1:3" x14ac:dyDescent="0.25">
      <c r="A70" t="b">
        <v>1</v>
      </c>
      <c r="B70">
        <v>131.43158</v>
      </c>
      <c r="C70">
        <v>0.18254386</v>
      </c>
    </row>
    <row r="71" spans="1:3" x14ac:dyDescent="0.25">
      <c r="A71" t="b">
        <v>1</v>
      </c>
      <c r="B71">
        <v>190.6977</v>
      </c>
      <c r="C71">
        <v>0.26485792000000002</v>
      </c>
    </row>
    <row r="72" spans="1:3" x14ac:dyDescent="0.25">
      <c r="A72" t="b">
        <v>1</v>
      </c>
      <c r="B72">
        <v>131.43158</v>
      </c>
      <c r="C72">
        <v>0.18254386</v>
      </c>
    </row>
    <row r="73" spans="1:3" x14ac:dyDescent="0.25">
      <c r="A73" t="b">
        <v>1</v>
      </c>
      <c r="B73">
        <v>172.42296999999999</v>
      </c>
      <c r="C73">
        <v>0.21552871000000001</v>
      </c>
    </row>
    <row r="74" spans="1:3" x14ac:dyDescent="0.25">
      <c r="A74" t="b">
        <v>1</v>
      </c>
      <c r="B74">
        <v>123.88043</v>
      </c>
      <c r="C74">
        <v>0.15485054000000001</v>
      </c>
    </row>
    <row r="75" spans="1:3" x14ac:dyDescent="0.25">
      <c r="A75" t="b">
        <v>1</v>
      </c>
      <c r="B75">
        <v>157.63903999999999</v>
      </c>
      <c r="C75">
        <v>0.2189431</v>
      </c>
    </row>
    <row r="76" spans="1:3" x14ac:dyDescent="0.25">
      <c r="A76" t="b">
        <v>1</v>
      </c>
      <c r="B76">
        <v>7.1417770000000003</v>
      </c>
      <c r="C76">
        <v>0.23805924000000001</v>
      </c>
    </row>
    <row r="77" spans="1:3" x14ac:dyDescent="0.25">
      <c r="A77" t="b">
        <v>1</v>
      </c>
      <c r="B77">
        <v>170.37792999999999</v>
      </c>
      <c r="C77">
        <v>0.21297242</v>
      </c>
    </row>
    <row r="78" spans="1:3" x14ac:dyDescent="0.25">
      <c r="A78" t="b">
        <v>1</v>
      </c>
      <c r="B78">
        <v>6.5280990000000001</v>
      </c>
      <c r="C78">
        <v>0.2176033</v>
      </c>
    </row>
    <row r="79" spans="1:3" x14ac:dyDescent="0.25">
      <c r="A79" t="b">
        <v>1</v>
      </c>
      <c r="B79">
        <v>1277.8076000000001</v>
      </c>
      <c r="C79">
        <v>0.18254395000000001</v>
      </c>
    </row>
    <row r="80" spans="1:3" x14ac:dyDescent="0.25">
      <c r="A80" t="b">
        <v>1</v>
      </c>
      <c r="B80">
        <v>131.43158</v>
      </c>
      <c r="C80">
        <v>0.18254386</v>
      </c>
    </row>
    <row r="81" spans="1:3" x14ac:dyDescent="0.25">
      <c r="A81" t="b">
        <v>1</v>
      </c>
      <c r="B81">
        <v>146.03496999999999</v>
      </c>
      <c r="C81">
        <v>0.18254371</v>
      </c>
    </row>
    <row r="82" spans="1:3" x14ac:dyDescent="0.25">
      <c r="A82" t="b">
        <v>1</v>
      </c>
      <c r="B82">
        <v>1700.4141</v>
      </c>
      <c r="C82">
        <v>0.2429163</v>
      </c>
    </row>
    <row r="83" spans="1:3" x14ac:dyDescent="0.25">
      <c r="A83" t="b">
        <v>1</v>
      </c>
      <c r="B83">
        <v>290.2627</v>
      </c>
      <c r="C83">
        <v>4.1466099999999999E-2</v>
      </c>
    </row>
    <row r="84" spans="1:3" x14ac:dyDescent="0.25">
      <c r="A84" t="b">
        <v>1</v>
      </c>
      <c r="B84">
        <v>1790.0830000000001</v>
      </c>
      <c r="C84">
        <v>0.25572615999999998</v>
      </c>
    </row>
    <row r="85" spans="1:3" x14ac:dyDescent="0.25">
      <c r="A85" t="b">
        <v>1</v>
      </c>
      <c r="B85">
        <v>192.87079</v>
      </c>
      <c r="C85">
        <v>0.26787610000000001</v>
      </c>
    </row>
    <row r="86" spans="1:3" x14ac:dyDescent="0.25">
      <c r="A86" t="b">
        <v>1</v>
      </c>
      <c r="B86">
        <v>146.03496999999999</v>
      </c>
      <c r="C86">
        <v>0.18254371</v>
      </c>
    </row>
    <row r="87" spans="1:3" x14ac:dyDescent="0.25">
      <c r="A87" t="b">
        <v>1</v>
      </c>
      <c r="B87">
        <v>31.344116</v>
      </c>
      <c r="C87">
        <v>4.3533496999999997E-2</v>
      </c>
    </row>
    <row r="88" spans="1:3" x14ac:dyDescent="0.25">
      <c r="A88" t="b">
        <v>1</v>
      </c>
      <c r="B88">
        <v>6.3759537000000002</v>
      </c>
      <c r="C88">
        <v>0.21253179</v>
      </c>
    </row>
    <row r="89" spans="1:3" x14ac:dyDescent="0.25">
      <c r="A89" t="b">
        <v>1</v>
      </c>
      <c r="B89">
        <v>1277.8076000000001</v>
      </c>
      <c r="C89">
        <v>0.18254395000000001</v>
      </c>
    </row>
    <row r="90" spans="1:3" x14ac:dyDescent="0.25">
      <c r="A90" t="b">
        <v>1</v>
      </c>
      <c r="B90">
        <v>179.36218</v>
      </c>
      <c r="C90">
        <v>0.22420271999999999</v>
      </c>
    </row>
    <row r="91" spans="1:3" x14ac:dyDescent="0.25">
      <c r="A91" t="b">
        <v>1</v>
      </c>
      <c r="B91">
        <v>157.78100000000001</v>
      </c>
      <c r="C91">
        <v>0.19722625999999999</v>
      </c>
    </row>
    <row r="92" spans="1:3" x14ac:dyDescent="0.25">
      <c r="A92" t="b">
        <v>1</v>
      </c>
      <c r="B92">
        <v>7.6757774000000003</v>
      </c>
      <c r="C92">
        <v>0.25585925999999998</v>
      </c>
    </row>
    <row r="93" spans="1:3" x14ac:dyDescent="0.25">
      <c r="A93" t="b">
        <v>1</v>
      </c>
      <c r="B93">
        <v>1255.2764</v>
      </c>
      <c r="C93">
        <v>0.17932519999999999</v>
      </c>
    </row>
    <row r="94" spans="1:3" x14ac:dyDescent="0.25">
      <c r="A94" t="b">
        <v>1</v>
      </c>
      <c r="B94">
        <v>7.6031035999999999</v>
      </c>
      <c r="C94">
        <v>0.25343676999999998</v>
      </c>
    </row>
    <row r="95" spans="1:3" x14ac:dyDescent="0.25">
      <c r="A95" t="b">
        <v>1</v>
      </c>
      <c r="B95">
        <v>178.47472999999999</v>
      </c>
      <c r="C95">
        <v>0.24788157999999999</v>
      </c>
    </row>
    <row r="96" spans="1:3" x14ac:dyDescent="0.25">
      <c r="A96" t="b">
        <v>1</v>
      </c>
      <c r="B96">
        <v>7.8706474000000002</v>
      </c>
      <c r="C96">
        <v>0.2623549</v>
      </c>
    </row>
    <row r="97" spans="1:3" x14ac:dyDescent="0.25">
      <c r="A97" t="b">
        <v>1</v>
      </c>
      <c r="B97">
        <v>2.5373000000000001</v>
      </c>
      <c r="C97">
        <v>8.4576674000000004E-2</v>
      </c>
    </row>
    <row r="98" spans="1:3" x14ac:dyDescent="0.25">
      <c r="A98" t="b">
        <v>1</v>
      </c>
      <c r="B98">
        <v>131.43158</v>
      </c>
      <c r="C98">
        <v>0.18254386</v>
      </c>
    </row>
    <row r="99" spans="1:3" x14ac:dyDescent="0.25">
      <c r="A99" t="b">
        <v>1</v>
      </c>
      <c r="B99">
        <v>121.42212000000001</v>
      </c>
      <c r="C99">
        <v>0.15177764999999999</v>
      </c>
    </row>
    <row r="100" spans="1:3" x14ac:dyDescent="0.25">
      <c r="A100" t="b">
        <v>1</v>
      </c>
      <c r="B100">
        <v>43.285522</v>
      </c>
      <c r="C100">
        <v>5.4106901999999998E-2</v>
      </c>
    </row>
    <row r="101" spans="1:3" x14ac:dyDescent="0.25">
      <c r="A101" t="b">
        <v>1</v>
      </c>
      <c r="B101">
        <v>1244.6523</v>
      </c>
      <c r="C101">
        <v>0.17780747999999999</v>
      </c>
    </row>
    <row r="102" spans="1:3" x14ac:dyDescent="0.25">
      <c r="A102" t="b">
        <v>1</v>
      </c>
      <c r="B102">
        <v>213.86597</v>
      </c>
      <c r="C102">
        <v>0.26733245999999999</v>
      </c>
    </row>
    <row r="103" spans="1:3" x14ac:dyDescent="0.25">
      <c r="A103" t="b">
        <v>1</v>
      </c>
      <c r="B103">
        <v>-0.4902706</v>
      </c>
      <c r="C103">
        <v>-1.6342353E-2</v>
      </c>
    </row>
    <row r="104" spans="1:3" x14ac:dyDescent="0.25">
      <c r="A104" t="b">
        <v>1</v>
      </c>
      <c r="B104">
        <v>164.23999000000001</v>
      </c>
      <c r="C104">
        <v>0.20529998999999999</v>
      </c>
    </row>
    <row r="105" spans="1:3" x14ac:dyDescent="0.25">
      <c r="A105" t="b">
        <v>1</v>
      </c>
      <c r="B105">
        <v>1277.8076000000001</v>
      </c>
      <c r="C105">
        <v>0.18254395000000001</v>
      </c>
    </row>
    <row r="106" spans="1:3" x14ac:dyDescent="0.25">
      <c r="A106" t="b">
        <v>1</v>
      </c>
      <c r="B106">
        <v>202.73321999999999</v>
      </c>
      <c r="C106">
        <v>0.25341649999999999</v>
      </c>
    </row>
    <row r="107" spans="1:3" x14ac:dyDescent="0.25">
      <c r="A107" t="b">
        <v>1</v>
      </c>
      <c r="B107">
        <v>131.43158</v>
      </c>
      <c r="C107">
        <v>0.18254386</v>
      </c>
    </row>
    <row r="108" spans="1:3" x14ac:dyDescent="0.25">
      <c r="A108" t="b">
        <v>1</v>
      </c>
      <c r="B108">
        <v>3.3774261000000001</v>
      </c>
      <c r="C108">
        <v>0.11258087</v>
      </c>
    </row>
    <row r="109" spans="1:3" x14ac:dyDescent="0.25">
      <c r="A109" t="b">
        <v>1</v>
      </c>
      <c r="B109">
        <v>165.43274</v>
      </c>
      <c r="C109">
        <v>0.22976769999999999</v>
      </c>
    </row>
    <row r="110" spans="1:3" x14ac:dyDescent="0.25">
      <c r="A110" t="b">
        <v>1</v>
      </c>
      <c r="B110">
        <v>1781.0654</v>
      </c>
      <c r="C110">
        <v>0.25443791999999998</v>
      </c>
    </row>
    <row r="111" spans="1:3" x14ac:dyDescent="0.25">
      <c r="A111" t="b">
        <v>1</v>
      </c>
      <c r="B111">
        <v>85.853939999999994</v>
      </c>
      <c r="C111">
        <v>0.11924158999999999</v>
      </c>
    </row>
    <row r="112" spans="1:3" x14ac:dyDescent="0.25">
      <c r="A112" t="b">
        <v>1</v>
      </c>
      <c r="B112">
        <v>0.79880139999999999</v>
      </c>
      <c r="C112">
        <v>2.6626713999999999E-2</v>
      </c>
    </row>
    <row r="113" spans="1:3" x14ac:dyDescent="0.25">
      <c r="A113" t="b">
        <v>1</v>
      </c>
      <c r="B113">
        <v>1653.9326000000001</v>
      </c>
      <c r="C113">
        <v>0.23627608999999999</v>
      </c>
    </row>
    <row r="114" spans="1:3" x14ac:dyDescent="0.25">
      <c r="A114" t="b">
        <v>1</v>
      </c>
      <c r="B114">
        <v>6.4819870000000002</v>
      </c>
      <c r="C114">
        <v>0.21606623</v>
      </c>
    </row>
    <row r="115" spans="1:3" x14ac:dyDescent="0.25">
      <c r="A115" t="b">
        <v>1</v>
      </c>
      <c r="B115">
        <v>24.389037999999999</v>
      </c>
      <c r="C115">
        <v>3.3873661999999999E-2</v>
      </c>
    </row>
    <row r="116" spans="1:3" x14ac:dyDescent="0.25">
      <c r="A116" t="b">
        <v>1</v>
      </c>
      <c r="B116">
        <v>6.9677239999999996</v>
      </c>
      <c r="C116">
        <v>0.23225746</v>
      </c>
    </row>
    <row r="117" spans="1:3" x14ac:dyDescent="0.25">
      <c r="A117" t="b">
        <v>1</v>
      </c>
      <c r="B117">
        <v>38.318237000000003</v>
      </c>
      <c r="C117">
        <v>5.3219772999999998E-2</v>
      </c>
    </row>
    <row r="118" spans="1:3" x14ac:dyDescent="0.25">
      <c r="A118" t="b">
        <v>1</v>
      </c>
      <c r="B118">
        <v>178.87945999999999</v>
      </c>
      <c r="C118">
        <v>0.24844369999999999</v>
      </c>
    </row>
    <row r="119" spans="1:3" x14ac:dyDescent="0.25">
      <c r="A119" t="b">
        <v>1</v>
      </c>
      <c r="B119">
        <v>7.2232856999999999</v>
      </c>
      <c r="C119">
        <v>0.2407762</v>
      </c>
    </row>
    <row r="120" spans="1:3" x14ac:dyDescent="0.25">
      <c r="A120" t="b">
        <v>1</v>
      </c>
      <c r="B120">
        <v>53.980956999999997</v>
      </c>
      <c r="C120">
        <v>6.74762E-2</v>
      </c>
    </row>
    <row r="121" spans="1:3" x14ac:dyDescent="0.25">
      <c r="A121" t="b">
        <v>1</v>
      </c>
      <c r="B121">
        <v>679.23046999999997</v>
      </c>
      <c r="C121">
        <v>9.7032930000000003E-2</v>
      </c>
    </row>
    <row r="122" spans="1:3" x14ac:dyDescent="0.25">
      <c r="A122" t="b">
        <v>1</v>
      </c>
      <c r="B122">
        <v>108.270996</v>
      </c>
      <c r="C122">
        <v>1.5467285000000001E-2</v>
      </c>
    </row>
    <row r="123" spans="1:3" x14ac:dyDescent="0.25">
      <c r="A123" t="b">
        <v>1</v>
      </c>
      <c r="B123">
        <v>136.21484000000001</v>
      </c>
      <c r="C123">
        <v>0.17026854999999999</v>
      </c>
    </row>
    <row r="124" spans="1:3" x14ac:dyDescent="0.25">
      <c r="A124" t="b">
        <v>1</v>
      </c>
      <c r="B124">
        <v>7.4638669999999996</v>
      </c>
      <c r="C124">
        <v>0.24879556999999999</v>
      </c>
    </row>
    <row r="125" spans="1:3" x14ac:dyDescent="0.25">
      <c r="A125" t="b">
        <v>1</v>
      </c>
      <c r="B125">
        <v>5.4763145</v>
      </c>
      <c r="C125">
        <v>0.18254381</v>
      </c>
    </row>
    <row r="126" spans="1:3" x14ac:dyDescent="0.25">
      <c r="A126" t="b">
        <v>1</v>
      </c>
      <c r="B126">
        <v>197.17438000000001</v>
      </c>
      <c r="C126">
        <v>0.24646798</v>
      </c>
    </row>
    <row r="127" spans="1:3" x14ac:dyDescent="0.25">
      <c r="A127" t="b">
        <v>1</v>
      </c>
      <c r="B127">
        <v>131.43158</v>
      </c>
      <c r="C127">
        <v>0.18254386</v>
      </c>
    </row>
    <row r="128" spans="1:3" x14ac:dyDescent="0.25">
      <c r="A128" t="b">
        <v>1</v>
      </c>
      <c r="B128">
        <v>203.73779999999999</v>
      </c>
      <c r="C128">
        <v>2.9105399000000001E-2</v>
      </c>
    </row>
    <row r="129" spans="1:3" x14ac:dyDescent="0.25">
      <c r="A129" t="b">
        <v>1</v>
      </c>
      <c r="B129">
        <v>1380.2627</v>
      </c>
      <c r="C129">
        <v>0.19718039000000001</v>
      </c>
    </row>
    <row r="130" spans="1:3" x14ac:dyDescent="0.25">
      <c r="A130" t="b">
        <v>1</v>
      </c>
      <c r="B130">
        <v>22.985351999999999</v>
      </c>
      <c r="C130">
        <v>2.8731689000000001E-2</v>
      </c>
    </row>
    <row r="131" spans="1:3" x14ac:dyDescent="0.25">
      <c r="A131" t="b">
        <v>1</v>
      </c>
      <c r="B131">
        <v>77.544309999999996</v>
      </c>
      <c r="C131">
        <v>9.6930390000000005E-2</v>
      </c>
    </row>
    <row r="132" spans="1:3" x14ac:dyDescent="0.25">
      <c r="A132" t="b">
        <v>1</v>
      </c>
      <c r="B132">
        <v>126.594604</v>
      </c>
      <c r="C132">
        <v>0.17582582999999999</v>
      </c>
    </row>
    <row r="133" spans="1:3" x14ac:dyDescent="0.25">
      <c r="A133" t="b">
        <v>1</v>
      </c>
      <c r="B133">
        <v>116.78644</v>
      </c>
      <c r="C133">
        <v>0.14598304000000001</v>
      </c>
    </row>
    <row r="134" spans="1:3" x14ac:dyDescent="0.25">
      <c r="A134" t="b">
        <v>1</v>
      </c>
      <c r="B134">
        <v>1277.8076000000001</v>
      </c>
      <c r="C134">
        <v>0.18254395000000001</v>
      </c>
    </row>
    <row r="135" spans="1:3" x14ac:dyDescent="0.25">
      <c r="A135" t="b">
        <v>1</v>
      </c>
      <c r="B135">
        <v>2.7041892999999999</v>
      </c>
      <c r="C135">
        <v>9.0139639999999993E-2</v>
      </c>
    </row>
    <row r="136" spans="1:3" x14ac:dyDescent="0.25">
      <c r="A136" t="b">
        <v>1</v>
      </c>
      <c r="B136">
        <v>1277.8076000000001</v>
      </c>
      <c r="C136">
        <v>0.18254395000000001</v>
      </c>
    </row>
    <row r="137" spans="1:3" x14ac:dyDescent="0.25">
      <c r="A137" t="b">
        <v>1</v>
      </c>
      <c r="B137">
        <v>7.6799660000000003</v>
      </c>
      <c r="C137">
        <v>0.25599887999999998</v>
      </c>
    </row>
    <row r="138" spans="1:3" x14ac:dyDescent="0.25">
      <c r="A138" t="b">
        <v>1</v>
      </c>
      <c r="B138">
        <v>22.111511</v>
      </c>
      <c r="C138">
        <v>2.7639389E-2</v>
      </c>
    </row>
    <row r="139" spans="1:3" x14ac:dyDescent="0.25">
      <c r="A139" t="b">
        <v>1</v>
      </c>
      <c r="B139">
        <v>4.3019714000000002</v>
      </c>
      <c r="C139">
        <v>0.14339904000000001</v>
      </c>
    </row>
    <row r="140" spans="1:3" x14ac:dyDescent="0.25">
      <c r="A140" t="b">
        <v>1</v>
      </c>
      <c r="B140">
        <v>85.030150000000006</v>
      </c>
      <c r="C140">
        <v>0.10628769</v>
      </c>
    </row>
    <row r="141" spans="1:3" x14ac:dyDescent="0.25">
      <c r="A141" t="b">
        <v>1</v>
      </c>
      <c r="B141">
        <v>146.03496999999999</v>
      </c>
      <c r="C141">
        <v>0.18254371</v>
      </c>
    </row>
    <row r="142" spans="1:3" x14ac:dyDescent="0.25">
      <c r="A142" t="b">
        <v>1</v>
      </c>
      <c r="B142">
        <v>1616.0088000000001</v>
      </c>
      <c r="C142">
        <v>0.23085839999999999</v>
      </c>
    </row>
    <row r="143" spans="1:3" x14ac:dyDescent="0.25">
      <c r="A143" t="b">
        <v>1</v>
      </c>
      <c r="B143">
        <v>-16.973815999999999</v>
      </c>
      <c r="C143">
        <v>-2.3574742999999999E-2</v>
      </c>
    </row>
    <row r="144" spans="1:3" x14ac:dyDescent="0.25">
      <c r="A144" t="b">
        <v>1</v>
      </c>
      <c r="B144">
        <v>6.4012070000000003</v>
      </c>
      <c r="C144">
        <v>0.21337357000000001</v>
      </c>
    </row>
    <row r="145" spans="1:3" x14ac:dyDescent="0.25">
      <c r="A145" t="b">
        <v>1</v>
      </c>
      <c r="B145">
        <v>3.7034568999999999</v>
      </c>
      <c r="C145">
        <v>0.123448566</v>
      </c>
    </row>
    <row r="146" spans="1:3" x14ac:dyDescent="0.25">
      <c r="A146" t="b">
        <v>1</v>
      </c>
      <c r="B146">
        <v>1277.8076000000001</v>
      </c>
      <c r="C146">
        <v>0.18254395000000001</v>
      </c>
    </row>
    <row r="147" spans="1:3" x14ac:dyDescent="0.25">
      <c r="A147" t="b">
        <v>1</v>
      </c>
      <c r="B147">
        <v>119.94995</v>
      </c>
      <c r="C147">
        <v>0.14993744000000001</v>
      </c>
    </row>
    <row r="148" spans="1:3" x14ac:dyDescent="0.25">
      <c r="A148" t="b">
        <v>1</v>
      </c>
      <c r="B148">
        <v>146.03496999999999</v>
      </c>
      <c r="C148">
        <v>0.18254371</v>
      </c>
    </row>
    <row r="149" spans="1:3" x14ac:dyDescent="0.25">
      <c r="A149" t="b">
        <v>1</v>
      </c>
      <c r="B149">
        <v>177.2013</v>
      </c>
      <c r="C149">
        <v>0.22150162000000001</v>
      </c>
    </row>
    <row r="150" spans="1:3" x14ac:dyDescent="0.25">
      <c r="A150" t="b">
        <v>1</v>
      </c>
      <c r="B150">
        <v>83.438230000000004</v>
      </c>
      <c r="C150">
        <v>0.115886435</v>
      </c>
    </row>
    <row r="151" spans="1:3" x14ac:dyDescent="0.25">
      <c r="A151" t="b">
        <v>1</v>
      </c>
      <c r="B151">
        <v>10.3573</v>
      </c>
      <c r="C151">
        <v>1.4385139E-2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AE7E-3565-4450-ADB0-78ACC03279D4}">
  <dimension ref="A1:F151"/>
  <sheetViews>
    <sheetView workbookViewId="0">
      <selection activeCell="H5" sqref="H5"/>
    </sheetView>
  </sheetViews>
  <sheetFormatPr defaultRowHeight="15" x14ac:dyDescent="0.25"/>
  <cols>
    <col min="1" max="1" width="12.42578125" bestFit="1" customWidth="1"/>
    <col min="2" max="2" width="11.140625" bestFit="1" customWidth="1"/>
    <col min="3" max="3" width="12.7109375" bestFit="1" customWidth="1"/>
    <col min="5" max="5" width="28.5703125" customWidth="1"/>
    <col min="6" max="6" width="12.4257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ht="18.75" x14ac:dyDescent="0.3">
      <c r="A2" t="b">
        <v>1</v>
      </c>
      <c r="B2">
        <v>-3.1071643999999998</v>
      </c>
      <c r="C2">
        <v>-0.103572145</v>
      </c>
      <c r="E2" s="1" t="s">
        <v>3</v>
      </c>
      <c r="F2" s="2">
        <f xml:space="preserve"> COUNTIF(TradeResults1[Column1], "VERDADEIRO") / COUNTA(TradeResults1[Column1])</f>
        <v>1</v>
      </c>
    </row>
    <row r="3" spans="1:6" ht="18.75" x14ac:dyDescent="0.3">
      <c r="A3" t="b">
        <v>1</v>
      </c>
      <c r="B3">
        <v>-3.1071643999999998</v>
      </c>
      <c r="C3">
        <v>-0.103572145</v>
      </c>
      <c r="E3" s="1" t="s">
        <v>4</v>
      </c>
      <c r="F3" s="3">
        <f xml:space="preserve"> AVERAGE(TradeResults1[Column3])</f>
        <v>5.5795809933333336E-2</v>
      </c>
    </row>
    <row r="4" spans="1:6" ht="18.75" x14ac:dyDescent="0.3">
      <c r="A4" t="b">
        <v>1</v>
      </c>
      <c r="B4">
        <v>-74.571960000000004</v>
      </c>
      <c r="C4">
        <v>-0.10357217000000001</v>
      </c>
      <c r="E4" s="4" t="s">
        <v>5</v>
      </c>
      <c r="F4" s="2">
        <f>_xlfn.STDEV.P(TradeResults1[Column3])</f>
        <v>0.15725706789491475</v>
      </c>
    </row>
    <row r="5" spans="1:6" ht="18.75" x14ac:dyDescent="0.3">
      <c r="A5" t="b">
        <v>1</v>
      </c>
      <c r="B5">
        <v>6.3290977000000002</v>
      </c>
      <c r="C5">
        <v>0.21096992000000001</v>
      </c>
      <c r="E5" s="1" t="s">
        <v>6</v>
      </c>
      <c r="F5" s="2">
        <f t="array" ref="F5">_xlfn.STDEV.P(IF(TradeResults1[Column3] &gt; 0,TradeResults1[Column3]))</f>
        <v>5.2933999568759297E-8</v>
      </c>
    </row>
    <row r="6" spans="1:6" ht="18.75" x14ac:dyDescent="0.3">
      <c r="A6" t="b">
        <v>1</v>
      </c>
      <c r="B6">
        <v>-74.571960000000004</v>
      </c>
      <c r="C6">
        <v>-0.10357217000000001</v>
      </c>
      <c r="E6" s="1" t="s">
        <v>7</v>
      </c>
      <c r="F6" s="3">
        <f t="array" ref="F6">_xlfn.STDEV.P(IF(TradeResults1[Column3] &lt; 0,TradeResults1[Column3]))</f>
        <v>3.4086213898399338E-8</v>
      </c>
    </row>
    <row r="7" spans="1:6" x14ac:dyDescent="0.25">
      <c r="A7" t="b">
        <v>1</v>
      </c>
      <c r="B7">
        <v>-3.1071643999999998</v>
      </c>
      <c r="C7">
        <v>-0.103572145</v>
      </c>
    </row>
    <row r="8" spans="1:6" x14ac:dyDescent="0.25">
      <c r="A8" t="b">
        <v>1</v>
      </c>
      <c r="B8">
        <v>6.3290977000000002</v>
      </c>
      <c r="C8">
        <v>0.21096992000000001</v>
      </c>
    </row>
    <row r="9" spans="1:6" x14ac:dyDescent="0.25">
      <c r="A9" t="b">
        <v>1</v>
      </c>
      <c r="B9">
        <v>168.77588</v>
      </c>
      <c r="C9">
        <v>0.21096984999999999</v>
      </c>
    </row>
    <row r="10" spans="1:6" x14ac:dyDescent="0.25">
      <c r="A10" t="b">
        <v>1</v>
      </c>
      <c r="B10">
        <v>1476.79</v>
      </c>
      <c r="C10">
        <v>0.21096999999999999</v>
      </c>
    </row>
    <row r="11" spans="1:6" x14ac:dyDescent="0.25">
      <c r="A11" t="b">
        <v>1</v>
      </c>
      <c r="B11">
        <v>-82.857789999999994</v>
      </c>
      <c r="C11">
        <v>-0.103572235</v>
      </c>
    </row>
    <row r="12" spans="1:6" x14ac:dyDescent="0.25">
      <c r="A12" t="b">
        <v>1</v>
      </c>
      <c r="B12">
        <v>-82.857789999999994</v>
      </c>
      <c r="C12">
        <v>-0.103572235</v>
      </c>
    </row>
    <row r="13" spans="1:6" x14ac:dyDescent="0.25">
      <c r="A13" t="b">
        <v>1</v>
      </c>
      <c r="B13">
        <v>-74.571960000000004</v>
      </c>
      <c r="C13">
        <v>-0.10357217000000001</v>
      </c>
    </row>
    <row r="14" spans="1:6" x14ac:dyDescent="0.25">
      <c r="A14" t="b">
        <v>1</v>
      </c>
      <c r="B14">
        <v>151.89832000000001</v>
      </c>
      <c r="C14">
        <v>0.21096988</v>
      </c>
    </row>
    <row r="15" spans="1:6" x14ac:dyDescent="0.25">
      <c r="A15" t="b">
        <v>1</v>
      </c>
      <c r="B15">
        <v>151.89832000000001</v>
      </c>
      <c r="C15">
        <v>0.21096988</v>
      </c>
    </row>
    <row r="16" spans="1:6" x14ac:dyDescent="0.25">
      <c r="A16" t="b">
        <v>1</v>
      </c>
      <c r="B16">
        <v>6.3290977000000002</v>
      </c>
      <c r="C16">
        <v>0.21096992000000001</v>
      </c>
    </row>
    <row r="17" spans="1:3" x14ac:dyDescent="0.25">
      <c r="A17" t="b">
        <v>1</v>
      </c>
      <c r="B17">
        <v>151.89832000000001</v>
      </c>
      <c r="C17">
        <v>0.21096988</v>
      </c>
    </row>
    <row r="18" spans="1:3" x14ac:dyDescent="0.25">
      <c r="A18" t="b">
        <v>1</v>
      </c>
      <c r="B18">
        <v>168.77588</v>
      </c>
      <c r="C18">
        <v>0.21096984999999999</v>
      </c>
    </row>
    <row r="19" spans="1:3" x14ac:dyDescent="0.25">
      <c r="A19" t="b">
        <v>1</v>
      </c>
      <c r="B19">
        <v>151.89832000000001</v>
      </c>
      <c r="C19">
        <v>0.21096988</v>
      </c>
    </row>
    <row r="20" spans="1:3" x14ac:dyDescent="0.25">
      <c r="A20" t="b">
        <v>1</v>
      </c>
      <c r="B20">
        <v>6.3290977000000002</v>
      </c>
      <c r="C20">
        <v>0.21096992000000001</v>
      </c>
    </row>
    <row r="21" spans="1:3" x14ac:dyDescent="0.25">
      <c r="A21" t="b">
        <v>1</v>
      </c>
      <c r="B21">
        <v>-3.1071643999999998</v>
      </c>
      <c r="C21">
        <v>-0.103572145</v>
      </c>
    </row>
    <row r="22" spans="1:3" x14ac:dyDescent="0.25">
      <c r="A22" t="b">
        <v>1</v>
      </c>
      <c r="B22">
        <v>-3.1071643999999998</v>
      </c>
      <c r="C22">
        <v>-0.103572145</v>
      </c>
    </row>
    <row r="23" spans="1:3" x14ac:dyDescent="0.25">
      <c r="A23" t="b">
        <v>1</v>
      </c>
      <c r="B23">
        <v>6.3290977000000002</v>
      </c>
      <c r="C23">
        <v>0.21096992000000001</v>
      </c>
    </row>
    <row r="24" spans="1:3" x14ac:dyDescent="0.25">
      <c r="A24" t="b">
        <v>1</v>
      </c>
      <c r="B24">
        <v>-74.571960000000004</v>
      </c>
      <c r="C24">
        <v>-0.10357217000000001</v>
      </c>
    </row>
    <row r="25" spans="1:3" x14ac:dyDescent="0.25">
      <c r="A25" t="b">
        <v>1</v>
      </c>
      <c r="B25">
        <v>-725.00540000000001</v>
      </c>
      <c r="C25">
        <v>-0.1035722</v>
      </c>
    </row>
    <row r="26" spans="1:3" x14ac:dyDescent="0.25">
      <c r="A26" t="b">
        <v>1</v>
      </c>
      <c r="B26">
        <v>1476.79</v>
      </c>
      <c r="C26">
        <v>0.21096999999999999</v>
      </c>
    </row>
    <row r="27" spans="1:3" x14ac:dyDescent="0.25">
      <c r="A27" t="b">
        <v>1</v>
      </c>
      <c r="B27">
        <v>168.77588</v>
      </c>
      <c r="C27">
        <v>0.21096984999999999</v>
      </c>
    </row>
    <row r="28" spans="1:3" x14ac:dyDescent="0.25">
      <c r="A28" t="b">
        <v>1</v>
      </c>
      <c r="B28">
        <v>-74.571960000000004</v>
      </c>
      <c r="C28">
        <v>-0.10357217000000001</v>
      </c>
    </row>
    <row r="29" spans="1:3" x14ac:dyDescent="0.25">
      <c r="A29" t="b">
        <v>1</v>
      </c>
      <c r="B29">
        <v>-74.571960000000004</v>
      </c>
      <c r="C29">
        <v>-0.10357217000000001</v>
      </c>
    </row>
    <row r="30" spans="1:3" x14ac:dyDescent="0.25">
      <c r="A30" t="b">
        <v>1</v>
      </c>
      <c r="B30">
        <v>6.3290977000000002</v>
      </c>
      <c r="C30">
        <v>0.21096992000000001</v>
      </c>
    </row>
    <row r="31" spans="1:3" x14ac:dyDescent="0.25">
      <c r="A31" t="b">
        <v>1</v>
      </c>
      <c r="B31">
        <v>-74.571960000000004</v>
      </c>
      <c r="C31">
        <v>-0.10357217000000001</v>
      </c>
    </row>
    <row r="32" spans="1:3" x14ac:dyDescent="0.25">
      <c r="A32" t="b">
        <v>1</v>
      </c>
      <c r="B32">
        <v>-82.857789999999994</v>
      </c>
      <c r="C32">
        <v>-0.103572235</v>
      </c>
    </row>
    <row r="33" spans="1:3" x14ac:dyDescent="0.25">
      <c r="A33" t="b">
        <v>1</v>
      </c>
      <c r="B33">
        <v>168.77588</v>
      </c>
      <c r="C33">
        <v>0.21096984999999999</v>
      </c>
    </row>
    <row r="34" spans="1:3" x14ac:dyDescent="0.25">
      <c r="A34" t="b">
        <v>1</v>
      </c>
      <c r="B34">
        <v>168.77588</v>
      </c>
      <c r="C34">
        <v>0.21096984999999999</v>
      </c>
    </row>
    <row r="35" spans="1:3" x14ac:dyDescent="0.25">
      <c r="A35" t="b">
        <v>1</v>
      </c>
      <c r="B35">
        <v>-74.571960000000004</v>
      </c>
      <c r="C35">
        <v>-0.10357217000000001</v>
      </c>
    </row>
    <row r="36" spans="1:3" x14ac:dyDescent="0.25">
      <c r="A36" t="b">
        <v>1</v>
      </c>
      <c r="B36">
        <v>151.89832000000001</v>
      </c>
      <c r="C36">
        <v>0.21096988</v>
      </c>
    </row>
    <row r="37" spans="1:3" x14ac:dyDescent="0.25">
      <c r="A37" t="b">
        <v>1</v>
      </c>
      <c r="B37">
        <v>151.89832000000001</v>
      </c>
      <c r="C37">
        <v>0.21096988</v>
      </c>
    </row>
    <row r="38" spans="1:3" x14ac:dyDescent="0.25">
      <c r="A38" t="b">
        <v>1</v>
      </c>
      <c r="B38">
        <v>6.3290977000000002</v>
      </c>
      <c r="C38">
        <v>0.21096992000000001</v>
      </c>
    </row>
    <row r="39" spans="1:3" x14ac:dyDescent="0.25">
      <c r="A39" t="b">
        <v>1</v>
      </c>
      <c r="B39">
        <v>168.77588</v>
      </c>
      <c r="C39">
        <v>0.21096984999999999</v>
      </c>
    </row>
    <row r="40" spans="1:3" x14ac:dyDescent="0.25">
      <c r="A40" t="b">
        <v>1</v>
      </c>
      <c r="B40">
        <v>6.3290977000000002</v>
      </c>
      <c r="C40">
        <v>0.21096992000000001</v>
      </c>
    </row>
    <row r="41" spans="1:3" x14ac:dyDescent="0.25">
      <c r="A41" t="b">
        <v>1</v>
      </c>
      <c r="B41">
        <v>-725.00540000000001</v>
      </c>
      <c r="C41">
        <v>-0.1035722</v>
      </c>
    </row>
    <row r="42" spans="1:3" x14ac:dyDescent="0.25">
      <c r="A42" t="b">
        <v>1</v>
      </c>
      <c r="B42">
        <v>-82.857789999999994</v>
      </c>
      <c r="C42">
        <v>-0.103572235</v>
      </c>
    </row>
    <row r="43" spans="1:3" x14ac:dyDescent="0.25">
      <c r="A43" t="b">
        <v>1</v>
      </c>
      <c r="B43">
        <v>-725.00540000000001</v>
      </c>
      <c r="C43">
        <v>-0.1035722</v>
      </c>
    </row>
    <row r="44" spans="1:3" x14ac:dyDescent="0.25">
      <c r="A44" t="b">
        <v>1</v>
      </c>
      <c r="B44">
        <v>-74.571960000000004</v>
      </c>
      <c r="C44">
        <v>-0.10357217000000001</v>
      </c>
    </row>
    <row r="45" spans="1:3" x14ac:dyDescent="0.25">
      <c r="A45" t="b">
        <v>1</v>
      </c>
      <c r="B45">
        <v>-82.857789999999994</v>
      </c>
      <c r="C45">
        <v>-0.103572235</v>
      </c>
    </row>
    <row r="46" spans="1:3" x14ac:dyDescent="0.25">
      <c r="A46" t="b">
        <v>1</v>
      </c>
      <c r="B46">
        <v>151.89832000000001</v>
      </c>
      <c r="C46">
        <v>0.21096988</v>
      </c>
    </row>
    <row r="47" spans="1:3" x14ac:dyDescent="0.25">
      <c r="A47" t="b">
        <v>1</v>
      </c>
      <c r="B47">
        <v>1476.79</v>
      </c>
      <c r="C47">
        <v>0.21096999999999999</v>
      </c>
    </row>
    <row r="48" spans="1:3" x14ac:dyDescent="0.25">
      <c r="A48" t="b">
        <v>1</v>
      </c>
      <c r="B48">
        <v>-82.857789999999994</v>
      </c>
      <c r="C48">
        <v>-0.103572235</v>
      </c>
    </row>
    <row r="49" spans="1:3" x14ac:dyDescent="0.25">
      <c r="A49" t="b">
        <v>1</v>
      </c>
      <c r="B49">
        <v>1476.79</v>
      </c>
      <c r="C49">
        <v>0.21096999999999999</v>
      </c>
    </row>
    <row r="50" spans="1:3" x14ac:dyDescent="0.25">
      <c r="A50" t="b">
        <v>1</v>
      </c>
      <c r="B50">
        <v>151.89832000000001</v>
      </c>
      <c r="C50">
        <v>0.21096988</v>
      </c>
    </row>
    <row r="51" spans="1:3" x14ac:dyDescent="0.25">
      <c r="A51" t="b">
        <v>1</v>
      </c>
      <c r="B51">
        <v>6.3290977000000002</v>
      </c>
      <c r="C51">
        <v>0.21096992000000001</v>
      </c>
    </row>
    <row r="52" spans="1:3" x14ac:dyDescent="0.25">
      <c r="A52" t="b">
        <v>1</v>
      </c>
      <c r="B52">
        <v>-74.571960000000004</v>
      </c>
      <c r="C52">
        <v>-0.10357217000000001</v>
      </c>
    </row>
    <row r="53" spans="1:3" x14ac:dyDescent="0.25">
      <c r="A53" t="b">
        <v>1</v>
      </c>
      <c r="B53">
        <v>6.3290977000000002</v>
      </c>
      <c r="C53">
        <v>0.21096992000000001</v>
      </c>
    </row>
    <row r="54" spans="1:3" x14ac:dyDescent="0.25">
      <c r="A54" t="b">
        <v>1</v>
      </c>
      <c r="B54">
        <v>-82.857789999999994</v>
      </c>
      <c r="C54">
        <v>-0.103572235</v>
      </c>
    </row>
    <row r="55" spans="1:3" x14ac:dyDescent="0.25">
      <c r="A55" t="b">
        <v>1</v>
      </c>
      <c r="B55">
        <v>-82.857789999999994</v>
      </c>
      <c r="C55">
        <v>-0.103572235</v>
      </c>
    </row>
    <row r="56" spans="1:3" x14ac:dyDescent="0.25">
      <c r="A56" t="b">
        <v>1</v>
      </c>
      <c r="B56">
        <v>-74.571960000000004</v>
      </c>
      <c r="C56">
        <v>-0.10357217000000001</v>
      </c>
    </row>
    <row r="57" spans="1:3" x14ac:dyDescent="0.25">
      <c r="A57" t="b">
        <v>1</v>
      </c>
      <c r="B57">
        <v>-725.00540000000001</v>
      </c>
      <c r="C57">
        <v>-0.1035722</v>
      </c>
    </row>
    <row r="58" spans="1:3" x14ac:dyDescent="0.25">
      <c r="A58" t="b">
        <v>1</v>
      </c>
      <c r="B58">
        <v>151.89832000000001</v>
      </c>
      <c r="C58">
        <v>0.21096988</v>
      </c>
    </row>
    <row r="59" spans="1:3" x14ac:dyDescent="0.25">
      <c r="A59" t="b">
        <v>1</v>
      </c>
      <c r="B59">
        <v>168.77588</v>
      </c>
      <c r="C59">
        <v>0.21096984999999999</v>
      </c>
    </row>
    <row r="60" spans="1:3" x14ac:dyDescent="0.25">
      <c r="A60" t="b">
        <v>1</v>
      </c>
      <c r="B60">
        <v>151.89832000000001</v>
      </c>
      <c r="C60">
        <v>0.21096988</v>
      </c>
    </row>
    <row r="61" spans="1:3" x14ac:dyDescent="0.25">
      <c r="A61" t="b">
        <v>1</v>
      </c>
      <c r="B61">
        <v>151.89832000000001</v>
      </c>
      <c r="C61">
        <v>0.21096988</v>
      </c>
    </row>
    <row r="62" spans="1:3" x14ac:dyDescent="0.25">
      <c r="A62" t="b">
        <v>1</v>
      </c>
      <c r="B62">
        <v>6.3290977000000002</v>
      </c>
      <c r="C62">
        <v>0.21096992000000001</v>
      </c>
    </row>
    <row r="63" spans="1:3" x14ac:dyDescent="0.25">
      <c r="A63" t="b">
        <v>1</v>
      </c>
      <c r="B63">
        <v>1476.79</v>
      </c>
      <c r="C63">
        <v>0.21096999999999999</v>
      </c>
    </row>
    <row r="64" spans="1:3" x14ac:dyDescent="0.25">
      <c r="A64" t="b">
        <v>1</v>
      </c>
      <c r="B64">
        <v>151.89832000000001</v>
      </c>
      <c r="C64">
        <v>0.21096988</v>
      </c>
    </row>
    <row r="65" spans="1:3" x14ac:dyDescent="0.25">
      <c r="A65" t="b">
        <v>1</v>
      </c>
      <c r="B65">
        <v>-74.571960000000004</v>
      </c>
      <c r="C65">
        <v>-0.10357217000000001</v>
      </c>
    </row>
    <row r="66" spans="1:3" x14ac:dyDescent="0.25">
      <c r="A66" t="b">
        <v>1</v>
      </c>
      <c r="B66">
        <v>6.3290977000000002</v>
      </c>
      <c r="C66">
        <v>0.21096992000000001</v>
      </c>
    </row>
    <row r="67" spans="1:3" x14ac:dyDescent="0.25">
      <c r="A67" t="b">
        <v>1</v>
      </c>
      <c r="B67">
        <v>-725.00540000000001</v>
      </c>
      <c r="C67">
        <v>-0.1035722</v>
      </c>
    </row>
    <row r="68" spans="1:3" x14ac:dyDescent="0.25">
      <c r="A68" t="b">
        <v>1</v>
      </c>
      <c r="B68">
        <v>6.3290977000000002</v>
      </c>
      <c r="C68">
        <v>0.21096992000000001</v>
      </c>
    </row>
    <row r="69" spans="1:3" x14ac:dyDescent="0.25">
      <c r="A69" t="b">
        <v>1</v>
      </c>
      <c r="B69">
        <v>1476.79</v>
      </c>
      <c r="C69">
        <v>0.21096999999999999</v>
      </c>
    </row>
    <row r="70" spans="1:3" x14ac:dyDescent="0.25">
      <c r="A70" t="b">
        <v>1</v>
      </c>
      <c r="B70">
        <v>6.3290977000000002</v>
      </c>
      <c r="C70">
        <v>0.21096992000000001</v>
      </c>
    </row>
    <row r="71" spans="1:3" x14ac:dyDescent="0.25">
      <c r="A71" t="b">
        <v>1</v>
      </c>
      <c r="B71">
        <v>6.3290977000000002</v>
      </c>
      <c r="C71">
        <v>0.21096992000000001</v>
      </c>
    </row>
    <row r="72" spans="1:3" x14ac:dyDescent="0.25">
      <c r="A72" t="b">
        <v>1</v>
      </c>
      <c r="B72">
        <v>-725.00540000000001</v>
      </c>
      <c r="C72">
        <v>-0.1035722</v>
      </c>
    </row>
    <row r="73" spans="1:3" x14ac:dyDescent="0.25">
      <c r="A73" t="b">
        <v>1</v>
      </c>
      <c r="B73">
        <v>-82.857789999999994</v>
      </c>
      <c r="C73">
        <v>-0.103572235</v>
      </c>
    </row>
    <row r="74" spans="1:3" x14ac:dyDescent="0.25">
      <c r="A74" t="b">
        <v>1</v>
      </c>
      <c r="B74">
        <v>1476.79</v>
      </c>
      <c r="C74">
        <v>0.21096999999999999</v>
      </c>
    </row>
    <row r="75" spans="1:3" x14ac:dyDescent="0.25">
      <c r="A75" t="b">
        <v>1</v>
      </c>
      <c r="B75">
        <v>6.3290977000000002</v>
      </c>
      <c r="C75">
        <v>0.21096992000000001</v>
      </c>
    </row>
    <row r="76" spans="1:3" x14ac:dyDescent="0.25">
      <c r="A76" t="b">
        <v>1</v>
      </c>
      <c r="B76">
        <v>-3.1071643999999998</v>
      </c>
      <c r="C76">
        <v>-0.103572145</v>
      </c>
    </row>
    <row r="77" spans="1:3" x14ac:dyDescent="0.25">
      <c r="A77" t="b">
        <v>1</v>
      </c>
      <c r="B77">
        <v>-82.857789999999994</v>
      </c>
      <c r="C77">
        <v>-0.103572235</v>
      </c>
    </row>
    <row r="78" spans="1:3" x14ac:dyDescent="0.25">
      <c r="A78" t="b">
        <v>1</v>
      </c>
      <c r="B78">
        <v>-725.00540000000001</v>
      </c>
      <c r="C78">
        <v>-0.1035722</v>
      </c>
    </row>
    <row r="79" spans="1:3" x14ac:dyDescent="0.25">
      <c r="A79" t="b">
        <v>1</v>
      </c>
      <c r="B79">
        <v>1476.79</v>
      </c>
      <c r="C79">
        <v>0.21096999999999999</v>
      </c>
    </row>
    <row r="80" spans="1:3" x14ac:dyDescent="0.25">
      <c r="A80" t="b">
        <v>1</v>
      </c>
      <c r="B80">
        <v>-725.00540000000001</v>
      </c>
      <c r="C80">
        <v>-0.1035722</v>
      </c>
    </row>
    <row r="81" spans="1:3" x14ac:dyDescent="0.25">
      <c r="A81" t="b">
        <v>1</v>
      </c>
      <c r="B81">
        <v>1476.79</v>
      </c>
      <c r="C81">
        <v>0.21096999999999999</v>
      </c>
    </row>
    <row r="82" spans="1:3" x14ac:dyDescent="0.25">
      <c r="A82" t="b">
        <v>1</v>
      </c>
      <c r="B82">
        <v>168.77588</v>
      </c>
      <c r="C82">
        <v>0.21096984999999999</v>
      </c>
    </row>
    <row r="83" spans="1:3" x14ac:dyDescent="0.25">
      <c r="A83" t="b">
        <v>1</v>
      </c>
      <c r="B83">
        <v>-74.571960000000004</v>
      </c>
      <c r="C83">
        <v>-0.10357217000000001</v>
      </c>
    </row>
    <row r="84" spans="1:3" x14ac:dyDescent="0.25">
      <c r="A84" t="b">
        <v>1</v>
      </c>
      <c r="B84">
        <v>168.77588</v>
      </c>
      <c r="C84">
        <v>0.21096984999999999</v>
      </c>
    </row>
    <row r="85" spans="1:3" x14ac:dyDescent="0.25">
      <c r="A85" t="b">
        <v>1</v>
      </c>
      <c r="B85">
        <v>168.77588</v>
      </c>
      <c r="C85">
        <v>0.21096984999999999</v>
      </c>
    </row>
    <row r="86" spans="1:3" x14ac:dyDescent="0.25">
      <c r="A86" t="b">
        <v>1</v>
      </c>
      <c r="B86">
        <v>-3.1071643999999998</v>
      </c>
      <c r="C86">
        <v>-0.103572145</v>
      </c>
    </row>
    <row r="87" spans="1:3" x14ac:dyDescent="0.25">
      <c r="A87" t="b">
        <v>1</v>
      </c>
      <c r="B87">
        <v>151.89832000000001</v>
      </c>
      <c r="C87">
        <v>0.21096988</v>
      </c>
    </row>
    <row r="88" spans="1:3" x14ac:dyDescent="0.25">
      <c r="A88" t="b">
        <v>1</v>
      </c>
      <c r="B88">
        <v>-82.857789999999994</v>
      </c>
      <c r="C88">
        <v>-0.103572235</v>
      </c>
    </row>
    <row r="89" spans="1:3" x14ac:dyDescent="0.25">
      <c r="A89" t="b">
        <v>1</v>
      </c>
      <c r="B89">
        <v>1476.79</v>
      </c>
      <c r="C89">
        <v>0.21096999999999999</v>
      </c>
    </row>
    <row r="90" spans="1:3" x14ac:dyDescent="0.25">
      <c r="A90" t="b">
        <v>1</v>
      </c>
      <c r="B90">
        <v>6.3290977000000002</v>
      </c>
      <c r="C90">
        <v>0.21096992000000001</v>
      </c>
    </row>
    <row r="91" spans="1:3" x14ac:dyDescent="0.25">
      <c r="A91" t="b">
        <v>1</v>
      </c>
      <c r="B91">
        <v>-74.571960000000004</v>
      </c>
      <c r="C91">
        <v>-0.10357217000000001</v>
      </c>
    </row>
    <row r="92" spans="1:3" x14ac:dyDescent="0.25">
      <c r="A92" t="b">
        <v>1</v>
      </c>
      <c r="B92">
        <v>168.77588</v>
      </c>
      <c r="C92">
        <v>0.21096984999999999</v>
      </c>
    </row>
    <row r="93" spans="1:3" x14ac:dyDescent="0.25">
      <c r="A93" t="b">
        <v>1</v>
      </c>
      <c r="B93">
        <v>151.89832000000001</v>
      </c>
      <c r="C93">
        <v>0.21096988</v>
      </c>
    </row>
    <row r="94" spans="1:3" x14ac:dyDescent="0.25">
      <c r="A94" t="b">
        <v>1</v>
      </c>
      <c r="B94">
        <v>-74.571960000000004</v>
      </c>
      <c r="C94">
        <v>-0.10357217000000001</v>
      </c>
    </row>
    <row r="95" spans="1:3" x14ac:dyDescent="0.25">
      <c r="A95" t="b">
        <v>1</v>
      </c>
      <c r="B95">
        <v>-3.1071643999999998</v>
      </c>
      <c r="C95">
        <v>-0.103572145</v>
      </c>
    </row>
    <row r="96" spans="1:3" x14ac:dyDescent="0.25">
      <c r="A96" t="b">
        <v>1</v>
      </c>
      <c r="B96">
        <v>-3.1071643999999998</v>
      </c>
      <c r="C96">
        <v>-0.103572145</v>
      </c>
    </row>
    <row r="97" spans="1:3" x14ac:dyDescent="0.25">
      <c r="A97" t="b">
        <v>1</v>
      </c>
      <c r="B97">
        <v>1476.79</v>
      </c>
      <c r="C97">
        <v>0.21096999999999999</v>
      </c>
    </row>
    <row r="98" spans="1:3" x14ac:dyDescent="0.25">
      <c r="A98" t="b">
        <v>1</v>
      </c>
      <c r="B98">
        <v>1476.79</v>
      </c>
      <c r="C98">
        <v>0.21096999999999999</v>
      </c>
    </row>
    <row r="99" spans="1:3" x14ac:dyDescent="0.25">
      <c r="A99" t="b">
        <v>1</v>
      </c>
      <c r="B99">
        <v>-74.571960000000004</v>
      </c>
      <c r="C99">
        <v>-0.10357217000000001</v>
      </c>
    </row>
    <row r="100" spans="1:3" x14ac:dyDescent="0.25">
      <c r="A100" t="b">
        <v>1</v>
      </c>
      <c r="B100">
        <v>-74.571960000000004</v>
      </c>
      <c r="C100">
        <v>-0.10357217000000001</v>
      </c>
    </row>
    <row r="101" spans="1:3" x14ac:dyDescent="0.25">
      <c r="A101" t="b">
        <v>1</v>
      </c>
      <c r="B101">
        <v>168.77588</v>
      </c>
      <c r="C101">
        <v>0.21096984999999999</v>
      </c>
    </row>
    <row r="102" spans="1:3" x14ac:dyDescent="0.25">
      <c r="A102" t="b">
        <v>1</v>
      </c>
      <c r="B102">
        <v>-3.1071643999999998</v>
      </c>
      <c r="C102">
        <v>-0.103572145</v>
      </c>
    </row>
    <row r="103" spans="1:3" x14ac:dyDescent="0.25">
      <c r="A103" t="b">
        <v>1</v>
      </c>
      <c r="B103">
        <v>151.89832000000001</v>
      </c>
      <c r="C103">
        <v>0.21096988</v>
      </c>
    </row>
    <row r="104" spans="1:3" x14ac:dyDescent="0.25">
      <c r="A104" t="b">
        <v>1</v>
      </c>
      <c r="B104">
        <v>-3.1071643999999998</v>
      </c>
      <c r="C104">
        <v>-0.103572145</v>
      </c>
    </row>
    <row r="105" spans="1:3" x14ac:dyDescent="0.25">
      <c r="A105" t="b">
        <v>1</v>
      </c>
      <c r="B105">
        <v>-725.00540000000001</v>
      </c>
      <c r="C105">
        <v>-0.1035722</v>
      </c>
    </row>
    <row r="106" spans="1:3" x14ac:dyDescent="0.25">
      <c r="A106" t="b">
        <v>1</v>
      </c>
      <c r="B106">
        <v>151.89832000000001</v>
      </c>
      <c r="C106">
        <v>0.21096988</v>
      </c>
    </row>
    <row r="107" spans="1:3" x14ac:dyDescent="0.25">
      <c r="A107" t="b">
        <v>1</v>
      </c>
      <c r="B107">
        <v>168.77588</v>
      </c>
      <c r="C107">
        <v>0.21096984999999999</v>
      </c>
    </row>
    <row r="108" spans="1:3" x14ac:dyDescent="0.25">
      <c r="A108" t="b">
        <v>1</v>
      </c>
      <c r="B108">
        <v>6.3290977000000002</v>
      </c>
      <c r="C108">
        <v>0.21096992000000001</v>
      </c>
    </row>
    <row r="109" spans="1:3" x14ac:dyDescent="0.25">
      <c r="A109" t="b">
        <v>1</v>
      </c>
      <c r="B109">
        <v>-74.571960000000004</v>
      </c>
      <c r="C109">
        <v>-0.10357217000000001</v>
      </c>
    </row>
    <row r="110" spans="1:3" x14ac:dyDescent="0.25">
      <c r="A110" t="b">
        <v>1</v>
      </c>
      <c r="B110">
        <v>-3.1071643999999998</v>
      </c>
      <c r="C110">
        <v>-0.103572145</v>
      </c>
    </row>
    <row r="111" spans="1:3" x14ac:dyDescent="0.25">
      <c r="A111" t="b">
        <v>1</v>
      </c>
      <c r="B111">
        <v>-3.1071643999999998</v>
      </c>
      <c r="C111">
        <v>-0.103572145</v>
      </c>
    </row>
    <row r="112" spans="1:3" x14ac:dyDescent="0.25">
      <c r="A112" t="b">
        <v>1</v>
      </c>
      <c r="B112">
        <v>-74.571960000000004</v>
      </c>
      <c r="C112">
        <v>-0.10357217000000001</v>
      </c>
    </row>
    <row r="113" spans="1:3" x14ac:dyDescent="0.25">
      <c r="A113" t="b">
        <v>1</v>
      </c>
      <c r="B113">
        <v>-3.1071643999999998</v>
      </c>
      <c r="C113">
        <v>-0.103572145</v>
      </c>
    </row>
    <row r="114" spans="1:3" x14ac:dyDescent="0.25">
      <c r="A114" t="b">
        <v>1</v>
      </c>
      <c r="B114">
        <v>6.3290977000000002</v>
      </c>
      <c r="C114">
        <v>0.21096992000000001</v>
      </c>
    </row>
    <row r="115" spans="1:3" x14ac:dyDescent="0.25">
      <c r="A115" t="b">
        <v>1</v>
      </c>
      <c r="B115">
        <v>-82.857789999999994</v>
      </c>
      <c r="C115">
        <v>-0.103572235</v>
      </c>
    </row>
    <row r="116" spans="1:3" x14ac:dyDescent="0.25">
      <c r="A116" t="b">
        <v>1</v>
      </c>
      <c r="B116">
        <v>168.77588</v>
      </c>
      <c r="C116">
        <v>0.21096984999999999</v>
      </c>
    </row>
    <row r="117" spans="1:3" x14ac:dyDescent="0.25">
      <c r="A117" t="b">
        <v>1</v>
      </c>
      <c r="B117">
        <v>1476.79</v>
      </c>
      <c r="C117">
        <v>0.21096999999999999</v>
      </c>
    </row>
    <row r="118" spans="1:3" x14ac:dyDescent="0.25">
      <c r="A118" t="b">
        <v>1</v>
      </c>
      <c r="B118">
        <v>-3.1071643999999998</v>
      </c>
      <c r="C118">
        <v>-0.103572145</v>
      </c>
    </row>
    <row r="119" spans="1:3" x14ac:dyDescent="0.25">
      <c r="A119" t="b">
        <v>1</v>
      </c>
      <c r="B119">
        <v>-74.571960000000004</v>
      </c>
      <c r="C119">
        <v>-0.10357217000000001</v>
      </c>
    </row>
    <row r="120" spans="1:3" x14ac:dyDescent="0.25">
      <c r="A120" t="b">
        <v>1</v>
      </c>
      <c r="B120">
        <v>168.77588</v>
      </c>
      <c r="C120">
        <v>0.21096984999999999</v>
      </c>
    </row>
    <row r="121" spans="1:3" x14ac:dyDescent="0.25">
      <c r="A121" t="b">
        <v>1</v>
      </c>
      <c r="B121">
        <v>1476.79</v>
      </c>
      <c r="C121">
        <v>0.21096999999999999</v>
      </c>
    </row>
    <row r="122" spans="1:3" x14ac:dyDescent="0.25">
      <c r="A122" t="b">
        <v>1</v>
      </c>
      <c r="B122">
        <v>-82.857789999999994</v>
      </c>
      <c r="C122">
        <v>-0.103572235</v>
      </c>
    </row>
    <row r="123" spans="1:3" x14ac:dyDescent="0.25">
      <c r="A123" t="b">
        <v>1</v>
      </c>
      <c r="B123">
        <v>168.77588</v>
      </c>
      <c r="C123">
        <v>0.21096984999999999</v>
      </c>
    </row>
    <row r="124" spans="1:3" x14ac:dyDescent="0.25">
      <c r="A124" t="b">
        <v>1</v>
      </c>
      <c r="B124">
        <v>-82.857789999999994</v>
      </c>
      <c r="C124">
        <v>-0.103572235</v>
      </c>
    </row>
    <row r="125" spans="1:3" x14ac:dyDescent="0.25">
      <c r="A125" t="b">
        <v>1</v>
      </c>
      <c r="B125">
        <v>-3.1071643999999998</v>
      </c>
      <c r="C125">
        <v>-0.103572145</v>
      </c>
    </row>
    <row r="126" spans="1:3" x14ac:dyDescent="0.25">
      <c r="A126" t="b">
        <v>1</v>
      </c>
      <c r="B126">
        <v>168.77588</v>
      </c>
      <c r="C126">
        <v>0.21096984999999999</v>
      </c>
    </row>
    <row r="127" spans="1:3" x14ac:dyDescent="0.25">
      <c r="A127" t="b">
        <v>1</v>
      </c>
      <c r="B127">
        <v>-74.571960000000004</v>
      </c>
      <c r="C127">
        <v>-0.10357217000000001</v>
      </c>
    </row>
    <row r="128" spans="1:3" x14ac:dyDescent="0.25">
      <c r="A128" t="b">
        <v>1</v>
      </c>
      <c r="B128">
        <v>-725.00540000000001</v>
      </c>
      <c r="C128">
        <v>-0.1035722</v>
      </c>
    </row>
    <row r="129" spans="1:3" x14ac:dyDescent="0.25">
      <c r="A129" t="b">
        <v>1</v>
      </c>
      <c r="B129">
        <v>1476.79</v>
      </c>
      <c r="C129">
        <v>0.21096999999999999</v>
      </c>
    </row>
    <row r="130" spans="1:3" x14ac:dyDescent="0.25">
      <c r="A130" t="b">
        <v>1</v>
      </c>
      <c r="B130">
        <v>6.3290977000000002</v>
      </c>
      <c r="C130">
        <v>0.21096992000000001</v>
      </c>
    </row>
    <row r="131" spans="1:3" x14ac:dyDescent="0.25">
      <c r="A131" t="b">
        <v>1</v>
      </c>
      <c r="B131">
        <v>-82.857789999999994</v>
      </c>
      <c r="C131">
        <v>-0.103572235</v>
      </c>
    </row>
    <row r="132" spans="1:3" x14ac:dyDescent="0.25">
      <c r="A132" t="b">
        <v>1</v>
      </c>
      <c r="B132">
        <v>1476.79</v>
      </c>
      <c r="C132">
        <v>0.21096999999999999</v>
      </c>
    </row>
    <row r="133" spans="1:3" x14ac:dyDescent="0.25">
      <c r="A133" t="b">
        <v>1</v>
      </c>
      <c r="B133">
        <v>168.77588</v>
      </c>
      <c r="C133">
        <v>0.21096984999999999</v>
      </c>
    </row>
    <row r="134" spans="1:3" x14ac:dyDescent="0.25">
      <c r="A134" t="b">
        <v>1</v>
      </c>
      <c r="B134">
        <v>6.3290977000000002</v>
      </c>
      <c r="C134">
        <v>0.21096992000000001</v>
      </c>
    </row>
    <row r="135" spans="1:3" x14ac:dyDescent="0.25">
      <c r="A135" t="b">
        <v>1</v>
      </c>
      <c r="B135">
        <v>-74.571960000000004</v>
      </c>
      <c r="C135">
        <v>-0.10357217000000001</v>
      </c>
    </row>
    <row r="136" spans="1:3" x14ac:dyDescent="0.25">
      <c r="A136" t="b">
        <v>1</v>
      </c>
      <c r="B136">
        <v>-725.00540000000001</v>
      </c>
      <c r="C136">
        <v>-0.1035722</v>
      </c>
    </row>
    <row r="137" spans="1:3" x14ac:dyDescent="0.25">
      <c r="A137" t="b">
        <v>1</v>
      </c>
      <c r="B137">
        <v>-82.857789999999994</v>
      </c>
      <c r="C137">
        <v>-0.103572235</v>
      </c>
    </row>
    <row r="138" spans="1:3" x14ac:dyDescent="0.25">
      <c r="A138" t="b">
        <v>1</v>
      </c>
      <c r="B138">
        <v>-82.857789999999994</v>
      </c>
      <c r="C138">
        <v>-0.103572235</v>
      </c>
    </row>
    <row r="139" spans="1:3" x14ac:dyDescent="0.25">
      <c r="A139" t="b">
        <v>1</v>
      </c>
      <c r="B139">
        <v>151.89832000000001</v>
      </c>
      <c r="C139">
        <v>0.21096988</v>
      </c>
    </row>
    <row r="140" spans="1:3" x14ac:dyDescent="0.25">
      <c r="A140" t="b">
        <v>1</v>
      </c>
      <c r="B140">
        <v>-74.571960000000004</v>
      </c>
      <c r="C140">
        <v>-0.10357217000000001</v>
      </c>
    </row>
    <row r="141" spans="1:3" x14ac:dyDescent="0.25">
      <c r="A141" t="b">
        <v>1</v>
      </c>
      <c r="B141">
        <v>-3.1071643999999998</v>
      </c>
      <c r="C141">
        <v>-0.103572145</v>
      </c>
    </row>
    <row r="142" spans="1:3" x14ac:dyDescent="0.25">
      <c r="A142" t="b">
        <v>1</v>
      </c>
      <c r="B142">
        <v>-82.857789999999994</v>
      </c>
      <c r="C142">
        <v>-0.103572235</v>
      </c>
    </row>
    <row r="143" spans="1:3" x14ac:dyDescent="0.25">
      <c r="A143" t="b">
        <v>1</v>
      </c>
      <c r="B143">
        <v>6.3290977000000002</v>
      </c>
      <c r="C143">
        <v>0.21096992000000001</v>
      </c>
    </row>
    <row r="144" spans="1:3" x14ac:dyDescent="0.25">
      <c r="A144" t="b">
        <v>1</v>
      </c>
      <c r="B144">
        <v>6.3290977000000002</v>
      </c>
      <c r="C144">
        <v>0.21096992000000001</v>
      </c>
    </row>
    <row r="145" spans="1:3" x14ac:dyDescent="0.25">
      <c r="A145" t="b">
        <v>1</v>
      </c>
      <c r="B145">
        <v>-725.00540000000001</v>
      </c>
      <c r="C145">
        <v>-0.1035722</v>
      </c>
    </row>
    <row r="146" spans="1:3" x14ac:dyDescent="0.25">
      <c r="A146" t="b">
        <v>1</v>
      </c>
      <c r="B146">
        <v>-3.1071643999999998</v>
      </c>
      <c r="C146">
        <v>-0.103572145</v>
      </c>
    </row>
    <row r="147" spans="1:3" x14ac:dyDescent="0.25">
      <c r="A147" t="b">
        <v>1</v>
      </c>
      <c r="B147">
        <v>6.3290977000000002</v>
      </c>
      <c r="C147">
        <v>0.21096992000000001</v>
      </c>
    </row>
    <row r="148" spans="1:3" x14ac:dyDescent="0.25">
      <c r="A148" t="b">
        <v>1</v>
      </c>
      <c r="B148">
        <v>-725.00540000000001</v>
      </c>
      <c r="C148">
        <v>-0.1035722</v>
      </c>
    </row>
    <row r="149" spans="1:3" x14ac:dyDescent="0.25">
      <c r="A149" t="b">
        <v>1</v>
      </c>
      <c r="B149">
        <v>151.89832000000001</v>
      </c>
      <c r="C149">
        <v>0.21096988</v>
      </c>
    </row>
    <row r="150" spans="1:3" x14ac:dyDescent="0.25">
      <c r="A150" t="b">
        <v>1</v>
      </c>
      <c r="B150">
        <v>-3.1071643999999998</v>
      </c>
      <c r="C150">
        <v>-0.103572145</v>
      </c>
    </row>
    <row r="151" spans="1:3" x14ac:dyDescent="0.25">
      <c r="A151" t="b">
        <v>1</v>
      </c>
      <c r="B151">
        <v>-82.857789999999994</v>
      </c>
      <c r="C151">
        <v>-0.103572235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6BAAE8-4194-466B-BDCD-F3029091BA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20</vt:i4>
      </vt:variant>
    </vt:vector>
  </HeadingPairs>
  <TitlesOfParts>
    <vt:vector size="20" baseType="lpstr">
      <vt:lpstr>Folha20</vt:lpstr>
      <vt:lpstr>Folha19</vt:lpstr>
      <vt:lpstr>Folha18</vt:lpstr>
      <vt:lpstr>Folha17</vt:lpstr>
      <vt:lpstr>Folha16</vt:lpstr>
      <vt:lpstr>Folha15</vt:lpstr>
      <vt:lpstr>Folha14</vt:lpstr>
      <vt:lpstr>Folha13</vt:lpstr>
      <vt:lpstr>Folha12</vt:lpstr>
      <vt:lpstr>Folha11</vt:lpstr>
      <vt:lpstr>Folha10</vt:lpstr>
      <vt:lpstr>Folha9</vt:lpstr>
      <vt:lpstr>Folha8</vt:lpstr>
      <vt:lpstr>Folha7</vt:lpstr>
      <vt:lpstr>Folha6</vt:lpstr>
      <vt:lpstr>Folha5</vt:lpstr>
      <vt:lpstr>Folha4</vt:lpstr>
      <vt:lpstr>Folha3</vt:lpstr>
      <vt:lpstr>Folha2</vt:lpstr>
      <vt:lpstr>Folha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gonca</dc:creator>
  <cp:lastModifiedBy>gonca</cp:lastModifiedBy>
  <dcterms:created xsi:type="dcterms:W3CDTF">2019-05-20T18:33:25Z</dcterms:created>
  <dcterms:modified xsi:type="dcterms:W3CDTF">2019-05-20T21:23:42Z</dcterms:modified>
</cp:coreProperties>
</file>