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ASMA_Trade\"/>
    </mc:Choice>
  </mc:AlternateContent>
  <xr:revisionPtr revIDLastSave="0" documentId="13_ncr:1_{81AD134C-B3A3-44B6-AD21-E30F4FAAC7EB}" xr6:coauthVersionLast="43" xr6:coauthVersionMax="43" xr10:uidLastSave="{00000000-0000-0000-0000-000000000000}"/>
  <bookViews>
    <workbookView xWindow="-108" yWindow="-108" windowWidth="23256" windowHeight="12576" tabRatio="815" activeTab="4" xr2:uid="{828DDF07-CED7-42D5-9BB2-34513490F6FB}"/>
  </bookViews>
  <sheets>
    <sheet name="Folha20" sheetId="21" r:id="rId1"/>
    <sheet name="Folha19" sheetId="20" r:id="rId2"/>
    <sheet name="Folha18" sheetId="19" r:id="rId3"/>
    <sheet name="Folha17" sheetId="18" r:id="rId4"/>
    <sheet name="Folha16" sheetId="17" r:id="rId5"/>
    <sheet name="Folha15" sheetId="16" r:id="rId6"/>
    <sheet name="Folha14" sheetId="15" r:id="rId7"/>
    <sheet name="Folha13" sheetId="14" r:id="rId8"/>
    <sheet name="Folha12" sheetId="13" r:id="rId9"/>
    <sheet name="Folha11" sheetId="12" r:id="rId10"/>
    <sheet name="Folha10" sheetId="11" r:id="rId11"/>
    <sheet name="Folha9" sheetId="10" r:id="rId12"/>
    <sheet name="Folha8" sheetId="9" r:id="rId13"/>
    <sheet name="Folha7" sheetId="8" r:id="rId14"/>
    <sheet name="Folha6" sheetId="7" r:id="rId15"/>
    <sheet name="Folha5" sheetId="6" r:id="rId16"/>
    <sheet name="Folha4" sheetId="5" r:id="rId17"/>
    <sheet name="Folha3" sheetId="4" r:id="rId18"/>
    <sheet name="Folha2" sheetId="3" r:id="rId19"/>
    <sheet name="Folha 1" sheetId="1" r:id="rId20"/>
  </sheets>
  <definedNames>
    <definedName name="DadosExternos_1" localSheetId="19" hidden="1">'Folha 1'!$A$1:$C$151</definedName>
    <definedName name="DadosExternos_10" localSheetId="10" hidden="1">Folha10!$A$1:$C$151</definedName>
    <definedName name="DadosExternos_11" localSheetId="9" hidden="1">Folha11!$A$1:$C$151</definedName>
    <definedName name="DadosExternos_12" localSheetId="8" hidden="1">Folha12!$A$1:$C$151</definedName>
    <definedName name="DadosExternos_13" localSheetId="7" hidden="1">Folha13!$A$1:$C$151</definedName>
    <definedName name="DadosExternos_14" localSheetId="6" hidden="1">Folha14!$A$1:$C$151</definedName>
    <definedName name="DadosExternos_15" localSheetId="5" hidden="1">Folha15!$A$1:$C$151</definedName>
    <definedName name="DadosExternos_16" localSheetId="4" hidden="1">Folha16!$A$1:$C$151</definedName>
    <definedName name="DadosExternos_17" localSheetId="3" hidden="1">Folha17!$A$1:$C$151</definedName>
    <definedName name="DadosExternos_18" localSheetId="2" hidden="1">Folha18!$A$1:$C$151</definedName>
    <definedName name="DadosExternos_19" localSheetId="1" hidden="1">Folha19!$A$1:$C$151</definedName>
    <definedName name="DadosExternos_2" localSheetId="18" hidden="1">Folha2!$A$1:$C$151</definedName>
    <definedName name="DadosExternos_20" localSheetId="0" hidden="1">Folha20!$A$1:$C$151</definedName>
    <definedName name="DadosExternos_3" localSheetId="17" hidden="1">Folha3!$A$1:$C$151</definedName>
    <definedName name="DadosExternos_4" localSheetId="16" hidden="1">Folha4!$A$1:$C$151</definedName>
    <definedName name="DadosExternos_5" localSheetId="15" hidden="1">Folha5!$A$1:$C$151</definedName>
    <definedName name="DadosExternos_6" localSheetId="14" hidden="1">Folha6!$A$1:$C$151</definedName>
    <definedName name="DadosExternos_7" localSheetId="13" hidden="1">Folha7!$A$1:$C$151</definedName>
    <definedName name="DadosExternos_8" localSheetId="12" hidden="1">Folha8!$A$1:$C$151</definedName>
    <definedName name="DadosExternos_9" localSheetId="11" hidden="1">Folha9!$A$1:$C$151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1" l="1" a="1"/>
  <c r="F6" i="21" s="1"/>
  <c r="F7" i="21" a="1"/>
  <c r="F7" i="21" s="1"/>
  <c r="F7" i="20" a="1"/>
  <c r="F7" i="20" s="1"/>
  <c r="F6" i="20" a="1"/>
  <c r="F6" i="20" s="1"/>
  <c r="F7" i="19" a="1"/>
  <c r="F7" i="19" s="1"/>
  <c r="F6" i="19" a="1"/>
  <c r="F6" i="19" s="1"/>
  <c r="F7" i="18" a="1"/>
  <c r="F7" i="18" s="1"/>
  <c r="F6" i="18" a="1"/>
  <c r="F6" i="18" s="1"/>
  <c r="F7" i="17" a="1"/>
  <c r="F7" i="17" s="1"/>
  <c r="F6" i="17" a="1"/>
  <c r="F6" i="17" s="1"/>
  <c r="F7" i="16" a="1"/>
  <c r="F7" i="16" s="1"/>
  <c r="F6" i="16" a="1"/>
  <c r="F6" i="16" s="1"/>
  <c r="F7" i="15" a="1"/>
  <c r="F7" i="15" s="1"/>
  <c r="F6" i="15" a="1"/>
  <c r="F6" i="15" s="1"/>
  <c r="F7" i="14" a="1"/>
  <c r="F7" i="14" s="1"/>
  <c r="F6" i="14" a="1"/>
  <c r="F6" i="14" s="1"/>
  <c r="F7" i="13" a="1"/>
  <c r="F7" i="13" s="1"/>
  <c r="F6" i="13" a="1"/>
  <c r="F6" i="13" s="1"/>
  <c r="F7" i="12" a="1"/>
  <c r="F7" i="12" s="1"/>
  <c r="F6" i="12" a="1"/>
  <c r="F6" i="12" s="1"/>
  <c r="F7" i="11" a="1"/>
  <c r="F7" i="11" s="1"/>
  <c r="F6" i="11" a="1"/>
  <c r="F6" i="11" s="1"/>
  <c r="F7" i="10" a="1"/>
  <c r="F7" i="10" s="1"/>
  <c r="F6" i="10" a="1"/>
  <c r="F6" i="10" s="1"/>
  <c r="F7" i="9" a="1"/>
  <c r="F7" i="9" s="1"/>
  <c r="F6" i="9" a="1"/>
  <c r="F6" i="9" s="1"/>
  <c r="F7" i="8" a="1"/>
  <c r="F7" i="8" s="1"/>
  <c r="F6" i="8" a="1"/>
  <c r="F6" i="8" s="1"/>
  <c r="F7" i="7" a="1"/>
  <c r="F7" i="7" s="1"/>
  <c r="F6" i="7" a="1"/>
  <c r="F6" i="7" s="1"/>
  <c r="F7" i="6" a="1"/>
  <c r="F7" i="6" s="1"/>
  <c r="F6" i="6" a="1"/>
  <c r="F6" i="6" s="1"/>
  <c r="F7" i="5" a="1"/>
  <c r="F7" i="5" s="1"/>
  <c r="F6" i="5" a="1"/>
  <c r="F6" i="5" s="1"/>
  <c r="F7" i="4" a="1"/>
  <c r="F7" i="4" s="1"/>
  <c r="F6" i="4" a="1"/>
  <c r="F6" i="4" s="1"/>
  <c r="F7" i="3" a="1"/>
  <c r="F7" i="3" s="1"/>
  <c r="F6" i="3" a="1"/>
  <c r="F6" i="3" s="1"/>
  <c r="F7" i="1" a="1"/>
  <c r="F7" i="1" s="1"/>
  <c r="F6" i="1" a="1"/>
  <c r="F6" i="1" s="1"/>
  <c r="F5" i="1" a="1"/>
  <c r="F5" i="1" s="1"/>
  <c r="F2" i="7"/>
  <c r="F5" i="7"/>
  <c r="F5" i="9" a="1"/>
  <c r="F5" i="9" s="1"/>
  <c r="F5" i="21" a="1"/>
  <c r="F5" i="21" s="1"/>
  <c r="F5" i="20" a="1"/>
  <c r="F5" i="20" s="1"/>
  <c r="F5" i="19" a="1"/>
  <c r="F5" i="19" s="1"/>
  <c r="F5" i="18" a="1"/>
  <c r="F5" i="18" s="1"/>
  <c r="F5" i="17" a="1"/>
  <c r="F5" i="17" s="1"/>
  <c r="F5" i="16" a="1"/>
  <c r="F5" i="16" s="1"/>
  <c r="F5" i="15" a="1"/>
  <c r="F5" i="15" s="1"/>
  <c r="F5" i="14" a="1"/>
  <c r="F5" i="14" s="1"/>
  <c r="F5" i="13" a="1"/>
  <c r="F5" i="13" s="1"/>
  <c r="F5" i="12" a="1"/>
  <c r="F5" i="12" s="1"/>
  <c r="F5" i="11" a="1"/>
  <c r="F5" i="11" s="1"/>
  <c r="F5" i="10" a="1"/>
  <c r="F5" i="10" s="1"/>
  <c r="F5" i="8" a="1"/>
  <c r="F5" i="8" s="1"/>
  <c r="F5" i="6" a="1"/>
  <c r="F5" i="6" s="1"/>
  <c r="F5" i="5" a="1"/>
  <c r="F5" i="5" s="1"/>
  <c r="F5" i="4" a="1"/>
  <c r="F5" i="4" s="1"/>
  <c r="F5" i="3" a="1"/>
  <c r="F5" i="3" s="1"/>
  <c r="F4" i="21" a="1"/>
  <c r="F4" i="21" s="1"/>
  <c r="F4" i="20" a="1"/>
  <c r="F4" i="20" s="1"/>
  <c r="F4" i="19" a="1"/>
  <c r="F4" i="19" s="1"/>
  <c r="F4" i="18" a="1"/>
  <c r="F4" i="18" s="1"/>
  <c r="F4" i="17" a="1"/>
  <c r="F4" i="17" s="1"/>
  <c r="F4" i="16" a="1"/>
  <c r="F4" i="16" s="1"/>
  <c r="F4" i="15" a="1"/>
  <c r="F4" i="15" s="1"/>
  <c r="F4" i="14" a="1"/>
  <c r="F4" i="14" s="1"/>
  <c r="F4" i="13" a="1"/>
  <c r="F4" i="13" s="1"/>
  <c r="F4" i="12" a="1"/>
  <c r="F4" i="12" s="1"/>
  <c r="F4" i="11" a="1"/>
  <c r="F4" i="11" s="1"/>
  <c r="F4" i="10" a="1"/>
  <c r="F4" i="10" s="1"/>
  <c r="F4" i="9" a="1"/>
  <c r="F4" i="9" s="1"/>
  <c r="F4" i="8" a="1"/>
  <c r="F4" i="8" s="1"/>
  <c r="F4" i="7" a="1"/>
  <c r="F4" i="7" s="1"/>
  <c r="F4" i="6" a="1"/>
  <c r="F4" i="6" s="1"/>
  <c r="F4" i="5" a="1"/>
  <c r="F4" i="5" s="1"/>
  <c r="F4" i="4" a="1"/>
  <c r="F4" i="4" s="1"/>
  <c r="F4" i="3" a="1"/>
  <c r="F4" i="3" s="1"/>
  <c r="F4" i="1" a="1"/>
  <c r="F4" i="1" s="1"/>
  <c r="F3" i="3" a="1"/>
  <c r="F3" i="3" s="1"/>
  <c r="F3" i="21" a="1"/>
  <c r="F3" i="21" s="1"/>
  <c r="F3" i="20" a="1"/>
  <c r="F3" i="20" s="1"/>
  <c r="F3" i="19" a="1"/>
  <c r="F3" i="19" s="1"/>
  <c r="F3" i="18" a="1"/>
  <c r="F3" i="18" s="1"/>
  <c r="F3" i="17" a="1"/>
  <c r="F3" i="17" s="1"/>
  <c r="F3" i="16" a="1"/>
  <c r="F3" i="16" s="1"/>
  <c r="F3" i="15" a="1"/>
  <c r="F3" i="15" s="1"/>
  <c r="F3" i="14" a="1"/>
  <c r="F3" i="14" s="1"/>
  <c r="F3" i="13" a="1"/>
  <c r="F3" i="13" s="1"/>
  <c r="F3" i="12" a="1"/>
  <c r="F3" i="12" s="1"/>
  <c r="F3" i="10" a="1"/>
  <c r="F3" i="10" s="1"/>
  <c r="F3" i="9" a="1"/>
  <c r="F3" i="9" s="1"/>
  <c r="F3" i="8" a="1"/>
  <c r="F3" i="8" s="1"/>
  <c r="F3" i="7" a="1"/>
  <c r="F3" i="7" s="1"/>
  <c r="F3" i="6" a="1"/>
  <c r="F3" i="6" s="1"/>
  <c r="F3" i="5" a="1"/>
  <c r="F3" i="5" s="1"/>
  <c r="F3" i="4" a="1"/>
  <c r="F3" i="4" s="1"/>
  <c r="F3" i="1" a="1"/>
  <c r="F3" i="1" s="1"/>
  <c r="F3" i="11" a="1"/>
  <c r="F3" i="11" s="1"/>
  <c r="F2" i="21" l="1"/>
  <c r="F2" i="20"/>
  <c r="F2" i="19"/>
  <c r="F2" i="18"/>
  <c r="F2" i="17"/>
  <c r="F2" i="16"/>
  <c r="F2" i="15"/>
  <c r="F2" i="14"/>
  <c r="F2" i="13"/>
  <c r="F2" i="12"/>
  <c r="F2" i="11"/>
  <c r="F2" i="10"/>
  <c r="F2" i="9"/>
  <c r="F2" i="8"/>
  <c r="F2" i="6"/>
  <c r="F2" i="5"/>
  <c r="F2" i="4"/>
  <c r="F2" i="3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35D59-FC4B-4DFB-89F8-8DA0F97226F6}" keepAlive="1" name="Consulta - TradeResults1" description="Ligação à consulta 'TradeResults1' no livro." type="5" refreshedVersion="6" background="1" saveData="1">
    <dbPr connection="Provider=Microsoft.Mashup.OleDb.1;Data Source=$Workbook$;Location=TradeResults1;Extended Properties=&quot;&quot;" command="SELECT * FROM [TradeResults1]"/>
  </connection>
  <connection id="2" xr16:uid="{3CED6FA9-10A1-48B2-9AFE-D04D41808EE1}" keepAlive="1" name="Consulta - TradeResults10" description="Ligação à consulta 'TradeResults10' no livro." type="5" refreshedVersion="6" background="1" saveData="1">
    <dbPr connection="Provider=Microsoft.Mashup.OleDb.1;Data Source=$Workbook$;Location=TradeResults10;Extended Properties=&quot;&quot;" command="SELECT * FROM [TradeResults10]"/>
  </connection>
  <connection id="3" xr16:uid="{CCF320DD-BC36-43DE-B804-C06F7D39C57B}" keepAlive="1" name="Consulta - TradeResults11" description="Ligação à consulta 'TradeResults11' no livro." type="5" refreshedVersion="6" background="1" saveData="1">
    <dbPr connection="Provider=Microsoft.Mashup.OleDb.1;Data Source=$Workbook$;Location=TradeResults11;Extended Properties=&quot;&quot;" command="SELECT * FROM [TradeResults11]"/>
  </connection>
  <connection id="4" xr16:uid="{F6933A25-16FC-4640-BBC7-E028D5CAAE2A}" keepAlive="1" name="Consulta - TradeResults12" description="Ligação à consulta 'TradeResults12' no livro." type="5" refreshedVersion="6" background="1" saveData="1">
    <dbPr connection="Provider=Microsoft.Mashup.OleDb.1;Data Source=$Workbook$;Location=TradeResults12;Extended Properties=&quot;&quot;" command="SELECT * FROM [TradeResults12]"/>
  </connection>
  <connection id="5" xr16:uid="{E319D702-F126-4D50-8B0B-2F7555239D7C}" keepAlive="1" name="Consulta - TradeResults13" description="Ligação à consulta 'TradeResults13' no livro." type="5" refreshedVersion="6" background="1" saveData="1">
    <dbPr connection="Provider=Microsoft.Mashup.OleDb.1;Data Source=$Workbook$;Location=TradeResults13;Extended Properties=&quot;&quot;" command="SELECT * FROM [TradeResults13]"/>
  </connection>
  <connection id="6" xr16:uid="{BDE44225-1725-48B7-A82A-A1E42144B4F7}" keepAlive="1" name="Consulta - TradeResults14" description="Ligação à consulta 'TradeResults14' no livro." type="5" refreshedVersion="6" background="1" saveData="1">
    <dbPr connection="Provider=Microsoft.Mashup.OleDb.1;Data Source=$Workbook$;Location=TradeResults14;Extended Properties=&quot;&quot;" command="SELECT * FROM [TradeResults14]"/>
  </connection>
  <connection id="7" xr16:uid="{81BBC885-D482-4CB9-A75A-BDAFC02AF50F}" keepAlive="1" name="Consulta - TradeResults15" description="Ligação à consulta 'TradeResults15' no livro." type="5" refreshedVersion="6" background="1" saveData="1">
    <dbPr connection="Provider=Microsoft.Mashup.OleDb.1;Data Source=$Workbook$;Location=TradeResults15;Extended Properties=&quot;&quot;" command="SELECT * FROM [TradeResults15]"/>
  </connection>
  <connection id="8" xr16:uid="{8638ECF9-E87A-4719-AB95-A606281F0CFA}" keepAlive="1" name="Consulta - TradeResults16" description="Ligação à consulta 'TradeResults16' no livro." type="5" refreshedVersion="6" background="1" saveData="1">
    <dbPr connection="Provider=Microsoft.Mashup.OleDb.1;Data Source=$Workbook$;Location=TradeResults16;Extended Properties=&quot;&quot;" command="SELECT * FROM [TradeResults16]"/>
  </connection>
  <connection id="9" xr16:uid="{8E90F94C-A30F-4588-8AAB-A32C64CB907D}" keepAlive="1" name="Consulta - TradeResults17" description="Ligação à consulta 'TradeResults17' no livro." type="5" refreshedVersion="6" background="1" saveData="1">
    <dbPr connection="Provider=Microsoft.Mashup.OleDb.1;Data Source=$Workbook$;Location=TradeResults17;Extended Properties=&quot;&quot;" command="SELECT * FROM [TradeResults17]"/>
  </connection>
  <connection id="10" xr16:uid="{EF0B5158-EF55-417F-BA77-D1E2F41341B3}" keepAlive="1" name="Consulta - TradeResults18" description="Ligação à consulta 'TradeResults18' no livro." type="5" refreshedVersion="6" background="1" saveData="1">
    <dbPr connection="Provider=Microsoft.Mashup.OleDb.1;Data Source=$Workbook$;Location=TradeResults18;Extended Properties=&quot;&quot;" command="SELECT * FROM [TradeResults18]"/>
  </connection>
  <connection id="11" xr16:uid="{86D525F7-C435-44C4-A8A5-4DA2FC4D6F67}" keepAlive="1" name="Consulta - TradeResults19" description="Ligação à consulta 'TradeResults19' no livro." type="5" refreshedVersion="6" background="1" saveData="1">
    <dbPr connection="Provider=Microsoft.Mashup.OleDb.1;Data Source=$Workbook$;Location=TradeResults19;Extended Properties=&quot;&quot;" command="SELECT * FROM [TradeResults19]"/>
  </connection>
  <connection id="12" xr16:uid="{94185FE4-4AD1-47F1-8936-6C35F8532890}" keepAlive="1" name="Consulta - TradeResults2" description="Ligação à consulta 'TradeResults2' no livro." type="5" refreshedVersion="6" background="1" saveData="1">
    <dbPr connection="Provider=Microsoft.Mashup.OleDb.1;Data Source=$Workbook$;Location=TradeResults2;Extended Properties=&quot;&quot;" command="SELECT * FROM [TradeResults2]"/>
  </connection>
  <connection id="13" xr16:uid="{1700E37A-5C89-41FB-A73F-F4B417D5FEE8}" keepAlive="1" name="Consulta - TradeResults20" description="Ligação à consulta 'TradeResults20' no livro." type="5" refreshedVersion="6" background="1" saveData="1">
    <dbPr connection="Provider=Microsoft.Mashup.OleDb.1;Data Source=$Workbook$;Location=TradeResults20;Extended Properties=&quot;&quot;" command="SELECT * FROM [TradeResults20]"/>
  </connection>
  <connection id="14" xr16:uid="{D6C17468-A2ED-4018-A963-709E6F7BAE72}" keepAlive="1" name="Consulta - TradeResults3" description="Ligação à consulta 'TradeResults3' no livro." type="5" refreshedVersion="6" background="1" saveData="1">
    <dbPr connection="Provider=Microsoft.Mashup.OleDb.1;Data Source=$Workbook$;Location=TradeResults3;Extended Properties=&quot;&quot;" command="SELECT * FROM [TradeResults3]"/>
  </connection>
  <connection id="15" xr16:uid="{29819A86-D352-400E-85A9-E9399825D51E}" keepAlive="1" name="Consulta - TradeResults4" description="Ligação à consulta 'TradeResults4' no livro." type="5" refreshedVersion="6" background="1" saveData="1">
    <dbPr connection="Provider=Microsoft.Mashup.OleDb.1;Data Source=$Workbook$;Location=TradeResults4;Extended Properties=&quot;&quot;" command="SELECT * FROM [TradeResults4]"/>
  </connection>
  <connection id="16" xr16:uid="{3D32CF83-8447-4E7D-98E4-57B87D890DE5}" keepAlive="1" name="Consulta - TradeResults5" description="Ligação à consulta 'TradeResults5' no livro." type="5" refreshedVersion="6" background="1" saveData="1">
    <dbPr connection="Provider=Microsoft.Mashup.OleDb.1;Data Source=$Workbook$;Location=TradeResults5;Extended Properties=&quot;&quot;" command="SELECT * FROM [TradeResults5]"/>
  </connection>
  <connection id="17" xr16:uid="{8813AD73-BEEE-4939-A4E4-F5428B9B265F}" keepAlive="1" name="Consulta - TradeResults6" description="Ligação à consulta 'TradeResults6' no livro." type="5" refreshedVersion="6" background="1" saveData="1">
    <dbPr connection="Provider=Microsoft.Mashup.OleDb.1;Data Source=$Workbook$;Location=TradeResults6;Extended Properties=&quot;&quot;" command="SELECT * FROM [TradeResults6]"/>
  </connection>
  <connection id="18" xr16:uid="{33F2D45A-82A9-494B-9906-341F7EFC09B5}" keepAlive="1" name="Consulta - TradeResults7" description="Ligação à consulta 'TradeResults7' no livro." type="5" refreshedVersion="6" background="1" saveData="1">
    <dbPr connection="Provider=Microsoft.Mashup.OleDb.1;Data Source=$Workbook$;Location=TradeResults7;Extended Properties=&quot;&quot;" command="SELECT * FROM [TradeResults7]"/>
  </connection>
  <connection id="19" xr16:uid="{C0886B57-1D5B-4D39-8241-7496FE5B4752}" keepAlive="1" name="Consulta - TradeResults8" description="Ligação à consulta 'TradeResults8' no livro." type="5" refreshedVersion="6" background="1" saveData="1">
    <dbPr connection="Provider=Microsoft.Mashup.OleDb.1;Data Source=$Workbook$;Location=TradeResults8;Extended Properties=&quot;&quot;" command="SELECT * FROM [TradeResults8]"/>
  </connection>
  <connection id="20" xr16:uid="{5DA7A6C7-6546-496E-BEF7-FE137A4D6B39}" keepAlive="1" name="Consulta - TradeResults9" description="Ligação à consulta 'TradeResults9' no livro." type="5" refreshedVersion="6" background="1" saveData="1">
    <dbPr connection="Provider=Microsoft.Mashup.OleDb.1;Data Source=$Workbook$;Location=TradeResults9;Extended Properties=&quot;&quot;" command="SELECT * FROM [TradeResults9]"/>
  </connection>
</connections>
</file>

<file path=xl/sharedStrings.xml><?xml version="1.0" encoding="utf-8"?>
<sst xmlns="http://schemas.openxmlformats.org/spreadsheetml/2006/main" count="180" uniqueCount="9">
  <si>
    <t>Column1</t>
  </si>
  <si>
    <t>Column2</t>
  </si>
  <si>
    <t>Column3</t>
  </si>
  <si>
    <t>Success Rate:</t>
  </si>
  <si>
    <t>Average Profit Margin:</t>
  </si>
  <si>
    <t>Standard deviation:</t>
  </si>
  <si>
    <t>Gain Standard Deviation:</t>
  </si>
  <si>
    <t>Loss Standard Deviation:</t>
  </si>
  <si>
    <t>Average Profit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</si>
</sst>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right"/>
    </xf>
    <xf numFmtId="10" fontId="0" fillId="0" borderId="0" xfId="1" applyNumberFormat="1" applyFont="1"/>
    <xf numFmtId="10" fontId="1" fillId="0" borderId="0" xfId="1" applyNumberFormat="1" applyFont="1"/>
    <xf numFmtId="0" fontId="2" fillId="0" borderId="0" xfId="0" applyFont="1" applyAlignment="1">
      <alignment horizontal="right" wrapText="1"/>
    </xf>
    <xf numFmtId="9" fontId="0" fillId="0" borderId="0" xfId="1" applyFont="1"/>
    <xf numFmtId="2" fontId="1" fillId="0" borderId="0" xfId="1" applyNumberFormat="1" applyFont="1"/>
  </cellXfs>
  <cellStyles count="2">
    <cellStyle name="Normal" xfId="0" builtinId="0"/>
    <cellStyle name="Percentagem" xfId="1" builtinId="5"/>
  </cellStyles>
  <dxfs count="2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0" connectionId="13" xr16:uid="{280593D8-0364-4253-A87C-4B1311D4D0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9" connectionId="11" xr16:uid="{FA9A3555-9668-453A-B901-DFF0DF990B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8" connectionId="10" xr16:uid="{714B8217-0445-4794-839E-D8497B8B0D9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7" connectionId="9" xr16:uid="{4ADB6FB5-E1C8-4040-A9EF-7CE1AAAFE6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6" connectionId="8" xr16:uid="{A5E1333F-B71E-4BA2-A280-A9A756CE93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5" connectionId="7" xr16:uid="{3D0ECF80-E676-4E57-BC81-B8EDEC0A68F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6" xr16:uid="{329FBD7A-016B-426E-B57C-347646B90C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5" xr16:uid="{3E249BC8-C420-4AEB-92F1-5C48AE3F0C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4" xr16:uid="{6A02ACB2-6529-42C5-B3B0-4341051A67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3" xr16:uid="{33E7B204-B6F8-46C3-BB49-C25B0A9892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2" xr16:uid="{F93E95DA-097D-436B-8B79-803068AB730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20" xr16:uid="{FB27E724-7B6D-4D5D-8FC2-ECA34854F6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9" xr16:uid="{86B80AE5-4DB8-4A26-9AD9-80CBE3E4DD8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8" xr16:uid="{70C051E3-40A9-4D3D-A371-4EDE2918EF0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7" xr16:uid="{B61E25E8-E7DB-4987-B901-3D55BBD77E7A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6" xr16:uid="{E3535827-0669-468A-94CE-2C21C568027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5" xr16:uid="{D8610BAC-5F46-4F1A-BA86-C36707FAF1D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4" xr16:uid="{D8C4C119-DFF7-4AE8-9228-551CD98C17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2" xr16:uid="{F5F0FE88-ECD9-44F3-B9DF-0EA9BBE8E04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F029023-971E-4C4C-9CF1-6CBDDEABCA0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2C10476-1635-4B09-8892-CB0916A5473D}" name="TradeResults20" displayName="TradeResults20" ref="A1:C151" tableType="queryTable" totalsRowShown="0">
  <autoFilter ref="A1:C151" xr:uid="{5296785B-2DD2-45DD-B218-E3A69F7D5A1C}"/>
  <tableColumns count="3">
    <tableColumn id="1" xr3:uid="{E8A01DB1-0085-4834-92A4-8F4B80501CDD}" uniqueName="1" name="Column1" queryTableFieldId="1"/>
    <tableColumn id="2" xr3:uid="{8E83F755-CAF4-46FF-A5E2-2B9CDEE6D605}" uniqueName="2" name="Column2" queryTableFieldId="2"/>
    <tableColumn id="3" xr3:uid="{EF692A94-20D0-4587-9656-7677A8CEDC6F}" uniqueName="3" name="Column3" queryTableFieldId="3" dataDxfId="0" dataCellStyle="Percentagem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28A3D61-EB54-4CC0-A946-82E5F613ACA0}" name="TradeResults19" displayName="TradeResults19" ref="A1:C151" tableType="queryTable" totalsRowShown="0">
  <autoFilter ref="A1:C151" xr:uid="{A00586A6-93EB-4A65-9B0E-5B2CC82D5837}"/>
  <tableColumns count="3">
    <tableColumn id="1" xr3:uid="{42D8B71F-2443-4E8A-901A-47EC5D3F7B56}" uniqueName="1" name="Column1" queryTableFieldId="1"/>
    <tableColumn id="2" xr3:uid="{29D44FBF-2B14-439B-9D58-1EB6FF1C612A}" uniqueName="2" name="Column2" queryTableFieldId="2"/>
    <tableColumn id="3" xr3:uid="{DD5590DF-BC18-4508-8FFA-EDD2F6B92882}" uniqueName="3" name="Column3" queryTableFieldId="3" dataDxfId="1" dataCellStyle="Percentagem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CC44568-C7AA-499C-AC70-D2805F7137AE}" name="TradeResults18" displayName="TradeResults18" ref="A1:C151" tableType="queryTable" totalsRowShown="0">
  <autoFilter ref="A1:C151" xr:uid="{048B1D0E-03D0-4577-876A-5B0ACBBF97AB}"/>
  <tableColumns count="3">
    <tableColumn id="1" xr3:uid="{34A7A3D7-B95C-47DA-84DA-8FFBD6DF5CA9}" uniqueName="1" name="Column1" queryTableFieldId="1"/>
    <tableColumn id="2" xr3:uid="{66C615AE-B671-4170-858C-43AEDEA9D69E}" uniqueName="2" name="Column2" queryTableFieldId="2"/>
    <tableColumn id="3" xr3:uid="{8C059617-6F7F-47EC-87EE-92B4F2DDFCC6}" uniqueName="3" name="Column3" queryTableFieldId="3" dataDxfId="2" dataCellStyle="Percentagem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F8AB69-9B12-4143-99B7-5E848151BD1E}" name="TradeResults17" displayName="TradeResults17" ref="A1:C151" tableType="queryTable" totalsRowShown="0">
  <autoFilter ref="A1:C151" xr:uid="{00DCC2CE-2411-40EC-9F1F-449D17998080}"/>
  <tableColumns count="3">
    <tableColumn id="1" xr3:uid="{49BB1D36-E058-484F-A60C-26A0143F12FA}" uniqueName="1" name="Column1" queryTableFieldId="1"/>
    <tableColumn id="2" xr3:uid="{41535F4D-0CF6-40A1-887A-72A89A027F64}" uniqueName="2" name="Column2" queryTableFieldId="2"/>
    <tableColumn id="3" xr3:uid="{D9184633-DA57-4E32-837B-C2EFCB8F13B1}" uniqueName="3" name="Column3" queryTableFieldId="3" dataDxfId="3" dataCellStyle="Percentagem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74E71BC-9197-4B78-B8DB-D605E89EA022}" name="TradeResults16" displayName="TradeResults16" ref="A1:C151" tableType="queryTable" totalsRowShown="0">
  <autoFilter ref="A1:C151" xr:uid="{8FB226BB-BF84-4E1D-B1DC-2BE042875C08}"/>
  <tableColumns count="3">
    <tableColumn id="1" xr3:uid="{82A1C1E7-41B6-4462-B6D3-8C7AA4D4A704}" uniqueName="1" name="Column1" queryTableFieldId="1"/>
    <tableColumn id="2" xr3:uid="{73EE4BE6-3C0A-4E5C-AB31-78B450F70834}" uniqueName="2" name="Column2" queryTableFieldId="2"/>
    <tableColumn id="3" xr3:uid="{27EE28EA-6692-4C3F-BC1A-2D9D026B9351}" uniqueName="3" name="Column3" queryTableFieldId="3" dataDxfId="4" dataCellStyle="Percentagem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27E49B-13A2-468D-8193-0A33180A159B}" name="TradeResults15" displayName="TradeResults15" ref="A1:C151" tableType="queryTable" totalsRowShown="0">
  <autoFilter ref="A1:C151" xr:uid="{1E246A59-C68C-46B9-9106-93F3A2EA1A11}"/>
  <tableColumns count="3">
    <tableColumn id="1" xr3:uid="{ECD65537-B509-4BE6-BCC8-C102E3547066}" uniqueName="1" name="Column1" queryTableFieldId="1"/>
    <tableColumn id="2" xr3:uid="{8AE00ED2-8CED-4268-BB36-D8C4F1C3675F}" uniqueName="2" name="Column2" queryTableFieldId="2"/>
    <tableColumn id="3" xr3:uid="{FD0C66A9-E032-4CB0-B9DE-FC99C5E4C89F}" uniqueName="3" name="Column3" queryTableFieldId="3" dataDxfId="5" dataCellStyle="Percentagem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B4B8BFD-A0D6-4268-B445-FCB6115A89C5}" name="TradeResults14" displayName="TradeResults14" ref="A1:C151" tableType="queryTable" totalsRowShown="0">
  <autoFilter ref="A1:C151" xr:uid="{C87402D5-BFE0-4672-94F5-8CD72986ADB7}"/>
  <tableColumns count="3">
    <tableColumn id="1" xr3:uid="{F2FBE2B3-238A-4FA3-A26A-7A1072843F6C}" uniqueName="1" name="Column1" queryTableFieldId="1"/>
    <tableColumn id="2" xr3:uid="{3AEDEFD4-9E99-40C2-A182-EB14922AE5BC}" uniqueName="2" name="Column2" queryTableFieldId="2"/>
    <tableColumn id="3" xr3:uid="{D56279FC-333C-4EA2-9591-46A4DCA75209}" uniqueName="3" name="Column3" queryTableFieldId="3" dataDxfId="6" dataCellStyle="Percentagem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10EFB7A-46F5-4F4D-AA61-BFA25C4CB983}" name="TradeResults13" displayName="TradeResults13" ref="A1:C151" tableType="queryTable" totalsRowShown="0">
  <autoFilter ref="A1:C151" xr:uid="{4861978A-2058-49B2-A5D5-893BDC35A020}"/>
  <tableColumns count="3">
    <tableColumn id="1" xr3:uid="{9957CAE8-B1B1-44DA-84F4-79AD3A07DC8B}" uniqueName="1" name="Column1" queryTableFieldId="1"/>
    <tableColumn id="2" xr3:uid="{AE86CC0D-029E-4D68-A13B-45E57E318641}" uniqueName="2" name="Column2" queryTableFieldId="2"/>
    <tableColumn id="3" xr3:uid="{B71A071F-9D60-4E7F-B9EA-E12D52EF270A}" uniqueName="3" name="Column3" queryTableFieldId="3" dataDxfId="7" dataCellStyle="Percentagem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22BED6-4C1D-449D-B361-8A80C473B0A6}" name="TradeResults12" displayName="TradeResults12" ref="A1:C151" tableType="queryTable" totalsRowShown="0">
  <autoFilter ref="A1:C151" xr:uid="{59D1D396-68FD-4588-8A7A-DAA3D2D4C6F7}"/>
  <tableColumns count="3">
    <tableColumn id="1" xr3:uid="{F9FB74B4-3232-4E51-89CE-127FAFFB299B}" uniqueName="1" name="Column1" queryTableFieldId="1"/>
    <tableColumn id="2" xr3:uid="{CD9F3CDC-33FC-4472-97BE-BB2023CC502B}" uniqueName="2" name="Column2" queryTableFieldId="2"/>
    <tableColumn id="3" xr3:uid="{0949A72C-C457-4EB6-A011-9EA54114ACA9}" uniqueName="3" name="Column3" queryTableFieldId="3" dataDxfId="8" dataCellStyle="Percentagem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361FCB-FCB4-4160-B560-322769BBFD54}" name="TradeResults11" displayName="TradeResults11" ref="A1:C151" tableType="queryTable" totalsRowShown="0">
  <autoFilter ref="A1:C151" xr:uid="{E90615ED-3BD1-423C-B915-5558A15F530A}"/>
  <tableColumns count="3">
    <tableColumn id="1" xr3:uid="{36801D59-7636-4FCC-87D1-B54532BF5940}" uniqueName="1" name="Column1" queryTableFieldId="1"/>
    <tableColumn id="2" xr3:uid="{646F07C9-3BB4-41B2-8F52-D2BBC0CD37A4}" uniqueName="2" name="Column2" queryTableFieldId="2"/>
    <tableColumn id="3" xr3:uid="{1607B47C-7BF9-4669-B925-3F4EE4F59473}" uniqueName="3" name="Column3" queryTableFieldId="3" dataDxfId="9" dataCellStyle="Percentagem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AE09E5-2930-4F04-9717-C8CD5C43C7AB}" name="TradeResults10" displayName="TradeResults10" ref="A1:C151" tableType="queryTable" totalsRowShown="0">
  <autoFilter ref="A1:C151" xr:uid="{491B5035-D946-40C9-AA00-961ADCF2A866}"/>
  <tableColumns count="3">
    <tableColumn id="1" xr3:uid="{1F98247A-18F2-4926-B73F-47B195FD44A8}" uniqueName="1" name="Column1" queryTableFieldId="1"/>
    <tableColumn id="2" xr3:uid="{07CDA080-DE92-4C7F-AA42-3010DFF6EC3B}" uniqueName="2" name="Column2" queryTableFieldId="2"/>
    <tableColumn id="3" xr3:uid="{E35C6CA6-C647-4306-B321-E4B0B966706E}" uniqueName="3" name="Column3" queryTableFieldId="3" dataDxfId="10" dataCellStyle="Percentagem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95B652-08DC-4AAF-A08A-8F6D0D6681B0}" name="TradeResults9" displayName="TradeResults9" ref="A1:C151" tableType="queryTable" totalsRowShown="0">
  <autoFilter ref="A1:C151" xr:uid="{7A900613-FE5B-46FC-930C-157F120D8526}"/>
  <tableColumns count="3">
    <tableColumn id="1" xr3:uid="{8F5C87CF-23BF-4A05-BA66-5042FBA3BB7E}" uniqueName="1" name="Column1" queryTableFieldId="1"/>
    <tableColumn id="2" xr3:uid="{D0B4FF0C-E180-4DC4-AEA0-DFF7223E5FF2}" uniqueName="2" name="Column2" queryTableFieldId="2"/>
    <tableColumn id="3" xr3:uid="{B7172490-2D9D-4DF1-9A95-1A83E7A09E85}" uniqueName="3" name="Column3" queryTableFieldId="3" dataDxfId="11" dataCellStyle="Percentagem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62CFE5-181C-4365-90C8-351A4A25D22D}" name="TradeResults8" displayName="TradeResults8" ref="A1:C151" tableType="queryTable" totalsRowShown="0">
  <autoFilter ref="A1:C151" xr:uid="{0D271D30-B608-4CD9-A0A1-12595BC53AB1}"/>
  <tableColumns count="3">
    <tableColumn id="1" xr3:uid="{F6AD0A59-ADDB-47A0-B23A-E08B74E8F3B9}" uniqueName="1" name="Column1" queryTableFieldId="1"/>
    <tableColumn id="2" xr3:uid="{2C4D2B51-9E1A-4C98-BC6A-6089AA6E84BB}" uniqueName="2" name="Column2" queryTableFieldId="2"/>
    <tableColumn id="3" xr3:uid="{8D7F500F-BD2B-4E64-A4FF-8BF12BCA58D7}" uniqueName="3" name="Column3" queryTableFieldId="3" dataDxfId="12" dataCellStyle="Percentagem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17B50A-F394-4200-8A22-04B3D1966C96}" name="TradeResults7" displayName="TradeResults7" ref="A1:C151" tableType="queryTable" totalsRowShown="0">
  <autoFilter ref="A1:C151" xr:uid="{8E8E1984-182A-40F1-9C32-D45AF53C606D}"/>
  <tableColumns count="3">
    <tableColumn id="1" xr3:uid="{F7730B09-1CCD-4F21-9AE4-94D90E128619}" uniqueName="1" name="Column1" queryTableFieldId="1"/>
    <tableColumn id="2" xr3:uid="{E5EAAD6C-440F-46C4-8F6B-E2D22AE11F55}" uniqueName="2" name="Column2" queryTableFieldId="2"/>
    <tableColumn id="3" xr3:uid="{6F895F48-F6AE-4020-AA59-87686EBA438B}" uniqueName="3" name="Column3" queryTableFieldId="3" dataDxfId="13" dataCellStyle="Percentagem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A5C721-E7B9-4FA3-AC39-465589FD5BAF}" name="TradeResults6" displayName="TradeResults6" ref="A1:C151" tableType="queryTable" totalsRowShown="0">
  <autoFilter ref="A1:C151" xr:uid="{860BA4E6-0046-4544-A7A8-1320F1551937}"/>
  <tableColumns count="3">
    <tableColumn id="1" xr3:uid="{D52EACCC-F2E5-4E21-9E4F-ACADBBCC6E7E}" uniqueName="1" name="Column1" queryTableFieldId="1"/>
    <tableColumn id="2" xr3:uid="{B01172F0-568F-489C-8B78-690ADCD26A2D}" uniqueName="2" name="Column2" queryTableFieldId="2"/>
    <tableColumn id="3" xr3:uid="{85410E71-F874-47D5-B8B8-E8FE3FABAF00}" uniqueName="3" name="Column3" queryTableFieldId="3" dataDxfId="14" dataCellStyle="Percentagem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DF0C81-B2DE-47A6-9A11-16346ECE8527}" name="TradeResults5" displayName="TradeResults5" ref="A1:C151" tableType="queryTable" totalsRowShown="0">
  <autoFilter ref="A1:C151" xr:uid="{9BA27928-8084-42C7-AF14-C50280AF1212}"/>
  <tableColumns count="3">
    <tableColumn id="1" xr3:uid="{07EC0321-592F-42BE-9642-9D82EEA41150}" uniqueName="1" name="Column1" queryTableFieldId="1"/>
    <tableColumn id="2" xr3:uid="{450F66D7-2EE7-4A10-AEDE-C82EBA8110A7}" uniqueName="2" name="Column2" queryTableFieldId="2"/>
    <tableColumn id="3" xr3:uid="{1224BAB8-DAD3-4DFA-B9C8-6795EBC1FBC6}" uniqueName="3" name="Column3" queryTableFieldId="3" dataDxfId="15" dataCellStyle="Percentagem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B0BFF6-7843-4708-B2AE-9B526FEB26BF}" name="TradeResults4" displayName="TradeResults4" ref="A1:C151" tableType="queryTable" totalsRowShown="0">
  <autoFilter ref="A1:C151" xr:uid="{2DD7A22F-A5C7-424F-9FFA-57A85F3FC506}"/>
  <tableColumns count="3">
    <tableColumn id="1" xr3:uid="{0073D4E3-3713-44BE-A6DE-5928F445B8E1}" uniqueName="1" name="Column1" queryTableFieldId="1"/>
    <tableColumn id="2" xr3:uid="{A21BC425-29FF-4340-A675-3A1D2736F55A}" uniqueName="2" name="Column2" queryTableFieldId="2"/>
    <tableColumn id="3" xr3:uid="{E3E5DFE4-8B71-4673-8646-967F54A5FDBB}" uniqueName="3" name="Column3" queryTableFieldId="3" dataDxfId="16" dataCellStyle="Percentagem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487FAD-9DB6-436E-8BC5-36EC5FFBC98E}" name="TradeResults3" displayName="TradeResults3" ref="A1:C151" tableType="queryTable" totalsRowShown="0">
  <autoFilter ref="A1:C151" xr:uid="{0B6E8940-4B93-4831-B30D-FECF0635A6F7}"/>
  <tableColumns count="3">
    <tableColumn id="1" xr3:uid="{86E1F38A-1BC7-417E-9F10-CD37ED1A57FB}" uniqueName="1" name="Column1" queryTableFieldId="1"/>
    <tableColumn id="2" xr3:uid="{A5953D20-E11E-44E2-8DC2-B6518E8C4CC9}" uniqueName="2" name="Column2" queryTableFieldId="2"/>
    <tableColumn id="3" xr3:uid="{4D4F4050-ECAA-4BD0-9AD9-6767CB927438}" uniqueName="3" name="Column3" queryTableFieldId="3" dataDxfId="17" dataCellStyle="Percentagem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3AF492-B4EE-42F6-84A7-36FC3450EBFB}" name="TradeResults2" displayName="TradeResults2" ref="A1:C151" tableType="queryTable" totalsRowShown="0">
  <autoFilter ref="A1:C151" xr:uid="{2BD96ABD-0B7A-404E-B1E6-C24EE734166F}"/>
  <tableColumns count="3">
    <tableColumn id="1" xr3:uid="{95934E30-D87C-4A65-8F12-A8EAEC45FA35}" uniqueName="1" name="Column1" queryTableFieldId="1"/>
    <tableColumn id="2" xr3:uid="{19F974C3-385E-43A2-BB1D-5CFF40A67843}" uniqueName="2" name="Column2" queryTableFieldId="2"/>
    <tableColumn id="3" xr3:uid="{EA874316-929C-4A19-BD2A-81F670AE0ACD}" uniqueName="3" name="Column3" queryTableFieldId="3" dataDxfId="18" dataCellStyle="Percentagem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9A41AE-EC85-4D7B-BC97-17BC9ADEC90E}" name="TradeResults1" displayName="TradeResults1" ref="A1:C151" tableType="queryTable" totalsRowShown="0">
  <autoFilter ref="A1:C151" xr:uid="{C46AC686-F11E-4A6A-8BB7-EE5CFFA62EFA}"/>
  <tableColumns count="3">
    <tableColumn id="1" xr3:uid="{10DD06FC-6987-4EFB-B1BD-E5DDDC4AE9E8}" uniqueName="1" name="Column1" queryTableFieldId="1"/>
    <tableColumn id="2" xr3:uid="{F7C664C3-A25F-4291-A347-F960B4827D47}" uniqueName="2" name="Column2" queryTableFieldId="2"/>
    <tableColumn id="3" xr3:uid="{CCF88549-18E3-46BD-BFDE-4198451F8DB2}" uniqueName="3" name="Column3" queryTableFieldId="3" dataDxfId="19" dataCellStyle="Percentage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0EC8-4E8E-4962-AE39-D6573EF4BF71}">
  <dimension ref="A1:F151"/>
  <sheetViews>
    <sheetView workbookViewId="0">
      <selection sqref="A1:C151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-55.810302999999998</v>
      </c>
      <c r="C2" s="2">
        <v>-7.7514306000000005E-2</v>
      </c>
      <c r="E2" s="1" t="s">
        <v>3</v>
      </c>
      <c r="F2" s="2">
        <f xml:space="preserve"> COUNTIF(TradeResults20[Column1], "VERDADEIRO") / COUNTA(TradeResults20[Column1])</f>
        <v>0.80666666666666664</v>
      </c>
    </row>
    <row r="3" spans="1:6" ht="18" x14ac:dyDescent="0.35">
      <c r="A3" t="b">
        <v>0</v>
      </c>
      <c r="B3">
        <v>196.44604000000001</v>
      </c>
      <c r="C3" s="2">
        <v>0.27284172000000001</v>
      </c>
      <c r="E3" s="1" t="s">
        <v>4</v>
      </c>
      <c r="F3" s="2">
        <f t="array" ref="F3" xml:space="preserve"> AVERAGE(IF(TradeResults20[Column1] = TRUE,TradeResults20[Column3]))</f>
        <v>-2.2972178561983473E-3</v>
      </c>
    </row>
    <row r="4" spans="1:6" ht="18" x14ac:dyDescent="0.35">
      <c r="A4" t="b">
        <v>1</v>
      </c>
      <c r="B4">
        <v>145.32409999999999</v>
      </c>
      <c r="C4" s="2">
        <v>0.20183903</v>
      </c>
      <c r="E4" s="1" t="s">
        <v>8</v>
      </c>
      <c r="F4" s="6">
        <f t="array" ref="F4" xml:space="preserve"> AVERAGE(IF(TradeResults20[Column1] = TRUE,TradeResults20[Column2],0))</f>
        <v>-1.3342246446666683</v>
      </c>
    </row>
    <row r="5" spans="1:6" ht="18" x14ac:dyDescent="0.35">
      <c r="A5" t="b">
        <v>1</v>
      </c>
      <c r="B5">
        <v>-88.472290000000001</v>
      </c>
      <c r="C5" s="2">
        <v>-0.12287818</v>
      </c>
      <c r="E5" s="4" t="s">
        <v>5</v>
      </c>
      <c r="F5" s="2">
        <f t="array" ref="F5">_xlfn.STDEV.P(IF(TradeResults20[Column1]=TRUE, TradeResults20[Column3]))</f>
        <v>0.13436780868384746</v>
      </c>
    </row>
    <row r="6" spans="1:6" ht="18" x14ac:dyDescent="0.35">
      <c r="A6" t="b">
        <v>1</v>
      </c>
      <c r="B6">
        <v>145.32409999999999</v>
      </c>
      <c r="C6" s="2">
        <v>0.20183903</v>
      </c>
      <c r="E6" s="1" t="s">
        <v>6</v>
      </c>
      <c r="F6" s="2">
        <f t="array" ref="F6">_xlfn.STDEV.P(IF(TradeResults20[Column1]=TRUE, IF(TradeResults20[Column3]&gt;0,TradeResults20[Column3])))</f>
        <v>7.1778756378824651E-2</v>
      </c>
    </row>
    <row r="7" spans="1:6" ht="18" x14ac:dyDescent="0.35">
      <c r="A7" t="b">
        <v>0</v>
      </c>
      <c r="B7">
        <v>193.57434000000001</v>
      </c>
      <c r="C7" s="2">
        <v>0.26885324999999999</v>
      </c>
      <c r="E7" s="1" t="s">
        <v>7</v>
      </c>
      <c r="F7" s="3">
        <f t="array" ref="F7">_xlfn.STDEV.P(IF(TradeResults20[Column1]=TRUE, IF(TradeResults20[Column3]&lt;0,TradeResults20[Column3])))</f>
        <v>3.9133480303664987E-2</v>
      </c>
    </row>
    <row r="8" spans="1:6" x14ac:dyDescent="0.3">
      <c r="A8" t="b">
        <v>1</v>
      </c>
      <c r="B8">
        <v>145.32409999999999</v>
      </c>
      <c r="C8" s="2">
        <v>0.20183903</v>
      </c>
    </row>
    <row r="9" spans="1:6" x14ac:dyDescent="0.3">
      <c r="A9" t="b">
        <v>1</v>
      </c>
      <c r="B9">
        <v>-88.472290000000001</v>
      </c>
      <c r="C9" s="2">
        <v>-0.12287818</v>
      </c>
    </row>
    <row r="10" spans="1:6" x14ac:dyDescent="0.3">
      <c r="A10" t="b">
        <v>1</v>
      </c>
      <c r="B10">
        <v>-36.088439999999999</v>
      </c>
      <c r="C10" s="2">
        <v>-5.0122834999999998E-2</v>
      </c>
    </row>
    <row r="11" spans="1:6" x14ac:dyDescent="0.3">
      <c r="A11" t="b">
        <v>1</v>
      </c>
      <c r="B11">
        <v>-88.472290000000001</v>
      </c>
      <c r="C11" s="2">
        <v>-0.12287818</v>
      </c>
    </row>
    <row r="12" spans="1:6" x14ac:dyDescent="0.3">
      <c r="A12" t="b">
        <v>1</v>
      </c>
      <c r="B12">
        <v>-88.472290000000001</v>
      </c>
      <c r="C12" s="2">
        <v>-0.12287818</v>
      </c>
    </row>
    <row r="13" spans="1:6" x14ac:dyDescent="0.3">
      <c r="A13" t="b">
        <v>1</v>
      </c>
      <c r="B13">
        <v>-54.82611</v>
      </c>
      <c r="C13" s="2">
        <v>-7.6147380000000001E-2</v>
      </c>
    </row>
    <row r="14" spans="1:6" x14ac:dyDescent="0.3">
      <c r="A14" t="b">
        <v>0</v>
      </c>
      <c r="B14">
        <v>200.54491999999999</v>
      </c>
      <c r="C14" s="2">
        <v>0.27853462000000001</v>
      </c>
    </row>
    <row r="15" spans="1:6" x14ac:dyDescent="0.3">
      <c r="A15" t="b">
        <v>1</v>
      </c>
      <c r="B15">
        <v>-54.545166000000002</v>
      </c>
      <c r="C15" s="2">
        <v>-7.5757175999999996E-2</v>
      </c>
    </row>
    <row r="16" spans="1:6" x14ac:dyDescent="0.3">
      <c r="A16" t="b">
        <v>1</v>
      </c>
      <c r="B16">
        <v>-88.472290000000001</v>
      </c>
      <c r="C16" s="2">
        <v>-0.12287818</v>
      </c>
    </row>
    <row r="17" spans="1:3" x14ac:dyDescent="0.3">
      <c r="A17" t="b">
        <v>1</v>
      </c>
      <c r="B17">
        <v>170.25476</v>
      </c>
      <c r="C17" s="2">
        <v>0.23646495000000001</v>
      </c>
    </row>
    <row r="18" spans="1:3" x14ac:dyDescent="0.3">
      <c r="A18" t="b">
        <v>1</v>
      </c>
      <c r="B18">
        <v>-30.092345999999999</v>
      </c>
      <c r="C18" s="2">
        <v>-4.1794926000000003E-2</v>
      </c>
    </row>
    <row r="19" spans="1:3" x14ac:dyDescent="0.3">
      <c r="A19" t="b">
        <v>1</v>
      </c>
      <c r="B19">
        <v>145.32409999999999</v>
      </c>
      <c r="C19" s="2">
        <v>0.20183903</v>
      </c>
    </row>
    <row r="20" spans="1:3" x14ac:dyDescent="0.3">
      <c r="A20" t="b">
        <v>0</v>
      </c>
      <c r="B20">
        <v>191.53308000000001</v>
      </c>
      <c r="C20" s="2">
        <v>0.26601817999999999</v>
      </c>
    </row>
    <row r="21" spans="1:3" x14ac:dyDescent="0.3">
      <c r="A21" t="b">
        <v>1</v>
      </c>
      <c r="B21">
        <v>145.32409999999999</v>
      </c>
      <c r="C21" s="2">
        <v>0.20183903</v>
      </c>
    </row>
    <row r="22" spans="1:3" x14ac:dyDescent="0.3">
      <c r="A22" t="b">
        <v>1</v>
      </c>
      <c r="B22">
        <v>8.8423459999999992</v>
      </c>
      <c r="C22" s="2">
        <v>1.2281036E-2</v>
      </c>
    </row>
    <row r="23" spans="1:3" x14ac:dyDescent="0.3">
      <c r="A23" t="b">
        <v>1</v>
      </c>
      <c r="B23">
        <v>145.32409999999999</v>
      </c>
      <c r="C23" s="2">
        <v>0.20183903</v>
      </c>
    </row>
    <row r="24" spans="1:3" x14ac:dyDescent="0.3">
      <c r="A24" t="b">
        <v>1</v>
      </c>
      <c r="B24">
        <v>145.32409999999999</v>
      </c>
      <c r="C24" s="2">
        <v>0.20183903</v>
      </c>
    </row>
    <row r="25" spans="1:3" x14ac:dyDescent="0.3">
      <c r="A25" t="b">
        <v>0</v>
      </c>
      <c r="B25">
        <v>196.68402</v>
      </c>
      <c r="C25" s="2">
        <v>0.27317226</v>
      </c>
    </row>
    <row r="26" spans="1:3" x14ac:dyDescent="0.3">
      <c r="A26" t="b">
        <v>1</v>
      </c>
      <c r="B26">
        <v>-21.26831</v>
      </c>
      <c r="C26" s="2">
        <v>-2.9539320000000001E-2</v>
      </c>
    </row>
    <row r="27" spans="1:3" x14ac:dyDescent="0.3">
      <c r="A27" t="b">
        <v>1</v>
      </c>
      <c r="B27">
        <v>-6.1865233999999996</v>
      </c>
      <c r="C27" s="2">
        <v>-8.5923930000000003E-3</v>
      </c>
    </row>
    <row r="28" spans="1:3" x14ac:dyDescent="0.3">
      <c r="A28" t="b">
        <v>1</v>
      </c>
      <c r="B28">
        <v>145.32409999999999</v>
      </c>
      <c r="C28" s="2">
        <v>0.20183903</v>
      </c>
    </row>
    <row r="29" spans="1:3" x14ac:dyDescent="0.3">
      <c r="A29" t="b">
        <v>1</v>
      </c>
      <c r="B29">
        <v>145.32409999999999</v>
      </c>
      <c r="C29" s="2">
        <v>0.20183903</v>
      </c>
    </row>
    <row r="30" spans="1:3" x14ac:dyDescent="0.3">
      <c r="A30" t="b">
        <v>1</v>
      </c>
      <c r="B30">
        <v>-38.111023000000003</v>
      </c>
      <c r="C30" s="2">
        <v>-5.2931975999999999E-2</v>
      </c>
    </row>
    <row r="31" spans="1:3" x14ac:dyDescent="0.3">
      <c r="A31" t="b">
        <v>1</v>
      </c>
      <c r="B31">
        <v>-56.076050000000002</v>
      </c>
      <c r="C31" s="2">
        <v>-7.7883400000000005E-2</v>
      </c>
    </row>
    <row r="32" spans="1:3" x14ac:dyDescent="0.3">
      <c r="A32" t="b">
        <v>0</v>
      </c>
      <c r="B32">
        <v>192.5401</v>
      </c>
      <c r="C32" s="2">
        <v>0.26741680000000001</v>
      </c>
    </row>
    <row r="33" spans="1:3" x14ac:dyDescent="0.3">
      <c r="A33" t="b">
        <v>1</v>
      </c>
      <c r="B33">
        <v>14.192444</v>
      </c>
      <c r="C33" s="2">
        <v>1.9711726999999998E-2</v>
      </c>
    </row>
    <row r="34" spans="1:3" x14ac:dyDescent="0.3">
      <c r="A34" t="b">
        <v>0</v>
      </c>
      <c r="B34">
        <v>198.75244000000001</v>
      </c>
      <c r="C34" s="2">
        <v>0.27604505000000001</v>
      </c>
    </row>
    <row r="35" spans="1:3" x14ac:dyDescent="0.3">
      <c r="A35" t="b">
        <v>1</v>
      </c>
      <c r="B35">
        <v>-88.472290000000001</v>
      </c>
      <c r="C35" s="2">
        <v>-0.12287818</v>
      </c>
    </row>
    <row r="36" spans="1:3" x14ac:dyDescent="0.3">
      <c r="A36" t="b">
        <v>0</v>
      </c>
      <c r="B36">
        <v>199.11212</v>
      </c>
      <c r="C36" s="2">
        <v>0.27654459999999997</v>
      </c>
    </row>
    <row r="37" spans="1:3" x14ac:dyDescent="0.3">
      <c r="A37" t="b">
        <v>1</v>
      </c>
      <c r="B37">
        <v>-88.472290000000001</v>
      </c>
      <c r="C37" s="2">
        <v>-0.12287818</v>
      </c>
    </row>
    <row r="38" spans="1:3" x14ac:dyDescent="0.3">
      <c r="A38" t="b">
        <v>0</v>
      </c>
      <c r="B38">
        <v>193.68634</v>
      </c>
      <c r="C38" s="2">
        <v>0.26900881999999998</v>
      </c>
    </row>
    <row r="39" spans="1:3" x14ac:dyDescent="0.3">
      <c r="A39" t="b">
        <v>0</v>
      </c>
      <c r="B39">
        <v>191.6831</v>
      </c>
      <c r="C39" s="2">
        <v>0.26622653000000002</v>
      </c>
    </row>
    <row r="40" spans="1:3" x14ac:dyDescent="0.3">
      <c r="A40" t="b">
        <v>1</v>
      </c>
      <c r="B40">
        <v>-26.233276</v>
      </c>
      <c r="C40" s="2">
        <v>-3.6435105000000002E-2</v>
      </c>
    </row>
    <row r="41" spans="1:3" x14ac:dyDescent="0.3">
      <c r="A41" t="b">
        <v>1</v>
      </c>
      <c r="B41">
        <v>-28.722473000000001</v>
      </c>
      <c r="C41" s="2">
        <v>-3.9892323E-2</v>
      </c>
    </row>
    <row r="42" spans="1:3" x14ac:dyDescent="0.3">
      <c r="A42" t="b">
        <v>1</v>
      </c>
      <c r="B42">
        <v>-88.472290000000001</v>
      </c>
      <c r="C42" s="2">
        <v>-0.12287818</v>
      </c>
    </row>
    <row r="43" spans="1:3" x14ac:dyDescent="0.3">
      <c r="A43" t="b">
        <v>0</v>
      </c>
      <c r="B43">
        <v>185.73383000000001</v>
      </c>
      <c r="C43" s="2">
        <v>0.25796365999999998</v>
      </c>
    </row>
    <row r="44" spans="1:3" x14ac:dyDescent="0.3">
      <c r="A44" t="b">
        <v>1</v>
      </c>
      <c r="B44">
        <v>-88.472290000000001</v>
      </c>
      <c r="C44" s="2">
        <v>-0.12287818</v>
      </c>
    </row>
    <row r="45" spans="1:3" x14ac:dyDescent="0.3">
      <c r="A45" t="b">
        <v>0</v>
      </c>
      <c r="B45">
        <v>186.04156</v>
      </c>
      <c r="C45" s="2">
        <v>0.25839105000000001</v>
      </c>
    </row>
    <row r="46" spans="1:3" x14ac:dyDescent="0.3">
      <c r="A46" t="b">
        <v>1</v>
      </c>
      <c r="B46">
        <v>145.32409999999999</v>
      </c>
      <c r="C46" s="2">
        <v>0.20183903</v>
      </c>
    </row>
    <row r="47" spans="1:3" x14ac:dyDescent="0.3">
      <c r="A47" t="b">
        <v>1</v>
      </c>
      <c r="B47">
        <v>145.32409999999999</v>
      </c>
      <c r="C47" s="2">
        <v>0.20183903</v>
      </c>
    </row>
    <row r="48" spans="1:3" x14ac:dyDescent="0.3">
      <c r="A48" t="b">
        <v>1</v>
      </c>
      <c r="B48">
        <v>-88.472290000000001</v>
      </c>
      <c r="C48" s="2">
        <v>-0.12287818</v>
      </c>
    </row>
    <row r="49" spans="1:3" x14ac:dyDescent="0.3">
      <c r="A49" t="b">
        <v>1</v>
      </c>
      <c r="B49">
        <v>-88.472290000000001</v>
      </c>
      <c r="C49" s="2">
        <v>-0.12287818</v>
      </c>
    </row>
    <row r="50" spans="1:3" x14ac:dyDescent="0.3">
      <c r="A50" t="b">
        <v>0</v>
      </c>
      <c r="B50">
        <v>191.58148</v>
      </c>
      <c r="C50" s="2">
        <v>0.26608540000000003</v>
      </c>
    </row>
    <row r="51" spans="1:3" x14ac:dyDescent="0.3">
      <c r="A51" t="b">
        <v>1</v>
      </c>
      <c r="B51">
        <v>-88.472290000000001</v>
      </c>
      <c r="C51" s="2">
        <v>-0.12287818</v>
      </c>
    </row>
    <row r="52" spans="1:3" x14ac:dyDescent="0.3">
      <c r="A52" t="b">
        <v>1</v>
      </c>
      <c r="B52">
        <v>-69.115600000000001</v>
      </c>
      <c r="C52" s="2">
        <v>-9.5993889999999998E-2</v>
      </c>
    </row>
    <row r="53" spans="1:3" x14ac:dyDescent="0.3">
      <c r="A53" t="b">
        <v>1</v>
      </c>
      <c r="B53">
        <v>-58.464599999999997</v>
      </c>
      <c r="C53" s="2">
        <v>-8.1200830000000002E-2</v>
      </c>
    </row>
    <row r="54" spans="1:3" x14ac:dyDescent="0.3">
      <c r="A54" t="b">
        <v>1</v>
      </c>
      <c r="B54">
        <v>-88.472290000000001</v>
      </c>
      <c r="C54" s="2">
        <v>-0.12287818</v>
      </c>
    </row>
    <row r="55" spans="1:3" x14ac:dyDescent="0.3">
      <c r="A55" t="b">
        <v>1</v>
      </c>
      <c r="B55">
        <v>-4.1492310000000003</v>
      </c>
      <c r="C55" s="2">
        <v>-5.7628206000000003E-3</v>
      </c>
    </row>
    <row r="56" spans="1:3" x14ac:dyDescent="0.3">
      <c r="A56" t="b">
        <v>1</v>
      </c>
      <c r="B56">
        <v>-55.691589999999998</v>
      </c>
      <c r="C56" s="2">
        <v>-7.7349429999999997E-2</v>
      </c>
    </row>
    <row r="57" spans="1:3" x14ac:dyDescent="0.3">
      <c r="A57" t="b">
        <v>1</v>
      </c>
      <c r="B57">
        <v>145.32409999999999</v>
      </c>
      <c r="C57" s="2">
        <v>0.20183903</v>
      </c>
    </row>
    <row r="58" spans="1:3" x14ac:dyDescent="0.3">
      <c r="A58" t="b">
        <v>1</v>
      </c>
      <c r="B58">
        <v>-88.472290000000001</v>
      </c>
      <c r="C58" s="2">
        <v>-0.12287818</v>
      </c>
    </row>
    <row r="59" spans="1:3" x14ac:dyDescent="0.3">
      <c r="A59" t="b">
        <v>1</v>
      </c>
      <c r="B59">
        <v>-9.5574340000000007</v>
      </c>
      <c r="C59" s="2">
        <v>-1.3274213999999999E-2</v>
      </c>
    </row>
    <row r="60" spans="1:3" x14ac:dyDescent="0.3">
      <c r="A60" t="b">
        <v>1</v>
      </c>
      <c r="B60">
        <v>145.32409999999999</v>
      </c>
      <c r="C60" s="2">
        <v>0.20183903</v>
      </c>
    </row>
    <row r="61" spans="1:3" x14ac:dyDescent="0.3">
      <c r="A61" t="b">
        <v>0</v>
      </c>
      <c r="B61">
        <v>189.10406</v>
      </c>
      <c r="C61" s="2">
        <v>0.26264452999999999</v>
      </c>
    </row>
    <row r="62" spans="1:3" x14ac:dyDescent="0.3">
      <c r="A62" t="b">
        <v>1</v>
      </c>
      <c r="B62">
        <v>-88.472290000000001</v>
      </c>
      <c r="C62" s="2">
        <v>-0.12287818</v>
      </c>
    </row>
    <row r="63" spans="1:3" x14ac:dyDescent="0.3">
      <c r="A63" t="b">
        <v>1</v>
      </c>
      <c r="B63">
        <v>145.32409999999999</v>
      </c>
      <c r="C63" s="2">
        <v>0.20183903</v>
      </c>
    </row>
    <row r="64" spans="1:3" x14ac:dyDescent="0.3">
      <c r="A64" t="b">
        <v>1</v>
      </c>
      <c r="B64">
        <v>145.32409999999999</v>
      </c>
      <c r="C64" s="2">
        <v>0.20183903</v>
      </c>
    </row>
    <row r="65" spans="1:3" x14ac:dyDescent="0.3">
      <c r="A65" t="b">
        <v>0</v>
      </c>
      <c r="B65">
        <v>191.43639999999999</v>
      </c>
      <c r="C65" s="2">
        <v>0.26588390000000001</v>
      </c>
    </row>
    <row r="66" spans="1:3" x14ac:dyDescent="0.3">
      <c r="A66" t="b">
        <v>1</v>
      </c>
      <c r="B66">
        <v>-25.713196</v>
      </c>
      <c r="C66" s="2">
        <v>-3.5712769999999998E-2</v>
      </c>
    </row>
    <row r="67" spans="1:3" x14ac:dyDescent="0.3">
      <c r="A67" t="b">
        <v>1</v>
      </c>
      <c r="B67">
        <v>170.97021000000001</v>
      </c>
      <c r="C67" s="2">
        <v>0.23745863</v>
      </c>
    </row>
    <row r="68" spans="1:3" x14ac:dyDescent="0.3">
      <c r="A68" t="b">
        <v>1</v>
      </c>
      <c r="B68">
        <v>18.57788</v>
      </c>
      <c r="C68" s="2">
        <v>2.5802611999999999E-2</v>
      </c>
    </row>
    <row r="69" spans="1:3" x14ac:dyDescent="0.3">
      <c r="A69" t="b">
        <v>1</v>
      </c>
      <c r="B69">
        <v>-88.472290000000001</v>
      </c>
      <c r="C69" s="2">
        <v>-0.12287818</v>
      </c>
    </row>
    <row r="70" spans="1:3" x14ac:dyDescent="0.3">
      <c r="A70" t="b">
        <v>1</v>
      </c>
      <c r="B70">
        <v>11.877319</v>
      </c>
      <c r="C70" s="2">
        <v>1.6496276000000001E-2</v>
      </c>
    </row>
    <row r="71" spans="1:3" x14ac:dyDescent="0.3">
      <c r="A71" t="b">
        <v>1</v>
      </c>
      <c r="B71">
        <v>-72.793639999999996</v>
      </c>
      <c r="C71" s="2">
        <v>-0.10110228</v>
      </c>
    </row>
    <row r="72" spans="1:3" x14ac:dyDescent="0.3">
      <c r="A72" t="b">
        <v>0</v>
      </c>
      <c r="B72">
        <v>192.03223</v>
      </c>
      <c r="C72" s="2">
        <v>0.26671139999999999</v>
      </c>
    </row>
    <row r="73" spans="1:3" x14ac:dyDescent="0.3">
      <c r="A73" t="b">
        <v>1</v>
      </c>
      <c r="B73">
        <v>145.32409999999999</v>
      </c>
      <c r="C73" s="2">
        <v>0.20183903</v>
      </c>
    </row>
    <row r="74" spans="1:3" x14ac:dyDescent="0.3">
      <c r="A74" t="b">
        <v>1</v>
      </c>
      <c r="B74">
        <v>-88.472290000000001</v>
      </c>
      <c r="C74" s="2">
        <v>-0.12287818</v>
      </c>
    </row>
    <row r="75" spans="1:3" x14ac:dyDescent="0.3">
      <c r="A75" t="b">
        <v>1</v>
      </c>
      <c r="B75">
        <v>-88.472290000000001</v>
      </c>
      <c r="C75" s="2">
        <v>-0.12287818</v>
      </c>
    </row>
    <row r="76" spans="1:3" x14ac:dyDescent="0.3">
      <c r="A76" t="b">
        <v>1</v>
      </c>
      <c r="B76">
        <v>-88.472290000000001</v>
      </c>
      <c r="C76" s="2">
        <v>-0.12287818</v>
      </c>
    </row>
    <row r="77" spans="1:3" x14ac:dyDescent="0.3">
      <c r="A77" t="b">
        <v>1</v>
      </c>
      <c r="B77">
        <v>145.32409999999999</v>
      </c>
      <c r="C77" s="2">
        <v>0.20183903</v>
      </c>
    </row>
    <row r="78" spans="1:3" x14ac:dyDescent="0.3">
      <c r="A78" t="b">
        <v>1</v>
      </c>
      <c r="B78">
        <v>12.603455</v>
      </c>
      <c r="C78" s="2">
        <v>1.7504797999999998E-2</v>
      </c>
    </row>
    <row r="79" spans="1:3" x14ac:dyDescent="0.3">
      <c r="A79" t="b">
        <v>1</v>
      </c>
      <c r="B79">
        <v>-20.603027000000001</v>
      </c>
      <c r="C79" s="2">
        <v>-2.8615315999999998E-2</v>
      </c>
    </row>
    <row r="80" spans="1:3" x14ac:dyDescent="0.3">
      <c r="A80" t="b">
        <v>1</v>
      </c>
      <c r="B80">
        <v>-88.472290000000001</v>
      </c>
      <c r="C80" s="2">
        <v>-0.12287818</v>
      </c>
    </row>
    <row r="81" spans="1:3" x14ac:dyDescent="0.3">
      <c r="A81" t="b">
        <v>1</v>
      </c>
      <c r="B81">
        <v>-88.472290000000001</v>
      </c>
      <c r="C81" s="2">
        <v>-0.12287818</v>
      </c>
    </row>
    <row r="82" spans="1:3" x14ac:dyDescent="0.3">
      <c r="A82" t="b">
        <v>0</v>
      </c>
      <c r="B82">
        <v>185.06616</v>
      </c>
      <c r="C82" s="2">
        <v>0.25703632999999998</v>
      </c>
    </row>
    <row r="83" spans="1:3" x14ac:dyDescent="0.3">
      <c r="A83" t="b">
        <v>1</v>
      </c>
      <c r="B83">
        <v>-80.814514000000003</v>
      </c>
      <c r="C83" s="2">
        <v>-0.11224238</v>
      </c>
    </row>
    <row r="84" spans="1:3" x14ac:dyDescent="0.3">
      <c r="A84" t="b">
        <v>1</v>
      </c>
      <c r="B84">
        <v>-88.472290000000001</v>
      </c>
      <c r="C84" s="2">
        <v>-0.12287818</v>
      </c>
    </row>
    <row r="85" spans="1:3" x14ac:dyDescent="0.3">
      <c r="A85" t="b">
        <v>1</v>
      </c>
      <c r="B85">
        <v>-19.410278000000002</v>
      </c>
      <c r="C85" s="2">
        <v>-2.6958719999999999E-2</v>
      </c>
    </row>
    <row r="86" spans="1:3" x14ac:dyDescent="0.3">
      <c r="A86" t="b">
        <v>1</v>
      </c>
      <c r="B86">
        <v>-88.472290000000001</v>
      </c>
      <c r="C86" s="2">
        <v>-0.12287818</v>
      </c>
    </row>
    <row r="87" spans="1:3" x14ac:dyDescent="0.3">
      <c r="A87" t="b">
        <v>1</v>
      </c>
      <c r="B87">
        <v>145.32409999999999</v>
      </c>
      <c r="C87" s="2">
        <v>0.20183903</v>
      </c>
    </row>
    <row r="88" spans="1:3" x14ac:dyDescent="0.3">
      <c r="A88" t="b">
        <v>1</v>
      </c>
      <c r="B88">
        <v>145.32409999999999</v>
      </c>
      <c r="C88" s="2">
        <v>0.20183903</v>
      </c>
    </row>
    <row r="89" spans="1:3" x14ac:dyDescent="0.3">
      <c r="A89" t="b">
        <v>1</v>
      </c>
      <c r="B89">
        <v>-43.487670000000001</v>
      </c>
      <c r="C89" s="2">
        <v>-6.0399543E-2</v>
      </c>
    </row>
    <row r="90" spans="1:3" x14ac:dyDescent="0.3">
      <c r="A90" t="b">
        <v>1</v>
      </c>
      <c r="B90">
        <v>-23.555907999999999</v>
      </c>
      <c r="C90" s="2">
        <v>-3.2716540000000002E-2</v>
      </c>
    </row>
    <row r="91" spans="1:3" x14ac:dyDescent="0.3">
      <c r="A91" t="b">
        <v>1</v>
      </c>
      <c r="B91">
        <v>-39.346435999999997</v>
      </c>
      <c r="C91" s="2">
        <v>-5.4647825999999997E-2</v>
      </c>
    </row>
    <row r="92" spans="1:3" x14ac:dyDescent="0.3">
      <c r="A92" t="b">
        <v>1</v>
      </c>
      <c r="B92">
        <v>-88.472290000000001</v>
      </c>
      <c r="C92" s="2">
        <v>-0.12287818</v>
      </c>
    </row>
    <row r="93" spans="1:3" x14ac:dyDescent="0.3">
      <c r="A93" t="b">
        <v>1</v>
      </c>
      <c r="B93">
        <v>-88.472290000000001</v>
      </c>
      <c r="C93" s="2">
        <v>-0.12287818</v>
      </c>
    </row>
    <row r="94" spans="1:3" x14ac:dyDescent="0.3">
      <c r="A94" t="b">
        <v>1</v>
      </c>
      <c r="B94">
        <v>-66.333309999999997</v>
      </c>
      <c r="C94" s="2">
        <v>-9.2129600000000006E-2</v>
      </c>
    </row>
    <row r="95" spans="1:3" x14ac:dyDescent="0.3">
      <c r="A95" t="b">
        <v>1</v>
      </c>
      <c r="B95">
        <v>-42.841064000000003</v>
      </c>
      <c r="C95" s="2">
        <v>-5.9501476999999997E-2</v>
      </c>
    </row>
    <row r="96" spans="1:3" x14ac:dyDescent="0.3">
      <c r="A96" t="b">
        <v>1</v>
      </c>
      <c r="B96">
        <v>145.32409999999999</v>
      </c>
      <c r="C96" s="2">
        <v>0.20183903</v>
      </c>
    </row>
    <row r="97" spans="1:3" x14ac:dyDescent="0.3">
      <c r="A97" t="b">
        <v>0</v>
      </c>
      <c r="B97">
        <v>187.38843</v>
      </c>
      <c r="C97" s="2">
        <v>0.26026169999999998</v>
      </c>
    </row>
    <row r="98" spans="1:3" x14ac:dyDescent="0.3">
      <c r="A98" t="b">
        <v>1</v>
      </c>
      <c r="B98">
        <v>-69.856200000000001</v>
      </c>
      <c r="C98" s="2">
        <v>-9.7022499999999998E-2</v>
      </c>
    </row>
    <row r="99" spans="1:3" x14ac:dyDescent="0.3">
      <c r="A99" t="b">
        <v>1</v>
      </c>
      <c r="B99">
        <v>-88.472290000000001</v>
      </c>
      <c r="C99" s="2">
        <v>-0.12287818</v>
      </c>
    </row>
    <row r="100" spans="1:3" x14ac:dyDescent="0.3">
      <c r="A100" t="b">
        <v>0</v>
      </c>
      <c r="B100">
        <v>189.17316</v>
      </c>
      <c r="C100" s="2">
        <v>0.26274049999999999</v>
      </c>
    </row>
    <row r="101" spans="1:3" x14ac:dyDescent="0.3">
      <c r="A101" t="b">
        <v>0</v>
      </c>
      <c r="B101">
        <v>200.24791999999999</v>
      </c>
      <c r="C101" s="2">
        <v>0.27812213000000002</v>
      </c>
    </row>
    <row r="102" spans="1:3" x14ac:dyDescent="0.3">
      <c r="A102" t="b">
        <v>1</v>
      </c>
      <c r="B102">
        <v>-88.472290000000001</v>
      </c>
      <c r="C102" s="2">
        <v>-0.12287818</v>
      </c>
    </row>
    <row r="103" spans="1:3" x14ac:dyDescent="0.3">
      <c r="A103" t="b">
        <v>1</v>
      </c>
      <c r="B103">
        <v>172.40393</v>
      </c>
      <c r="C103" s="2">
        <v>0.23944989999999999</v>
      </c>
    </row>
    <row r="104" spans="1:3" x14ac:dyDescent="0.3">
      <c r="A104" t="b">
        <v>1</v>
      </c>
      <c r="B104">
        <v>-78.354613999999998</v>
      </c>
      <c r="C104" s="2">
        <v>-0.108825855</v>
      </c>
    </row>
    <row r="105" spans="1:3" x14ac:dyDescent="0.3">
      <c r="A105" t="b">
        <v>1</v>
      </c>
      <c r="B105">
        <v>178.28027</v>
      </c>
      <c r="C105" s="2">
        <v>0.24761150000000001</v>
      </c>
    </row>
    <row r="106" spans="1:3" x14ac:dyDescent="0.3">
      <c r="A106" t="b">
        <v>1</v>
      </c>
      <c r="B106">
        <v>145.32409999999999</v>
      </c>
      <c r="C106" s="2">
        <v>0.20183903</v>
      </c>
    </row>
    <row r="107" spans="1:3" x14ac:dyDescent="0.3">
      <c r="A107" t="b">
        <v>1</v>
      </c>
      <c r="B107">
        <v>-60.423830000000002</v>
      </c>
      <c r="C107" s="2">
        <v>-8.3921984000000005E-2</v>
      </c>
    </row>
    <row r="108" spans="1:3" x14ac:dyDescent="0.3">
      <c r="A108" t="b">
        <v>0</v>
      </c>
      <c r="B108">
        <v>196.30468999999999</v>
      </c>
      <c r="C108" s="2">
        <v>0.27264539999999998</v>
      </c>
    </row>
    <row r="109" spans="1:3" x14ac:dyDescent="0.3">
      <c r="A109" t="b">
        <v>0</v>
      </c>
      <c r="B109">
        <v>183.36474999999999</v>
      </c>
      <c r="C109" s="2">
        <v>0.25467327000000001</v>
      </c>
    </row>
    <row r="110" spans="1:3" x14ac:dyDescent="0.3">
      <c r="A110" t="b">
        <v>1</v>
      </c>
      <c r="B110">
        <v>145.32409999999999</v>
      </c>
      <c r="C110" s="2">
        <v>0.20183903</v>
      </c>
    </row>
    <row r="111" spans="1:3" x14ac:dyDescent="0.3">
      <c r="A111" t="b">
        <v>1</v>
      </c>
      <c r="B111">
        <v>-88.472290000000001</v>
      </c>
      <c r="C111" s="2">
        <v>-0.12287818</v>
      </c>
    </row>
    <row r="112" spans="1:3" x14ac:dyDescent="0.3">
      <c r="A112" t="b">
        <v>1</v>
      </c>
      <c r="B112">
        <v>-2.3425292999999998</v>
      </c>
      <c r="C112" s="2">
        <v>-3.253513E-3</v>
      </c>
    </row>
    <row r="113" spans="1:3" x14ac:dyDescent="0.3">
      <c r="A113" t="b">
        <v>1</v>
      </c>
      <c r="B113">
        <v>-34.046447999999998</v>
      </c>
      <c r="C113" s="2">
        <v>-4.7286733999999997E-2</v>
      </c>
    </row>
    <row r="114" spans="1:3" x14ac:dyDescent="0.3">
      <c r="A114" t="b">
        <v>1</v>
      </c>
      <c r="B114">
        <v>-67.533569999999997</v>
      </c>
      <c r="C114" s="2">
        <v>-9.3796625999999994E-2</v>
      </c>
    </row>
    <row r="115" spans="1:3" x14ac:dyDescent="0.3">
      <c r="A115" t="b">
        <v>1</v>
      </c>
      <c r="B115">
        <v>-88.472290000000001</v>
      </c>
      <c r="C115" s="2">
        <v>-0.12287818</v>
      </c>
    </row>
    <row r="116" spans="1:3" x14ac:dyDescent="0.3">
      <c r="A116" t="b">
        <v>1</v>
      </c>
      <c r="B116">
        <v>-88.472290000000001</v>
      </c>
      <c r="C116" s="2">
        <v>-0.12287818</v>
      </c>
    </row>
    <row r="117" spans="1:3" x14ac:dyDescent="0.3">
      <c r="A117" t="b">
        <v>1</v>
      </c>
      <c r="B117">
        <v>-47.311523000000001</v>
      </c>
      <c r="C117" s="2">
        <v>-6.5710450000000004E-2</v>
      </c>
    </row>
    <row r="118" spans="1:3" x14ac:dyDescent="0.3">
      <c r="A118" t="b">
        <v>0</v>
      </c>
      <c r="B118">
        <v>189.48125999999999</v>
      </c>
      <c r="C118" s="2">
        <v>0.26316842000000001</v>
      </c>
    </row>
    <row r="119" spans="1:3" x14ac:dyDescent="0.3">
      <c r="A119" t="b">
        <v>1</v>
      </c>
      <c r="B119">
        <v>-88.472290000000001</v>
      </c>
      <c r="C119" s="2">
        <v>-0.12287818</v>
      </c>
    </row>
    <row r="120" spans="1:3" x14ac:dyDescent="0.3">
      <c r="A120" t="b">
        <v>1</v>
      </c>
      <c r="B120">
        <v>145.32409999999999</v>
      </c>
      <c r="C120" s="2">
        <v>0.20183903</v>
      </c>
    </row>
    <row r="121" spans="1:3" x14ac:dyDescent="0.3">
      <c r="A121" t="b">
        <v>1</v>
      </c>
      <c r="B121">
        <v>145.32409999999999</v>
      </c>
      <c r="C121" s="2">
        <v>0.20183903</v>
      </c>
    </row>
    <row r="122" spans="1:3" x14ac:dyDescent="0.3">
      <c r="A122" t="b">
        <v>1</v>
      </c>
      <c r="B122">
        <v>145.32409999999999</v>
      </c>
      <c r="C122" s="2">
        <v>0.20183903</v>
      </c>
    </row>
    <row r="123" spans="1:3" x14ac:dyDescent="0.3">
      <c r="A123" t="b">
        <v>0</v>
      </c>
      <c r="B123">
        <v>203.67749000000001</v>
      </c>
      <c r="C123" s="2">
        <v>0.28288540000000001</v>
      </c>
    </row>
    <row r="124" spans="1:3" x14ac:dyDescent="0.3">
      <c r="A124" t="b">
        <v>1</v>
      </c>
      <c r="B124">
        <v>145.32409999999999</v>
      </c>
      <c r="C124" s="2">
        <v>0.20183903</v>
      </c>
    </row>
    <row r="125" spans="1:3" x14ac:dyDescent="0.3">
      <c r="A125" t="b">
        <v>0</v>
      </c>
      <c r="B125">
        <v>183.85577000000001</v>
      </c>
      <c r="C125" s="2">
        <v>0.25535523999999998</v>
      </c>
    </row>
    <row r="126" spans="1:3" x14ac:dyDescent="0.3">
      <c r="A126" t="b">
        <v>1</v>
      </c>
      <c r="B126">
        <v>-6.4168700000000003</v>
      </c>
      <c r="C126" s="2">
        <v>-8.9123190000000001E-3</v>
      </c>
    </row>
    <row r="127" spans="1:3" x14ac:dyDescent="0.3">
      <c r="A127" t="b">
        <v>1</v>
      </c>
      <c r="B127">
        <v>145.32409999999999</v>
      </c>
      <c r="C127" s="2">
        <v>0.20183903</v>
      </c>
    </row>
    <row r="128" spans="1:3" x14ac:dyDescent="0.3">
      <c r="A128" t="b">
        <v>1</v>
      </c>
      <c r="B128">
        <v>145.32409999999999</v>
      </c>
      <c r="C128" s="2">
        <v>0.20183903</v>
      </c>
    </row>
    <row r="129" spans="1:3" x14ac:dyDescent="0.3">
      <c r="A129" t="b">
        <v>0</v>
      </c>
      <c r="B129">
        <v>198.4342</v>
      </c>
      <c r="C129" s="2">
        <v>0.27560306000000001</v>
      </c>
    </row>
    <row r="130" spans="1:3" x14ac:dyDescent="0.3">
      <c r="A130" t="b">
        <v>1</v>
      </c>
      <c r="B130">
        <v>-13.404968</v>
      </c>
      <c r="C130" s="2">
        <v>-1.8618012E-2</v>
      </c>
    </row>
    <row r="131" spans="1:3" x14ac:dyDescent="0.3">
      <c r="A131" t="b">
        <v>1</v>
      </c>
      <c r="B131">
        <v>-88.472290000000001</v>
      </c>
      <c r="C131" s="2">
        <v>-0.12287818</v>
      </c>
    </row>
    <row r="132" spans="1:3" x14ac:dyDescent="0.3">
      <c r="A132" t="b">
        <v>1</v>
      </c>
      <c r="B132">
        <v>-31.341491999999999</v>
      </c>
      <c r="C132" s="2">
        <v>-4.3529850000000002E-2</v>
      </c>
    </row>
    <row r="133" spans="1:3" x14ac:dyDescent="0.3">
      <c r="A133" t="b">
        <v>1</v>
      </c>
      <c r="B133">
        <v>17.129090000000001</v>
      </c>
      <c r="C133" s="2">
        <v>2.3790401999999999E-2</v>
      </c>
    </row>
    <row r="134" spans="1:3" x14ac:dyDescent="0.3">
      <c r="A134" t="b">
        <v>1</v>
      </c>
      <c r="B134">
        <v>-75.867490000000004</v>
      </c>
      <c r="C134" s="2">
        <v>-0.10537152</v>
      </c>
    </row>
    <row r="135" spans="1:3" x14ac:dyDescent="0.3">
      <c r="A135" t="b">
        <v>1</v>
      </c>
      <c r="B135">
        <v>145.32409999999999</v>
      </c>
      <c r="C135" s="2">
        <v>0.20183903</v>
      </c>
    </row>
    <row r="136" spans="1:3" x14ac:dyDescent="0.3">
      <c r="A136" t="b">
        <v>1</v>
      </c>
      <c r="B136">
        <v>-74.854249999999993</v>
      </c>
      <c r="C136" s="2">
        <v>-0.10396423</v>
      </c>
    </row>
    <row r="137" spans="1:3" x14ac:dyDescent="0.3">
      <c r="A137" t="b">
        <v>0</v>
      </c>
      <c r="B137">
        <v>181.68566999999999</v>
      </c>
      <c r="C137" s="2">
        <v>0.25234119999999999</v>
      </c>
    </row>
    <row r="138" spans="1:3" x14ac:dyDescent="0.3">
      <c r="A138" t="b">
        <v>1</v>
      </c>
      <c r="B138">
        <v>-15.272582999999999</v>
      </c>
      <c r="C138" s="2">
        <v>-2.1211919999999999E-2</v>
      </c>
    </row>
    <row r="139" spans="1:3" x14ac:dyDescent="0.3">
      <c r="A139" t="b">
        <v>1</v>
      </c>
      <c r="B139">
        <v>-56.249510000000001</v>
      </c>
      <c r="C139" s="2">
        <v>-7.8124319999999997E-2</v>
      </c>
    </row>
    <row r="140" spans="1:3" x14ac:dyDescent="0.3">
      <c r="A140" t="b">
        <v>1</v>
      </c>
      <c r="B140">
        <v>-88.472290000000001</v>
      </c>
      <c r="C140" s="2">
        <v>-0.12287818</v>
      </c>
    </row>
    <row r="141" spans="1:3" x14ac:dyDescent="0.3">
      <c r="A141" t="b">
        <v>1</v>
      </c>
      <c r="B141">
        <v>-88.472290000000001</v>
      </c>
      <c r="C141" s="2">
        <v>-0.12287818</v>
      </c>
    </row>
    <row r="142" spans="1:3" x14ac:dyDescent="0.3">
      <c r="A142" t="b">
        <v>1</v>
      </c>
      <c r="B142">
        <v>-88.472290000000001</v>
      </c>
      <c r="C142" s="2">
        <v>-0.12287818</v>
      </c>
    </row>
    <row r="143" spans="1:3" x14ac:dyDescent="0.3">
      <c r="A143" t="b">
        <v>1</v>
      </c>
      <c r="B143">
        <v>18.001830999999999</v>
      </c>
      <c r="C143" s="2">
        <v>2.5002542999999999E-2</v>
      </c>
    </row>
    <row r="144" spans="1:3" x14ac:dyDescent="0.3">
      <c r="A144" t="b">
        <v>1</v>
      </c>
      <c r="B144">
        <v>-88.472290000000001</v>
      </c>
      <c r="C144" s="2">
        <v>-0.12287818</v>
      </c>
    </row>
    <row r="145" spans="1:3" x14ac:dyDescent="0.3">
      <c r="A145" t="b">
        <v>1</v>
      </c>
      <c r="B145">
        <v>-70.625429999999994</v>
      </c>
      <c r="C145" s="2">
        <v>-9.8090869999999997E-2</v>
      </c>
    </row>
    <row r="146" spans="1:3" x14ac:dyDescent="0.3">
      <c r="A146" t="b">
        <v>0</v>
      </c>
      <c r="B146">
        <v>191.32921999999999</v>
      </c>
      <c r="C146" s="2">
        <v>0.26573502999999998</v>
      </c>
    </row>
    <row r="147" spans="1:3" x14ac:dyDescent="0.3">
      <c r="A147" t="b">
        <v>1</v>
      </c>
      <c r="B147">
        <v>-56.69397</v>
      </c>
      <c r="C147" s="2">
        <v>-7.8741624999999996E-2</v>
      </c>
    </row>
    <row r="148" spans="1:3" x14ac:dyDescent="0.3">
      <c r="A148" t="b">
        <v>1</v>
      </c>
      <c r="B148">
        <v>-88.472290000000001</v>
      </c>
      <c r="C148" s="2">
        <v>-0.12287818</v>
      </c>
    </row>
    <row r="149" spans="1:3" x14ac:dyDescent="0.3">
      <c r="A149" t="b">
        <v>1</v>
      </c>
      <c r="B149">
        <v>-88.472290000000001</v>
      </c>
      <c r="C149" s="2">
        <v>-0.12287818</v>
      </c>
    </row>
    <row r="150" spans="1:3" x14ac:dyDescent="0.3">
      <c r="A150" t="b">
        <v>1</v>
      </c>
      <c r="B150">
        <v>-45.286315999999999</v>
      </c>
      <c r="C150" s="2">
        <v>-6.2897659999999994E-2</v>
      </c>
    </row>
    <row r="151" spans="1:3" x14ac:dyDescent="0.3">
      <c r="A151" t="b">
        <v>0</v>
      </c>
      <c r="B151">
        <v>195.82745</v>
      </c>
      <c r="C151" s="2">
        <v>0.27198257999999997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68B3-096F-4611-882B-C78E0999CB01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-164.16827000000001</v>
      </c>
      <c r="C2" s="2">
        <v>-0.22801149000000001</v>
      </c>
      <c r="E2" s="1" t="s">
        <v>3</v>
      </c>
      <c r="F2" s="2">
        <f xml:space="preserve"> COUNTIF(TradeResults19[Column1], "VERDADEIRO") / COUNTA(TradeResults19[Column1])</f>
        <v>0.48666666666666669</v>
      </c>
    </row>
    <row r="3" spans="1:6" ht="18" x14ac:dyDescent="0.35">
      <c r="A3" t="b">
        <v>0</v>
      </c>
      <c r="B3">
        <v>-164.16827000000001</v>
      </c>
      <c r="C3" s="2">
        <v>-0.22801149000000001</v>
      </c>
      <c r="E3" s="1" t="s">
        <v>4</v>
      </c>
      <c r="F3" s="2">
        <f t="array" ref="F3" xml:space="preserve"> AVERAGE(IF(TradeResults19[Column1] = TRUE,TradeResults19[Column3]))</f>
        <v>0.23140004000000014</v>
      </c>
    </row>
    <row r="4" spans="1:6" ht="18" x14ac:dyDescent="0.35">
      <c r="A4" t="b">
        <v>0</v>
      </c>
      <c r="B4">
        <v>-164.16827000000001</v>
      </c>
      <c r="C4" s="2">
        <v>-0.22801149000000001</v>
      </c>
      <c r="E4" s="1" t="s">
        <v>8</v>
      </c>
      <c r="F4" s="6">
        <f t="array" ref="F4" xml:space="preserve"> AVERAGE(IF(TradeResults19[Column1] = TRUE,TradeResults19[Column2],0))</f>
        <v>81.082574599999958</v>
      </c>
    </row>
    <row r="5" spans="1:6" ht="18" x14ac:dyDescent="0.35">
      <c r="A5" t="b">
        <v>0</v>
      </c>
      <c r="B5">
        <v>-164.16827000000001</v>
      </c>
      <c r="C5" s="2">
        <v>-0.22801149000000001</v>
      </c>
      <c r="E5" s="4" t="s">
        <v>5</v>
      </c>
      <c r="F5" s="2">
        <f t="array" ref="F5">_xlfn.STDEV.P(IF(TradeResults19[Column1]=TRUE, TradeResults19[Column3]))</f>
        <v>1.3877787807814457E-16</v>
      </c>
    </row>
    <row r="6" spans="1:6" ht="18" x14ac:dyDescent="0.35">
      <c r="A6" t="b">
        <v>1</v>
      </c>
      <c r="B6">
        <v>166.60803000000001</v>
      </c>
      <c r="C6" s="2">
        <v>0.23140004</v>
      </c>
      <c r="E6" s="1" t="s">
        <v>6</v>
      </c>
      <c r="F6" s="2">
        <f t="array" ref="F6">_xlfn.STDEV.P(IF(TradeResults19[Column1]=TRUE, IF(TradeResults19[Column3]&gt;0,TradeResults19[Column3])))</f>
        <v>1.3877787807814457E-16</v>
      </c>
    </row>
    <row r="7" spans="1:6" ht="18" x14ac:dyDescent="0.35">
      <c r="A7" t="b">
        <v>1</v>
      </c>
      <c r="B7">
        <v>166.60803000000001</v>
      </c>
      <c r="C7" s="2">
        <v>0.23140004</v>
      </c>
      <c r="E7" s="1" t="s">
        <v>7</v>
      </c>
      <c r="F7" s="3" t="e">
        <f t="array" ref="F7">_xlfn.STDEV.P(IF(TradeResults19[Column1]=TRUE, IF(TradeResults19[Column3]&lt;0,TradeResults19[Column3])))</f>
        <v>#DIV/0!</v>
      </c>
    </row>
    <row r="8" spans="1:6" x14ac:dyDescent="0.3">
      <c r="A8" t="b">
        <v>1</v>
      </c>
      <c r="B8">
        <v>166.60803000000001</v>
      </c>
      <c r="C8" s="2">
        <v>0.23140004</v>
      </c>
    </row>
    <row r="9" spans="1:6" x14ac:dyDescent="0.3">
      <c r="A9" t="b">
        <v>0</v>
      </c>
      <c r="B9">
        <v>-164.16827000000001</v>
      </c>
      <c r="C9" s="2">
        <v>-0.22801149000000001</v>
      </c>
    </row>
    <row r="10" spans="1:6" x14ac:dyDescent="0.3">
      <c r="A10" t="b">
        <v>0</v>
      </c>
      <c r="B10">
        <v>-164.16827000000001</v>
      </c>
      <c r="C10" s="2">
        <v>-0.22801149000000001</v>
      </c>
    </row>
    <row r="11" spans="1:6" x14ac:dyDescent="0.3">
      <c r="A11" t="b">
        <v>1</v>
      </c>
      <c r="B11">
        <v>166.60803000000001</v>
      </c>
      <c r="C11" s="2">
        <v>0.23140004</v>
      </c>
    </row>
    <row r="12" spans="1:6" x14ac:dyDescent="0.3">
      <c r="A12" t="b">
        <v>1</v>
      </c>
      <c r="B12">
        <v>166.60803000000001</v>
      </c>
      <c r="C12" s="2">
        <v>0.23140004</v>
      </c>
    </row>
    <row r="13" spans="1:6" x14ac:dyDescent="0.3">
      <c r="A13" t="b">
        <v>0</v>
      </c>
      <c r="B13">
        <v>-164.16827000000001</v>
      </c>
      <c r="C13" s="2">
        <v>-0.22801149000000001</v>
      </c>
    </row>
    <row r="14" spans="1:6" x14ac:dyDescent="0.3">
      <c r="A14" t="b">
        <v>1</v>
      </c>
      <c r="B14">
        <v>166.60803000000001</v>
      </c>
      <c r="C14" s="2">
        <v>0.23140004</v>
      </c>
    </row>
    <row r="15" spans="1:6" x14ac:dyDescent="0.3">
      <c r="A15" t="b">
        <v>1</v>
      </c>
      <c r="B15">
        <v>166.60803000000001</v>
      </c>
      <c r="C15" s="2">
        <v>0.23140004</v>
      </c>
    </row>
    <row r="16" spans="1:6" x14ac:dyDescent="0.3">
      <c r="A16" t="b">
        <v>1</v>
      </c>
      <c r="B16">
        <v>166.60803000000001</v>
      </c>
      <c r="C16" s="2">
        <v>0.23140004</v>
      </c>
    </row>
    <row r="17" spans="1:3" x14ac:dyDescent="0.3">
      <c r="A17" t="b">
        <v>1</v>
      </c>
      <c r="B17">
        <v>166.60803000000001</v>
      </c>
      <c r="C17" s="2">
        <v>0.23140004</v>
      </c>
    </row>
    <row r="18" spans="1:3" x14ac:dyDescent="0.3">
      <c r="A18" t="b">
        <v>1</v>
      </c>
      <c r="B18">
        <v>166.60803000000001</v>
      </c>
      <c r="C18" s="2">
        <v>0.23140004</v>
      </c>
    </row>
    <row r="19" spans="1:3" x14ac:dyDescent="0.3">
      <c r="A19" t="b">
        <v>0</v>
      </c>
      <c r="B19">
        <v>-164.16827000000001</v>
      </c>
      <c r="C19" s="2">
        <v>-0.22801149000000001</v>
      </c>
    </row>
    <row r="20" spans="1:3" x14ac:dyDescent="0.3">
      <c r="A20" t="b">
        <v>0</v>
      </c>
      <c r="B20">
        <v>-164.16827000000001</v>
      </c>
      <c r="C20" s="2">
        <v>-0.22801149000000001</v>
      </c>
    </row>
    <row r="21" spans="1:3" x14ac:dyDescent="0.3">
      <c r="A21" t="b">
        <v>0</v>
      </c>
      <c r="B21">
        <v>-164.16827000000001</v>
      </c>
      <c r="C21" s="2">
        <v>-0.22801149000000001</v>
      </c>
    </row>
    <row r="22" spans="1:3" x14ac:dyDescent="0.3">
      <c r="A22" t="b">
        <v>1</v>
      </c>
      <c r="B22">
        <v>166.60803000000001</v>
      </c>
      <c r="C22" s="2">
        <v>0.23140004</v>
      </c>
    </row>
    <row r="23" spans="1:3" x14ac:dyDescent="0.3">
      <c r="A23" t="b">
        <v>1</v>
      </c>
      <c r="B23">
        <v>166.60803000000001</v>
      </c>
      <c r="C23" s="2">
        <v>0.23140004</v>
      </c>
    </row>
    <row r="24" spans="1:3" x14ac:dyDescent="0.3">
      <c r="A24" t="b">
        <v>1</v>
      </c>
      <c r="B24">
        <v>166.60803000000001</v>
      </c>
      <c r="C24" s="2">
        <v>0.23140004</v>
      </c>
    </row>
    <row r="25" spans="1:3" x14ac:dyDescent="0.3">
      <c r="A25" t="b">
        <v>1</v>
      </c>
      <c r="B25">
        <v>166.60803000000001</v>
      </c>
      <c r="C25" s="2">
        <v>0.23140004</v>
      </c>
    </row>
    <row r="26" spans="1:3" x14ac:dyDescent="0.3">
      <c r="A26" t="b">
        <v>0</v>
      </c>
      <c r="B26">
        <v>-164.16827000000001</v>
      </c>
      <c r="C26" s="2">
        <v>-0.22801149000000001</v>
      </c>
    </row>
    <row r="27" spans="1:3" x14ac:dyDescent="0.3">
      <c r="A27" t="b">
        <v>0</v>
      </c>
      <c r="B27">
        <v>-164.16827000000001</v>
      </c>
      <c r="C27" s="2">
        <v>-0.22801149000000001</v>
      </c>
    </row>
    <row r="28" spans="1:3" x14ac:dyDescent="0.3">
      <c r="A28" t="b">
        <v>1</v>
      </c>
      <c r="B28">
        <v>166.60803000000001</v>
      </c>
      <c r="C28" s="2">
        <v>0.23140004</v>
      </c>
    </row>
    <row r="29" spans="1:3" x14ac:dyDescent="0.3">
      <c r="A29" t="b">
        <v>0</v>
      </c>
      <c r="B29">
        <v>-164.16827000000001</v>
      </c>
      <c r="C29" s="2">
        <v>-0.22801149000000001</v>
      </c>
    </row>
    <row r="30" spans="1:3" x14ac:dyDescent="0.3">
      <c r="A30" t="b">
        <v>1</v>
      </c>
      <c r="B30">
        <v>166.60803000000001</v>
      </c>
      <c r="C30" s="2">
        <v>0.23140004</v>
      </c>
    </row>
    <row r="31" spans="1:3" x14ac:dyDescent="0.3">
      <c r="A31" t="b">
        <v>1</v>
      </c>
      <c r="B31">
        <v>166.60803000000001</v>
      </c>
      <c r="C31" s="2">
        <v>0.23140004</v>
      </c>
    </row>
    <row r="32" spans="1:3" x14ac:dyDescent="0.3">
      <c r="A32" t="b">
        <v>0</v>
      </c>
      <c r="B32">
        <v>-164.16827000000001</v>
      </c>
      <c r="C32" s="2">
        <v>-0.22801149000000001</v>
      </c>
    </row>
    <row r="33" spans="1:3" x14ac:dyDescent="0.3">
      <c r="A33" t="b">
        <v>1</v>
      </c>
      <c r="B33">
        <v>166.60803000000001</v>
      </c>
      <c r="C33" s="2">
        <v>0.23140004</v>
      </c>
    </row>
    <row r="34" spans="1:3" x14ac:dyDescent="0.3">
      <c r="A34" t="b">
        <v>0</v>
      </c>
      <c r="B34">
        <v>-164.16827000000001</v>
      </c>
      <c r="C34" s="2">
        <v>-0.22801149000000001</v>
      </c>
    </row>
    <row r="35" spans="1:3" x14ac:dyDescent="0.3">
      <c r="A35" t="b">
        <v>1</v>
      </c>
      <c r="B35">
        <v>166.60803000000001</v>
      </c>
      <c r="C35" s="2">
        <v>0.23140004</v>
      </c>
    </row>
    <row r="36" spans="1:3" x14ac:dyDescent="0.3">
      <c r="A36" t="b">
        <v>0</v>
      </c>
      <c r="B36">
        <v>-164.16827000000001</v>
      </c>
      <c r="C36" s="2">
        <v>-0.22801149000000001</v>
      </c>
    </row>
    <row r="37" spans="1:3" x14ac:dyDescent="0.3">
      <c r="A37" t="b">
        <v>0</v>
      </c>
      <c r="B37">
        <v>-164.16827000000001</v>
      </c>
      <c r="C37" s="2">
        <v>-0.22801149000000001</v>
      </c>
    </row>
    <row r="38" spans="1:3" x14ac:dyDescent="0.3">
      <c r="A38" t="b">
        <v>0</v>
      </c>
      <c r="B38">
        <v>-164.16827000000001</v>
      </c>
      <c r="C38" s="2">
        <v>-0.22801149000000001</v>
      </c>
    </row>
    <row r="39" spans="1:3" x14ac:dyDescent="0.3">
      <c r="A39" t="b">
        <v>0</v>
      </c>
      <c r="B39">
        <v>-164.16827000000001</v>
      </c>
      <c r="C39" s="2">
        <v>-0.22801149000000001</v>
      </c>
    </row>
    <row r="40" spans="1:3" x14ac:dyDescent="0.3">
      <c r="A40" t="b">
        <v>0</v>
      </c>
      <c r="B40">
        <v>-164.16827000000001</v>
      </c>
      <c r="C40" s="2">
        <v>-0.22801149000000001</v>
      </c>
    </row>
    <row r="41" spans="1:3" x14ac:dyDescent="0.3">
      <c r="A41" t="b">
        <v>1</v>
      </c>
      <c r="B41">
        <v>166.60803000000001</v>
      </c>
      <c r="C41" s="2">
        <v>0.23140004</v>
      </c>
    </row>
    <row r="42" spans="1:3" x14ac:dyDescent="0.3">
      <c r="A42" t="b">
        <v>1</v>
      </c>
      <c r="B42">
        <v>166.60803000000001</v>
      </c>
      <c r="C42" s="2">
        <v>0.23140004</v>
      </c>
    </row>
    <row r="43" spans="1:3" x14ac:dyDescent="0.3">
      <c r="A43" t="b">
        <v>0</v>
      </c>
      <c r="B43">
        <v>-164.16827000000001</v>
      </c>
      <c r="C43" s="2">
        <v>-0.22801149000000001</v>
      </c>
    </row>
    <row r="44" spans="1:3" x14ac:dyDescent="0.3">
      <c r="A44" t="b">
        <v>1</v>
      </c>
      <c r="B44">
        <v>166.60803000000001</v>
      </c>
      <c r="C44" s="2">
        <v>0.23140004</v>
      </c>
    </row>
    <row r="45" spans="1:3" x14ac:dyDescent="0.3">
      <c r="A45" t="b">
        <v>0</v>
      </c>
      <c r="B45">
        <v>-164.16827000000001</v>
      </c>
      <c r="C45" s="2">
        <v>-0.22801149000000001</v>
      </c>
    </row>
    <row r="46" spans="1:3" x14ac:dyDescent="0.3">
      <c r="A46" t="b">
        <v>0</v>
      </c>
      <c r="B46">
        <v>-164.16827000000001</v>
      </c>
      <c r="C46" s="2">
        <v>-0.22801149000000001</v>
      </c>
    </row>
    <row r="47" spans="1:3" x14ac:dyDescent="0.3">
      <c r="A47" t="b">
        <v>1</v>
      </c>
      <c r="B47">
        <v>166.60803000000001</v>
      </c>
      <c r="C47" s="2">
        <v>0.23140004</v>
      </c>
    </row>
    <row r="48" spans="1:3" x14ac:dyDescent="0.3">
      <c r="A48" t="b">
        <v>0</v>
      </c>
      <c r="B48">
        <v>-164.16827000000001</v>
      </c>
      <c r="C48" s="2">
        <v>-0.22801149000000001</v>
      </c>
    </row>
    <row r="49" spans="1:3" x14ac:dyDescent="0.3">
      <c r="A49" t="b">
        <v>0</v>
      </c>
      <c r="B49">
        <v>-164.16827000000001</v>
      </c>
      <c r="C49" s="2">
        <v>-0.22801149000000001</v>
      </c>
    </row>
    <row r="50" spans="1:3" x14ac:dyDescent="0.3">
      <c r="A50" t="b">
        <v>1</v>
      </c>
      <c r="B50">
        <v>166.60803000000001</v>
      </c>
      <c r="C50" s="2">
        <v>0.23140004</v>
      </c>
    </row>
    <row r="51" spans="1:3" x14ac:dyDescent="0.3">
      <c r="A51" t="b">
        <v>0</v>
      </c>
      <c r="B51">
        <v>-164.16827000000001</v>
      </c>
      <c r="C51" s="2">
        <v>-0.22801149000000001</v>
      </c>
    </row>
    <row r="52" spans="1:3" x14ac:dyDescent="0.3">
      <c r="A52" t="b">
        <v>0</v>
      </c>
      <c r="B52">
        <v>-164.16827000000001</v>
      </c>
      <c r="C52" s="2">
        <v>-0.22801149000000001</v>
      </c>
    </row>
    <row r="53" spans="1:3" x14ac:dyDescent="0.3">
      <c r="A53" t="b">
        <v>1</v>
      </c>
      <c r="B53">
        <v>166.60803000000001</v>
      </c>
      <c r="C53" s="2">
        <v>0.23140004</v>
      </c>
    </row>
    <row r="54" spans="1:3" x14ac:dyDescent="0.3">
      <c r="A54" t="b">
        <v>1</v>
      </c>
      <c r="B54">
        <v>166.60803000000001</v>
      </c>
      <c r="C54" s="2">
        <v>0.23140004</v>
      </c>
    </row>
    <row r="55" spans="1:3" x14ac:dyDescent="0.3">
      <c r="A55" t="b">
        <v>1</v>
      </c>
      <c r="B55">
        <v>166.60803000000001</v>
      </c>
      <c r="C55" s="2">
        <v>0.23140004</v>
      </c>
    </row>
    <row r="56" spans="1:3" x14ac:dyDescent="0.3">
      <c r="A56" t="b">
        <v>0</v>
      </c>
      <c r="B56">
        <v>-164.16827000000001</v>
      </c>
      <c r="C56" s="2">
        <v>-0.22801149000000001</v>
      </c>
    </row>
    <row r="57" spans="1:3" x14ac:dyDescent="0.3">
      <c r="A57" t="b">
        <v>1</v>
      </c>
      <c r="B57">
        <v>166.60803000000001</v>
      </c>
      <c r="C57" s="2">
        <v>0.23140004</v>
      </c>
    </row>
    <row r="58" spans="1:3" x14ac:dyDescent="0.3">
      <c r="A58" t="b">
        <v>1</v>
      </c>
      <c r="B58">
        <v>166.60803000000001</v>
      </c>
      <c r="C58" s="2">
        <v>0.23140004</v>
      </c>
    </row>
    <row r="59" spans="1:3" x14ac:dyDescent="0.3">
      <c r="A59" t="b">
        <v>1</v>
      </c>
      <c r="B59">
        <v>166.60803000000001</v>
      </c>
      <c r="C59" s="2">
        <v>0.23140004</v>
      </c>
    </row>
    <row r="60" spans="1:3" x14ac:dyDescent="0.3">
      <c r="A60" t="b">
        <v>0</v>
      </c>
      <c r="B60">
        <v>-164.16827000000001</v>
      </c>
      <c r="C60" s="2">
        <v>-0.22801149000000001</v>
      </c>
    </row>
    <row r="61" spans="1:3" x14ac:dyDescent="0.3">
      <c r="A61" t="b">
        <v>1</v>
      </c>
      <c r="B61">
        <v>166.60803000000001</v>
      </c>
      <c r="C61" s="2">
        <v>0.23140004</v>
      </c>
    </row>
    <row r="62" spans="1:3" x14ac:dyDescent="0.3">
      <c r="A62" t="b">
        <v>0</v>
      </c>
      <c r="B62">
        <v>-164.16827000000001</v>
      </c>
      <c r="C62" s="2">
        <v>-0.22801149000000001</v>
      </c>
    </row>
    <row r="63" spans="1:3" x14ac:dyDescent="0.3">
      <c r="A63" t="b">
        <v>0</v>
      </c>
      <c r="B63">
        <v>-164.16827000000001</v>
      </c>
      <c r="C63" s="2">
        <v>-0.22801149000000001</v>
      </c>
    </row>
    <row r="64" spans="1:3" x14ac:dyDescent="0.3">
      <c r="A64" t="b">
        <v>0</v>
      </c>
      <c r="B64">
        <v>-164.16827000000001</v>
      </c>
      <c r="C64" s="2">
        <v>-0.22801149000000001</v>
      </c>
    </row>
    <row r="65" spans="1:3" x14ac:dyDescent="0.3">
      <c r="A65" t="b">
        <v>0</v>
      </c>
      <c r="B65">
        <v>-164.16827000000001</v>
      </c>
      <c r="C65" s="2">
        <v>-0.22801149000000001</v>
      </c>
    </row>
    <row r="66" spans="1:3" x14ac:dyDescent="0.3">
      <c r="A66" t="b">
        <v>1</v>
      </c>
      <c r="B66">
        <v>166.60803000000001</v>
      </c>
      <c r="C66" s="2">
        <v>0.23140004</v>
      </c>
    </row>
    <row r="67" spans="1:3" x14ac:dyDescent="0.3">
      <c r="A67" t="b">
        <v>0</v>
      </c>
      <c r="B67">
        <v>-164.16827000000001</v>
      </c>
      <c r="C67" s="2">
        <v>-0.22801149000000001</v>
      </c>
    </row>
    <row r="68" spans="1:3" x14ac:dyDescent="0.3">
      <c r="A68" t="b">
        <v>0</v>
      </c>
      <c r="B68">
        <v>-164.16827000000001</v>
      </c>
      <c r="C68" s="2">
        <v>-0.22801149000000001</v>
      </c>
    </row>
    <row r="69" spans="1:3" x14ac:dyDescent="0.3">
      <c r="A69" t="b">
        <v>1</v>
      </c>
      <c r="B69">
        <v>166.60803000000001</v>
      </c>
      <c r="C69" s="2">
        <v>0.23140004</v>
      </c>
    </row>
    <row r="70" spans="1:3" x14ac:dyDescent="0.3">
      <c r="A70" t="b">
        <v>0</v>
      </c>
      <c r="B70">
        <v>-164.16827000000001</v>
      </c>
      <c r="C70" s="2">
        <v>-0.22801149000000001</v>
      </c>
    </row>
    <row r="71" spans="1:3" x14ac:dyDescent="0.3">
      <c r="A71" t="b">
        <v>1</v>
      </c>
      <c r="B71">
        <v>166.60803000000001</v>
      </c>
      <c r="C71" s="2">
        <v>0.23140004</v>
      </c>
    </row>
    <row r="72" spans="1:3" x14ac:dyDescent="0.3">
      <c r="A72" t="b">
        <v>0</v>
      </c>
      <c r="B72">
        <v>-164.16827000000001</v>
      </c>
      <c r="C72" s="2">
        <v>-0.22801149000000001</v>
      </c>
    </row>
    <row r="73" spans="1:3" x14ac:dyDescent="0.3">
      <c r="A73" t="b">
        <v>0</v>
      </c>
      <c r="B73">
        <v>-164.16827000000001</v>
      </c>
      <c r="C73" s="2">
        <v>-0.22801149000000001</v>
      </c>
    </row>
    <row r="74" spans="1:3" x14ac:dyDescent="0.3">
      <c r="A74" t="b">
        <v>0</v>
      </c>
      <c r="B74">
        <v>-164.16827000000001</v>
      </c>
      <c r="C74" s="2">
        <v>-0.22801149000000001</v>
      </c>
    </row>
    <row r="75" spans="1:3" x14ac:dyDescent="0.3">
      <c r="A75" t="b">
        <v>0</v>
      </c>
      <c r="B75">
        <v>-164.16827000000001</v>
      </c>
      <c r="C75" s="2">
        <v>-0.22801149000000001</v>
      </c>
    </row>
    <row r="76" spans="1:3" x14ac:dyDescent="0.3">
      <c r="A76" t="b">
        <v>0</v>
      </c>
      <c r="B76">
        <v>-164.16827000000001</v>
      </c>
      <c r="C76" s="2">
        <v>-0.22801149000000001</v>
      </c>
    </row>
    <row r="77" spans="1:3" x14ac:dyDescent="0.3">
      <c r="A77" t="b">
        <v>0</v>
      </c>
      <c r="B77">
        <v>-164.16827000000001</v>
      </c>
      <c r="C77" s="2">
        <v>-0.22801149000000001</v>
      </c>
    </row>
    <row r="78" spans="1:3" x14ac:dyDescent="0.3">
      <c r="A78" t="b">
        <v>1</v>
      </c>
      <c r="B78">
        <v>166.60803000000001</v>
      </c>
      <c r="C78" s="2">
        <v>0.23140004</v>
      </c>
    </row>
    <row r="79" spans="1:3" x14ac:dyDescent="0.3">
      <c r="A79" t="b">
        <v>0</v>
      </c>
      <c r="B79">
        <v>-164.16827000000001</v>
      </c>
      <c r="C79" s="2">
        <v>-0.22801149000000001</v>
      </c>
    </row>
    <row r="80" spans="1:3" x14ac:dyDescent="0.3">
      <c r="A80" t="b">
        <v>0</v>
      </c>
      <c r="B80">
        <v>-164.16827000000001</v>
      </c>
      <c r="C80" s="2">
        <v>-0.22801149000000001</v>
      </c>
    </row>
    <row r="81" spans="1:3" x14ac:dyDescent="0.3">
      <c r="A81" t="b">
        <v>0</v>
      </c>
      <c r="B81">
        <v>-164.16827000000001</v>
      </c>
      <c r="C81" s="2">
        <v>-0.22801149000000001</v>
      </c>
    </row>
    <row r="82" spans="1:3" x14ac:dyDescent="0.3">
      <c r="A82" t="b">
        <v>1</v>
      </c>
      <c r="B82">
        <v>166.60803000000001</v>
      </c>
      <c r="C82" s="2">
        <v>0.23140004</v>
      </c>
    </row>
    <row r="83" spans="1:3" x14ac:dyDescent="0.3">
      <c r="A83" t="b">
        <v>0</v>
      </c>
      <c r="B83">
        <v>-164.16827000000001</v>
      </c>
      <c r="C83" s="2">
        <v>-0.22801149000000001</v>
      </c>
    </row>
    <row r="84" spans="1:3" x14ac:dyDescent="0.3">
      <c r="A84" t="b">
        <v>1</v>
      </c>
      <c r="B84">
        <v>166.60803000000001</v>
      </c>
      <c r="C84" s="2">
        <v>0.23140004</v>
      </c>
    </row>
    <row r="85" spans="1:3" x14ac:dyDescent="0.3">
      <c r="A85" t="b">
        <v>0</v>
      </c>
      <c r="B85">
        <v>-164.16827000000001</v>
      </c>
      <c r="C85" s="2">
        <v>-0.22801149000000001</v>
      </c>
    </row>
    <row r="86" spans="1:3" x14ac:dyDescent="0.3">
      <c r="A86" t="b">
        <v>0</v>
      </c>
      <c r="B86">
        <v>-164.16827000000001</v>
      </c>
      <c r="C86" s="2">
        <v>-0.22801149000000001</v>
      </c>
    </row>
    <row r="87" spans="1:3" x14ac:dyDescent="0.3">
      <c r="A87" t="b">
        <v>1</v>
      </c>
      <c r="B87">
        <v>166.60803000000001</v>
      </c>
      <c r="C87" s="2">
        <v>0.23140004</v>
      </c>
    </row>
    <row r="88" spans="1:3" x14ac:dyDescent="0.3">
      <c r="A88" t="b">
        <v>1</v>
      </c>
      <c r="B88">
        <v>166.60803000000001</v>
      </c>
      <c r="C88" s="2">
        <v>0.23140004</v>
      </c>
    </row>
    <row r="89" spans="1:3" x14ac:dyDescent="0.3">
      <c r="A89" t="b">
        <v>0</v>
      </c>
      <c r="B89">
        <v>-164.16827000000001</v>
      </c>
      <c r="C89" s="2">
        <v>-0.22801149000000001</v>
      </c>
    </row>
    <row r="90" spans="1:3" x14ac:dyDescent="0.3">
      <c r="A90" t="b">
        <v>1</v>
      </c>
      <c r="B90">
        <v>166.60803000000001</v>
      </c>
      <c r="C90" s="2">
        <v>0.23140004</v>
      </c>
    </row>
    <row r="91" spans="1:3" x14ac:dyDescent="0.3">
      <c r="A91" t="b">
        <v>0</v>
      </c>
      <c r="B91">
        <v>-164.16827000000001</v>
      </c>
      <c r="C91" s="2">
        <v>-0.22801149000000001</v>
      </c>
    </row>
    <row r="92" spans="1:3" x14ac:dyDescent="0.3">
      <c r="A92" t="b">
        <v>0</v>
      </c>
      <c r="B92">
        <v>-164.16827000000001</v>
      </c>
      <c r="C92" s="2">
        <v>-0.22801149000000001</v>
      </c>
    </row>
    <row r="93" spans="1:3" x14ac:dyDescent="0.3">
      <c r="A93" t="b">
        <v>0</v>
      </c>
      <c r="B93">
        <v>-164.16827000000001</v>
      </c>
      <c r="C93" s="2">
        <v>-0.22801149000000001</v>
      </c>
    </row>
    <row r="94" spans="1:3" x14ac:dyDescent="0.3">
      <c r="A94" t="b">
        <v>1</v>
      </c>
      <c r="B94">
        <v>166.60803000000001</v>
      </c>
      <c r="C94" s="2">
        <v>0.23140004</v>
      </c>
    </row>
    <row r="95" spans="1:3" x14ac:dyDescent="0.3">
      <c r="A95" t="b">
        <v>1</v>
      </c>
      <c r="B95">
        <v>166.60803000000001</v>
      </c>
      <c r="C95" s="2">
        <v>0.23140004</v>
      </c>
    </row>
    <row r="96" spans="1:3" x14ac:dyDescent="0.3">
      <c r="A96" t="b">
        <v>1</v>
      </c>
      <c r="B96">
        <v>166.60803000000001</v>
      </c>
      <c r="C96" s="2">
        <v>0.23140004</v>
      </c>
    </row>
    <row r="97" spans="1:3" x14ac:dyDescent="0.3">
      <c r="A97" t="b">
        <v>1</v>
      </c>
      <c r="B97">
        <v>166.60803000000001</v>
      </c>
      <c r="C97" s="2">
        <v>0.23140004</v>
      </c>
    </row>
    <row r="98" spans="1:3" x14ac:dyDescent="0.3">
      <c r="A98" t="b">
        <v>1</v>
      </c>
      <c r="B98">
        <v>166.60803000000001</v>
      </c>
      <c r="C98" s="2">
        <v>0.23140004</v>
      </c>
    </row>
    <row r="99" spans="1:3" x14ac:dyDescent="0.3">
      <c r="A99" t="b">
        <v>0</v>
      </c>
      <c r="B99">
        <v>-164.16827000000001</v>
      </c>
      <c r="C99" s="2">
        <v>-0.22801149000000001</v>
      </c>
    </row>
    <row r="100" spans="1:3" x14ac:dyDescent="0.3">
      <c r="A100" t="b">
        <v>1</v>
      </c>
      <c r="B100">
        <v>166.60803000000001</v>
      </c>
      <c r="C100" s="2">
        <v>0.23140004</v>
      </c>
    </row>
    <row r="101" spans="1:3" x14ac:dyDescent="0.3">
      <c r="A101" t="b">
        <v>0</v>
      </c>
      <c r="B101">
        <v>-164.16827000000001</v>
      </c>
      <c r="C101" s="2">
        <v>-0.22801149000000001</v>
      </c>
    </row>
    <row r="102" spans="1:3" x14ac:dyDescent="0.3">
      <c r="A102" t="b">
        <v>1</v>
      </c>
      <c r="B102">
        <v>166.60803000000001</v>
      </c>
      <c r="C102" s="2">
        <v>0.23140004</v>
      </c>
    </row>
    <row r="103" spans="1:3" x14ac:dyDescent="0.3">
      <c r="A103" t="b">
        <v>0</v>
      </c>
      <c r="B103">
        <v>-164.16827000000001</v>
      </c>
      <c r="C103" s="2">
        <v>-0.22801149000000001</v>
      </c>
    </row>
    <row r="104" spans="1:3" x14ac:dyDescent="0.3">
      <c r="A104" t="b">
        <v>1</v>
      </c>
      <c r="B104">
        <v>166.60803000000001</v>
      </c>
      <c r="C104" s="2">
        <v>0.23140004</v>
      </c>
    </row>
    <row r="105" spans="1:3" x14ac:dyDescent="0.3">
      <c r="A105" t="b">
        <v>1</v>
      </c>
      <c r="B105">
        <v>166.60803000000001</v>
      </c>
      <c r="C105" s="2">
        <v>0.23140004</v>
      </c>
    </row>
    <row r="106" spans="1:3" x14ac:dyDescent="0.3">
      <c r="A106" t="b">
        <v>0</v>
      </c>
      <c r="B106">
        <v>-164.16827000000001</v>
      </c>
      <c r="C106" s="2">
        <v>-0.22801149000000001</v>
      </c>
    </row>
    <row r="107" spans="1:3" x14ac:dyDescent="0.3">
      <c r="A107" t="b">
        <v>0</v>
      </c>
      <c r="B107">
        <v>-164.16827000000001</v>
      </c>
      <c r="C107" s="2">
        <v>-0.22801149000000001</v>
      </c>
    </row>
    <row r="108" spans="1:3" x14ac:dyDescent="0.3">
      <c r="A108" t="b">
        <v>1</v>
      </c>
      <c r="B108">
        <v>166.60803000000001</v>
      </c>
      <c r="C108" s="2">
        <v>0.23140004</v>
      </c>
    </row>
    <row r="109" spans="1:3" x14ac:dyDescent="0.3">
      <c r="A109" t="b">
        <v>1</v>
      </c>
      <c r="B109">
        <v>166.60803000000001</v>
      </c>
      <c r="C109" s="2">
        <v>0.23140004</v>
      </c>
    </row>
    <row r="110" spans="1:3" x14ac:dyDescent="0.3">
      <c r="A110" t="b">
        <v>0</v>
      </c>
      <c r="B110">
        <v>-164.16827000000001</v>
      </c>
      <c r="C110" s="2">
        <v>-0.22801149000000001</v>
      </c>
    </row>
    <row r="111" spans="1:3" x14ac:dyDescent="0.3">
      <c r="A111" t="b">
        <v>0</v>
      </c>
      <c r="B111">
        <v>-164.16827000000001</v>
      </c>
      <c r="C111" s="2">
        <v>-0.22801149000000001</v>
      </c>
    </row>
    <row r="112" spans="1:3" x14ac:dyDescent="0.3">
      <c r="A112" t="b">
        <v>1</v>
      </c>
      <c r="B112">
        <v>166.60803000000001</v>
      </c>
      <c r="C112" s="2">
        <v>0.23140004</v>
      </c>
    </row>
    <row r="113" spans="1:3" x14ac:dyDescent="0.3">
      <c r="A113" t="b">
        <v>0</v>
      </c>
      <c r="B113">
        <v>-164.16827000000001</v>
      </c>
      <c r="C113" s="2">
        <v>-0.22801149000000001</v>
      </c>
    </row>
    <row r="114" spans="1:3" x14ac:dyDescent="0.3">
      <c r="A114" t="b">
        <v>0</v>
      </c>
      <c r="B114">
        <v>-164.16827000000001</v>
      </c>
      <c r="C114" s="2">
        <v>-0.22801149000000001</v>
      </c>
    </row>
    <row r="115" spans="1:3" x14ac:dyDescent="0.3">
      <c r="A115" t="b">
        <v>0</v>
      </c>
      <c r="B115">
        <v>-164.16827000000001</v>
      </c>
      <c r="C115" s="2">
        <v>-0.22801149000000001</v>
      </c>
    </row>
    <row r="116" spans="1:3" x14ac:dyDescent="0.3">
      <c r="A116" t="b">
        <v>1</v>
      </c>
      <c r="B116">
        <v>166.60803000000001</v>
      </c>
      <c r="C116" s="2">
        <v>0.23140004</v>
      </c>
    </row>
    <row r="117" spans="1:3" x14ac:dyDescent="0.3">
      <c r="A117" t="b">
        <v>1</v>
      </c>
      <c r="B117">
        <v>166.60803000000001</v>
      </c>
      <c r="C117" s="2">
        <v>0.23140004</v>
      </c>
    </row>
    <row r="118" spans="1:3" x14ac:dyDescent="0.3">
      <c r="A118" t="b">
        <v>1</v>
      </c>
      <c r="B118">
        <v>166.60803000000001</v>
      </c>
      <c r="C118" s="2">
        <v>0.23140004</v>
      </c>
    </row>
    <row r="119" spans="1:3" x14ac:dyDescent="0.3">
      <c r="A119" t="b">
        <v>1</v>
      </c>
      <c r="B119">
        <v>166.60803000000001</v>
      </c>
      <c r="C119" s="2">
        <v>0.23140004</v>
      </c>
    </row>
    <row r="120" spans="1:3" x14ac:dyDescent="0.3">
      <c r="A120" t="b">
        <v>0</v>
      </c>
      <c r="B120">
        <v>-164.16827000000001</v>
      </c>
      <c r="C120" s="2">
        <v>-0.22801149000000001</v>
      </c>
    </row>
    <row r="121" spans="1:3" x14ac:dyDescent="0.3">
      <c r="A121" t="b">
        <v>1</v>
      </c>
      <c r="B121">
        <v>166.60803000000001</v>
      </c>
      <c r="C121" s="2">
        <v>0.23140004</v>
      </c>
    </row>
    <row r="122" spans="1:3" x14ac:dyDescent="0.3">
      <c r="A122" t="b">
        <v>0</v>
      </c>
      <c r="B122">
        <v>-164.16827000000001</v>
      </c>
      <c r="C122" s="2">
        <v>-0.22801149000000001</v>
      </c>
    </row>
    <row r="123" spans="1:3" x14ac:dyDescent="0.3">
      <c r="A123" t="b">
        <v>1</v>
      </c>
      <c r="B123">
        <v>166.60803000000001</v>
      </c>
      <c r="C123" s="2">
        <v>0.23140004</v>
      </c>
    </row>
    <row r="124" spans="1:3" x14ac:dyDescent="0.3">
      <c r="A124" t="b">
        <v>1</v>
      </c>
      <c r="B124">
        <v>166.60803000000001</v>
      </c>
      <c r="C124" s="2">
        <v>0.23140004</v>
      </c>
    </row>
    <row r="125" spans="1:3" x14ac:dyDescent="0.3">
      <c r="A125" t="b">
        <v>1</v>
      </c>
      <c r="B125">
        <v>166.60803000000001</v>
      </c>
      <c r="C125" s="2">
        <v>0.23140004</v>
      </c>
    </row>
    <row r="126" spans="1:3" x14ac:dyDescent="0.3">
      <c r="A126" t="b">
        <v>1</v>
      </c>
      <c r="B126">
        <v>166.60803000000001</v>
      </c>
      <c r="C126" s="2">
        <v>0.23140004</v>
      </c>
    </row>
    <row r="127" spans="1:3" x14ac:dyDescent="0.3">
      <c r="A127" t="b">
        <v>0</v>
      </c>
      <c r="B127">
        <v>-164.16827000000001</v>
      </c>
      <c r="C127" s="2">
        <v>-0.22801149000000001</v>
      </c>
    </row>
    <row r="128" spans="1:3" x14ac:dyDescent="0.3">
      <c r="A128" t="b">
        <v>0</v>
      </c>
      <c r="B128">
        <v>-164.16827000000001</v>
      </c>
      <c r="C128" s="2">
        <v>-0.22801149000000001</v>
      </c>
    </row>
    <row r="129" spans="1:3" x14ac:dyDescent="0.3">
      <c r="A129" t="b">
        <v>0</v>
      </c>
      <c r="B129">
        <v>-164.16827000000001</v>
      </c>
      <c r="C129" s="2">
        <v>-0.22801149000000001</v>
      </c>
    </row>
    <row r="130" spans="1:3" x14ac:dyDescent="0.3">
      <c r="A130" t="b">
        <v>1</v>
      </c>
      <c r="B130">
        <v>166.60803000000001</v>
      </c>
      <c r="C130" s="2">
        <v>0.23140004</v>
      </c>
    </row>
    <row r="131" spans="1:3" x14ac:dyDescent="0.3">
      <c r="A131" t="b">
        <v>0</v>
      </c>
      <c r="B131">
        <v>-164.16827000000001</v>
      </c>
      <c r="C131" s="2">
        <v>-0.22801149000000001</v>
      </c>
    </row>
    <row r="132" spans="1:3" x14ac:dyDescent="0.3">
      <c r="A132" t="b">
        <v>1</v>
      </c>
      <c r="B132">
        <v>166.60803000000001</v>
      </c>
      <c r="C132" s="2">
        <v>0.23140004</v>
      </c>
    </row>
    <row r="133" spans="1:3" x14ac:dyDescent="0.3">
      <c r="A133" t="b">
        <v>1</v>
      </c>
      <c r="B133">
        <v>166.60803000000001</v>
      </c>
      <c r="C133" s="2">
        <v>0.23140004</v>
      </c>
    </row>
    <row r="134" spans="1:3" x14ac:dyDescent="0.3">
      <c r="A134" t="b">
        <v>1</v>
      </c>
      <c r="B134">
        <v>166.60803000000001</v>
      </c>
      <c r="C134" s="2">
        <v>0.23140004</v>
      </c>
    </row>
    <row r="135" spans="1:3" x14ac:dyDescent="0.3">
      <c r="A135" t="b">
        <v>0</v>
      </c>
      <c r="B135">
        <v>-164.16827000000001</v>
      </c>
      <c r="C135" s="2">
        <v>-0.22801149000000001</v>
      </c>
    </row>
    <row r="136" spans="1:3" x14ac:dyDescent="0.3">
      <c r="A136" t="b">
        <v>1</v>
      </c>
      <c r="B136">
        <v>166.60803000000001</v>
      </c>
      <c r="C136" s="2">
        <v>0.23140004</v>
      </c>
    </row>
    <row r="137" spans="1:3" x14ac:dyDescent="0.3">
      <c r="A137" t="b">
        <v>0</v>
      </c>
      <c r="B137">
        <v>-164.16827000000001</v>
      </c>
      <c r="C137" s="2">
        <v>-0.22801149000000001</v>
      </c>
    </row>
    <row r="138" spans="1:3" x14ac:dyDescent="0.3">
      <c r="A138" t="b">
        <v>1</v>
      </c>
      <c r="B138">
        <v>166.60803000000001</v>
      </c>
      <c r="C138" s="2">
        <v>0.23140004</v>
      </c>
    </row>
    <row r="139" spans="1:3" x14ac:dyDescent="0.3">
      <c r="A139" t="b">
        <v>0</v>
      </c>
      <c r="B139">
        <v>-164.16827000000001</v>
      </c>
      <c r="C139" s="2">
        <v>-0.22801149000000001</v>
      </c>
    </row>
    <row r="140" spans="1:3" x14ac:dyDescent="0.3">
      <c r="A140" t="b">
        <v>0</v>
      </c>
      <c r="B140">
        <v>-164.16827000000001</v>
      </c>
      <c r="C140" s="2">
        <v>-0.22801149000000001</v>
      </c>
    </row>
    <row r="141" spans="1:3" x14ac:dyDescent="0.3">
      <c r="A141" t="b">
        <v>0</v>
      </c>
      <c r="B141">
        <v>-164.16827000000001</v>
      </c>
      <c r="C141" s="2">
        <v>-0.22801149000000001</v>
      </c>
    </row>
    <row r="142" spans="1:3" x14ac:dyDescent="0.3">
      <c r="A142" t="b">
        <v>0</v>
      </c>
      <c r="B142">
        <v>-164.16827000000001</v>
      </c>
      <c r="C142" s="2">
        <v>-0.22801149000000001</v>
      </c>
    </row>
    <row r="143" spans="1:3" x14ac:dyDescent="0.3">
      <c r="A143" t="b">
        <v>1</v>
      </c>
      <c r="B143">
        <v>166.60803000000001</v>
      </c>
      <c r="C143" s="2">
        <v>0.23140004</v>
      </c>
    </row>
    <row r="144" spans="1:3" x14ac:dyDescent="0.3">
      <c r="A144" t="b">
        <v>1</v>
      </c>
      <c r="B144">
        <v>166.60803000000001</v>
      </c>
      <c r="C144" s="2">
        <v>0.23140004</v>
      </c>
    </row>
    <row r="145" spans="1:3" x14ac:dyDescent="0.3">
      <c r="A145" t="b">
        <v>1</v>
      </c>
      <c r="B145">
        <v>166.60803000000001</v>
      </c>
      <c r="C145" s="2">
        <v>0.23140004</v>
      </c>
    </row>
    <row r="146" spans="1:3" x14ac:dyDescent="0.3">
      <c r="A146" t="b">
        <v>0</v>
      </c>
      <c r="B146">
        <v>-164.16827000000001</v>
      </c>
      <c r="C146" s="2">
        <v>-0.22801149000000001</v>
      </c>
    </row>
    <row r="147" spans="1:3" x14ac:dyDescent="0.3">
      <c r="A147" t="b">
        <v>0</v>
      </c>
      <c r="B147">
        <v>-164.16827000000001</v>
      </c>
      <c r="C147" s="2">
        <v>-0.22801149000000001</v>
      </c>
    </row>
    <row r="148" spans="1:3" x14ac:dyDescent="0.3">
      <c r="A148" t="b">
        <v>1</v>
      </c>
      <c r="B148">
        <v>166.60803000000001</v>
      </c>
      <c r="C148" s="2">
        <v>0.23140004</v>
      </c>
    </row>
    <row r="149" spans="1:3" x14ac:dyDescent="0.3">
      <c r="A149" t="b">
        <v>1</v>
      </c>
      <c r="B149">
        <v>166.60803000000001</v>
      </c>
      <c r="C149" s="2">
        <v>0.23140004</v>
      </c>
    </row>
    <row r="150" spans="1:3" x14ac:dyDescent="0.3">
      <c r="A150" t="b">
        <v>0</v>
      </c>
      <c r="B150">
        <v>-164.16827000000001</v>
      </c>
      <c r="C150" s="2">
        <v>-0.22801149000000001</v>
      </c>
    </row>
    <row r="151" spans="1:3" x14ac:dyDescent="0.3">
      <c r="A151" t="b">
        <v>1</v>
      </c>
      <c r="B151">
        <v>166.60803000000001</v>
      </c>
      <c r="C151" s="2">
        <v>0.23140004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8333-081A-448B-B689-DBCD967D17FB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30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-34.397522000000002</v>
      </c>
      <c r="C2" s="2">
        <v>-4.7774337E-2</v>
      </c>
      <c r="E2" s="1" t="s">
        <v>3</v>
      </c>
      <c r="F2" s="2">
        <f xml:space="preserve"> COUNTIF(TradeResults18[Column1], "VERDADEIRO") / COUNTA(TradeResults18[Column1])</f>
        <v>0.52</v>
      </c>
    </row>
    <row r="3" spans="1:6" ht="18" x14ac:dyDescent="0.35">
      <c r="A3" t="b">
        <v>0</v>
      </c>
      <c r="B3">
        <v>252.44195999999999</v>
      </c>
      <c r="C3" s="2">
        <v>0.35061383000000002</v>
      </c>
      <c r="E3" s="1" t="s">
        <v>4</v>
      </c>
      <c r="F3" s="2">
        <f t="array" ref="F3" xml:space="preserve"> AVERAGE(IF(TradeResults18[Column1] = TRUE,TradeResults18[Column3]))</f>
        <v>-6.5982418692307657E-2</v>
      </c>
    </row>
    <row r="4" spans="1:6" ht="18" x14ac:dyDescent="0.35">
      <c r="A4" t="b">
        <v>1</v>
      </c>
      <c r="B4">
        <v>-25.293517999999999</v>
      </c>
      <c r="C4" s="2">
        <v>-3.5129885999999999E-2</v>
      </c>
      <c r="E4" s="1" t="s">
        <v>8</v>
      </c>
      <c r="F4" s="6">
        <f t="array" ref="F4" xml:space="preserve"> AVERAGE(IF(TradeResults18[Column1] = TRUE,TradeResults18[Column2],0))</f>
        <v>-24.703817590000007</v>
      </c>
    </row>
    <row r="5" spans="1:6" ht="18" x14ac:dyDescent="0.35">
      <c r="A5" t="b">
        <v>1</v>
      </c>
      <c r="B5">
        <v>-35.695557000000001</v>
      </c>
      <c r="C5" s="2">
        <v>-4.9577160000000002E-2</v>
      </c>
      <c r="E5" s="4" t="s">
        <v>5</v>
      </c>
      <c r="F5" s="2">
        <f t="array" ref="F5">_xlfn.STDEV.P(IF(TradeResults18[Column1]=TRUE, TradeResults18[Column3]))</f>
        <v>5.0406424676745262E-2</v>
      </c>
    </row>
    <row r="6" spans="1:6" ht="18" x14ac:dyDescent="0.35">
      <c r="A6" t="b">
        <v>1</v>
      </c>
      <c r="B6">
        <v>-32.167113999999998</v>
      </c>
      <c r="C6" s="2">
        <v>-4.4676545999999998E-2</v>
      </c>
      <c r="E6" s="1" t="s">
        <v>6</v>
      </c>
      <c r="F6" s="2">
        <f t="array" ref="F6">_xlfn.STDEV.P(IF(TradeResults18[Column1]=TRUE, IF(TradeResults18[Column3]&gt;0,TradeResults18[Column3])))</f>
        <v>7.1583371684410344E-3</v>
      </c>
    </row>
    <row r="7" spans="1:6" ht="18" x14ac:dyDescent="0.35">
      <c r="A7" t="b">
        <v>0</v>
      </c>
      <c r="B7">
        <v>255.39343</v>
      </c>
      <c r="C7" s="2">
        <v>0.3547131</v>
      </c>
      <c r="E7" s="1" t="s">
        <v>7</v>
      </c>
      <c r="F7" s="3">
        <f t="array" ref="F7">_xlfn.STDEV.P(IF(TradeResults18[Column1]=TRUE, IF(TradeResults18[Column3]&lt;0,TradeResults18[Column3])))</f>
        <v>4.0829773812798106E-2</v>
      </c>
    </row>
    <row r="8" spans="1:6" x14ac:dyDescent="0.3">
      <c r="A8" t="b">
        <v>0</v>
      </c>
      <c r="B8">
        <v>224.17944</v>
      </c>
      <c r="C8" s="2">
        <v>0.31136033000000002</v>
      </c>
    </row>
    <row r="9" spans="1:6" x14ac:dyDescent="0.3">
      <c r="A9" t="b">
        <v>0</v>
      </c>
      <c r="B9">
        <v>224.17944</v>
      </c>
      <c r="C9" s="2">
        <v>0.31136033000000002</v>
      </c>
    </row>
    <row r="10" spans="1:6" x14ac:dyDescent="0.3">
      <c r="A10" t="b">
        <v>1</v>
      </c>
      <c r="B10">
        <v>-25.879211000000002</v>
      </c>
      <c r="C10" s="2">
        <v>-3.5943348E-2</v>
      </c>
    </row>
    <row r="11" spans="1:6" x14ac:dyDescent="0.3">
      <c r="A11" t="b">
        <v>1</v>
      </c>
      <c r="B11">
        <v>-72.09357</v>
      </c>
      <c r="C11" s="2">
        <v>-0.10012995500000001</v>
      </c>
    </row>
    <row r="12" spans="1:6" x14ac:dyDescent="0.3">
      <c r="A12" t="b">
        <v>0</v>
      </c>
      <c r="B12">
        <v>224.17944</v>
      </c>
      <c r="C12" s="2">
        <v>0.31136033000000002</v>
      </c>
    </row>
    <row r="13" spans="1:6" x14ac:dyDescent="0.3">
      <c r="A13" t="b">
        <v>1</v>
      </c>
      <c r="B13">
        <v>-78.963560000000001</v>
      </c>
      <c r="C13" s="2">
        <v>-0.109671615</v>
      </c>
    </row>
    <row r="14" spans="1:6" x14ac:dyDescent="0.3">
      <c r="A14" t="b">
        <v>1</v>
      </c>
      <c r="B14">
        <v>-30.466063999999999</v>
      </c>
      <c r="C14" s="2">
        <v>-4.2313978000000002E-2</v>
      </c>
    </row>
    <row r="15" spans="1:6" x14ac:dyDescent="0.3">
      <c r="A15" t="b">
        <v>0</v>
      </c>
      <c r="B15">
        <v>224.17944</v>
      </c>
      <c r="C15" s="2">
        <v>0.31136033000000002</v>
      </c>
    </row>
    <row r="16" spans="1:6" x14ac:dyDescent="0.3">
      <c r="A16" t="b">
        <v>1</v>
      </c>
      <c r="B16">
        <v>-88.472290000000001</v>
      </c>
      <c r="C16" s="2">
        <v>-0.12287818</v>
      </c>
    </row>
    <row r="17" spans="1:3" x14ac:dyDescent="0.3">
      <c r="A17" t="b">
        <v>0</v>
      </c>
      <c r="B17">
        <v>265.12610000000001</v>
      </c>
      <c r="C17" s="2">
        <v>0.36823070000000002</v>
      </c>
    </row>
    <row r="18" spans="1:3" x14ac:dyDescent="0.3">
      <c r="A18" t="b">
        <v>0</v>
      </c>
      <c r="B18">
        <v>260.10930000000002</v>
      </c>
      <c r="C18" s="2">
        <v>0.36126295000000003</v>
      </c>
    </row>
    <row r="19" spans="1:3" x14ac:dyDescent="0.3">
      <c r="A19" t="b">
        <v>1</v>
      </c>
      <c r="B19">
        <v>-88.472290000000001</v>
      </c>
      <c r="C19" s="2">
        <v>-0.12287818</v>
      </c>
    </row>
    <row r="20" spans="1:3" x14ac:dyDescent="0.3">
      <c r="A20" t="b">
        <v>1</v>
      </c>
      <c r="B20">
        <v>-88.472290000000001</v>
      </c>
      <c r="C20" s="2">
        <v>-0.12287818</v>
      </c>
    </row>
    <row r="21" spans="1:3" x14ac:dyDescent="0.3">
      <c r="A21" t="b">
        <v>0</v>
      </c>
      <c r="B21">
        <v>224.17944</v>
      </c>
      <c r="C21" s="2">
        <v>0.31136033000000002</v>
      </c>
    </row>
    <row r="22" spans="1:3" x14ac:dyDescent="0.3">
      <c r="A22" t="b">
        <v>1</v>
      </c>
      <c r="B22">
        <v>-11.393188</v>
      </c>
      <c r="C22" s="2">
        <v>-1.5823872999999999E-2</v>
      </c>
    </row>
    <row r="23" spans="1:3" x14ac:dyDescent="0.3">
      <c r="A23" t="b">
        <v>1</v>
      </c>
      <c r="B23">
        <v>-88.472290000000001</v>
      </c>
      <c r="C23" s="2">
        <v>-0.12287818</v>
      </c>
    </row>
    <row r="24" spans="1:3" x14ac:dyDescent="0.3">
      <c r="A24" t="b">
        <v>1</v>
      </c>
      <c r="B24">
        <v>-88.472290000000001</v>
      </c>
      <c r="C24" s="2">
        <v>-0.12287818</v>
      </c>
    </row>
    <row r="25" spans="1:3" x14ac:dyDescent="0.3">
      <c r="A25" t="b">
        <v>1</v>
      </c>
      <c r="B25">
        <v>-68.064760000000007</v>
      </c>
      <c r="C25" s="2">
        <v>-9.4534389999999996E-2</v>
      </c>
    </row>
    <row r="26" spans="1:3" x14ac:dyDescent="0.3">
      <c r="A26" t="b">
        <v>0</v>
      </c>
      <c r="B26">
        <v>224.17944</v>
      </c>
      <c r="C26" s="2">
        <v>0.31136033000000002</v>
      </c>
    </row>
    <row r="27" spans="1:3" x14ac:dyDescent="0.3">
      <c r="A27" t="b">
        <v>1</v>
      </c>
      <c r="B27">
        <v>-88.472290000000001</v>
      </c>
      <c r="C27" s="2">
        <v>-0.12287818</v>
      </c>
    </row>
    <row r="28" spans="1:3" x14ac:dyDescent="0.3">
      <c r="A28" t="b">
        <v>0</v>
      </c>
      <c r="B28">
        <v>224.17944</v>
      </c>
      <c r="C28" s="2">
        <v>0.31136033000000002</v>
      </c>
    </row>
    <row r="29" spans="1:3" x14ac:dyDescent="0.3">
      <c r="A29" t="b">
        <v>1</v>
      </c>
      <c r="B29">
        <v>-7.4418335000000004</v>
      </c>
      <c r="C29" s="2">
        <v>-1.0335878999999999E-2</v>
      </c>
    </row>
    <row r="30" spans="1:3" x14ac:dyDescent="0.3">
      <c r="A30" t="b">
        <v>1</v>
      </c>
      <c r="B30">
        <v>-48.875793000000002</v>
      </c>
      <c r="C30" s="2">
        <v>-6.7883044000000003E-2</v>
      </c>
    </row>
    <row r="31" spans="1:3" x14ac:dyDescent="0.3">
      <c r="A31" t="b">
        <v>0</v>
      </c>
      <c r="B31">
        <v>265.37103000000002</v>
      </c>
      <c r="C31" s="2">
        <v>0.36857086</v>
      </c>
    </row>
    <row r="32" spans="1:3" x14ac:dyDescent="0.3">
      <c r="A32" t="b">
        <v>0</v>
      </c>
      <c r="B32">
        <v>224.17944</v>
      </c>
      <c r="C32" s="2">
        <v>0.31136033000000002</v>
      </c>
    </row>
    <row r="33" spans="1:3" x14ac:dyDescent="0.3">
      <c r="A33" t="b">
        <v>0</v>
      </c>
      <c r="B33">
        <v>224.17944</v>
      </c>
      <c r="C33" s="2">
        <v>0.31136033000000002</v>
      </c>
    </row>
    <row r="34" spans="1:3" x14ac:dyDescent="0.3">
      <c r="A34" t="b">
        <v>0</v>
      </c>
      <c r="B34">
        <v>255.46843999999999</v>
      </c>
      <c r="C34" s="2">
        <v>0.35481727000000002</v>
      </c>
    </row>
    <row r="35" spans="1:3" x14ac:dyDescent="0.3">
      <c r="A35" t="b">
        <v>1</v>
      </c>
      <c r="B35">
        <v>18.655456999999998</v>
      </c>
      <c r="C35" s="2">
        <v>2.5910356999999998E-2</v>
      </c>
    </row>
    <row r="36" spans="1:3" x14ac:dyDescent="0.3">
      <c r="A36" t="b">
        <v>1</v>
      </c>
      <c r="B36">
        <v>-20.219849</v>
      </c>
      <c r="C36" s="2">
        <v>-2.8083123000000002E-2</v>
      </c>
    </row>
    <row r="37" spans="1:3" x14ac:dyDescent="0.3">
      <c r="A37" t="b">
        <v>1</v>
      </c>
      <c r="B37">
        <v>-88.472290000000001</v>
      </c>
      <c r="C37" s="2">
        <v>-0.12287818</v>
      </c>
    </row>
    <row r="38" spans="1:3" x14ac:dyDescent="0.3">
      <c r="A38" t="b">
        <v>0</v>
      </c>
      <c r="B38">
        <v>256.02269999999999</v>
      </c>
      <c r="C38" s="2">
        <v>0.35558709999999999</v>
      </c>
    </row>
    <row r="39" spans="1:3" x14ac:dyDescent="0.3">
      <c r="A39" t="b">
        <v>0</v>
      </c>
      <c r="B39">
        <v>224.17944</v>
      </c>
      <c r="C39" s="2">
        <v>0.31136033000000002</v>
      </c>
    </row>
    <row r="40" spans="1:3" x14ac:dyDescent="0.3">
      <c r="A40" t="b">
        <v>1</v>
      </c>
      <c r="B40">
        <v>-88.472290000000001</v>
      </c>
      <c r="C40" s="2">
        <v>-0.12287818</v>
      </c>
    </row>
    <row r="41" spans="1:3" x14ac:dyDescent="0.3">
      <c r="A41" t="b">
        <v>1</v>
      </c>
      <c r="B41">
        <v>16.627502</v>
      </c>
      <c r="C41" s="2">
        <v>2.3093753000000002E-2</v>
      </c>
    </row>
    <row r="42" spans="1:3" x14ac:dyDescent="0.3">
      <c r="A42" t="b">
        <v>1</v>
      </c>
      <c r="B42">
        <v>-59.121949999999998</v>
      </c>
      <c r="C42" s="2">
        <v>-8.2113820000000004E-2</v>
      </c>
    </row>
    <row r="43" spans="1:3" x14ac:dyDescent="0.3">
      <c r="A43" t="b">
        <v>0</v>
      </c>
      <c r="B43">
        <v>224.17944</v>
      </c>
      <c r="C43" s="2">
        <v>0.31136033000000002</v>
      </c>
    </row>
    <row r="44" spans="1:3" x14ac:dyDescent="0.3">
      <c r="A44" t="b">
        <v>0</v>
      </c>
      <c r="B44">
        <v>251.54163</v>
      </c>
      <c r="C44" s="2">
        <v>0.34936336000000001</v>
      </c>
    </row>
    <row r="45" spans="1:3" x14ac:dyDescent="0.3">
      <c r="A45" t="b">
        <v>1</v>
      </c>
      <c r="B45">
        <v>18.253478999999999</v>
      </c>
      <c r="C45" s="2">
        <v>2.5352052999999999E-2</v>
      </c>
    </row>
    <row r="46" spans="1:3" x14ac:dyDescent="0.3">
      <c r="A46" t="b">
        <v>1</v>
      </c>
      <c r="B46">
        <v>-88.472290000000001</v>
      </c>
      <c r="C46" s="2">
        <v>-0.12287818</v>
      </c>
    </row>
    <row r="47" spans="1:3" x14ac:dyDescent="0.3">
      <c r="A47" t="b">
        <v>1</v>
      </c>
      <c r="B47">
        <v>-88.472290000000001</v>
      </c>
      <c r="C47" s="2">
        <v>-0.12287818</v>
      </c>
    </row>
    <row r="48" spans="1:3" x14ac:dyDescent="0.3">
      <c r="A48" t="b">
        <v>0</v>
      </c>
      <c r="B48">
        <v>224.17944</v>
      </c>
      <c r="C48" s="2">
        <v>0.31136033000000002</v>
      </c>
    </row>
    <row r="49" spans="1:3" x14ac:dyDescent="0.3">
      <c r="A49" t="b">
        <v>1</v>
      </c>
      <c r="B49">
        <v>-88.472290000000001</v>
      </c>
      <c r="C49" s="2">
        <v>-0.12287818</v>
      </c>
    </row>
    <row r="50" spans="1:3" x14ac:dyDescent="0.3">
      <c r="A50" t="b">
        <v>0</v>
      </c>
      <c r="B50">
        <v>224.17944</v>
      </c>
      <c r="C50" s="2">
        <v>0.31136033000000002</v>
      </c>
    </row>
    <row r="51" spans="1:3" x14ac:dyDescent="0.3">
      <c r="A51" t="b">
        <v>0</v>
      </c>
      <c r="B51">
        <v>252.01147</v>
      </c>
      <c r="C51" s="2">
        <v>0.35001594000000003</v>
      </c>
    </row>
    <row r="52" spans="1:3" x14ac:dyDescent="0.3">
      <c r="A52" t="b">
        <v>0</v>
      </c>
      <c r="B52">
        <v>250.53093999999999</v>
      </c>
      <c r="C52" s="2">
        <v>0.34795964000000001</v>
      </c>
    </row>
    <row r="53" spans="1:3" x14ac:dyDescent="0.3">
      <c r="A53" t="b">
        <v>0</v>
      </c>
      <c r="B53">
        <v>251.13422</v>
      </c>
      <c r="C53" s="2">
        <v>0.34879753000000002</v>
      </c>
    </row>
    <row r="54" spans="1:3" x14ac:dyDescent="0.3">
      <c r="A54" t="b">
        <v>0</v>
      </c>
      <c r="B54">
        <v>224.17944</v>
      </c>
      <c r="C54" s="2">
        <v>0.31136033000000002</v>
      </c>
    </row>
    <row r="55" spans="1:3" x14ac:dyDescent="0.3">
      <c r="A55" t="b">
        <v>0</v>
      </c>
      <c r="B55">
        <v>262.92712</v>
      </c>
      <c r="C55" s="2">
        <v>0.36517655999999998</v>
      </c>
    </row>
    <row r="56" spans="1:3" x14ac:dyDescent="0.3">
      <c r="A56" t="b">
        <v>0</v>
      </c>
      <c r="B56">
        <v>224.17944</v>
      </c>
      <c r="C56" s="2">
        <v>0.31136033000000002</v>
      </c>
    </row>
    <row r="57" spans="1:3" x14ac:dyDescent="0.3">
      <c r="A57" t="b">
        <v>1</v>
      </c>
      <c r="B57">
        <v>-88.472290000000001</v>
      </c>
      <c r="C57" s="2">
        <v>-0.12287818</v>
      </c>
    </row>
    <row r="58" spans="1:3" x14ac:dyDescent="0.3">
      <c r="A58" t="b">
        <v>1</v>
      </c>
      <c r="B58">
        <v>-62.563231999999999</v>
      </c>
      <c r="C58" s="2">
        <v>-8.6893380000000006E-2</v>
      </c>
    </row>
    <row r="59" spans="1:3" x14ac:dyDescent="0.3">
      <c r="A59" t="b">
        <v>0</v>
      </c>
      <c r="B59">
        <v>265.45398</v>
      </c>
      <c r="C59" s="2">
        <v>0.36868608000000003</v>
      </c>
    </row>
    <row r="60" spans="1:3" x14ac:dyDescent="0.3">
      <c r="A60" t="b">
        <v>0</v>
      </c>
      <c r="B60">
        <v>224.17944</v>
      </c>
      <c r="C60" s="2">
        <v>0.31136033000000002</v>
      </c>
    </row>
    <row r="61" spans="1:3" x14ac:dyDescent="0.3">
      <c r="A61" t="b">
        <v>0</v>
      </c>
      <c r="B61">
        <v>256.41840000000002</v>
      </c>
      <c r="C61" s="2">
        <v>0.35613665</v>
      </c>
    </row>
    <row r="62" spans="1:3" x14ac:dyDescent="0.3">
      <c r="A62" t="b">
        <v>0</v>
      </c>
      <c r="B62">
        <v>224.17944</v>
      </c>
      <c r="C62" s="2">
        <v>0.31136033000000002</v>
      </c>
    </row>
    <row r="63" spans="1:3" x14ac:dyDescent="0.3">
      <c r="A63" t="b">
        <v>1</v>
      </c>
      <c r="B63">
        <v>-46.471679999999999</v>
      </c>
      <c r="C63" s="2">
        <v>-6.4544000000000004E-2</v>
      </c>
    </row>
    <row r="64" spans="1:3" x14ac:dyDescent="0.3">
      <c r="A64" t="b">
        <v>1</v>
      </c>
      <c r="B64">
        <v>16.080627</v>
      </c>
      <c r="C64" s="2">
        <v>2.2334204999999999E-2</v>
      </c>
    </row>
    <row r="65" spans="1:3" x14ac:dyDescent="0.3">
      <c r="A65" t="b">
        <v>1</v>
      </c>
      <c r="B65">
        <v>19.343078999999999</v>
      </c>
      <c r="C65" s="2">
        <v>2.6865387000000001E-2</v>
      </c>
    </row>
    <row r="66" spans="1:3" x14ac:dyDescent="0.3">
      <c r="A66" t="b">
        <v>1</v>
      </c>
      <c r="B66">
        <v>-14.437561000000001</v>
      </c>
      <c r="C66" s="2">
        <v>-2.0052169000000002E-2</v>
      </c>
    </row>
    <row r="67" spans="1:3" x14ac:dyDescent="0.3">
      <c r="A67" t="b">
        <v>0</v>
      </c>
      <c r="B67">
        <v>224.17944</v>
      </c>
      <c r="C67" s="2">
        <v>0.31136033000000002</v>
      </c>
    </row>
    <row r="68" spans="1:3" x14ac:dyDescent="0.3">
      <c r="A68" t="b">
        <v>1</v>
      </c>
      <c r="B68">
        <v>-88.472290000000001</v>
      </c>
      <c r="C68" s="2">
        <v>-0.12287818</v>
      </c>
    </row>
    <row r="69" spans="1:3" x14ac:dyDescent="0.3">
      <c r="A69" t="b">
        <v>0</v>
      </c>
      <c r="B69">
        <v>261.53264999999999</v>
      </c>
      <c r="C69" s="2">
        <v>0.3632398</v>
      </c>
    </row>
    <row r="70" spans="1:3" x14ac:dyDescent="0.3">
      <c r="A70" t="b">
        <v>0</v>
      </c>
      <c r="B70">
        <v>224.17944</v>
      </c>
      <c r="C70" s="2">
        <v>0.31136033000000002</v>
      </c>
    </row>
    <row r="71" spans="1:3" x14ac:dyDescent="0.3">
      <c r="A71" t="b">
        <v>0</v>
      </c>
      <c r="B71">
        <v>255.28149999999999</v>
      </c>
      <c r="C71" s="2">
        <v>0.35455763000000001</v>
      </c>
    </row>
    <row r="72" spans="1:3" x14ac:dyDescent="0.3">
      <c r="A72" t="b">
        <v>0</v>
      </c>
      <c r="B72">
        <v>224.17944</v>
      </c>
      <c r="C72" s="2">
        <v>0.31136033000000002</v>
      </c>
    </row>
    <row r="73" spans="1:3" x14ac:dyDescent="0.3">
      <c r="A73" t="b">
        <v>0</v>
      </c>
      <c r="B73">
        <v>224.17944</v>
      </c>
      <c r="C73" s="2">
        <v>0.31136033000000002</v>
      </c>
    </row>
    <row r="74" spans="1:3" x14ac:dyDescent="0.3">
      <c r="A74" t="b">
        <v>1</v>
      </c>
      <c r="B74">
        <v>8.9990229999999993</v>
      </c>
      <c r="C74" s="2">
        <v>1.2498643E-2</v>
      </c>
    </row>
    <row r="75" spans="1:3" x14ac:dyDescent="0.3">
      <c r="A75" t="b">
        <v>1</v>
      </c>
      <c r="B75">
        <v>-88.472290000000001</v>
      </c>
      <c r="C75" s="2">
        <v>-0.12287818</v>
      </c>
    </row>
    <row r="76" spans="1:3" x14ac:dyDescent="0.3">
      <c r="A76" t="b">
        <v>0</v>
      </c>
      <c r="B76">
        <v>259.95904999999999</v>
      </c>
      <c r="C76" s="2">
        <v>0.36105424000000003</v>
      </c>
    </row>
    <row r="77" spans="1:3" x14ac:dyDescent="0.3">
      <c r="A77" t="b">
        <v>0</v>
      </c>
      <c r="B77">
        <v>260.12353999999999</v>
      </c>
      <c r="C77" s="2">
        <v>0.36128268000000002</v>
      </c>
    </row>
    <row r="78" spans="1:3" x14ac:dyDescent="0.3">
      <c r="A78" t="b">
        <v>0</v>
      </c>
      <c r="B78">
        <v>252.12445</v>
      </c>
      <c r="C78" s="2">
        <v>0.35017284999999998</v>
      </c>
    </row>
    <row r="79" spans="1:3" x14ac:dyDescent="0.3">
      <c r="A79" t="b">
        <v>1</v>
      </c>
      <c r="B79">
        <v>13.532104500000001</v>
      </c>
      <c r="C79" s="2">
        <v>1.8794589E-2</v>
      </c>
    </row>
    <row r="80" spans="1:3" x14ac:dyDescent="0.3">
      <c r="A80" t="b">
        <v>1</v>
      </c>
      <c r="B80">
        <v>18.57666</v>
      </c>
      <c r="C80" s="2">
        <v>2.5800917E-2</v>
      </c>
    </row>
    <row r="81" spans="1:3" x14ac:dyDescent="0.3">
      <c r="A81" t="b">
        <v>1</v>
      </c>
      <c r="B81">
        <v>3.3714599999999999</v>
      </c>
      <c r="C81" s="2">
        <v>4.6825833000000002E-3</v>
      </c>
    </row>
    <row r="82" spans="1:3" x14ac:dyDescent="0.3">
      <c r="A82" t="b">
        <v>1</v>
      </c>
      <c r="B82">
        <v>-0.94683839999999997</v>
      </c>
      <c r="C82" s="2">
        <v>-1.3150532999999999E-3</v>
      </c>
    </row>
    <row r="83" spans="1:3" x14ac:dyDescent="0.3">
      <c r="A83" t="b">
        <v>0</v>
      </c>
      <c r="B83">
        <v>253.63757000000001</v>
      </c>
      <c r="C83" s="2">
        <v>0.35227441999999998</v>
      </c>
    </row>
    <row r="84" spans="1:3" x14ac:dyDescent="0.3">
      <c r="A84" t="b">
        <v>0</v>
      </c>
      <c r="B84">
        <v>265.51245</v>
      </c>
      <c r="C84" s="2">
        <v>0.36876730000000002</v>
      </c>
    </row>
    <row r="85" spans="1:3" x14ac:dyDescent="0.3">
      <c r="A85" t="b">
        <v>1</v>
      </c>
      <c r="B85">
        <v>-88.472290000000001</v>
      </c>
      <c r="C85" s="2">
        <v>-0.12287818</v>
      </c>
    </row>
    <row r="86" spans="1:3" x14ac:dyDescent="0.3">
      <c r="A86" t="b">
        <v>1</v>
      </c>
      <c r="B86">
        <v>-88.472290000000001</v>
      </c>
      <c r="C86" s="2">
        <v>-0.12287818</v>
      </c>
    </row>
    <row r="87" spans="1:3" x14ac:dyDescent="0.3">
      <c r="A87" t="b">
        <v>1</v>
      </c>
      <c r="B87">
        <v>-39.936157000000001</v>
      </c>
      <c r="C87" s="2">
        <v>-5.5466886999999999E-2</v>
      </c>
    </row>
    <row r="88" spans="1:3" x14ac:dyDescent="0.3">
      <c r="A88" t="b">
        <v>1</v>
      </c>
      <c r="B88">
        <v>-14.310059000000001</v>
      </c>
      <c r="C88" s="2">
        <v>-1.9875080999999999E-2</v>
      </c>
    </row>
    <row r="89" spans="1:3" x14ac:dyDescent="0.3">
      <c r="A89" t="b">
        <v>1</v>
      </c>
      <c r="B89">
        <v>-45.5</v>
      </c>
      <c r="C89" s="2">
        <v>-6.3194446000000001E-2</v>
      </c>
    </row>
    <row r="90" spans="1:3" x14ac:dyDescent="0.3">
      <c r="A90" t="b">
        <v>0</v>
      </c>
      <c r="B90">
        <v>252.93835000000001</v>
      </c>
      <c r="C90" s="2">
        <v>0.35130328</v>
      </c>
    </row>
    <row r="91" spans="1:3" x14ac:dyDescent="0.3">
      <c r="A91" t="b">
        <v>0</v>
      </c>
      <c r="B91">
        <v>224.17944</v>
      </c>
      <c r="C91" s="2">
        <v>0.31136033000000002</v>
      </c>
    </row>
    <row r="92" spans="1:3" x14ac:dyDescent="0.3">
      <c r="A92" t="b">
        <v>1</v>
      </c>
      <c r="B92">
        <v>-14.048401</v>
      </c>
      <c r="C92" s="2">
        <v>-1.9511667999999999E-2</v>
      </c>
    </row>
    <row r="93" spans="1:3" x14ac:dyDescent="0.3">
      <c r="A93" t="b">
        <v>1</v>
      </c>
      <c r="B93">
        <v>-44.423462000000001</v>
      </c>
      <c r="C93" s="2">
        <v>-6.1699253000000003E-2</v>
      </c>
    </row>
    <row r="94" spans="1:3" x14ac:dyDescent="0.3">
      <c r="A94" t="b">
        <v>1</v>
      </c>
      <c r="B94">
        <v>-34.881287</v>
      </c>
      <c r="C94" s="2">
        <v>-4.844623E-2</v>
      </c>
    </row>
    <row r="95" spans="1:3" x14ac:dyDescent="0.3">
      <c r="A95" t="b">
        <v>1</v>
      </c>
      <c r="B95">
        <v>-65.509889999999999</v>
      </c>
      <c r="C95" s="2">
        <v>-9.0985953999999994E-2</v>
      </c>
    </row>
    <row r="96" spans="1:3" x14ac:dyDescent="0.3">
      <c r="A96" t="b">
        <v>1</v>
      </c>
      <c r="B96">
        <v>-88.472290000000001</v>
      </c>
      <c r="C96" s="2">
        <v>-0.12287818</v>
      </c>
    </row>
    <row r="97" spans="1:3" x14ac:dyDescent="0.3">
      <c r="A97" t="b">
        <v>0</v>
      </c>
      <c r="B97">
        <v>224.17944</v>
      </c>
      <c r="C97" s="2">
        <v>0.31136033000000002</v>
      </c>
    </row>
    <row r="98" spans="1:3" x14ac:dyDescent="0.3">
      <c r="A98" t="b">
        <v>0</v>
      </c>
      <c r="B98">
        <v>254.57939999999999</v>
      </c>
      <c r="C98" s="2">
        <v>0.35358250000000002</v>
      </c>
    </row>
    <row r="99" spans="1:3" x14ac:dyDescent="0.3">
      <c r="A99" t="b">
        <v>0</v>
      </c>
      <c r="B99">
        <v>224.17944</v>
      </c>
      <c r="C99" s="2">
        <v>0.31136033000000002</v>
      </c>
    </row>
    <row r="100" spans="1:3" x14ac:dyDescent="0.3">
      <c r="A100" t="b">
        <v>0</v>
      </c>
      <c r="B100">
        <v>250.92895999999999</v>
      </c>
      <c r="C100" s="2">
        <v>0.34851243999999998</v>
      </c>
    </row>
    <row r="101" spans="1:3" x14ac:dyDescent="0.3">
      <c r="A101" t="b">
        <v>1</v>
      </c>
      <c r="B101">
        <v>-20.916198999999999</v>
      </c>
      <c r="C101" s="2">
        <v>-2.9050276E-2</v>
      </c>
    </row>
    <row r="102" spans="1:3" x14ac:dyDescent="0.3">
      <c r="A102" t="b">
        <v>1</v>
      </c>
      <c r="B102">
        <v>-62.491639999999997</v>
      </c>
      <c r="C102" s="2">
        <v>-8.6793943999999998E-2</v>
      </c>
    </row>
    <row r="103" spans="1:3" x14ac:dyDescent="0.3">
      <c r="A103" t="b">
        <v>0</v>
      </c>
      <c r="B103">
        <v>224.17944</v>
      </c>
      <c r="C103" s="2">
        <v>0.31136033000000002</v>
      </c>
    </row>
    <row r="104" spans="1:3" x14ac:dyDescent="0.3">
      <c r="A104" t="b">
        <v>1</v>
      </c>
      <c r="B104">
        <v>-35.579467999999999</v>
      </c>
      <c r="C104" s="2">
        <v>-4.9415926999999998E-2</v>
      </c>
    </row>
    <row r="105" spans="1:3" x14ac:dyDescent="0.3">
      <c r="A105" t="b">
        <v>1</v>
      </c>
      <c r="B105">
        <v>-88.472290000000001</v>
      </c>
      <c r="C105" s="2">
        <v>-0.12287818</v>
      </c>
    </row>
    <row r="106" spans="1:3" x14ac:dyDescent="0.3">
      <c r="A106" t="b">
        <v>1</v>
      </c>
      <c r="B106">
        <v>-48.893616000000002</v>
      </c>
      <c r="C106" s="2">
        <v>-6.7907800000000004E-2</v>
      </c>
    </row>
    <row r="107" spans="1:3" x14ac:dyDescent="0.3">
      <c r="A107" t="b">
        <v>1</v>
      </c>
      <c r="B107">
        <v>-6.9593505999999996</v>
      </c>
      <c r="C107" s="2">
        <v>-9.6657649999999998E-3</v>
      </c>
    </row>
    <row r="108" spans="1:3" x14ac:dyDescent="0.3">
      <c r="A108" t="b">
        <v>0</v>
      </c>
      <c r="B108">
        <v>255.69672</v>
      </c>
      <c r="C108" s="2">
        <v>0.35513433999999999</v>
      </c>
    </row>
    <row r="109" spans="1:3" x14ac:dyDescent="0.3">
      <c r="A109" t="b">
        <v>0</v>
      </c>
      <c r="B109">
        <v>224.17944</v>
      </c>
      <c r="C109" s="2">
        <v>0.31136033000000002</v>
      </c>
    </row>
    <row r="110" spans="1:3" x14ac:dyDescent="0.3">
      <c r="A110" t="b">
        <v>0</v>
      </c>
      <c r="B110">
        <v>258.03771999999998</v>
      </c>
      <c r="C110" s="2">
        <v>0.35838569999999997</v>
      </c>
    </row>
    <row r="111" spans="1:3" x14ac:dyDescent="0.3">
      <c r="A111" t="b">
        <v>0</v>
      </c>
      <c r="B111">
        <v>252.23070999999999</v>
      </c>
      <c r="C111" s="2">
        <v>0.35032043000000002</v>
      </c>
    </row>
    <row r="112" spans="1:3" x14ac:dyDescent="0.3">
      <c r="A112" t="b">
        <v>0</v>
      </c>
      <c r="B112">
        <v>260.96820000000002</v>
      </c>
      <c r="C112" s="2">
        <v>0.36245583999999997</v>
      </c>
    </row>
    <row r="113" spans="1:3" x14ac:dyDescent="0.3">
      <c r="A113" t="b">
        <v>0</v>
      </c>
      <c r="B113">
        <v>224.17944</v>
      </c>
      <c r="C113" s="2">
        <v>0.31136033000000002</v>
      </c>
    </row>
    <row r="114" spans="1:3" x14ac:dyDescent="0.3">
      <c r="A114" t="b">
        <v>0</v>
      </c>
      <c r="B114">
        <v>250.84564</v>
      </c>
      <c r="C114" s="2">
        <v>0.34839671999999999</v>
      </c>
    </row>
    <row r="115" spans="1:3" x14ac:dyDescent="0.3">
      <c r="A115" t="b">
        <v>0</v>
      </c>
      <c r="B115">
        <v>251.22936999999999</v>
      </c>
      <c r="C115" s="2">
        <v>0.34892967000000003</v>
      </c>
    </row>
    <row r="116" spans="1:3" x14ac:dyDescent="0.3">
      <c r="A116" t="b">
        <v>0</v>
      </c>
      <c r="B116">
        <v>256.96532999999999</v>
      </c>
      <c r="C116" s="2">
        <v>0.35689628000000001</v>
      </c>
    </row>
    <row r="117" spans="1:3" x14ac:dyDescent="0.3">
      <c r="A117" t="b">
        <v>0</v>
      </c>
      <c r="B117">
        <v>260.90260000000001</v>
      </c>
      <c r="C117" s="2">
        <v>0.36236469999999998</v>
      </c>
    </row>
    <row r="118" spans="1:3" x14ac:dyDescent="0.3">
      <c r="A118" t="b">
        <v>0</v>
      </c>
      <c r="B118">
        <v>259.56006000000002</v>
      </c>
      <c r="C118" s="2">
        <v>0.36050007000000001</v>
      </c>
    </row>
    <row r="119" spans="1:3" x14ac:dyDescent="0.3">
      <c r="A119" t="b">
        <v>1</v>
      </c>
      <c r="B119">
        <v>-88.472290000000001</v>
      </c>
      <c r="C119" s="2">
        <v>-0.12287818</v>
      </c>
    </row>
    <row r="120" spans="1:3" x14ac:dyDescent="0.3">
      <c r="A120" t="b">
        <v>1</v>
      </c>
      <c r="B120">
        <v>-76.105286000000007</v>
      </c>
      <c r="C120" s="2">
        <v>-0.10570179</v>
      </c>
    </row>
    <row r="121" spans="1:3" x14ac:dyDescent="0.3">
      <c r="A121" t="b">
        <v>1</v>
      </c>
      <c r="B121">
        <v>-41.745240000000003</v>
      </c>
      <c r="C121" s="2">
        <v>-5.7979497999999997E-2</v>
      </c>
    </row>
    <row r="122" spans="1:3" x14ac:dyDescent="0.3">
      <c r="A122" t="b">
        <v>1</v>
      </c>
      <c r="B122">
        <v>-74.820496000000006</v>
      </c>
      <c r="C122" s="2">
        <v>-0.10391735000000001</v>
      </c>
    </row>
    <row r="123" spans="1:3" x14ac:dyDescent="0.3">
      <c r="A123" t="b">
        <v>1</v>
      </c>
      <c r="B123">
        <v>8.7621459999999995</v>
      </c>
      <c r="C123" s="2">
        <v>1.2169647E-2</v>
      </c>
    </row>
    <row r="124" spans="1:3" x14ac:dyDescent="0.3">
      <c r="A124" t="b">
        <v>0</v>
      </c>
      <c r="B124">
        <v>224.17944</v>
      </c>
      <c r="C124" s="2">
        <v>0.31136033000000002</v>
      </c>
    </row>
    <row r="125" spans="1:3" x14ac:dyDescent="0.3">
      <c r="A125" t="b">
        <v>0</v>
      </c>
      <c r="B125">
        <v>265.20922999999999</v>
      </c>
      <c r="C125" s="2">
        <v>0.36834614999999998</v>
      </c>
    </row>
    <row r="126" spans="1:3" x14ac:dyDescent="0.3">
      <c r="A126" t="b">
        <v>1</v>
      </c>
      <c r="B126">
        <v>-22.651427999999999</v>
      </c>
      <c r="C126" s="2">
        <v>-3.146032E-2</v>
      </c>
    </row>
    <row r="127" spans="1:3" x14ac:dyDescent="0.3">
      <c r="A127" t="b">
        <v>1</v>
      </c>
      <c r="B127">
        <v>-70.604920000000007</v>
      </c>
      <c r="C127" s="2">
        <v>-9.8062389999999999E-2</v>
      </c>
    </row>
    <row r="128" spans="1:3" x14ac:dyDescent="0.3">
      <c r="A128" t="b">
        <v>1</v>
      </c>
      <c r="B128">
        <v>-23.414795000000002</v>
      </c>
      <c r="C128" s="2">
        <v>-3.2520548000000003E-2</v>
      </c>
    </row>
    <row r="129" spans="1:3" x14ac:dyDescent="0.3">
      <c r="A129" t="b">
        <v>0</v>
      </c>
      <c r="B129">
        <v>224.17944</v>
      </c>
      <c r="C129" s="2">
        <v>0.31136033000000002</v>
      </c>
    </row>
    <row r="130" spans="1:3" x14ac:dyDescent="0.3">
      <c r="A130" t="b">
        <v>0</v>
      </c>
      <c r="B130">
        <v>224.17944</v>
      </c>
      <c r="C130" s="2">
        <v>0.31136033000000002</v>
      </c>
    </row>
    <row r="131" spans="1:3" x14ac:dyDescent="0.3">
      <c r="A131" t="b">
        <v>0</v>
      </c>
      <c r="B131">
        <v>224.17944</v>
      </c>
      <c r="C131" s="2">
        <v>0.31136033000000002</v>
      </c>
    </row>
    <row r="132" spans="1:3" x14ac:dyDescent="0.3">
      <c r="A132" t="b">
        <v>1</v>
      </c>
      <c r="B132">
        <v>-10.3307495</v>
      </c>
      <c r="C132" s="2">
        <v>-1.4348263E-2</v>
      </c>
    </row>
    <row r="133" spans="1:3" x14ac:dyDescent="0.3">
      <c r="A133" t="b">
        <v>1</v>
      </c>
      <c r="B133">
        <v>-88.472290000000001</v>
      </c>
      <c r="C133" s="2">
        <v>-0.12287818</v>
      </c>
    </row>
    <row r="134" spans="1:3" x14ac:dyDescent="0.3">
      <c r="A134" t="b">
        <v>0</v>
      </c>
      <c r="B134">
        <v>261.64929999999998</v>
      </c>
      <c r="C134" s="2">
        <v>0.3634018</v>
      </c>
    </row>
    <row r="135" spans="1:3" x14ac:dyDescent="0.3">
      <c r="A135" t="b">
        <v>1</v>
      </c>
      <c r="B135">
        <v>-69.752440000000007</v>
      </c>
      <c r="C135" s="2">
        <v>-9.6878394000000007E-2</v>
      </c>
    </row>
    <row r="136" spans="1:3" x14ac:dyDescent="0.3">
      <c r="A136" t="b">
        <v>1</v>
      </c>
      <c r="B136">
        <v>-88.472290000000001</v>
      </c>
      <c r="C136" s="2">
        <v>-0.12287818</v>
      </c>
    </row>
    <row r="137" spans="1:3" x14ac:dyDescent="0.3">
      <c r="A137" t="b">
        <v>0</v>
      </c>
      <c r="B137">
        <v>259.43054000000001</v>
      </c>
      <c r="C137" s="2">
        <v>0.36032019999999998</v>
      </c>
    </row>
    <row r="138" spans="1:3" x14ac:dyDescent="0.3">
      <c r="A138" t="b">
        <v>1</v>
      </c>
      <c r="B138">
        <v>-24.312926999999998</v>
      </c>
      <c r="C138" s="2">
        <v>-3.3767954000000003E-2</v>
      </c>
    </row>
    <row r="139" spans="1:3" x14ac:dyDescent="0.3">
      <c r="A139" t="b">
        <v>1</v>
      </c>
      <c r="B139">
        <v>-88.472290000000001</v>
      </c>
      <c r="C139" s="2">
        <v>-0.12287818</v>
      </c>
    </row>
    <row r="140" spans="1:3" x14ac:dyDescent="0.3">
      <c r="A140" t="b">
        <v>0</v>
      </c>
      <c r="B140">
        <v>258.55200000000002</v>
      </c>
      <c r="C140" s="2">
        <v>0.35909999999999997</v>
      </c>
    </row>
    <row r="141" spans="1:3" x14ac:dyDescent="0.3">
      <c r="A141" t="b">
        <v>1</v>
      </c>
      <c r="B141">
        <v>-75.473206000000005</v>
      </c>
      <c r="C141" s="2">
        <v>-0.104823895</v>
      </c>
    </row>
    <row r="142" spans="1:3" x14ac:dyDescent="0.3">
      <c r="A142" t="b">
        <v>0</v>
      </c>
      <c r="B142">
        <v>259.23883000000001</v>
      </c>
      <c r="C142" s="2">
        <v>0.36005393000000002</v>
      </c>
    </row>
    <row r="143" spans="1:3" x14ac:dyDescent="0.3">
      <c r="A143" t="b">
        <v>0</v>
      </c>
      <c r="B143">
        <v>224.17944</v>
      </c>
      <c r="C143" s="2">
        <v>0.31136033000000002</v>
      </c>
    </row>
    <row r="144" spans="1:3" x14ac:dyDescent="0.3">
      <c r="A144" t="b">
        <v>0</v>
      </c>
      <c r="B144">
        <v>262.2647</v>
      </c>
      <c r="C144" s="2">
        <v>0.36425653000000002</v>
      </c>
    </row>
    <row r="145" spans="1:3" x14ac:dyDescent="0.3">
      <c r="A145" t="b">
        <v>1</v>
      </c>
      <c r="B145">
        <v>-59.090088000000002</v>
      </c>
      <c r="C145" s="2">
        <v>-8.2069569999999994E-2</v>
      </c>
    </row>
    <row r="146" spans="1:3" x14ac:dyDescent="0.3">
      <c r="A146" t="b">
        <v>1</v>
      </c>
      <c r="B146">
        <v>-39.475524999999998</v>
      </c>
      <c r="C146" s="2">
        <v>-5.4827116000000002E-2</v>
      </c>
    </row>
    <row r="147" spans="1:3" x14ac:dyDescent="0.3">
      <c r="A147" t="b">
        <v>1</v>
      </c>
      <c r="B147">
        <v>-77.519649999999999</v>
      </c>
      <c r="C147" s="2">
        <v>-0.10766618999999999</v>
      </c>
    </row>
    <row r="148" spans="1:3" x14ac:dyDescent="0.3">
      <c r="A148" t="b">
        <v>1</v>
      </c>
      <c r="B148">
        <v>-16.291138</v>
      </c>
      <c r="C148" s="2">
        <v>-2.262658E-2</v>
      </c>
    </row>
    <row r="149" spans="1:3" x14ac:dyDescent="0.3">
      <c r="A149" t="b">
        <v>1</v>
      </c>
      <c r="B149">
        <v>-23.381287</v>
      </c>
      <c r="C149" s="2">
        <v>-3.2474006999999999E-2</v>
      </c>
    </row>
    <row r="150" spans="1:3" x14ac:dyDescent="0.3">
      <c r="A150" t="b">
        <v>0</v>
      </c>
      <c r="B150">
        <v>252.86743000000001</v>
      </c>
      <c r="C150" s="2">
        <v>0.35120475000000001</v>
      </c>
    </row>
    <row r="151" spans="1:3" x14ac:dyDescent="0.3">
      <c r="A151" t="b">
        <v>1</v>
      </c>
      <c r="B151">
        <v>-88.472290000000001</v>
      </c>
      <c r="C151" s="2">
        <v>-0.12287818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631A-2D11-4640-9288-82D31885F49B}">
  <dimension ref="A1:F151"/>
  <sheetViews>
    <sheetView workbookViewId="0">
      <selection activeCell="F8" sqref="F8"/>
    </sheetView>
  </sheetViews>
  <sheetFormatPr defaultRowHeight="14.4" x14ac:dyDescent="0.3"/>
  <cols>
    <col min="1" max="2" width="10.77734375" bestFit="1" customWidth="1"/>
    <col min="3" max="3" width="10.77734375" style="2" bestFit="1" customWidth="1"/>
    <col min="5" max="5" width="29.1093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-164.16827000000001</v>
      </c>
      <c r="C2" s="2">
        <v>-0.22801149000000001</v>
      </c>
      <c r="E2" s="1" t="s">
        <v>3</v>
      </c>
      <c r="F2" s="2">
        <f xml:space="preserve"> COUNTIF(TradeResults17[Column1], "VERDADEIRO") / COUNTA(TradeResults17[Column1])</f>
        <v>0</v>
      </c>
    </row>
    <row r="3" spans="1:6" ht="18" x14ac:dyDescent="0.35">
      <c r="A3" t="b">
        <v>0</v>
      </c>
      <c r="B3">
        <v>250.10193000000001</v>
      </c>
      <c r="C3" s="2">
        <v>0.3473638</v>
      </c>
      <c r="E3" s="1" t="s">
        <v>4</v>
      </c>
      <c r="F3" s="2" t="e">
        <f t="array" ref="F3" xml:space="preserve"> AVERAGE(IF(TradeResults17[Column1] = TRUE,TradeResults17[Column3]))</f>
        <v>#DIV/0!</v>
      </c>
    </row>
    <row r="4" spans="1:6" ht="18" x14ac:dyDescent="0.35">
      <c r="A4" t="b">
        <v>0</v>
      </c>
      <c r="B4">
        <v>-164.16827000000001</v>
      </c>
      <c r="C4" s="2">
        <v>-0.22801149000000001</v>
      </c>
      <c r="E4" s="1" t="s">
        <v>8</v>
      </c>
      <c r="F4" s="6">
        <f t="array" ref="F4" xml:space="preserve"> AVERAGE(IF(TradeResults17[Column1] = TRUE,TradeResults17[Column2],0))</f>
        <v>0</v>
      </c>
    </row>
    <row r="5" spans="1:6" ht="18" x14ac:dyDescent="0.35">
      <c r="A5" t="b">
        <v>0</v>
      </c>
      <c r="B5">
        <v>-164.16827000000001</v>
      </c>
      <c r="C5" s="2">
        <v>-0.22801149000000001</v>
      </c>
      <c r="E5" s="4" t="s">
        <v>5</v>
      </c>
      <c r="F5" s="2" t="e">
        <f t="array" ref="F5">_xlfn.STDEV.P(IF(TradeResults17[Column1]=TRUE, TradeResults17[Column3]))</f>
        <v>#DIV/0!</v>
      </c>
    </row>
    <row r="6" spans="1:6" ht="18" x14ac:dyDescent="0.35">
      <c r="A6" t="b">
        <v>0</v>
      </c>
      <c r="B6">
        <v>250.10193000000001</v>
      </c>
      <c r="C6" s="2">
        <v>0.3473638</v>
      </c>
      <c r="E6" s="1" t="s">
        <v>6</v>
      </c>
      <c r="F6" s="2" t="e">
        <f t="array" ref="F6">_xlfn.STDEV.P(IF(TradeResults17[Column1]=TRUE, IF(TradeResults17[Column3]&gt;0,TradeResults17[Column3])))</f>
        <v>#DIV/0!</v>
      </c>
    </row>
    <row r="7" spans="1:6" ht="18" x14ac:dyDescent="0.35">
      <c r="A7" t="b">
        <v>0</v>
      </c>
      <c r="B7">
        <v>250.10193000000001</v>
      </c>
      <c r="C7" s="2">
        <v>0.3473638</v>
      </c>
      <c r="E7" s="1" t="s">
        <v>7</v>
      </c>
      <c r="F7" s="3" t="e">
        <f t="array" ref="F7">_xlfn.STDEV.P(IF(TradeResults17[Column1]=TRUE, IF(TradeResults17[Column3]&lt;0,TradeResults17[Column3])))</f>
        <v>#DIV/0!</v>
      </c>
    </row>
    <row r="8" spans="1:6" x14ac:dyDescent="0.3">
      <c r="A8" t="b">
        <v>0</v>
      </c>
      <c r="B8">
        <v>250.10193000000001</v>
      </c>
      <c r="C8" s="2">
        <v>0.3473638</v>
      </c>
    </row>
    <row r="9" spans="1:6" x14ac:dyDescent="0.3">
      <c r="A9" t="b">
        <v>0</v>
      </c>
      <c r="B9">
        <v>-164.16827000000001</v>
      </c>
      <c r="C9" s="2">
        <v>-0.22801149000000001</v>
      </c>
    </row>
    <row r="10" spans="1:6" x14ac:dyDescent="0.3">
      <c r="A10" t="b">
        <v>0</v>
      </c>
      <c r="B10">
        <v>-164.16827000000001</v>
      </c>
      <c r="C10" s="2">
        <v>-0.22801149000000001</v>
      </c>
    </row>
    <row r="11" spans="1:6" x14ac:dyDescent="0.3">
      <c r="A11" t="b">
        <v>0</v>
      </c>
      <c r="B11">
        <v>-164.16827000000001</v>
      </c>
      <c r="C11" s="2">
        <v>-0.22801149000000001</v>
      </c>
    </row>
    <row r="12" spans="1:6" x14ac:dyDescent="0.3">
      <c r="A12" t="b">
        <v>0</v>
      </c>
      <c r="B12">
        <v>250.10193000000001</v>
      </c>
      <c r="C12" s="2">
        <v>0.3473638</v>
      </c>
    </row>
    <row r="13" spans="1:6" x14ac:dyDescent="0.3">
      <c r="A13" t="b">
        <v>0</v>
      </c>
      <c r="B13">
        <v>-164.16827000000001</v>
      </c>
      <c r="C13" s="2">
        <v>-0.22801149000000001</v>
      </c>
    </row>
    <row r="14" spans="1:6" x14ac:dyDescent="0.3">
      <c r="A14" t="b">
        <v>0</v>
      </c>
      <c r="B14">
        <v>250.10193000000001</v>
      </c>
      <c r="C14" s="2">
        <v>0.3473638</v>
      </c>
    </row>
    <row r="15" spans="1:6" x14ac:dyDescent="0.3">
      <c r="A15" t="b">
        <v>0</v>
      </c>
      <c r="B15">
        <v>250.10193000000001</v>
      </c>
      <c r="C15" s="2">
        <v>0.3473638</v>
      </c>
    </row>
    <row r="16" spans="1:6" x14ac:dyDescent="0.3">
      <c r="A16" t="b">
        <v>0</v>
      </c>
      <c r="B16">
        <v>-164.16827000000001</v>
      </c>
      <c r="C16" s="2">
        <v>-0.22801149000000001</v>
      </c>
    </row>
    <row r="17" spans="1:3" x14ac:dyDescent="0.3">
      <c r="A17" t="b">
        <v>0</v>
      </c>
      <c r="B17">
        <v>-164.16827000000001</v>
      </c>
      <c r="C17" s="2">
        <v>-0.22801149000000001</v>
      </c>
    </row>
    <row r="18" spans="1:3" x14ac:dyDescent="0.3">
      <c r="A18" t="b">
        <v>0</v>
      </c>
      <c r="B18">
        <v>-164.16827000000001</v>
      </c>
      <c r="C18" s="2">
        <v>-0.22801149000000001</v>
      </c>
    </row>
    <row r="19" spans="1:3" x14ac:dyDescent="0.3">
      <c r="A19" t="b">
        <v>0</v>
      </c>
      <c r="B19">
        <v>250.10193000000001</v>
      </c>
      <c r="C19" s="2">
        <v>0.3473638</v>
      </c>
    </row>
    <row r="20" spans="1:3" x14ac:dyDescent="0.3">
      <c r="A20" t="b">
        <v>0</v>
      </c>
      <c r="B20">
        <v>-164.16827000000001</v>
      </c>
      <c r="C20" s="2">
        <v>-0.22801149000000001</v>
      </c>
    </row>
    <row r="21" spans="1:3" x14ac:dyDescent="0.3">
      <c r="A21" t="b">
        <v>0</v>
      </c>
      <c r="B21">
        <v>250.10193000000001</v>
      </c>
      <c r="C21" s="2">
        <v>0.3473638</v>
      </c>
    </row>
    <row r="22" spans="1:3" x14ac:dyDescent="0.3">
      <c r="A22" t="b">
        <v>0</v>
      </c>
      <c r="B22">
        <v>250.10193000000001</v>
      </c>
      <c r="C22" s="2">
        <v>0.3473638</v>
      </c>
    </row>
    <row r="23" spans="1:3" x14ac:dyDescent="0.3">
      <c r="A23" t="b">
        <v>0</v>
      </c>
      <c r="B23">
        <v>250.10193000000001</v>
      </c>
      <c r="C23" s="2">
        <v>0.3473638</v>
      </c>
    </row>
    <row r="24" spans="1:3" x14ac:dyDescent="0.3">
      <c r="A24" t="b">
        <v>0</v>
      </c>
      <c r="B24">
        <v>-164.16827000000001</v>
      </c>
      <c r="C24" s="2">
        <v>-0.22801149000000001</v>
      </c>
    </row>
    <row r="25" spans="1:3" x14ac:dyDescent="0.3">
      <c r="A25" t="b">
        <v>0</v>
      </c>
      <c r="B25">
        <v>250.10193000000001</v>
      </c>
      <c r="C25" s="2">
        <v>0.3473638</v>
      </c>
    </row>
    <row r="26" spans="1:3" x14ac:dyDescent="0.3">
      <c r="A26" t="b">
        <v>0</v>
      </c>
      <c r="B26">
        <v>-164.16827000000001</v>
      </c>
      <c r="C26" s="2">
        <v>-0.22801149000000001</v>
      </c>
    </row>
    <row r="27" spans="1:3" x14ac:dyDescent="0.3">
      <c r="A27" t="b">
        <v>0</v>
      </c>
      <c r="B27">
        <v>-164.16827000000001</v>
      </c>
      <c r="C27" s="2">
        <v>-0.22801149000000001</v>
      </c>
    </row>
    <row r="28" spans="1:3" x14ac:dyDescent="0.3">
      <c r="A28" t="b">
        <v>0</v>
      </c>
      <c r="B28">
        <v>-164.16827000000001</v>
      </c>
      <c r="C28" s="2">
        <v>-0.22801149000000001</v>
      </c>
    </row>
    <row r="29" spans="1:3" x14ac:dyDescent="0.3">
      <c r="A29" t="b">
        <v>0</v>
      </c>
      <c r="B29">
        <v>-164.16827000000001</v>
      </c>
      <c r="C29" s="2">
        <v>-0.22801149000000001</v>
      </c>
    </row>
    <row r="30" spans="1:3" x14ac:dyDescent="0.3">
      <c r="A30" t="b">
        <v>0</v>
      </c>
      <c r="B30">
        <v>-164.16827000000001</v>
      </c>
      <c r="C30" s="2">
        <v>-0.22801149000000001</v>
      </c>
    </row>
    <row r="31" spans="1:3" x14ac:dyDescent="0.3">
      <c r="A31" t="b">
        <v>0</v>
      </c>
      <c r="B31">
        <v>250.10193000000001</v>
      </c>
      <c r="C31" s="2">
        <v>0.3473638</v>
      </c>
    </row>
    <row r="32" spans="1:3" x14ac:dyDescent="0.3">
      <c r="A32" t="b">
        <v>0</v>
      </c>
      <c r="B32">
        <v>250.10193000000001</v>
      </c>
      <c r="C32" s="2">
        <v>0.3473638</v>
      </c>
    </row>
    <row r="33" spans="1:3" x14ac:dyDescent="0.3">
      <c r="A33" t="b">
        <v>0</v>
      </c>
      <c r="B33">
        <v>250.10193000000001</v>
      </c>
      <c r="C33" s="2">
        <v>0.3473638</v>
      </c>
    </row>
    <row r="34" spans="1:3" x14ac:dyDescent="0.3">
      <c r="A34" t="b">
        <v>0</v>
      </c>
      <c r="B34">
        <v>-164.16827000000001</v>
      </c>
      <c r="C34" s="2">
        <v>-0.22801149000000001</v>
      </c>
    </row>
    <row r="35" spans="1:3" x14ac:dyDescent="0.3">
      <c r="A35" t="b">
        <v>0</v>
      </c>
      <c r="B35">
        <v>250.10193000000001</v>
      </c>
      <c r="C35" s="2">
        <v>0.3473638</v>
      </c>
    </row>
    <row r="36" spans="1:3" x14ac:dyDescent="0.3">
      <c r="A36" t="b">
        <v>0</v>
      </c>
      <c r="B36">
        <v>250.10193000000001</v>
      </c>
      <c r="C36" s="2">
        <v>0.3473638</v>
      </c>
    </row>
    <row r="37" spans="1:3" x14ac:dyDescent="0.3">
      <c r="A37" t="b">
        <v>0</v>
      </c>
      <c r="B37">
        <v>250.10193000000001</v>
      </c>
      <c r="C37" s="2">
        <v>0.3473638</v>
      </c>
    </row>
    <row r="38" spans="1:3" x14ac:dyDescent="0.3">
      <c r="A38" t="b">
        <v>0</v>
      </c>
      <c r="B38">
        <v>-164.16827000000001</v>
      </c>
      <c r="C38" s="2">
        <v>-0.22801149000000001</v>
      </c>
    </row>
    <row r="39" spans="1:3" x14ac:dyDescent="0.3">
      <c r="A39" t="b">
        <v>0</v>
      </c>
      <c r="B39">
        <v>250.10193000000001</v>
      </c>
      <c r="C39" s="2">
        <v>0.3473638</v>
      </c>
    </row>
    <row r="40" spans="1:3" x14ac:dyDescent="0.3">
      <c r="A40" t="b">
        <v>0</v>
      </c>
      <c r="B40">
        <v>250.10193000000001</v>
      </c>
      <c r="C40" s="2">
        <v>0.3473638</v>
      </c>
    </row>
    <row r="41" spans="1:3" x14ac:dyDescent="0.3">
      <c r="A41" t="b">
        <v>0</v>
      </c>
      <c r="B41">
        <v>250.10193000000001</v>
      </c>
      <c r="C41" s="2">
        <v>0.3473638</v>
      </c>
    </row>
    <row r="42" spans="1:3" x14ac:dyDescent="0.3">
      <c r="A42" t="b">
        <v>0</v>
      </c>
      <c r="B42">
        <v>250.10193000000001</v>
      </c>
      <c r="C42" s="2">
        <v>0.3473638</v>
      </c>
    </row>
    <row r="43" spans="1:3" x14ac:dyDescent="0.3">
      <c r="A43" t="b">
        <v>0</v>
      </c>
      <c r="B43">
        <v>-164.16827000000001</v>
      </c>
      <c r="C43" s="2">
        <v>-0.22801149000000001</v>
      </c>
    </row>
    <row r="44" spans="1:3" x14ac:dyDescent="0.3">
      <c r="A44" t="b">
        <v>0</v>
      </c>
      <c r="B44">
        <v>-164.16827000000001</v>
      </c>
      <c r="C44" s="2">
        <v>-0.22801149000000001</v>
      </c>
    </row>
    <row r="45" spans="1:3" x14ac:dyDescent="0.3">
      <c r="A45" t="b">
        <v>0</v>
      </c>
      <c r="B45">
        <v>-164.16827000000001</v>
      </c>
      <c r="C45" s="2">
        <v>-0.22801149000000001</v>
      </c>
    </row>
    <row r="46" spans="1:3" x14ac:dyDescent="0.3">
      <c r="A46" t="b">
        <v>0</v>
      </c>
      <c r="B46">
        <v>-164.16827000000001</v>
      </c>
      <c r="C46" s="2">
        <v>-0.22801149000000001</v>
      </c>
    </row>
    <row r="47" spans="1:3" x14ac:dyDescent="0.3">
      <c r="A47" t="b">
        <v>0</v>
      </c>
      <c r="B47">
        <v>250.10193000000001</v>
      </c>
      <c r="C47" s="2">
        <v>0.3473638</v>
      </c>
    </row>
    <row r="48" spans="1:3" x14ac:dyDescent="0.3">
      <c r="A48" t="b">
        <v>0</v>
      </c>
      <c r="B48">
        <v>250.10193000000001</v>
      </c>
      <c r="C48" s="2">
        <v>0.3473638</v>
      </c>
    </row>
    <row r="49" spans="1:3" x14ac:dyDescent="0.3">
      <c r="A49" t="b">
        <v>0</v>
      </c>
      <c r="B49">
        <v>-164.16827000000001</v>
      </c>
      <c r="C49" s="2">
        <v>-0.22801149000000001</v>
      </c>
    </row>
    <row r="50" spans="1:3" x14ac:dyDescent="0.3">
      <c r="A50" t="b">
        <v>0</v>
      </c>
      <c r="B50">
        <v>-164.16827000000001</v>
      </c>
      <c r="C50" s="2">
        <v>-0.22801149000000001</v>
      </c>
    </row>
    <row r="51" spans="1:3" x14ac:dyDescent="0.3">
      <c r="A51" t="b">
        <v>0</v>
      </c>
      <c r="B51">
        <v>250.10193000000001</v>
      </c>
      <c r="C51" s="2">
        <v>0.3473638</v>
      </c>
    </row>
    <row r="52" spans="1:3" x14ac:dyDescent="0.3">
      <c r="A52" t="b">
        <v>0</v>
      </c>
      <c r="B52">
        <v>250.10193000000001</v>
      </c>
      <c r="C52" s="2">
        <v>0.3473638</v>
      </c>
    </row>
    <row r="53" spans="1:3" x14ac:dyDescent="0.3">
      <c r="A53" t="b">
        <v>0</v>
      </c>
      <c r="B53">
        <v>250.10193000000001</v>
      </c>
      <c r="C53" s="2">
        <v>0.3473638</v>
      </c>
    </row>
    <row r="54" spans="1:3" x14ac:dyDescent="0.3">
      <c r="A54" t="b">
        <v>0</v>
      </c>
      <c r="B54">
        <v>250.10193000000001</v>
      </c>
      <c r="C54" s="2">
        <v>0.3473638</v>
      </c>
    </row>
    <row r="55" spans="1:3" x14ac:dyDescent="0.3">
      <c r="A55" t="b">
        <v>0</v>
      </c>
      <c r="B55">
        <v>250.10193000000001</v>
      </c>
      <c r="C55" s="2">
        <v>0.3473638</v>
      </c>
    </row>
    <row r="56" spans="1:3" x14ac:dyDescent="0.3">
      <c r="A56" t="b">
        <v>0</v>
      </c>
      <c r="B56">
        <v>-164.16827000000001</v>
      </c>
      <c r="C56" s="2">
        <v>-0.22801149000000001</v>
      </c>
    </row>
    <row r="57" spans="1:3" x14ac:dyDescent="0.3">
      <c r="A57" t="b">
        <v>0</v>
      </c>
      <c r="B57">
        <v>250.10193000000001</v>
      </c>
      <c r="C57" s="2">
        <v>0.3473638</v>
      </c>
    </row>
    <row r="58" spans="1:3" x14ac:dyDescent="0.3">
      <c r="A58" t="b">
        <v>0</v>
      </c>
      <c r="B58">
        <v>250.10193000000001</v>
      </c>
      <c r="C58" s="2">
        <v>0.3473638</v>
      </c>
    </row>
    <row r="59" spans="1:3" x14ac:dyDescent="0.3">
      <c r="A59" t="b">
        <v>0</v>
      </c>
      <c r="B59">
        <v>250.10193000000001</v>
      </c>
      <c r="C59" s="2">
        <v>0.3473638</v>
      </c>
    </row>
    <row r="60" spans="1:3" x14ac:dyDescent="0.3">
      <c r="A60" t="b">
        <v>0</v>
      </c>
      <c r="B60">
        <v>250.10193000000001</v>
      </c>
      <c r="C60" s="2">
        <v>0.3473638</v>
      </c>
    </row>
    <row r="61" spans="1:3" x14ac:dyDescent="0.3">
      <c r="A61" t="b">
        <v>0</v>
      </c>
      <c r="B61">
        <v>250.10193000000001</v>
      </c>
      <c r="C61" s="2">
        <v>0.3473638</v>
      </c>
    </row>
    <row r="62" spans="1:3" x14ac:dyDescent="0.3">
      <c r="A62" t="b">
        <v>0</v>
      </c>
      <c r="B62">
        <v>-164.16827000000001</v>
      </c>
      <c r="C62" s="2">
        <v>-0.22801149000000001</v>
      </c>
    </row>
    <row r="63" spans="1:3" x14ac:dyDescent="0.3">
      <c r="A63" t="b">
        <v>0</v>
      </c>
      <c r="B63">
        <v>250.10193000000001</v>
      </c>
      <c r="C63" s="2">
        <v>0.3473638</v>
      </c>
    </row>
    <row r="64" spans="1:3" x14ac:dyDescent="0.3">
      <c r="A64" t="b">
        <v>0</v>
      </c>
      <c r="B64">
        <v>250.10193000000001</v>
      </c>
      <c r="C64" s="2">
        <v>0.3473638</v>
      </c>
    </row>
    <row r="65" spans="1:3" x14ac:dyDescent="0.3">
      <c r="A65" t="b">
        <v>0</v>
      </c>
      <c r="B65">
        <v>250.10193000000001</v>
      </c>
      <c r="C65" s="2">
        <v>0.3473638</v>
      </c>
    </row>
    <row r="66" spans="1:3" x14ac:dyDescent="0.3">
      <c r="A66" t="b">
        <v>0</v>
      </c>
      <c r="B66">
        <v>-164.16827000000001</v>
      </c>
      <c r="C66" s="2">
        <v>-0.22801149000000001</v>
      </c>
    </row>
    <row r="67" spans="1:3" x14ac:dyDescent="0.3">
      <c r="A67" t="b">
        <v>0</v>
      </c>
      <c r="B67">
        <v>-164.16827000000001</v>
      </c>
      <c r="C67" s="2">
        <v>-0.22801149000000001</v>
      </c>
    </row>
    <row r="68" spans="1:3" x14ac:dyDescent="0.3">
      <c r="A68" t="b">
        <v>0</v>
      </c>
      <c r="B68">
        <v>250.10193000000001</v>
      </c>
      <c r="C68" s="2">
        <v>0.3473638</v>
      </c>
    </row>
    <row r="69" spans="1:3" x14ac:dyDescent="0.3">
      <c r="A69" t="b">
        <v>0</v>
      </c>
      <c r="B69">
        <v>250.10193000000001</v>
      </c>
      <c r="C69" s="2">
        <v>0.3473638</v>
      </c>
    </row>
    <row r="70" spans="1:3" x14ac:dyDescent="0.3">
      <c r="A70" t="b">
        <v>0</v>
      </c>
      <c r="B70">
        <v>250.10193000000001</v>
      </c>
      <c r="C70" s="2">
        <v>0.3473638</v>
      </c>
    </row>
    <row r="71" spans="1:3" x14ac:dyDescent="0.3">
      <c r="A71" t="b">
        <v>0</v>
      </c>
      <c r="B71">
        <v>-164.16827000000001</v>
      </c>
      <c r="C71" s="2">
        <v>-0.22801149000000001</v>
      </c>
    </row>
    <row r="72" spans="1:3" x14ac:dyDescent="0.3">
      <c r="A72" t="b">
        <v>0</v>
      </c>
      <c r="B72">
        <v>250.10193000000001</v>
      </c>
      <c r="C72" s="2">
        <v>0.3473638</v>
      </c>
    </row>
    <row r="73" spans="1:3" x14ac:dyDescent="0.3">
      <c r="A73" t="b">
        <v>0</v>
      </c>
      <c r="B73">
        <v>250.10193000000001</v>
      </c>
      <c r="C73" s="2">
        <v>0.3473638</v>
      </c>
    </row>
    <row r="74" spans="1:3" x14ac:dyDescent="0.3">
      <c r="A74" t="b">
        <v>0</v>
      </c>
      <c r="B74">
        <v>-164.16827000000001</v>
      </c>
      <c r="C74" s="2">
        <v>-0.22801149000000001</v>
      </c>
    </row>
    <row r="75" spans="1:3" x14ac:dyDescent="0.3">
      <c r="A75" t="b">
        <v>0</v>
      </c>
      <c r="B75">
        <v>-164.16827000000001</v>
      </c>
      <c r="C75" s="2">
        <v>-0.22801149000000001</v>
      </c>
    </row>
    <row r="76" spans="1:3" x14ac:dyDescent="0.3">
      <c r="A76" t="b">
        <v>0</v>
      </c>
      <c r="B76">
        <v>-164.16827000000001</v>
      </c>
      <c r="C76" s="2">
        <v>-0.22801149000000001</v>
      </c>
    </row>
    <row r="77" spans="1:3" x14ac:dyDescent="0.3">
      <c r="A77" t="b">
        <v>0</v>
      </c>
      <c r="B77">
        <v>-164.16827000000001</v>
      </c>
      <c r="C77" s="2">
        <v>-0.22801149000000001</v>
      </c>
    </row>
    <row r="78" spans="1:3" x14ac:dyDescent="0.3">
      <c r="A78" t="b">
        <v>0</v>
      </c>
      <c r="B78">
        <v>250.10193000000001</v>
      </c>
      <c r="C78" s="2">
        <v>0.3473638</v>
      </c>
    </row>
    <row r="79" spans="1:3" x14ac:dyDescent="0.3">
      <c r="A79" t="b">
        <v>0</v>
      </c>
      <c r="B79">
        <v>-164.16827000000001</v>
      </c>
      <c r="C79" s="2">
        <v>-0.22801149000000001</v>
      </c>
    </row>
    <row r="80" spans="1:3" x14ac:dyDescent="0.3">
      <c r="A80" t="b">
        <v>0</v>
      </c>
      <c r="B80">
        <v>250.10193000000001</v>
      </c>
      <c r="C80" s="2">
        <v>0.3473638</v>
      </c>
    </row>
    <row r="81" spans="1:3" x14ac:dyDescent="0.3">
      <c r="A81" t="b">
        <v>0</v>
      </c>
      <c r="B81">
        <v>-164.16827000000001</v>
      </c>
      <c r="C81" s="2">
        <v>-0.22801149000000001</v>
      </c>
    </row>
    <row r="82" spans="1:3" x14ac:dyDescent="0.3">
      <c r="A82" t="b">
        <v>0</v>
      </c>
      <c r="B82">
        <v>-164.16827000000001</v>
      </c>
      <c r="C82" s="2">
        <v>-0.22801149000000001</v>
      </c>
    </row>
    <row r="83" spans="1:3" x14ac:dyDescent="0.3">
      <c r="A83" t="b">
        <v>0</v>
      </c>
      <c r="B83">
        <v>-164.16827000000001</v>
      </c>
      <c r="C83" s="2">
        <v>-0.22801149000000001</v>
      </c>
    </row>
    <row r="84" spans="1:3" x14ac:dyDescent="0.3">
      <c r="A84" t="b">
        <v>0</v>
      </c>
      <c r="B84">
        <v>250.10193000000001</v>
      </c>
      <c r="C84" s="2">
        <v>0.3473638</v>
      </c>
    </row>
    <row r="85" spans="1:3" x14ac:dyDescent="0.3">
      <c r="A85" t="b">
        <v>0</v>
      </c>
      <c r="B85">
        <v>-164.16827000000001</v>
      </c>
      <c r="C85" s="2">
        <v>-0.22801149000000001</v>
      </c>
    </row>
    <row r="86" spans="1:3" x14ac:dyDescent="0.3">
      <c r="A86" t="b">
        <v>0</v>
      </c>
      <c r="B86">
        <v>-164.16827000000001</v>
      </c>
      <c r="C86" s="2">
        <v>-0.22801149000000001</v>
      </c>
    </row>
    <row r="87" spans="1:3" x14ac:dyDescent="0.3">
      <c r="A87" t="b">
        <v>0</v>
      </c>
      <c r="B87">
        <v>-164.16827000000001</v>
      </c>
      <c r="C87" s="2">
        <v>-0.22801149000000001</v>
      </c>
    </row>
    <row r="88" spans="1:3" x14ac:dyDescent="0.3">
      <c r="A88" t="b">
        <v>0</v>
      </c>
      <c r="B88">
        <v>-164.16827000000001</v>
      </c>
      <c r="C88" s="2">
        <v>-0.22801149000000001</v>
      </c>
    </row>
    <row r="89" spans="1:3" x14ac:dyDescent="0.3">
      <c r="A89" t="b">
        <v>0</v>
      </c>
      <c r="B89">
        <v>-164.16827000000001</v>
      </c>
      <c r="C89" s="2">
        <v>-0.22801149000000001</v>
      </c>
    </row>
    <row r="90" spans="1:3" x14ac:dyDescent="0.3">
      <c r="A90" t="b">
        <v>0</v>
      </c>
      <c r="B90">
        <v>250.10193000000001</v>
      </c>
      <c r="C90" s="2">
        <v>0.3473638</v>
      </c>
    </row>
    <row r="91" spans="1:3" x14ac:dyDescent="0.3">
      <c r="A91" t="b">
        <v>0</v>
      </c>
      <c r="B91">
        <v>-164.16827000000001</v>
      </c>
      <c r="C91" s="2">
        <v>-0.22801149000000001</v>
      </c>
    </row>
    <row r="92" spans="1:3" x14ac:dyDescent="0.3">
      <c r="A92" t="b">
        <v>0</v>
      </c>
      <c r="B92">
        <v>-164.16827000000001</v>
      </c>
      <c r="C92" s="2">
        <v>-0.22801149000000001</v>
      </c>
    </row>
    <row r="93" spans="1:3" x14ac:dyDescent="0.3">
      <c r="A93" t="b">
        <v>0</v>
      </c>
      <c r="B93">
        <v>-164.16827000000001</v>
      </c>
      <c r="C93" s="2">
        <v>-0.22801149000000001</v>
      </c>
    </row>
    <row r="94" spans="1:3" x14ac:dyDescent="0.3">
      <c r="A94" t="b">
        <v>0</v>
      </c>
      <c r="B94">
        <v>-164.16827000000001</v>
      </c>
      <c r="C94" s="2">
        <v>-0.22801149000000001</v>
      </c>
    </row>
    <row r="95" spans="1:3" x14ac:dyDescent="0.3">
      <c r="A95" t="b">
        <v>0</v>
      </c>
      <c r="B95">
        <v>-164.16827000000001</v>
      </c>
      <c r="C95" s="2">
        <v>-0.22801149000000001</v>
      </c>
    </row>
    <row r="96" spans="1:3" x14ac:dyDescent="0.3">
      <c r="A96" t="b">
        <v>0</v>
      </c>
      <c r="B96">
        <v>250.10193000000001</v>
      </c>
      <c r="C96" s="2">
        <v>0.3473638</v>
      </c>
    </row>
    <row r="97" spans="1:3" x14ac:dyDescent="0.3">
      <c r="A97" t="b">
        <v>0</v>
      </c>
      <c r="B97">
        <v>-164.16827000000001</v>
      </c>
      <c r="C97" s="2">
        <v>-0.22801149000000001</v>
      </c>
    </row>
    <row r="98" spans="1:3" x14ac:dyDescent="0.3">
      <c r="A98" t="b">
        <v>0</v>
      </c>
      <c r="B98">
        <v>-164.16827000000001</v>
      </c>
      <c r="C98" s="2">
        <v>-0.22801149000000001</v>
      </c>
    </row>
    <row r="99" spans="1:3" x14ac:dyDescent="0.3">
      <c r="A99" t="b">
        <v>0</v>
      </c>
      <c r="B99">
        <v>-164.16827000000001</v>
      </c>
      <c r="C99" s="2">
        <v>-0.22801149000000001</v>
      </c>
    </row>
    <row r="100" spans="1:3" x14ac:dyDescent="0.3">
      <c r="A100" t="b">
        <v>0</v>
      </c>
      <c r="B100">
        <v>250.10193000000001</v>
      </c>
      <c r="C100" s="2">
        <v>0.3473638</v>
      </c>
    </row>
    <row r="101" spans="1:3" x14ac:dyDescent="0.3">
      <c r="A101" t="b">
        <v>0</v>
      </c>
      <c r="B101">
        <v>-164.16827000000001</v>
      </c>
      <c r="C101" s="2">
        <v>-0.22801149000000001</v>
      </c>
    </row>
    <row r="102" spans="1:3" x14ac:dyDescent="0.3">
      <c r="A102" t="b">
        <v>0</v>
      </c>
      <c r="B102">
        <v>250.10193000000001</v>
      </c>
      <c r="C102" s="2">
        <v>0.3473638</v>
      </c>
    </row>
    <row r="103" spans="1:3" x14ac:dyDescent="0.3">
      <c r="A103" t="b">
        <v>0</v>
      </c>
      <c r="B103">
        <v>250.10193000000001</v>
      </c>
      <c r="C103" s="2">
        <v>0.3473638</v>
      </c>
    </row>
    <row r="104" spans="1:3" x14ac:dyDescent="0.3">
      <c r="A104" t="b">
        <v>0</v>
      </c>
      <c r="B104">
        <v>250.10193000000001</v>
      </c>
      <c r="C104" s="2">
        <v>0.3473638</v>
      </c>
    </row>
    <row r="105" spans="1:3" x14ac:dyDescent="0.3">
      <c r="A105" t="b">
        <v>0</v>
      </c>
      <c r="B105">
        <v>-164.16827000000001</v>
      </c>
      <c r="C105" s="2">
        <v>-0.22801149000000001</v>
      </c>
    </row>
    <row r="106" spans="1:3" x14ac:dyDescent="0.3">
      <c r="A106" t="b">
        <v>0</v>
      </c>
      <c r="B106">
        <v>-164.16827000000001</v>
      </c>
      <c r="C106" s="2">
        <v>-0.22801149000000001</v>
      </c>
    </row>
    <row r="107" spans="1:3" x14ac:dyDescent="0.3">
      <c r="A107" t="b">
        <v>0</v>
      </c>
      <c r="B107">
        <v>-164.16827000000001</v>
      </c>
      <c r="C107" s="2">
        <v>-0.22801149000000001</v>
      </c>
    </row>
    <row r="108" spans="1:3" x14ac:dyDescent="0.3">
      <c r="A108" t="b">
        <v>0</v>
      </c>
      <c r="B108">
        <v>-164.16827000000001</v>
      </c>
      <c r="C108" s="2">
        <v>-0.22801149000000001</v>
      </c>
    </row>
    <row r="109" spans="1:3" x14ac:dyDescent="0.3">
      <c r="A109" t="b">
        <v>0</v>
      </c>
      <c r="B109">
        <v>-164.16827000000001</v>
      </c>
      <c r="C109" s="2">
        <v>-0.22801149000000001</v>
      </c>
    </row>
    <row r="110" spans="1:3" x14ac:dyDescent="0.3">
      <c r="A110" t="b">
        <v>0</v>
      </c>
      <c r="B110">
        <v>-164.16827000000001</v>
      </c>
      <c r="C110" s="2">
        <v>-0.22801149000000001</v>
      </c>
    </row>
    <row r="111" spans="1:3" x14ac:dyDescent="0.3">
      <c r="A111" t="b">
        <v>0</v>
      </c>
      <c r="B111">
        <v>-164.16827000000001</v>
      </c>
      <c r="C111" s="2">
        <v>-0.22801149000000001</v>
      </c>
    </row>
    <row r="112" spans="1:3" x14ac:dyDescent="0.3">
      <c r="A112" t="b">
        <v>0</v>
      </c>
      <c r="B112">
        <v>-164.16827000000001</v>
      </c>
      <c r="C112" s="2">
        <v>-0.22801149000000001</v>
      </c>
    </row>
    <row r="113" spans="1:3" x14ac:dyDescent="0.3">
      <c r="A113" t="b">
        <v>0</v>
      </c>
      <c r="B113">
        <v>-164.16827000000001</v>
      </c>
      <c r="C113" s="2">
        <v>-0.22801149000000001</v>
      </c>
    </row>
    <row r="114" spans="1:3" x14ac:dyDescent="0.3">
      <c r="A114" t="b">
        <v>0</v>
      </c>
      <c r="B114">
        <v>250.10193000000001</v>
      </c>
      <c r="C114" s="2">
        <v>0.3473638</v>
      </c>
    </row>
    <row r="115" spans="1:3" x14ac:dyDescent="0.3">
      <c r="A115" t="b">
        <v>0</v>
      </c>
      <c r="B115">
        <v>250.10193000000001</v>
      </c>
      <c r="C115" s="2">
        <v>0.3473638</v>
      </c>
    </row>
    <row r="116" spans="1:3" x14ac:dyDescent="0.3">
      <c r="A116" t="b">
        <v>0</v>
      </c>
      <c r="B116">
        <v>-164.16827000000001</v>
      </c>
      <c r="C116" s="2">
        <v>-0.22801149000000001</v>
      </c>
    </row>
    <row r="117" spans="1:3" x14ac:dyDescent="0.3">
      <c r="A117" t="b">
        <v>0</v>
      </c>
      <c r="B117">
        <v>-164.16827000000001</v>
      </c>
      <c r="C117" s="2">
        <v>-0.22801149000000001</v>
      </c>
    </row>
    <row r="118" spans="1:3" x14ac:dyDescent="0.3">
      <c r="A118" t="b">
        <v>0</v>
      </c>
      <c r="B118">
        <v>250.10193000000001</v>
      </c>
      <c r="C118" s="2">
        <v>0.3473638</v>
      </c>
    </row>
    <row r="119" spans="1:3" x14ac:dyDescent="0.3">
      <c r="A119" t="b">
        <v>0</v>
      </c>
      <c r="B119">
        <v>250.10193000000001</v>
      </c>
      <c r="C119" s="2">
        <v>0.3473638</v>
      </c>
    </row>
    <row r="120" spans="1:3" x14ac:dyDescent="0.3">
      <c r="A120" t="b">
        <v>0</v>
      </c>
      <c r="B120">
        <v>-164.16827000000001</v>
      </c>
      <c r="C120" s="2">
        <v>-0.22801149000000001</v>
      </c>
    </row>
    <row r="121" spans="1:3" x14ac:dyDescent="0.3">
      <c r="A121" t="b">
        <v>0</v>
      </c>
      <c r="B121">
        <v>-164.16827000000001</v>
      </c>
      <c r="C121" s="2">
        <v>-0.22801149000000001</v>
      </c>
    </row>
    <row r="122" spans="1:3" x14ac:dyDescent="0.3">
      <c r="A122" t="b">
        <v>0</v>
      </c>
      <c r="B122">
        <v>250.10193000000001</v>
      </c>
      <c r="C122" s="2">
        <v>0.3473638</v>
      </c>
    </row>
    <row r="123" spans="1:3" x14ac:dyDescent="0.3">
      <c r="A123" t="b">
        <v>0</v>
      </c>
      <c r="B123">
        <v>250.10193000000001</v>
      </c>
      <c r="C123" s="2">
        <v>0.3473638</v>
      </c>
    </row>
    <row r="124" spans="1:3" x14ac:dyDescent="0.3">
      <c r="A124" t="b">
        <v>0</v>
      </c>
      <c r="B124">
        <v>-164.16827000000001</v>
      </c>
      <c r="C124" s="2">
        <v>-0.22801149000000001</v>
      </c>
    </row>
    <row r="125" spans="1:3" x14ac:dyDescent="0.3">
      <c r="A125" t="b">
        <v>0</v>
      </c>
      <c r="B125">
        <v>250.10193000000001</v>
      </c>
      <c r="C125" s="2">
        <v>0.3473638</v>
      </c>
    </row>
    <row r="126" spans="1:3" x14ac:dyDescent="0.3">
      <c r="A126" t="b">
        <v>0</v>
      </c>
      <c r="B126">
        <v>250.10193000000001</v>
      </c>
      <c r="C126" s="2">
        <v>0.3473638</v>
      </c>
    </row>
    <row r="127" spans="1:3" x14ac:dyDescent="0.3">
      <c r="A127" t="b">
        <v>0</v>
      </c>
      <c r="B127">
        <v>-164.16827000000001</v>
      </c>
      <c r="C127" s="2">
        <v>-0.22801149000000001</v>
      </c>
    </row>
    <row r="128" spans="1:3" x14ac:dyDescent="0.3">
      <c r="A128" t="b">
        <v>0</v>
      </c>
      <c r="B128">
        <v>-164.16827000000001</v>
      </c>
      <c r="C128" s="2">
        <v>-0.22801149000000001</v>
      </c>
    </row>
    <row r="129" spans="1:3" x14ac:dyDescent="0.3">
      <c r="A129" t="b">
        <v>0</v>
      </c>
      <c r="B129">
        <v>-164.16827000000001</v>
      </c>
      <c r="C129" s="2">
        <v>-0.22801149000000001</v>
      </c>
    </row>
    <row r="130" spans="1:3" x14ac:dyDescent="0.3">
      <c r="A130" t="b">
        <v>0</v>
      </c>
      <c r="B130">
        <v>250.10193000000001</v>
      </c>
      <c r="C130" s="2">
        <v>0.3473638</v>
      </c>
    </row>
    <row r="131" spans="1:3" x14ac:dyDescent="0.3">
      <c r="A131" t="b">
        <v>0</v>
      </c>
      <c r="B131">
        <v>250.10193000000001</v>
      </c>
      <c r="C131" s="2">
        <v>0.3473638</v>
      </c>
    </row>
    <row r="132" spans="1:3" x14ac:dyDescent="0.3">
      <c r="A132" t="b">
        <v>0</v>
      </c>
      <c r="B132">
        <v>250.10193000000001</v>
      </c>
      <c r="C132" s="2">
        <v>0.3473638</v>
      </c>
    </row>
    <row r="133" spans="1:3" x14ac:dyDescent="0.3">
      <c r="A133" t="b">
        <v>0</v>
      </c>
      <c r="B133">
        <v>250.10193000000001</v>
      </c>
      <c r="C133" s="2">
        <v>0.3473638</v>
      </c>
    </row>
    <row r="134" spans="1:3" x14ac:dyDescent="0.3">
      <c r="A134" t="b">
        <v>0</v>
      </c>
      <c r="B134">
        <v>250.10193000000001</v>
      </c>
      <c r="C134" s="2">
        <v>0.3473638</v>
      </c>
    </row>
    <row r="135" spans="1:3" x14ac:dyDescent="0.3">
      <c r="A135" t="b">
        <v>0</v>
      </c>
      <c r="B135">
        <v>250.10193000000001</v>
      </c>
      <c r="C135" s="2">
        <v>0.3473638</v>
      </c>
    </row>
    <row r="136" spans="1:3" x14ac:dyDescent="0.3">
      <c r="A136" t="b">
        <v>0</v>
      </c>
      <c r="B136">
        <v>-164.16827000000001</v>
      </c>
      <c r="C136" s="2">
        <v>-0.22801149000000001</v>
      </c>
    </row>
    <row r="137" spans="1:3" x14ac:dyDescent="0.3">
      <c r="A137" t="b">
        <v>0</v>
      </c>
      <c r="B137">
        <v>250.10193000000001</v>
      </c>
      <c r="C137" s="2">
        <v>0.3473638</v>
      </c>
    </row>
    <row r="138" spans="1:3" x14ac:dyDescent="0.3">
      <c r="A138" t="b">
        <v>0</v>
      </c>
      <c r="B138">
        <v>-164.16827000000001</v>
      </c>
      <c r="C138" s="2">
        <v>-0.22801149000000001</v>
      </c>
    </row>
    <row r="139" spans="1:3" x14ac:dyDescent="0.3">
      <c r="A139" t="b">
        <v>0</v>
      </c>
      <c r="B139">
        <v>250.10193000000001</v>
      </c>
      <c r="C139" s="2">
        <v>0.3473638</v>
      </c>
    </row>
    <row r="140" spans="1:3" x14ac:dyDescent="0.3">
      <c r="A140" t="b">
        <v>0</v>
      </c>
      <c r="B140">
        <v>250.10193000000001</v>
      </c>
      <c r="C140" s="2">
        <v>0.3473638</v>
      </c>
    </row>
    <row r="141" spans="1:3" x14ac:dyDescent="0.3">
      <c r="A141" t="b">
        <v>0</v>
      </c>
      <c r="B141">
        <v>250.10193000000001</v>
      </c>
      <c r="C141" s="2">
        <v>0.3473638</v>
      </c>
    </row>
    <row r="142" spans="1:3" x14ac:dyDescent="0.3">
      <c r="A142" t="b">
        <v>0</v>
      </c>
      <c r="B142">
        <v>-164.16827000000001</v>
      </c>
      <c r="C142" s="2">
        <v>-0.22801149000000001</v>
      </c>
    </row>
    <row r="143" spans="1:3" x14ac:dyDescent="0.3">
      <c r="A143" t="b">
        <v>0</v>
      </c>
      <c r="B143">
        <v>-164.16827000000001</v>
      </c>
      <c r="C143" s="2">
        <v>-0.22801149000000001</v>
      </c>
    </row>
    <row r="144" spans="1:3" x14ac:dyDescent="0.3">
      <c r="A144" t="b">
        <v>0</v>
      </c>
      <c r="B144">
        <v>250.10193000000001</v>
      </c>
      <c r="C144" s="2">
        <v>0.3473638</v>
      </c>
    </row>
    <row r="145" spans="1:3" x14ac:dyDescent="0.3">
      <c r="A145" t="b">
        <v>0</v>
      </c>
      <c r="B145">
        <v>250.10193000000001</v>
      </c>
      <c r="C145" s="2">
        <v>0.3473638</v>
      </c>
    </row>
    <row r="146" spans="1:3" x14ac:dyDescent="0.3">
      <c r="A146" t="b">
        <v>0</v>
      </c>
      <c r="B146">
        <v>250.10193000000001</v>
      </c>
      <c r="C146" s="2">
        <v>0.3473638</v>
      </c>
    </row>
    <row r="147" spans="1:3" x14ac:dyDescent="0.3">
      <c r="A147" t="b">
        <v>0</v>
      </c>
      <c r="B147">
        <v>-164.16827000000001</v>
      </c>
      <c r="C147" s="2">
        <v>-0.22801149000000001</v>
      </c>
    </row>
    <row r="148" spans="1:3" x14ac:dyDescent="0.3">
      <c r="A148" t="b">
        <v>0</v>
      </c>
      <c r="B148">
        <v>-164.16827000000001</v>
      </c>
      <c r="C148" s="2">
        <v>-0.22801149000000001</v>
      </c>
    </row>
    <row r="149" spans="1:3" x14ac:dyDescent="0.3">
      <c r="A149" t="b">
        <v>0</v>
      </c>
      <c r="B149">
        <v>-164.16827000000001</v>
      </c>
      <c r="C149" s="2">
        <v>-0.22801149000000001</v>
      </c>
    </row>
    <row r="150" spans="1:3" x14ac:dyDescent="0.3">
      <c r="A150" t="b">
        <v>0</v>
      </c>
      <c r="B150">
        <v>-164.16827000000001</v>
      </c>
      <c r="C150" s="2">
        <v>-0.22801149000000001</v>
      </c>
    </row>
    <row r="151" spans="1:3" x14ac:dyDescent="0.3">
      <c r="A151" t="b">
        <v>0</v>
      </c>
      <c r="B151">
        <v>250.10193000000001</v>
      </c>
      <c r="C151" s="2">
        <v>0.3473638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2C3F-7CFA-49CE-B5D5-2B810599BAF1}">
  <dimension ref="A1:F151"/>
  <sheetViews>
    <sheetView tabSelected="1"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8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92.529420000000002</v>
      </c>
      <c r="C2" s="2">
        <v>0.12851308</v>
      </c>
      <c r="E2" s="1" t="s">
        <v>3</v>
      </c>
      <c r="F2" s="2">
        <f xml:space="preserve"> COUNTIF(TradeResults16[Column1], "VERDADEIRO") / COUNTA(TradeResults16[Column1])</f>
        <v>1</v>
      </c>
    </row>
    <row r="3" spans="1:6" ht="18" x14ac:dyDescent="0.35">
      <c r="A3" t="b">
        <v>1</v>
      </c>
      <c r="B3">
        <v>-0.40106199999999997</v>
      </c>
      <c r="C3" s="2">
        <v>-5.5703055E-4</v>
      </c>
      <c r="E3" s="1" t="s">
        <v>4</v>
      </c>
      <c r="F3" s="2">
        <f t="array" ref="F3" xml:space="preserve"> AVERAGE(IF(TradeResults16[Column1] = TRUE,TradeResults16[Column3]))</f>
        <v>3.8654458078933349E-2</v>
      </c>
    </row>
    <row r="4" spans="1:6" ht="18" x14ac:dyDescent="0.35">
      <c r="A4" t="b">
        <v>1</v>
      </c>
      <c r="B4">
        <v>48.203063999999998</v>
      </c>
      <c r="C4" s="2">
        <v>6.69487E-2</v>
      </c>
      <c r="E4" s="1" t="s">
        <v>8</v>
      </c>
      <c r="F4" s="6">
        <f t="array" ref="F4" xml:space="preserve"> AVERAGE(IF(TradeResults16[Column1] = TRUE,TradeResults16[Column2],0))</f>
        <v>27.831209791599978</v>
      </c>
    </row>
    <row r="5" spans="1:6" ht="18" x14ac:dyDescent="0.35">
      <c r="A5" t="b">
        <v>1</v>
      </c>
      <c r="B5">
        <v>0.12524414</v>
      </c>
      <c r="C5" s="2">
        <v>1.7395019E-4</v>
      </c>
      <c r="E5" s="4" t="s">
        <v>5</v>
      </c>
      <c r="F5" s="2">
        <f t="array" ref="F5">_xlfn.STDEV.P(IF(TradeResults16[Column1]=TRUE, TradeResults16[Column3]))</f>
        <v>5.1589418219637778E-2</v>
      </c>
    </row>
    <row r="6" spans="1:6" ht="18" x14ac:dyDescent="0.35">
      <c r="A6" t="b">
        <v>1</v>
      </c>
      <c r="B6">
        <v>-29.510925</v>
      </c>
      <c r="C6" s="2">
        <v>-4.0987395000000003E-2</v>
      </c>
      <c r="E6" s="1" t="s">
        <v>6</v>
      </c>
      <c r="F6" s="2">
        <f t="array" ref="F6">_xlfn.STDEV.P(IF(TradeResults16[Column1]=TRUE, IF(TradeResults16[Column3]&gt;0,TradeResults16[Column3])))</f>
        <v>3.9489395031435219E-2</v>
      </c>
    </row>
    <row r="7" spans="1:6" ht="18" x14ac:dyDescent="0.35">
      <c r="A7" t="b">
        <v>1</v>
      </c>
      <c r="B7">
        <v>91.152466000000004</v>
      </c>
      <c r="C7" s="2">
        <v>0.12660065000000001</v>
      </c>
      <c r="E7" s="1" t="s">
        <v>7</v>
      </c>
      <c r="F7" s="3">
        <f t="array" ref="F7">_xlfn.STDEV.P(IF(TradeResults16[Column1]=TRUE, IF(TradeResults16[Column3]&lt;0,TradeResults16[Column3])))</f>
        <v>1.4257456186011262E-2</v>
      </c>
    </row>
    <row r="8" spans="1:6" x14ac:dyDescent="0.3">
      <c r="A8" t="b">
        <v>1</v>
      </c>
      <c r="B8">
        <v>42.989379999999997</v>
      </c>
      <c r="C8" s="2">
        <v>5.9707469999999999E-2</v>
      </c>
    </row>
    <row r="9" spans="1:6" x14ac:dyDescent="0.3">
      <c r="A9" t="b">
        <v>1</v>
      </c>
      <c r="B9">
        <v>48.203063999999998</v>
      </c>
      <c r="C9" s="2">
        <v>6.69487E-2</v>
      </c>
    </row>
    <row r="10" spans="1:6" x14ac:dyDescent="0.3">
      <c r="A10" t="b">
        <v>1</v>
      </c>
      <c r="B10">
        <v>34.170226999999997</v>
      </c>
      <c r="C10" s="2">
        <v>4.7458649999999998E-2</v>
      </c>
    </row>
    <row r="11" spans="1:6" x14ac:dyDescent="0.3">
      <c r="A11" t="b">
        <v>1</v>
      </c>
      <c r="B11">
        <v>-11.140991</v>
      </c>
      <c r="C11" s="2">
        <v>-1.5473598999999999E-2</v>
      </c>
    </row>
    <row r="12" spans="1:6" x14ac:dyDescent="0.3">
      <c r="A12" t="b">
        <v>1</v>
      </c>
      <c r="B12">
        <v>17.194458000000001</v>
      </c>
      <c r="C12" s="2">
        <v>2.3881191E-2</v>
      </c>
    </row>
    <row r="13" spans="1:6" x14ac:dyDescent="0.3">
      <c r="A13" t="b">
        <v>1</v>
      </c>
      <c r="B13">
        <v>-5.1686399999999999</v>
      </c>
      <c r="C13" s="2">
        <v>-7.1786669999999997E-3</v>
      </c>
    </row>
    <row r="14" spans="1:6" x14ac:dyDescent="0.3">
      <c r="A14" t="b">
        <v>1</v>
      </c>
      <c r="B14">
        <v>48.203063999999998</v>
      </c>
      <c r="C14" s="2">
        <v>6.69487E-2</v>
      </c>
    </row>
    <row r="15" spans="1:6" x14ac:dyDescent="0.3">
      <c r="A15" t="b">
        <v>1</v>
      </c>
      <c r="B15">
        <v>29.134338</v>
      </c>
      <c r="C15" s="2">
        <v>4.0464359999999998E-2</v>
      </c>
    </row>
    <row r="16" spans="1:6" x14ac:dyDescent="0.3">
      <c r="A16" t="b">
        <v>1</v>
      </c>
      <c r="B16">
        <v>68.510800000000003</v>
      </c>
      <c r="C16" s="2">
        <v>9.5153890000000005E-2</v>
      </c>
    </row>
    <row r="17" spans="1:3" x14ac:dyDescent="0.3">
      <c r="A17" t="b">
        <v>1</v>
      </c>
      <c r="B17">
        <v>32.383850000000002</v>
      </c>
      <c r="C17" s="2">
        <v>4.4977568000000002E-2</v>
      </c>
    </row>
    <row r="18" spans="1:3" x14ac:dyDescent="0.3">
      <c r="A18" t="b">
        <v>1</v>
      </c>
      <c r="B18">
        <v>33.04419</v>
      </c>
      <c r="C18" s="2">
        <v>4.5894709999999998E-2</v>
      </c>
    </row>
    <row r="19" spans="1:3" x14ac:dyDescent="0.3">
      <c r="A19" t="b">
        <v>1</v>
      </c>
      <c r="B19">
        <v>84.06</v>
      </c>
      <c r="C19" s="2">
        <v>0.116749994</v>
      </c>
    </row>
    <row r="20" spans="1:3" x14ac:dyDescent="0.3">
      <c r="A20" t="b">
        <v>1</v>
      </c>
      <c r="B20">
        <v>84.306209999999993</v>
      </c>
      <c r="C20" s="2">
        <v>0.11709195999999999</v>
      </c>
    </row>
    <row r="21" spans="1:3" x14ac:dyDescent="0.3">
      <c r="A21" t="b">
        <v>1</v>
      </c>
      <c r="B21">
        <v>-29.510925</v>
      </c>
      <c r="C21" s="2">
        <v>-4.0987395000000003E-2</v>
      </c>
    </row>
    <row r="22" spans="1:3" x14ac:dyDescent="0.3">
      <c r="A22" t="b">
        <v>1</v>
      </c>
      <c r="B22">
        <v>-29.510925</v>
      </c>
      <c r="C22" s="2">
        <v>-4.0987395000000003E-2</v>
      </c>
    </row>
    <row r="23" spans="1:3" x14ac:dyDescent="0.3">
      <c r="A23" t="b">
        <v>1</v>
      </c>
      <c r="B23">
        <v>70.443054000000004</v>
      </c>
      <c r="C23" s="2">
        <v>9.7837574999999996E-2</v>
      </c>
    </row>
    <row r="24" spans="1:3" x14ac:dyDescent="0.3">
      <c r="A24" t="b">
        <v>1</v>
      </c>
      <c r="B24">
        <v>64.973510000000005</v>
      </c>
      <c r="C24" s="2">
        <v>9.0240984999999996E-2</v>
      </c>
    </row>
    <row r="25" spans="1:3" x14ac:dyDescent="0.3">
      <c r="A25" t="b">
        <v>1</v>
      </c>
      <c r="B25">
        <v>-0.81164550000000002</v>
      </c>
      <c r="C25" s="2">
        <v>-1.1272853999999999E-3</v>
      </c>
    </row>
    <row r="26" spans="1:3" x14ac:dyDescent="0.3">
      <c r="A26" t="b">
        <v>1</v>
      </c>
      <c r="B26">
        <v>27.629943999999998</v>
      </c>
      <c r="C26" s="2">
        <v>3.8374922999999998E-2</v>
      </c>
    </row>
    <row r="27" spans="1:3" x14ac:dyDescent="0.3">
      <c r="A27" t="b">
        <v>1</v>
      </c>
      <c r="B27">
        <v>35.948363999999998</v>
      </c>
      <c r="C27" s="2">
        <v>4.9928285000000003E-2</v>
      </c>
    </row>
    <row r="28" spans="1:3" x14ac:dyDescent="0.3">
      <c r="A28" t="b">
        <v>1</v>
      </c>
      <c r="B28">
        <v>48.203063999999998</v>
      </c>
      <c r="C28" s="2">
        <v>6.69487E-2</v>
      </c>
    </row>
    <row r="29" spans="1:3" x14ac:dyDescent="0.3">
      <c r="A29" t="b">
        <v>1</v>
      </c>
      <c r="B29">
        <v>96.747439999999997</v>
      </c>
      <c r="C29" s="2">
        <v>0.13437144000000001</v>
      </c>
    </row>
    <row r="30" spans="1:3" x14ac:dyDescent="0.3">
      <c r="A30" t="b">
        <v>1</v>
      </c>
      <c r="B30">
        <v>48.203063999999998</v>
      </c>
      <c r="C30" s="2">
        <v>6.69487E-2</v>
      </c>
    </row>
    <row r="31" spans="1:3" x14ac:dyDescent="0.3">
      <c r="A31" t="b">
        <v>1</v>
      </c>
      <c r="B31">
        <v>48.203063999999998</v>
      </c>
      <c r="C31" s="2">
        <v>6.69487E-2</v>
      </c>
    </row>
    <row r="32" spans="1:3" x14ac:dyDescent="0.3">
      <c r="A32" t="b">
        <v>1</v>
      </c>
      <c r="B32">
        <v>17.838013</v>
      </c>
      <c r="C32" s="2">
        <v>2.4775017E-2</v>
      </c>
    </row>
    <row r="33" spans="1:3" x14ac:dyDescent="0.3">
      <c r="A33" t="b">
        <v>1</v>
      </c>
      <c r="B33">
        <v>-29.510925</v>
      </c>
      <c r="C33" s="2">
        <v>-4.0987395000000003E-2</v>
      </c>
    </row>
    <row r="34" spans="1:3" x14ac:dyDescent="0.3">
      <c r="A34" t="b">
        <v>1</v>
      </c>
      <c r="B34">
        <v>95.502685999999997</v>
      </c>
      <c r="C34" s="2">
        <v>0.13264260999999999</v>
      </c>
    </row>
    <row r="35" spans="1:3" x14ac:dyDescent="0.3">
      <c r="A35" t="b">
        <v>1</v>
      </c>
      <c r="B35">
        <v>1.3551025000000001</v>
      </c>
      <c r="C35" s="2">
        <v>1.8820868999999999E-3</v>
      </c>
    </row>
    <row r="36" spans="1:3" x14ac:dyDescent="0.3">
      <c r="A36" t="b">
        <v>1</v>
      </c>
      <c r="B36">
        <v>85.270570000000006</v>
      </c>
      <c r="C36" s="2">
        <v>0.11843134499999999</v>
      </c>
    </row>
    <row r="37" spans="1:3" x14ac:dyDescent="0.3">
      <c r="A37" t="b">
        <v>1</v>
      </c>
      <c r="B37">
        <v>73.147829999999999</v>
      </c>
      <c r="C37" s="2">
        <v>0.1015942</v>
      </c>
    </row>
    <row r="38" spans="1:3" x14ac:dyDescent="0.3">
      <c r="A38" t="b">
        <v>1</v>
      </c>
      <c r="B38">
        <v>48.203063999999998</v>
      </c>
      <c r="C38" s="2">
        <v>6.69487E-2</v>
      </c>
    </row>
    <row r="39" spans="1:3" x14ac:dyDescent="0.3">
      <c r="A39" t="b">
        <v>1</v>
      </c>
      <c r="B39">
        <v>7.9835814999999997</v>
      </c>
      <c r="C39" s="2">
        <v>1.1088308E-2</v>
      </c>
    </row>
    <row r="40" spans="1:3" x14ac:dyDescent="0.3">
      <c r="A40" t="b">
        <v>1</v>
      </c>
      <c r="B40">
        <v>48.203063999999998</v>
      </c>
      <c r="C40" s="2">
        <v>6.69487E-2</v>
      </c>
    </row>
    <row r="41" spans="1:3" x14ac:dyDescent="0.3">
      <c r="A41" t="b">
        <v>1</v>
      </c>
      <c r="B41">
        <v>-29.510925</v>
      </c>
      <c r="C41" s="2">
        <v>-4.0987395000000003E-2</v>
      </c>
    </row>
    <row r="42" spans="1:3" x14ac:dyDescent="0.3">
      <c r="A42" t="b">
        <v>1</v>
      </c>
      <c r="B42">
        <v>17.451843</v>
      </c>
      <c r="C42" s="2">
        <v>2.4238671999999999E-2</v>
      </c>
    </row>
    <row r="43" spans="1:3" x14ac:dyDescent="0.3">
      <c r="A43" t="b">
        <v>1</v>
      </c>
      <c r="B43">
        <v>-29.510925</v>
      </c>
      <c r="C43" s="2">
        <v>-4.0987395000000003E-2</v>
      </c>
    </row>
    <row r="44" spans="1:3" x14ac:dyDescent="0.3">
      <c r="A44" t="b">
        <v>1</v>
      </c>
      <c r="B44">
        <v>21.622253000000001</v>
      </c>
      <c r="C44" s="2">
        <v>3.0030907999999999E-2</v>
      </c>
    </row>
    <row r="45" spans="1:3" x14ac:dyDescent="0.3">
      <c r="A45" t="b">
        <v>1</v>
      </c>
      <c r="B45">
        <v>-29.510925</v>
      </c>
      <c r="C45" s="2">
        <v>-4.0987395000000003E-2</v>
      </c>
    </row>
    <row r="46" spans="1:3" x14ac:dyDescent="0.3">
      <c r="A46" t="b">
        <v>1</v>
      </c>
      <c r="B46">
        <v>5.3710326999999998</v>
      </c>
      <c r="C46" s="2">
        <v>7.4597676000000002E-3</v>
      </c>
    </row>
    <row r="47" spans="1:3" x14ac:dyDescent="0.3">
      <c r="A47" t="b">
        <v>1</v>
      </c>
      <c r="B47">
        <v>15.830627</v>
      </c>
      <c r="C47" s="2">
        <v>2.1986981999999999E-2</v>
      </c>
    </row>
    <row r="48" spans="1:3" x14ac:dyDescent="0.3">
      <c r="A48" t="b">
        <v>1</v>
      </c>
      <c r="B48">
        <v>4.1148069999999999</v>
      </c>
      <c r="C48" s="2">
        <v>5.7150098000000003E-3</v>
      </c>
    </row>
    <row r="49" spans="1:3" x14ac:dyDescent="0.3">
      <c r="A49" t="b">
        <v>1</v>
      </c>
      <c r="B49">
        <v>-29.510925</v>
      </c>
      <c r="C49" s="2">
        <v>-4.0987395000000003E-2</v>
      </c>
    </row>
    <row r="50" spans="1:3" x14ac:dyDescent="0.3">
      <c r="A50" t="b">
        <v>1</v>
      </c>
      <c r="B50">
        <v>29.941040000000001</v>
      </c>
      <c r="C50" s="2">
        <v>4.1584780000000002E-2</v>
      </c>
    </row>
    <row r="51" spans="1:3" x14ac:dyDescent="0.3">
      <c r="A51" t="b">
        <v>1</v>
      </c>
      <c r="B51">
        <v>-9.4749759999999998</v>
      </c>
      <c r="C51" s="2">
        <v>-1.3159689E-2</v>
      </c>
    </row>
    <row r="52" spans="1:3" x14ac:dyDescent="0.3">
      <c r="A52" t="b">
        <v>1</v>
      </c>
      <c r="B52">
        <v>38.437255999999998</v>
      </c>
      <c r="C52" s="2">
        <v>5.3385080000000001E-2</v>
      </c>
    </row>
    <row r="53" spans="1:3" x14ac:dyDescent="0.3">
      <c r="A53" t="b">
        <v>1</v>
      </c>
      <c r="B53">
        <v>28.856933999999999</v>
      </c>
      <c r="C53" s="2">
        <v>4.0079075999999998E-2</v>
      </c>
    </row>
    <row r="54" spans="1:3" x14ac:dyDescent="0.3">
      <c r="A54" t="b">
        <v>1</v>
      </c>
      <c r="B54">
        <v>-29.510925</v>
      </c>
      <c r="C54" s="2">
        <v>-4.0987395000000003E-2</v>
      </c>
    </row>
    <row r="55" spans="1:3" x14ac:dyDescent="0.3">
      <c r="A55" t="b">
        <v>1</v>
      </c>
      <c r="B55">
        <v>70.855649999999997</v>
      </c>
      <c r="C55" s="2">
        <v>9.8410629999999999E-2</v>
      </c>
    </row>
    <row r="56" spans="1:3" x14ac:dyDescent="0.3">
      <c r="A56" t="b">
        <v>1</v>
      </c>
      <c r="B56">
        <v>31.375305000000001</v>
      </c>
      <c r="C56" s="2">
        <v>4.3576813999999998E-2</v>
      </c>
    </row>
    <row r="57" spans="1:3" x14ac:dyDescent="0.3">
      <c r="A57" t="b">
        <v>1</v>
      </c>
      <c r="B57">
        <v>97.729309999999998</v>
      </c>
      <c r="C57" s="2">
        <v>0.13573515</v>
      </c>
    </row>
    <row r="58" spans="1:3" x14ac:dyDescent="0.3">
      <c r="A58" t="b">
        <v>1</v>
      </c>
      <c r="B58">
        <v>29.537903</v>
      </c>
      <c r="C58" s="2">
        <v>4.1024864000000001E-2</v>
      </c>
    </row>
    <row r="59" spans="1:3" x14ac:dyDescent="0.3">
      <c r="A59" t="b">
        <v>1</v>
      </c>
      <c r="B59">
        <v>41.165526999999997</v>
      </c>
      <c r="C59" s="2">
        <v>5.7174344000000002E-2</v>
      </c>
    </row>
    <row r="60" spans="1:3" x14ac:dyDescent="0.3">
      <c r="A60" t="b">
        <v>1</v>
      </c>
      <c r="B60">
        <v>10.244384999999999</v>
      </c>
      <c r="C60" s="2">
        <v>1.4228312E-2</v>
      </c>
    </row>
    <row r="61" spans="1:3" x14ac:dyDescent="0.3">
      <c r="A61" t="b">
        <v>1</v>
      </c>
      <c r="B61">
        <v>90.988399999999999</v>
      </c>
      <c r="C61" s="2">
        <v>0.12637277999999999</v>
      </c>
    </row>
    <row r="62" spans="1:3" x14ac:dyDescent="0.3">
      <c r="A62" t="b">
        <v>1</v>
      </c>
      <c r="B62">
        <v>14.1067505</v>
      </c>
      <c r="C62" s="2">
        <v>1.9592709999999999E-2</v>
      </c>
    </row>
    <row r="63" spans="1:3" x14ac:dyDescent="0.3">
      <c r="A63" t="b">
        <v>1</v>
      </c>
      <c r="B63">
        <v>4.8103639999999999</v>
      </c>
      <c r="C63" s="2">
        <v>6.6810610000000003E-3</v>
      </c>
    </row>
    <row r="64" spans="1:3" x14ac:dyDescent="0.3">
      <c r="A64" t="b">
        <v>1</v>
      </c>
      <c r="B64">
        <v>24.793517999999999</v>
      </c>
      <c r="C64" s="2">
        <v>3.4435444000000003E-2</v>
      </c>
    </row>
    <row r="65" spans="1:3" x14ac:dyDescent="0.3">
      <c r="A65" t="b">
        <v>1</v>
      </c>
      <c r="B65">
        <v>26.840515</v>
      </c>
      <c r="C65" s="2">
        <v>3.7278492000000003E-2</v>
      </c>
    </row>
    <row r="66" spans="1:3" x14ac:dyDescent="0.3">
      <c r="A66" t="b">
        <v>1</v>
      </c>
      <c r="B66">
        <v>3.2117309999999999</v>
      </c>
      <c r="C66" s="2">
        <v>4.4607376000000004E-3</v>
      </c>
    </row>
    <row r="67" spans="1:3" x14ac:dyDescent="0.3">
      <c r="A67" t="b">
        <v>1</v>
      </c>
      <c r="B67">
        <v>-29.510925</v>
      </c>
      <c r="C67" s="2">
        <v>-4.0987395000000003E-2</v>
      </c>
    </row>
    <row r="68" spans="1:3" x14ac:dyDescent="0.3">
      <c r="A68" t="b">
        <v>1</v>
      </c>
      <c r="B68">
        <v>8.0468139999999995</v>
      </c>
      <c r="C68" s="2">
        <v>1.1176131000000001E-2</v>
      </c>
    </row>
    <row r="69" spans="1:3" x14ac:dyDescent="0.3">
      <c r="A69" t="b">
        <v>1</v>
      </c>
      <c r="B69">
        <v>-29.510925</v>
      </c>
      <c r="C69" s="2">
        <v>-4.0987395000000003E-2</v>
      </c>
    </row>
    <row r="70" spans="1:3" x14ac:dyDescent="0.3">
      <c r="A70" t="b">
        <v>1</v>
      </c>
      <c r="B70">
        <v>-29.510925</v>
      </c>
      <c r="C70" s="2">
        <v>-4.0987395000000003E-2</v>
      </c>
    </row>
    <row r="71" spans="1:3" x14ac:dyDescent="0.3">
      <c r="A71" t="b">
        <v>1</v>
      </c>
      <c r="B71">
        <v>-29.510925</v>
      </c>
      <c r="C71" s="2">
        <v>-4.0987395000000003E-2</v>
      </c>
    </row>
    <row r="72" spans="1:3" x14ac:dyDescent="0.3">
      <c r="A72" t="b">
        <v>1</v>
      </c>
      <c r="B72">
        <v>48.203063999999998</v>
      </c>
      <c r="C72" s="2">
        <v>6.69487E-2</v>
      </c>
    </row>
    <row r="73" spans="1:3" x14ac:dyDescent="0.3">
      <c r="A73" t="b">
        <v>1</v>
      </c>
      <c r="B73">
        <v>48.203063999999998</v>
      </c>
      <c r="C73" s="2">
        <v>6.69487E-2</v>
      </c>
    </row>
    <row r="74" spans="1:3" x14ac:dyDescent="0.3">
      <c r="A74" t="b">
        <v>1</v>
      </c>
      <c r="B74">
        <v>4.2367553999999998</v>
      </c>
      <c r="C74" s="2">
        <v>5.8843823999999998E-3</v>
      </c>
    </row>
    <row r="75" spans="1:3" x14ac:dyDescent="0.3">
      <c r="A75" t="b">
        <v>1</v>
      </c>
      <c r="B75">
        <v>98.793030000000002</v>
      </c>
      <c r="C75" s="2">
        <v>0.13721253999999999</v>
      </c>
    </row>
    <row r="76" spans="1:3" x14ac:dyDescent="0.3">
      <c r="A76" t="b">
        <v>1</v>
      </c>
      <c r="B76">
        <v>21.728270999999999</v>
      </c>
      <c r="C76" s="2">
        <v>3.0178156000000001E-2</v>
      </c>
    </row>
    <row r="77" spans="1:3" x14ac:dyDescent="0.3">
      <c r="A77" t="b">
        <v>1</v>
      </c>
      <c r="B77">
        <v>48.203063999999998</v>
      </c>
      <c r="C77" s="2">
        <v>6.69487E-2</v>
      </c>
    </row>
    <row r="78" spans="1:3" x14ac:dyDescent="0.3">
      <c r="A78" t="b">
        <v>1</v>
      </c>
      <c r="B78">
        <v>16.881347999999999</v>
      </c>
      <c r="C78" s="2">
        <v>2.3446315999999998E-2</v>
      </c>
    </row>
    <row r="79" spans="1:3" x14ac:dyDescent="0.3">
      <c r="A79" t="b">
        <v>1</v>
      </c>
      <c r="B79">
        <v>96.653809999999993</v>
      </c>
      <c r="C79" s="2">
        <v>0.13424140000000001</v>
      </c>
    </row>
    <row r="80" spans="1:3" x14ac:dyDescent="0.3">
      <c r="A80" t="b">
        <v>1</v>
      </c>
      <c r="B80">
        <v>29.31372</v>
      </c>
      <c r="C80" s="2">
        <v>4.07135E-2</v>
      </c>
    </row>
    <row r="81" spans="1:3" x14ac:dyDescent="0.3">
      <c r="A81" t="b">
        <v>1</v>
      </c>
      <c r="B81">
        <v>48.203063999999998</v>
      </c>
      <c r="C81" s="2">
        <v>6.69487E-2</v>
      </c>
    </row>
    <row r="82" spans="1:3" x14ac:dyDescent="0.3">
      <c r="A82" t="b">
        <v>1</v>
      </c>
      <c r="B82">
        <v>12.137328999999999</v>
      </c>
      <c r="C82" s="2">
        <v>1.6857402E-2</v>
      </c>
    </row>
    <row r="83" spans="1:3" x14ac:dyDescent="0.3">
      <c r="A83" t="b">
        <v>1</v>
      </c>
      <c r="B83">
        <v>92.534180000000006</v>
      </c>
      <c r="C83" s="2">
        <v>0.12851969999999999</v>
      </c>
    </row>
    <row r="84" spans="1:3" x14ac:dyDescent="0.3">
      <c r="A84" t="b">
        <v>1</v>
      </c>
      <c r="B84">
        <v>48.203063999999998</v>
      </c>
      <c r="C84" s="2">
        <v>6.69487E-2</v>
      </c>
    </row>
    <row r="85" spans="1:3" x14ac:dyDescent="0.3">
      <c r="A85" t="b">
        <v>1</v>
      </c>
      <c r="B85">
        <v>8.3611450000000005</v>
      </c>
      <c r="C85" s="2">
        <v>1.1612701E-2</v>
      </c>
    </row>
    <row r="86" spans="1:3" x14ac:dyDescent="0.3">
      <c r="A86" t="b">
        <v>1</v>
      </c>
      <c r="B86">
        <v>13.793518000000001</v>
      </c>
      <c r="C86" s="2">
        <v>1.9157665000000001E-2</v>
      </c>
    </row>
    <row r="87" spans="1:3" x14ac:dyDescent="0.3">
      <c r="A87" t="b">
        <v>1</v>
      </c>
      <c r="B87">
        <v>76.400149999999996</v>
      </c>
      <c r="C87" s="2">
        <v>0.10611132</v>
      </c>
    </row>
    <row r="88" spans="1:3" x14ac:dyDescent="0.3">
      <c r="A88" t="b">
        <v>1</v>
      </c>
      <c r="B88">
        <v>-29.510925</v>
      </c>
      <c r="C88" s="2">
        <v>-4.0987395000000003E-2</v>
      </c>
    </row>
    <row r="89" spans="1:3" x14ac:dyDescent="0.3">
      <c r="A89" t="b">
        <v>1</v>
      </c>
      <c r="B89">
        <v>48.203063999999998</v>
      </c>
      <c r="C89" s="2">
        <v>6.69487E-2</v>
      </c>
    </row>
    <row r="90" spans="1:3" x14ac:dyDescent="0.3">
      <c r="A90" t="b">
        <v>1</v>
      </c>
      <c r="B90">
        <v>30.863098000000001</v>
      </c>
      <c r="C90" s="2">
        <v>4.2865413999999998E-2</v>
      </c>
    </row>
    <row r="91" spans="1:3" x14ac:dyDescent="0.3">
      <c r="A91" t="b">
        <v>1</v>
      </c>
      <c r="B91">
        <v>19.442139000000001</v>
      </c>
      <c r="C91" s="2">
        <v>2.7002970000000001E-2</v>
      </c>
    </row>
    <row r="92" spans="1:3" x14ac:dyDescent="0.3">
      <c r="A92" t="b">
        <v>1</v>
      </c>
      <c r="B92">
        <v>-29.510925</v>
      </c>
      <c r="C92" s="2">
        <v>-4.0987395000000003E-2</v>
      </c>
    </row>
    <row r="93" spans="1:3" x14ac:dyDescent="0.3">
      <c r="A93" t="b">
        <v>1</v>
      </c>
      <c r="B93">
        <v>-29.510925</v>
      </c>
      <c r="C93" s="2">
        <v>-4.0987395000000003E-2</v>
      </c>
    </row>
    <row r="94" spans="1:3" x14ac:dyDescent="0.3">
      <c r="A94" t="b">
        <v>1</v>
      </c>
      <c r="B94">
        <v>79.822630000000004</v>
      </c>
      <c r="C94" s="2">
        <v>0.110864766</v>
      </c>
    </row>
    <row r="95" spans="1:3" x14ac:dyDescent="0.3">
      <c r="A95" t="b">
        <v>1</v>
      </c>
      <c r="B95">
        <v>-29.510925</v>
      </c>
      <c r="C95" s="2">
        <v>-4.0987395000000003E-2</v>
      </c>
    </row>
    <row r="96" spans="1:3" x14ac:dyDescent="0.3">
      <c r="A96" t="b">
        <v>1</v>
      </c>
      <c r="B96">
        <v>4.0274660000000004</v>
      </c>
      <c r="C96" s="2">
        <v>5.5937026999999997E-3</v>
      </c>
    </row>
    <row r="97" spans="1:3" x14ac:dyDescent="0.3">
      <c r="A97" t="b">
        <v>1</v>
      </c>
      <c r="B97">
        <v>-29.510925</v>
      </c>
      <c r="C97" s="2">
        <v>-4.0987395000000003E-2</v>
      </c>
    </row>
    <row r="98" spans="1:3" x14ac:dyDescent="0.3">
      <c r="A98" t="b">
        <v>1</v>
      </c>
      <c r="B98">
        <v>84.639219999999995</v>
      </c>
      <c r="C98" s="2">
        <v>0.11755446999999999</v>
      </c>
    </row>
    <row r="99" spans="1:3" x14ac:dyDescent="0.3">
      <c r="A99" t="b">
        <v>1</v>
      </c>
      <c r="B99">
        <v>20.999573000000002</v>
      </c>
      <c r="C99" s="2">
        <v>2.9166073000000001E-2</v>
      </c>
    </row>
    <row r="100" spans="1:3" x14ac:dyDescent="0.3">
      <c r="A100" t="b">
        <v>1</v>
      </c>
      <c r="B100">
        <v>9.0512700000000006</v>
      </c>
      <c r="C100" s="2">
        <v>1.2571206999999999E-2</v>
      </c>
    </row>
    <row r="101" spans="1:3" x14ac:dyDescent="0.3">
      <c r="A101" t="b">
        <v>1</v>
      </c>
      <c r="B101">
        <v>10.794128000000001</v>
      </c>
      <c r="C101" s="2">
        <v>1.4991845E-2</v>
      </c>
    </row>
    <row r="102" spans="1:3" x14ac:dyDescent="0.3">
      <c r="A102" t="b">
        <v>1</v>
      </c>
      <c r="B102">
        <v>48.203063999999998</v>
      </c>
      <c r="C102" s="2">
        <v>6.69487E-2</v>
      </c>
    </row>
    <row r="103" spans="1:3" x14ac:dyDescent="0.3">
      <c r="A103" t="b">
        <v>1</v>
      </c>
      <c r="B103">
        <v>48.203063999999998</v>
      </c>
      <c r="C103" s="2">
        <v>6.69487E-2</v>
      </c>
    </row>
    <row r="104" spans="1:3" x14ac:dyDescent="0.3">
      <c r="A104" t="b">
        <v>1</v>
      </c>
      <c r="B104">
        <v>-29.510925</v>
      </c>
      <c r="C104" s="2">
        <v>-4.0987395000000003E-2</v>
      </c>
    </row>
    <row r="105" spans="1:3" x14ac:dyDescent="0.3">
      <c r="A105" t="b">
        <v>1</v>
      </c>
      <c r="B105">
        <v>12.302185</v>
      </c>
      <c r="C105" s="2">
        <v>1.7086368000000001E-2</v>
      </c>
    </row>
    <row r="106" spans="1:3" x14ac:dyDescent="0.3">
      <c r="A106" t="b">
        <v>1</v>
      </c>
      <c r="B106">
        <v>15.168761999999999</v>
      </c>
      <c r="C106" s="2">
        <v>2.1067724999999999E-2</v>
      </c>
    </row>
    <row r="107" spans="1:3" x14ac:dyDescent="0.3">
      <c r="A107" t="b">
        <v>1</v>
      </c>
      <c r="B107">
        <v>100.6405</v>
      </c>
      <c r="C107" s="2">
        <v>0.13977848000000001</v>
      </c>
    </row>
    <row r="108" spans="1:3" x14ac:dyDescent="0.3">
      <c r="A108" t="b">
        <v>1</v>
      </c>
      <c r="B108">
        <v>-13.257873999999999</v>
      </c>
      <c r="C108" s="2">
        <v>-1.8413713000000002E-2</v>
      </c>
    </row>
    <row r="109" spans="1:3" x14ac:dyDescent="0.3">
      <c r="A109" t="b">
        <v>1</v>
      </c>
      <c r="B109">
        <v>28.133483999999999</v>
      </c>
      <c r="C109" s="2">
        <v>3.9074283000000001E-2</v>
      </c>
    </row>
    <row r="110" spans="1:3" x14ac:dyDescent="0.3">
      <c r="A110" t="b">
        <v>1</v>
      </c>
      <c r="B110">
        <v>-29.510925</v>
      </c>
      <c r="C110" s="2">
        <v>-4.0987395000000003E-2</v>
      </c>
    </row>
    <row r="111" spans="1:3" x14ac:dyDescent="0.3">
      <c r="A111" t="b">
        <v>1</v>
      </c>
      <c r="B111">
        <v>80.748660000000001</v>
      </c>
      <c r="C111" s="2">
        <v>0.112150915</v>
      </c>
    </row>
    <row r="112" spans="1:3" x14ac:dyDescent="0.3">
      <c r="A112" t="b">
        <v>1</v>
      </c>
      <c r="B112">
        <v>34.163756999999997</v>
      </c>
      <c r="C112" s="2">
        <v>4.7449663000000003E-2</v>
      </c>
    </row>
    <row r="113" spans="1:3" x14ac:dyDescent="0.3">
      <c r="A113" t="b">
        <v>1</v>
      </c>
      <c r="B113">
        <v>-9.3140260000000001</v>
      </c>
      <c r="C113" s="2">
        <v>-1.2936147E-2</v>
      </c>
    </row>
    <row r="114" spans="1:3" x14ac:dyDescent="0.3">
      <c r="A114" t="b">
        <v>1</v>
      </c>
      <c r="B114">
        <v>44.504089999999998</v>
      </c>
      <c r="C114" s="2">
        <v>6.1811234999999999E-2</v>
      </c>
    </row>
    <row r="115" spans="1:3" x14ac:dyDescent="0.3">
      <c r="A115" t="b">
        <v>1</v>
      </c>
      <c r="B115">
        <v>23.643371999999999</v>
      </c>
      <c r="C115" s="2">
        <v>3.2838016999999997E-2</v>
      </c>
    </row>
    <row r="116" spans="1:3" x14ac:dyDescent="0.3">
      <c r="A116" t="b">
        <v>1</v>
      </c>
      <c r="B116">
        <v>48.203063999999998</v>
      </c>
      <c r="C116" s="2">
        <v>6.69487E-2</v>
      </c>
    </row>
    <row r="117" spans="1:3" x14ac:dyDescent="0.3">
      <c r="A117" t="b">
        <v>1</v>
      </c>
      <c r="B117">
        <v>48.203063999999998</v>
      </c>
      <c r="C117" s="2">
        <v>6.69487E-2</v>
      </c>
    </row>
    <row r="118" spans="1:3" x14ac:dyDescent="0.3">
      <c r="A118" t="b">
        <v>1</v>
      </c>
      <c r="B118">
        <v>102.56586</v>
      </c>
      <c r="C118" s="2">
        <v>0.14245258</v>
      </c>
    </row>
    <row r="119" spans="1:3" x14ac:dyDescent="0.3">
      <c r="A119" t="b">
        <v>1</v>
      </c>
      <c r="B119">
        <v>48.203063999999998</v>
      </c>
      <c r="C119" s="2">
        <v>6.69487E-2</v>
      </c>
    </row>
    <row r="120" spans="1:3" x14ac:dyDescent="0.3">
      <c r="A120" t="b">
        <v>1</v>
      </c>
      <c r="B120">
        <v>11.1137085</v>
      </c>
      <c r="C120" s="2">
        <v>1.5435706E-2</v>
      </c>
    </row>
    <row r="121" spans="1:3" x14ac:dyDescent="0.3">
      <c r="A121" t="b">
        <v>1</v>
      </c>
      <c r="B121">
        <v>48.203063999999998</v>
      </c>
      <c r="C121" s="2">
        <v>6.69487E-2</v>
      </c>
    </row>
    <row r="122" spans="1:3" x14ac:dyDescent="0.3">
      <c r="A122" t="b">
        <v>1</v>
      </c>
      <c r="B122">
        <v>18.012084999999999</v>
      </c>
      <c r="C122" s="2">
        <v>2.5016785E-2</v>
      </c>
    </row>
    <row r="123" spans="1:3" x14ac:dyDescent="0.3">
      <c r="A123" t="b">
        <v>1</v>
      </c>
      <c r="B123">
        <v>48.203063999999998</v>
      </c>
      <c r="C123" s="2">
        <v>6.69487E-2</v>
      </c>
    </row>
    <row r="124" spans="1:3" x14ac:dyDescent="0.3">
      <c r="A124" t="b">
        <v>1</v>
      </c>
      <c r="B124">
        <v>16.91095</v>
      </c>
      <c r="C124" s="2">
        <v>2.348743E-2</v>
      </c>
    </row>
    <row r="125" spans="1:3" x14ac:dyDescent="0.3">
      <c r="A125" t="b">
        <v>1</v>
      </c>
      <c r="B125">
        <v>-29.510925</v>
      </c>
      <c r="C125" s="2">
        <v>-4.0987395000000003E-2</v>
      </c>
    </row>
    <row r="126" spans="1:3" x14ac:dyDescent="0.3">
      <c r="A126" t="b">
        <v>1</v>
      </c>
      <c r="B126">
        <v>18.119446</v>
      </c>
      <c r="C126" s="2">
        <v>2.5165897E-2</v>
      </c>
    </row>
    <row r="127" spans="1:3" x14ac:dyDescent="0.3">
      <c r="A127" t="b">
        <v>1</v>
      </c>
      <c r="B127">
        <v>22.380065999999999</v>
      </c>
      <c r="C127" s="2">
        <v>3.1083426000000001E-2</v>
      </c>
    </row>
    <row r="128" spans="1:3" x14ac:dyDescent="0.3">
      <c r="A128" t="b">
        <v>1</v>
      </c>
      <c r="B128">
        <v>48.203063999999998</v>
      </c>
      <c r="C128" s="2">
        <v>6.69487E-2</v>
      </c>
    </row>
    <row r="129" spans="1:3" x14ac:dyDescent="0.3">
      <c r="A129" t="b">
        <v>1</v>
      </c>
      <c r="B129">
        <v>-1.8931884999999999</v>
      </c>
      <c r="C129" s="2">
        <v>-2.6294284000000002E-3</v>
      </c>
    </row>
    <row r="130" spans="1:3" x14ac:dyDescent="0.3">
      <c r="A130" t="b">
        <v>1</v>
      </c>
      <c r="B130">
        <v>48.203063999999998</v>
      </c>
      <c r="C130" s="2">
        <v>6.69487E-2</v>
      </c>
    </row>
    <row r="131" spans="1:3" x14ac:dyDescent="0.3">
      <c r="A131" t="b">
        <v>1</v>
      </c>
      <c r="B131">
        <v>89.479613999999998</v>
      </c>
      <c r="C131" s="2">
        <v>0.12427724</v>
      </c>
    </row>
    <row r="132" spans="1:3" x14ac:dyDescent="0.3">
      <c r="A132" t="b">
        <v>1</v>
      </c>
      <c r="B132">
        <v>34.010986000000003</v>
      </c>
      <c r="C132" s="2">
        <v>4.7237481999999997E-2</v>
      </c>
    </row>
    <row r="133" spans="1:3" x14ac:dyDescent="0.3">
      <c r="A133" t="b">
        <v>1</v>
      </c>
      <c r="B133">
        <v>31.102905</v>
      </c>
      <c r="C133" s="2">
        <v>4.3198479999999997E-2</v>
      </c>
    </row>
    <row r="134" spans="1:3" x14ac:dyDescent="0.3">
      <c r="A134" t="b">
        <v>1</v>
      </c>
      <c r="B134">
        <v>7.7153929999999997</v>
      </c>
      <c r="C134" s="2">
        <v>1.0715824000000001E-2</v>
      </c>
    </row>
    <row r="135" spans="1:3" x14ac:dyDescent="0.3">
      <c r="A135" t="b">
        <v>1</v>
      </c>
      <c r="B135">
        <v>12.188965</v>
      </c>
      <c r="C135" s="2">
        <v>1.6929118E-2</v>
      </c>
    </row>
    <row r="136" spans="1:3" x14ac:dyDescent="0.3">
      <c r="A136" t="b">
        <v>1</v>
      </c>
      <c r="B136">
        <v>44.232909999999997</v>
      </c>
      <c r="C136" s="2">
        <v>6.1434597000000001E-2</v>
      </c>
    </row>
    <row r="137" spans="1:3" x14ac:dyDescent="0.3">
      <c r="A137" t="b">
        <v>1</v>
      </c>
      <c r="B137">
        <v>79.819950000000006</v>
      </c>
      <c r="C137" s="2">
        <v>0.11086103</v>
      </c>
    </row>
    <row r="138" spans="1:3" x14ac:dyDescent="0.3">
      <c r="A138" t="b">
        <v>1</v>
      </c>
      <c r="B138">
        <v>65.776730000000001</v>
      </c>
      <c r="C138" s="2">
        <v>9.1356574999999995E-2</v>
      </c>
    </row>
    <row r="139" spans="1:3" x14ac:dyDescent="0.3">
      <c r="A139" t="b">
        <v>1</v>
      </c>
      <c r="B139">
        <v>22.883118</v>
      </c>
      <c r="C139" s="2">
        <v>3.1782110000000002E-2</v>
      </c>
    </row>
    <row r="140" spans="1:3" x14ac:dyDescent="0.3">
      <c r="A140" t="b">
        <v>1</v>
      </c>
      <c r="B140">
        <v>48.203063999999998</v>
      </c>
      <c r="C140" s="2">
        <v>6.69487E-2</v>
      </c>
    </row>
    <row r="141" spans="1:3" x14ac:dyDescent="0.3">
      <c r="A141" t="b">
        <v>1</v>
      </c>
      <c r="B141">
        <v>10.649535999999999</v>
      </c>
      <c r="C141" s="2">
        <v>1.4791021999999999E-2</v>
      </c>
    </row>
    <row r="142" spans="1:3" x14ac:dyDescent="0.3">
      <c r="A142" t="b">
        <v>1</v>
      </c>
      <c r="B142">
        <v>-29.510925</v>
      </c>
      <c r="C142" s="2">
        <v>-4.0987395000000003E-2</v>
      </c>
    </row>
    <row r="143" spans="1:3" x14ac:dyDescent="0.3">
      <c r="A143" t="b">
        <v>1</v>
      </c>
      <c r="B143">
        <v>88.343379999999996</v>
      </c>
      <c r="C143" s="2">
        <v>0.12269914</v>
      </c>
    </row>
    <row r="144" spans="1:3" x14ac:dyDescent="0.3">
      <c r="A144" t="b">
        <v>1</v>
      </c>
      <c r="B144">
        <v>-29.510925</v>
      </c>
      <c r="C144" s="2">
        <v>-4.0987395000000003E-2</v>
      </c>
    </row>
    <row r="145" spans="1:3" x14ac:dyDescent="0.3">
      <c r="A145" t="b">
        <v>1</v>
      </c>
      <c r="B145">
        <v>64.475160000000002</v>
      </c>
      <c r="C145" s="2">
        <v>8.9548829999999996E-2</v>
      </c>
    </row>
    <row r="146" spans="1:3" x14ac:dyDescent="0.3">
      <c r="A146" t="b">
        <v>1</v>
      </c>
      <c r="B146">
        <v>-29.510925</v>
      </c>
      <c r="C146" s="2">
        <v>-4.0987395000000003E-2</v>
      </c>
    </row>
    <row r="147" spans="1:3" x14ac:dyDescent="0.3">
      <c r="A147" t="b">
        <v>1</v>
      </c>
      <c r="B147">
        <v>28.567931999999999</v>
      </c>
      <c r="C147" s="2">
        <v>3.9677682999999998E-2</v>
      </c>
    </row>
    <row r="148" spans="1:3" x14ac:dyDescent="0.3">
      <c r="A148" t="b">
        <v>1</v>
      </c>
      <c r="B148">
        <v>29.400145999999999</v>
      </c>
      <c r="C148" s="2">
        <v>4.0833537000000003E-2</v>
      </c>
    </row>
    <row r="149" spans="1:3" x14ac:dyDescent="0.3">
      <c r="A149" t="b">
        <v>1</v>
      </c>
      <c r="B149">
        <v>80.265810000000002</v>
      </c>
      <c r="C149" s="2">
        <v>0.11148029</v>
      </c>
    </row>
    <row r="150" spans="1:3" x14ac:dyDescent="0.3">
      <c r="A150" t="b">
        <v>1</v>
      </c>
      <c r="B150">
        <v>15.878235</v>
      </c>
      <c r="C150" s="2">
        <v>2.2053104E-2</v>
      </c>
    </row>
    <row r="151" spans="1:3" x14ac:dyDescent="0.3">
      <c r="A151" t="b">
        <v>1</v>
      </c>
      <c r="B151">
        <v>12.0894165</v>
      </c>
      <c r="C151" s="2">
        <v>1.6790856E-2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5F32-DF27-4BFD-9268-452E46F39465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-48.276062000000003</v>
      </c>
      <c r="C2" s="2">
        <v>-6.7050083999999996E-2</v>
      </c>
      <c r="E2" s="1" t="s">
        <v>3</v>
      </c>
      <c r="F2" s="2">
        <f xml:space="preserve"> COUNTIF(TradeResults15[Column1], "VERDADEIRO") / COUNTA(TradeResults15[Column1])</f>
        <v>1</v>
      </c>
    </row>
    <row r="3" spans="1:6" ht="18" x14ac:dyDescent="0.35">
      <c r="A3" t="b">
        <v>1</v>
      </c>
      <c r="B3">
        <v>-48.276062000000003</v>
      </c>
      <c r="C3" s="2">
        <v>-6.7050083999999996E-2</v>
      </c>
      <c r="E3" s="1" t="s">
        <v>4</v>
      </c>
      <c r="F3" s="2">
        <f t="array" ref="F3" xml:space="preserve"> AVERAGE(IF(TradeResults15[Column1] = TRUE,TradeResults15[Column3]))</f>
        <v>6.6125291266666813E-3</v>
      </c>
    </row>
    <row r="4" spans="1:6" ht="18" x14ac:dyDescent="0.35">
      <c r="A4" t="b">
        <v>1</v>
      </c>
      <c r="B4">
        <v>63.77411</v>
      </c>
      <c r="C4" s="2">
        <v>8.8575155000000003E-2</v>
      </c>
      <c r="E4" s="1" t="s">
        <v>8</v>
      </c>
      <c r="F4" s="6">
        <f t="array" ref="F4" xml:space="preserve"> AVERAGE(IF(TradeResults15[Column1] = TRUE,TradeResults15[Column2],0))</f>
        <v>4.761019413333317</v>
      </c>
    </row>
    <row r="5" spans="1:6" ht="18" x14ac:dyDescent="0.35">
      <c r="A5" t="b">
        <v>1</v>
      </c>
      <c r="B5">
        <v>-48.276062000000003</v>
      </c>
      <c r="C5" s="2">
        <v>-6.7050083999999996E-2</v>
      </c>
      <c r="E5" s="4" t="s">
        <v>5</v>
      </c>
      <c r="F5" s="2">
        <f t="array" ref="F5">_xlfn.STDEV.P(IF(TradeResults15[Column1]=TRUE, TradeResults15[Column3]))</f>
        <v>7.7701873854837455E-2</v>
      </c>
    </row>
    <row r="6" spans="1:6" ht="18" x14ac:dyDescent="0.35">
      <c r="A6" t="b">
        <v>1</v>
      </c>
      <c r="B6">
        <v>-48.276062000000003</v>
      </c>
      <c r="C6" s="2">
        <v>-6.7050083999999996E-2</v>
      </c>
      <c r="E6" s="1" t="s">
        <v>6</v>
      </c>
      <c r="F6" s="2">
        <f t="array" ref="F6">_xlfn.STDEV.P(IF(TradeResults15[Column1]=TRUE, IF(TradeResults15[Column3]&gt;0,TradeResults15[Column3])))</f>
        <v>0</v>
      </c>
    </row>
    <row r="7" spans="1:6" ht="18" x14ac:dyDescent="0.35">
      <c r="A7" t="b">
        <v>1</v>
      </c>
      <c r="B7">
        <v>-48.276062000000003</v>
      </c>
      <c r="C7" s="2">
        <v>-6.7050083999999996E-2</v>
      </c>
      <c r="E7" s="1" t="s">
        <v>7</v>
      </c>
      <c r="F7" s="3">
        <f t="array" ref="F7">_xlfn.STDEV.P(IF(TradeResults15[Column1]=TRUE, IF(TradeResults15[Column3]&lt;0,TradeResults15[Column3])))</f>
        <v>6.9388939039072284E-17</v>
      </c>
    </row>
    <row r="8" spans="1:6" x14ac:dyDescent="0.3">
      <c r="A8" t="b">
        <v>1</v>
      </c>
      <c r="B8">
        <v>63.77411</v>
      </c>
      <c r="C8" s="2">
        <v>8.8575155000000003E-2</v>
      </c>
    </row>
    <row r="9" spans="1:6" x14ac:dyDescent="0.3">
      <c r="A9" t="b">
        <v>1</v>
      </c>
      <c r="B9">
        <v>-48.276062000000003</v>
      </c>
      <c r="C9" s="2">
        <v>-6.7050083999999996E-2</v>
      </c>
    </row>
    <row r="10" spans="1:6" x14ac:dyDescent="0.3">
      <c r="A10" t="b">
        <v>1</v>
      </c>
      <c r="B10">
        <v>63.77411</v>
      </c>
      <c r="C10" s="2">
        <v>8.8575155000000003E-2</v>
      </c>
    </row>
    <row r="11" spans="1:6" x14ac:dyDescent="0.3">
      <c r="A11" t="b">
        <v>1</v>
      </c>
      <c r="B11">
        <v>63.77411</v>
      </c>
      <c r="C11" s="2">
        <v>8.8575155000000003E-2</v>
      </c>
    </row>
    <row r="12" spans="1:6" x14ac:dyDescent="0.3">
      <c r="A12" t="b">
        <v>1</v>
      </c>
      <c r="B12">
        <v>-48.276062000000003</v>
      </c>
      <c r="C12" s="2">
        <v>-6.7050083999999996E-2</v>
      </c>
    </row>
    <row r="13" spans="1:6" x14ac:dyDescent="0.3">
      <c r="A13" t="b">
        <v>1</v>
      </c>
      <c r="B13">
        <v>-48.276062000000003</v>
      </c>
      <c r="C13" s="2">
        <v>-6.7050083999999996E-2</v>
      </c>
    </row>
    <row r="14" spans="1:6" x14ac:dyDescent="0.3">
      <c r="A14" t="b">
        <v>1</v>
      </c>
      <c r="B14">
        <v>-48.276062000000003</v>
      </c>
      <c r="C14" s="2">
        <v>-6.7050083999999996E-2</v>
      </c>
    </row>
    <row r="15" spans="1:6" x14ac:dyDescent="0.3">
      <c r="A15" t="b">
        <v>1</v>
      </c>
      <c r="B15">
        <v>-48.276062000000003</v>
      </c>
      <c r="C15" s="2">
        <v>-6.7050083999999996E-2</v>
      </c>
    </row>
    <row r="16" spans="1:6" x14ac:dyDescent="0.3">
      <c r="A16" t="b">
        <v>1</v>
      </c>
      <c r="B16">
        <v>63.77411</v>
      </c>
      <c r="C16" s="2">
        <v>8.8575155000000003E-2</v>
      </c>
    </row>
    <row r="17" spans="1:3" x14ac:dyDescent="0.3">
      <c r="A17" t="b">
        <v>1</v>
      </c>
      <c r="B17">
        <v>63.77411</v>
      </c>
      <c r="C17" s="2">
        <v>8.8575155000000003E-2</v>
      </c>
    </row>
    <row r="18" spans="1:3" x14ac:dyDescent="0.3">
      <c r="A18" t="b">
        <v>1</v>
      </c>
      <c r="B18">
        <v>63.77411</v>
      </c>
      <c r="C18" s="2">
        <v>8.8575155000000003E-2</v>
      </c>
    </row>
    <row r="19" spans="1:3" x14ac:dyDescent="0.3">
      <c r="A19" t="b">
        <v>1</v>
      </c>
      <c r="B19">
        <v>63.77411</v>
      </c>
      <c r="C19" s="2">
        <v>8.8575155000000003E-2</v>
      </c>
    </row>
    <row r="20" spans="1:3" x14ac:dyDescent="0.3">
      <c r="A20" t="b">
        <v>1</v>
      </c>
      <c r="B20">
        <v>63.77411</v>
      </c>
      <c r="C20" s="2">
        <v>8.8575155000000003E-2</v>
      </c>
    </row>
    <row r="21" spans="1:3" x14ac:dyDescent="0.3">
      <c r="A21" t="b">
        <v>1</v>
      </c>
      <c r="B21">
        <v>-48.276062000000003</v>
      </c>
      <c r="C21" s="2">
        <v>-6.7050083999999996E-2</v>
      </c>
    </row>
    <row r="22" spans="1:3" x14ac:dyDescent="0.3">
      <c r="A22" t="b">
        <v>1</v>
      </c>
      <c r="B22">
        <v>63.77411</v>
      </c>
      <c r="C22" s="2">
        <v>8.8575155000000003E-2</v>
      </c>
    </row>
    <row r="23" spans="1:3" x14ac:dyDescent="0.3">
      <c r="A23" t="b">
        <v>1</v>
      </c>
      <c r="B23">
        <v>-48.276062000000003</v>
      </c>
      <c r="C23" s="2">
        <v>-6.7050083999999996E-2</v>
      </c>
    </row>
    <row r="24" spans="1:3" x14ac:dyDescent="0.3">
      <c r="A24" t="b">
        <v>1</v>
      </c>
      <c r="B24">
        <v>63.77411</v>
      </c>
      <c r="C24" s="2">
        <v>8.8575155000000003E-2</v>
      </c>
    </row>
    <row r="25" spans="1:3" x14ac:dyDescent="0.3">
      <c r="A25" t="b">
        <v>1</v>
      </c>
      <c r="B25">
        <v>-48.276062000000003</v>
      </c>
      <c r="C25" s="2">
        <v>-6.7050083999999996E-2</v>
      </c>
    </row>
    <row r="26" spans="1:3" x14ac:dyDescent="0.3">
      <c r="A26" t="b">
        <v>1</v>
      </c>
      <c r="B26">
        <v>-48.276062000000003</v>
      </c>
      <c r="C26" s="2">
        <v>-6.7050083999999996E-2</v>
      </c>
    </row>
    <row r="27" spans="1:3" x14ac:dyDescent="0.3">
      <c r="A27" t="b">
        <v>1</v>
      </c>
      <c r="B27">
        <v>63.77411</v>
      </c>
      <c r="C27" s="2">
        <v>8.8575155000000003E-2</v>
      </c>
    </row>
    <row r="28" spans="1:3" x14ac:dyDescent="0.3">
      <c r="A28" t="b">
        <v>1</v>
      </c>
      <c r="B28">
        <v>63.77411</v>
      </c>
      <c r="C28" s="2">
        <v>8.8575155000000003E-2</v>
      </c>
    </row>
    <row r="29" spans="1:3" x14ac:dyDescent="0.3">
      <c r="A29" t="b">
        <v>1</v>
      </c>
      <c r="B29">
        <v>-48.276062000000003</v>
      </c>
      <c r="C29" s="2">
        <v>-6.7050083999999996E-2</v>
      </c>
    </row>
    <row r="30" spans="1:3" x14ac:dyDescent="0.3">
      <c r="A30" t="b">
        <v>1</v>
      </c>
      <c r="B30">
        <v>63.77411</v>
      </c>
      <c r="C30" s="2">
        <v>8.8575155000000003E-2</v>
      </c>
    </row>
    <row r="31" spans="1:3" x14ac:dyDescent="0.3">
      <c r="A31" t="b">
        <v>1</v>
      </c>
      <c r="B31">
        <v>63.77411</v>
      </c>
      <c r="C31" s="2">
        <v>8.8575155000000003E-2</v>
      </c>
    </row>
    <row r="32" spans="1:3" x14ac:dyDescent="0.3">
      <c r="A32" t="b">
        <v>1</v>
      </c>
      <c r="B32">
        <v>-48.276062000000003</v>
      </c>
      <c r="C32" s="2">
        <v>-6.7050083999999996E-2</v>
      </c>
    </row>
    <row r="33" spans="1:3" x14ac:dyDescent="0.3">
      <c r="A33" t="b">
        <v>1</v>
      </c>
      <c r="B33">
        <v>63.77411</v>
      </c>
      <c r="C33" s="2">
        <v>8.8575155000000003E-2</v>
      </c>
    </row>
    <row r="34" spans="1:3" x14ac:dyDescent="0.3">
      <c r="A34" t="b">
        <v>1</v>
      </c>
      <c r="B34">
        <v>63.77411</v>
      </c>
      <c r="C34" s="2">
        <v>8.8575155000000003E-2</v>
      </c>
    </row>
    <row r="35" spans="1:3" x14ac:dyDescent="0.3">
      <c r="A35" t="b">
        <v>1</v>
      </c>
      <c r="B35">
        <v>-48.276062000000003</v>
      </c>
      <c r="C35" s="2">
        <v>-6.7050083999999996E-2</v>
      </c>
    </row>
    <row r="36" spans="1:3" x14ac:dyDescent="0.3">
      <c r="A36" t="b">
        <v>1</v>
      </c>
      <c r="B36">
        <v>63.77411</v>
      </c>
      <c r="C36" s="2">
        <v>8.8575155000000003E-2</v>
      </c>
    </row>
    <row r="37" spans="1:3" x14ac:dyDescent="0.3">
      <c r="A37" t="b">
        <v>1</v>
      </c>
      <c r="B37">
        <v>63.77411</v>
      </c>
      <c r="C37" s="2">
        <v>8.8575155000000003E-2</v>
      </c>
    </row>
    <row r="38" spans="1:3" x14ac:dyDescent="0.3">
      <c r="A38" t="b">
        <v>1</v>
      </c>
      <c r="B38">
        <v>63.77411</v>
      </c>
      <c r="C38" s="2">
        <v>8.8575155000000003E-2</v>
      </c>
    </row>
    <row r="39" spans="1:3" x14ac:dyDescent="0.3">
      <c r="A39" t="b">
        <v>1</v>
      </c>
      <c r="B39">
        <v>-48.276062000000003</v>
      </c>
      <c r="C39" s="2">
        <v>-6.7050083999999996E-2</v>
      </c>
    </row>
    <row r="40" spans="1:3" x14ac:dyDescent="0.3">
      <c r="A40" t="b">
        <v>1</v>
      </c>
      <c r="B40">
        <v>63.77411</v>
      </c>
      <c r="C40" s="2">
        <v>8.8575155000000003E-2</v>
      </c>
    </row>
    <row r="41" spans="1:3" x14ac:dyDescent="0.3">
      <c r="A41" t="b">
        <v>1</v>
      </c>
      <c r="B41">
        <v>-48.276062000000003</v>
      </c>
      <c r="C41" s="2">
        <v>-6.7050083999999996E-2</v>
      </c>
    </row>
    <row r="42" spans="1:3" x14ac:dyDescent="0.3">
      <c r="A42" t="b">
        <v>1</v>
      </c>
      <c r="B42">
        <v>-48.276062000000003</v>
      </c>
      <c r="C42" s="2">
        <v>-6.7050083999999996E-2</v>
      </c>
    </row>
    <row r="43" spans="1:3" x14ac:dyDescent="0.3">
      <c r="A43" t="b">
        <v>1</v>
      </c>
      <c r="B43">
        <v>-48.276062000000003</v>
      </c>
      <c r="C43" s="2">
        <v>-6.7050083999999996E-2</v>
      </c>
    </row>
    <row r="44" spans="1:3" x14ac:dyDescent="0.3">
      <c r="A44" t="b">
        <v>1</v>
      </c>
      <c r="B44">
        <v>-48.276062000000003</v>
      </c>
      <c r="C44" s="2">
        <v>-6.7050083999999996E-2</v>
      </c>
    </row>
    <row r="45" spans="1:3" x14ac:dyDescent="0.3">
      <c r="A45" t="b">
        <v>1</v>
      </c>
      <c r="B45">
        <v>-48.276062000000003</v>
      </c>
      <c r="C45" s="2">
        <v>-6.7050083999999996E-2</v>
      </c>
    </row>
    <row r="46" spans="1:3" x14ac:dyDescent="0.3">
      <c r="A46" t="b">
        <v>1</v>
      </c>
      <c r="B46">
        <v>-48.276062000000003</v>
      </c>
      <c r="C46" s="2">
        <v>-6.7050083999999996E-2</v>
      </c>
    </row>
    <row r="47" spans="1:3" x14ac:dyDescent="0.3">
      <c r="A47" t="b">
        <v>1</v>
      </c>
      <c r="B47">
        <v>-48.276062000000003</v>
      </c>
      <c r="C47" s="2">
        <v>-6.7050083999999996E-2</v>
      </c>
    </row>
    <row r="48" spans="1:3" x14ac:dyDescent="0.3">
      <c r="A48" t="b">
        <v>1</v>
      </c>
      <c r="B48">
        <v>63.77411</v>
      </c>
      <c r="C48" s="2">
        <v>8.8575155000000003E-2</v>
      </c>
    </row>
    <row r="49" spans="1:3" x14ac:dyDescent="0.3">
      <c r="A49" t="b">
        <v>1</v>
      </c>
      <c r="B49">
        <v>63.77411</v>
      </c>
      <c r="C49" s="2">
        <v>8.8575155000000003E-2</v>
      </c>
    </row>
    <row r="50" spans="1:3" x14ac:dyDescent="0.3">
      <c r="A50" t="b">
        <v>1</v>
      </c>
      <c r="B50">
        <v>-48.276062000000003</v>
      </c>
      <c r="C50" s="2">
        <v>-6.7050083999999996E-2</v>
      </c>
    </row>
    <row r="51" spans="1:3" x14ac:dyDescent="0.3">
      <c r="A51" t="b">
        <v>1</v>
      </c>
      <c r="B51">
        <v>63.77411</v>
      </c>
      <c r="C51" s="2">
        <v>8.8575155000000003E-2</v>
      </c>
    </row>
    <row r="52" spans="1:3" x14ac:dyDescent="0.3">
      <c r="A52" t="b">
        <v>1</v>
      </c>
      <c r="B52">
        <v>-48.276062000000003</v>
      </c>
      <c r="C52" s="2">
        <v>-6.7050083999999996E-2</v>
      </c>
    </row>
    <row r="53" spans="1:3" x14ac:dyDescent="0.3">
      <c r="A53" t="b">
        <v>1</v>
      </c>
      <c r="B53">
        <v>-48.276062000000003</v>
      </c>
      <c r="C53" s="2">
        <v>-6.7050083999999996E-2</v>
      </c>
    </row>
    <row r="54" spans="1:3" x14ac:dyDescent="0.3">
      <c r="A54" t="b">
        <v>1</v>
      </c>
      <c r="B54">
        <v>-48.276062000000003</v>
      </c>
      <c r="C54" s="2">
        <v>-6.7050083999999996E-2</v>
      </c>
    </row>
    <row r="55" spans="1:3" x14ac:dyDescent="0.3">
      <c r="A55" t="b">
        <v>1</v>
      </c>
      <c r="B55">
        <v>63.77411</v>
      </c>
      <c r="C55" s="2">
        <v>8.8575155000000003E-2</v>
      </c>
    </row>
    <row r="56" spans="1:3" x14ac:dyDescent="0.3">
      <c r="A56" t="b">
        <v>1</v>
      </c>
      <c r="B56">
        <v>63.77411</v>
      </c>
      <c r="C56" s="2">
        <v>8.8575155000000003E-2</v>
      </c>
    </row>
    <row r="57" spans="1:3" x14ac:dyDescent="0.3">
      <c r="A57" t="b">
        <v>1</v>
      </c>
      <c r="B57">
        <v>-48.276062000000003</v>
      </c>
      <c r="C57" s="2">
        <v>-6.7050083999999996E-2</v>
      </c>
    </row>
    <row r="58" spans="1:3" x14ac:dyDescent="0.3">
      <c r="A58" t="b">
        <v>1</v>
      </c>
      <c r="B58">
        <v>63.77411</v>
      </c>
      <c r="C58" s="2">
        <v>8.8575155000000003E-2</v>
      </c>
    </row>
    <row r="59" spans="1:3" x14ac:dyDescent="0.3">
      <c r="A59" t="b">
        <v>1</v>
      </c>
      <c r="B59">
        <v>63.77411</v>
      </c>
      <c r="C59" s="2">
        <v>8.8575155000000003E-2</v>
      </c>
    </row>
    <row r="60" spans="1:3" x14ac:dyDescent="0.3">
      <c r="A60" t="b">
        <v>1</v>
      </c>
      <c r="B60">
        <v>63.77411</v>
      </c>
      <c r="C60" s="2">
        <v>8.8575155000000003E-2</v>
      </c>
    </row>
    <row r="61" spans="1:3" x14ac:dyDescent="0.3">
      <c r="A61" t="b">
        <v>1</v>
      </c>
      <c r="B61">
        <v>-48.276062000000003</v>
      </c>
      <c r="C61" s="2">
        <v>-6.7050083999999996E-2</v>
      </c>
    </row>
    <row r="62" spans="1:3" x14ac:dyDescent="0.3">
      <c r="A62" t="b">
        <v>1</v>
      </c>
      <c r="B62">
        <v>-48.276062000000003</v>
      </c>
      <c r="C62" s="2">
        <v>-6.7050083999999996E-2</v>
      </c>
    </row>
    <row r="63" spans="1:3" x14ac:dyDescent="0.3">
      <c r="A63" t="b">
        <v>1</v>
      </c>
      <c r="B63">
        <v>63.77411</v>
      </c>
      <c r="C63" s="2">
        <v>8.8575155000000003E-2</v>
      </c>
    </row>
    <row r="64" spans="1:3" x14ac:dyDescent="0.3">
      <c r="A64" t="b">
        <v>1</v>
      </c>
      <c r="B64">
        <v>-48.276062000000003</v>
      </c>
      <c r="C64" s="2">
        <v>-6.7050083999999996E-2</v>
      </c>
    </row>
    <row r="65" spans="1:3" x14ac:dyDescent="0.3">
      <c r="A65" t="b">
        <v>1</v>
      </c>
      <c r="B65">
        <v>63.77411</v>
      </c>
      <c r="C65" s="2">
        <v>8.8575155000000003E-2</v>
      </c>
    </row>
    <row r="66" spans="1:3" x14ac:dyDescent="0.3">
      <c r="A66" t="b">
        <v>1</v>
      </c>
      <c r="B66">
        <v>-48.276062000000003</v>
      </c>
      <c r="C66" s="2">
        <v>-6.7050083999999996E-2</v>
      </c>
    </row>
    <row r="67" spans="1:3" x14ac:dyDescent="0.3">
      <c r="A67" t="b">
        <v>1</v>
      </c>
      <c r="B67">
        <v>-48.276062000000003</v>
      </c>
      <c r="C67" s="2">
        <v>-6.7050083999999996E-2</v>
      </c>
    </row>
    <row r="68" spans="1:3" x14ac:dyDescent="0.3">
      <c r="A68" t="b">
        <v>1</v>
      </c>
      <c r="B68">
        <v>63.77411</v>
      </c>
      <c r="C68" s="2">
        <v>8.8575155000000003E-2</v>
      </c>
    </row>
    <row r="69" spans="1:3" x14ac:dyDescent="0.3">
      <c r="A69" t="b">
        <v>1</v>
      </c>
      <c r="B69">
        <v>63.77411</v>
      </c>
      <c r="C69" s="2">
        <v>8.8575155000000003E-2</v>
      </c>
    </row>
    <row r="70" spans="1:3" x14ac:dyDescent="0.3">
      <c r="A70" t="b">
        <v>1</v>
      </c>
      <c r="B70">
        <v>-48.276062000000003</v>
      </c>
      <c r="C70" s="2">
        <v>-6.7050083999999996E-2</v>
      </c>
    </row>
    <row r="71" spans="1:3" x14ac:dyDescent="0.3">
      <c r="A71" t="b">
        <v>1</v>
      </c>
      <c r="B71">
        <v>63.77411</v>
      </c>
      <c r="C71" s="2">
        <v>8.8575155000000003E-2</v>
      </c>
    </row>
    <row r="72" spans="1:3" x14ac:dyDescent="0.3">
      <c r="A72" t="b">
        <v>1</v>
      </c>
      <c r="B72">
        <v>63.77411</v>
      </c>
      <c r="C72" s="2">
        <v>8.8575155000000003E-2</v>
      </c>
    </row>
    <row r="73" spans="1:3" x14ac:dyDescent="0.3">
      <c r="A73" t="b">
        <v>1</v>
      </c>
      <c r="B73">
        <v>-48.276062000000003</v>
      </c>
      <c r="C73" s="2">
        <v>-6.7050083999999996E-2</v>
      </c>
    </row>
    <row r="74" spans="1:3" x14ac:dyDescent="0.3">
      <c r="A74" t="b">
        <v>1</v>
      </c>
      <c r="B74">
        <v>-48.276062000000003</v>
      </c>
      <c r="C74" s="2">
        <v>-6.7050083999999996E-2</v>
      </c>
    </row>
    <row r="75" spans="1:3" x14ac:dyDescent="0.3">
      <c r="A75" t="b">
        <v>1</v>
      </c>
      <c r="B75">
        <v>63.77411</v>
      </c>
      <c r="C75" s="2">
        <v>8.8575155000000003E-2</v>
      </c>
    </row>
    <row r="76" spans="1:3" x14ac:dyDescent="0.3">
      <c r="A76" t="b">
        <v>1</v>
      </c>
      <c r="B76">
        <v>-48.276062000000003</v>
      </c>
      <c r="C76" s="2">
        <v>-6.7050083999999996E-2</v>
      </c>
    </row>
    <row r="77" spans="1:3" x14ac:dyDescent="0.3">
      <c r="A77" t="b">
        <v>1</v>
      </c>
      <c r="B77">
        <v>-48.276062000000003</v>
      </c>
      <c r="C77" s="2">
        <v>-6.7050083999999996E-2</v>
      </c>
    </row>
    <row r="78" spans="1:3" x14ac:dyDescent="0.3">
      <c r="A78" t="b">
        <v>1</v>
      </c>
      <c r="B78">
        <v>63.77411</v>
      </c>
      <c r="C78" s="2">
        <v>8.8575155000000003E-2</v>
      </c>
    </row>
    <row r="79" spans="1:3" x14ac:dyDescent="0.3">
      <c r="A79" t="b">
        <v>1</v>
      </c>
      <c r="B79">
        <v>63.77411</v>
      </c>
      <c r="C79" s="2">
        <v>8.8575155000000003E-2</v>
      </c>
    </row>
    <row r="80" spans="1:3" x14ac:dyDescent="0.3">
      <c r="A80" t="b">
        <v>1</v>
      </c>
      <c r="B80">
        <v>63.77411</v>
      </c>
      <c r="C80" s="2">
        <v>8.8575155000000003E-2</v>
      </c>
    </row>
    <row r="81" spans="1:3" x14ac:dyDescent="0.3">
      <c r="A81" t="b">
        <v>1</v>
      </c>
      <c r="B81">
        <v>-48.276062000000003</v>
      </c>
      <c r="C81" s="2">
        <v>-6.7050083999999996E-2</v>
      </c>
    </row>
    <row r="82" spans="1:3" x14ac:dyDescent="0.3">
      <c r="A82" t="b">
        <v>1</v>
      </c>
      <c r="B82">
        <v>-48.276062000000003</v>
      </c>
      <c r="C82" s="2">
        <v>-6.7050083999999996E-2</v>
      </c>
    </row>
    <row r="83" spans="1:3" x14ac:dyDescent="0.3">
      <c r="A83" t="b">
        <v>1</v>
      </c>
      <c r="B83">
        <v>-48.276062000000003</v>
      </c>
      <c r="C83" s="2">
        <v>-6.7050083999999996E-2</v>
      </c>
    </row>
    <row r="84" spans="1:3" x14ac:dyDescent="0.3">
      <c r="A84" t="b">
        <v>1</v>
      </c>
      <c r="B84">
        <v>-48.276062000000003</v>
      </c>
      <c r="C84" s="2">
        <v>-6.7050083999999996E-2</v>
      </c>
    </row>
    <row r="85" spans="1:3" x14ac:dyDescent="0.3">
      <c r="A85" t="b">
        <v>1</v>
      </c>
      <c r="B85">
        <v>-48.276062000000003</v>
      </c>
      <c r="C85" s="2">
        <v>-6.7050083999999996E-2</v>
      </c>
    </row>
    <row r="86" spans="1:3" x14ac:dyDescent="0.3">
      <c r="A86" t="b">
        <v>1</v>
      </c>
      <c r="B86">
        <v>-48.276062000000003</v>
      </c>
      <c r="C86" s="2">
        <v>-6.7050083999999996E-2</v>
      </c>
    </row>
    <row r="87" spans="1:3" x14ac:dyDescent="0.3">
      <c r="A87" t="b">
        <v>1</v>
      </c>
      <c r="B87">
        <v>-48.276062000000003</v>
      </c>
      <c r="C87" s="2">
        <v>-6.7050083999999996E-2</v>
      </c>
    </row>
    <row r="88" spans="1:3" x14ac:dyDescent="0.3">
      <c r="A88" t="b">
        <v>1</v>
      </c>
      <c r="B88">
        <v>63.77411</v>
      </c>
      <c r="C88" s="2">
        <v>8.8575155000000003E-2</v>
      </c>
    </row>
    <row r="89" spans="1:3" x14ac:dyDescent="0.3">
      <c r="A89" t="b">
        <v>1</v>
      </c>
      <c r="B89">
        <v>-48.276062000000003</v>
      </c>
      <c r="C89" s="2">
        <v>-6.7050083999999996E-2</v>
      </c>
    </row>
    <row r="90" spans="1:3" x14ac:dyDescent="0.3">
      <c r="A90" t="b">
        <v>1</v>
      </c>
      <c r="B90">
        <v>63.77411</v>
      </c>
      <c r="C90" s="2">
        <v>8.8575155000000003E-2</v>
      </c>
    </row>
    <row r="91" spans="1:3" x14ac:dyDescent="0.3">
      <c r="A91" t="b">
        <v>1</v>
      </c>
      <c r="B91">
        <v>63.77411</v>
      </c>
      <c r="C91" s="2">
        <v>8.8575155000000003E-2</v>
      </c>
    </row>
    <row r="92" spans="1:3" x14ac:dyDescent="0.3">
      <c r="A92" t="b">
        <v>1</v>
      </c>
      <c r="B92">
        <v>63.77411</v>
      </c>
      <c r="C92" s="2">
        <v>8.8575155000000003E-2</v>
      </c>
    </row>
    <row r="93" spans="1:3" x14ac:dyDescent="0.3">
      <c r="A93" t="b">
        <v>1</v>
      </c>
      <c r="B93">
        <v>63.77411</v>
      </c>
      <c r="C93" s="2">
        <v>8.8575155000000003E-2</v>
      </c>
    </row>
    <row r="94" spans="1:3" x14ac:dyDescent="0.3">
      <c r="A94" t="b">
        <v>1</v>
      </c>
      <c r="B94">
        <v>63.77411</v>
      </c>
      <c r="C94" s="2">
        <v>8.8575155000000003E-2</v>
      </c>
    </row>
    <row r="95" spans="1:3" x14ac:dyDescent="0.3">
      <c r="A95" t="b">
        <v>1</v>
      </c>
      <c r="B95">
        <v>63.77411</v>
      </c>
      <c r="C95" s="2">
        <v>8.8575155000000003E-2</v>
      </c>
    </row>
    <row r="96" spans="1:3" x14ac:dyDescent="0.3">
      <c r="A96" t="b">
        <v>1</v>
      </c>
      <c r="B96">
        <v>63.77411</v>
      </c>
      <c r="C96" s="2">
        <v>8.8575155000000003E-2</v>
      </c>
    </row>
    <row r="97" spans="1:3" x14ac:dyDescent="0.3">
      <c r="A97" t="b">
        <v>1</v>
      </c>
      <c r="B97">
        <v>63.77411</v>
      </c>
      <c r="C97" s="2">
        <v>8.8575155000000003E-2</v>
      </c>
    </row>
    <row r="98" spans="1:3" x14ac:dyDescent="0.3">
      <c r="A98" t="b">
        <v>1</v>
      </c>
      <c r="B98">
        <v>63.77411</v>
      </c>
      <c r="C98" s="2">
        <v>8.8575155000000003E-2</v>
      </c>
    </row>
    <row r="99" spans="1:3" x14ac:dyDescent="0.3">
      <c r="A99" t="b">
        <v>1</v>
      </c>
      <c r="B99">
        <v>63.77411</v>
      </c>
      <c r="C99" s="2">
        <v>8.8575155000000003E-2</v>
      </c>
    </row>
    <row r="100" spans="1:3" x14ac:dyDescent="0.3">
      <c r="A100" t="b">
        <v>1</v>
      </c>
      <c r="B100">
        <v>-48.276062000000003</v>
      </c>
      <c r="C100" s="2">
        <v>-6.7050083999999996E-2</v>
      </c>
    </row>
    <row r="101" spans="1:3" x14ac:dyDescent="0.3">
      <c r="A101" t="b">
        <v>1</v>
      </c>
      <c r="B101">
        <v>-48.276062000000003</v>
      </c>
      <c r="C101" s="2">
        <v>-6.7050083999999996E-2</v>
      </c>
    </row>
    <row r="102" spans="1:3" x14ac:dyDescent="0.3">
      <c r="A102" t="b">
        <v>1</v>
      </c>
      <c r="B102">
        <v>-48.276062000000003</v>
      </c>
      <c r="C102" s="2">
        <v>-6.7050083999999996E-2</v>
      </c>
    </row>
    <row r="103" spans="1:3" x14ac:dyDescent="0.3">
      <c r="A103" t="b">
        <v>1</v>
      </c>
      <c r="B103">
        <v>-48.276062000000003</v>
      </c>
      <c r="C103" s="2">
        <v>-6.7050083999999996E-2</v>
      </c>
    </row>
    <row r="104" spans="1:3" x14ac:dyDescent="0.3">
      <c r="A104" t="b">
        <v>1</v>
      </c>
      <c r="B104">
        <v>-48.276062000000003</v>
      </c>
      <c r="C104" s="2">
        <v>-6.7050083999999996E-2</v>
      </c>
    </row>
    <row r="105" spans="1:3" x14ac:dyDescent="0.3">
      <c r="A105" t="b">
        <v>1</v>
      </c>
      <c r="B105">
        <v>63.77411</v>
      </c>
      <c r="C105" s="2">
        <v>8.8575155000000003E-2</v>
      </c>
    </row>
    <row r="106" spans="1:3" x14ac:dyDescent="0.3">
      <c r="A106" t="b">
        <v>1</v>
      </c>
      <c r="B106">
        <v>-48.276062000000003</v>
      </c>
      <c r="C106" s="2">
        <v>-6.7050083999999996E-2</v>
      </c>
    </row>
    <row r="107" spans="1:3" x14ac:dyDescent="0.3">
      <c r="A107" t="b">
        <v>1</v>
      </c>
      <c r="B107">
        <v>-48.276062000000003</v>
      </c>
      <c r="C107" s="2">
        <v>-6.7050083999999996E-2</v>
      </c>
    </row>
    <row r="108" spans="1:3" x14ac:dyDescent="0.3">
      <c r="A108" t="b">
        <v>1</v>
      </c>
      <c r="B108">
        <v>63.77411</v>
      </c>
      <c r="C108" s="2">
        <v>8.8575155000000003E-2</v>
      </c>
    </row>
    <row r="109" spans="1:3" x14ac:dyDescent="0.3">
      <c r="A109" t="b">
        <v>1</v>
      </c>
      <c r="B109">
        <v>63.77411</v>
      </c>
      <c r="C109" s="2">
        <v>8.8575155000000003E-2</v>
      </c>
    </row>
    <row r="110" spans="1:3" x14ac:dyDescent="0.3">
      <c r="A110" t="b">
        <v>1</v>
      </c>
      <c r="B110">
        <v>63.77411</v>
      </c>
      <c r="C110" s="2">
        <v>8.8575155000000003E-2</v>
      </c>
    </row>
    <row r="111" spans="1:3" x14ac:dyDescent="0.3">
      <c r="A111" t="b">
        <v>1</v>
      </c>
      <c r="B111">
        <v>63.77411</v>
      </c>
      <c r="C111" s="2">
        <v>8.8575155000000003E-2</v>
      </c>
    </row>
    <row r="112" spans="1:3" x14ac:dyDescent="0.3">
      <c r="A112" t="b">
        <v>1</v>
      </c>
      <c r="B112">
        <v>-48.276062000000003</v>
      </c>
      <c r="C112" s="2">
        <v>-6.7050083999999996E-2</v>
      </c>
    </row>
    <row r="113" spans="1:3" x14ac:dyDescent="0.3">
      <c r="A113" t="b">
        <v>1</v>
      </c>
      <c r="B113">
        <v>-48.276062000000003</v>
      </c>
      <c r="C113" s="2">
        <v>-6.7050083999999996E-2</v>
      </c>
    </row>
    <row r="114" spans="1:3" x14ac:dyDescent="0.3">
      <c r="A114" t="b">
        <v>1</v>
      </c>
      <c r="B114">
        <v>-48.276062000000003</v>
      </c>
      <c r="C114" s="2">
        <v>-6.7050083999999996E-2</v>
      </c>
    </row>
    <row r="115" spans="1:3" x14ac:dyDescent="0.3">
      <c r="A115" t="b">
        <v>1</v>
      </c>
      <c r="B115">
        <v>63.77411</v>
      </c>
      <c r="C115" s="2">
        <v>8.8575155000000003E-2</v>
      </c>
    </row>
    <row r="116" spans="1:3" x14ac:dyDescent="0.3">
      <c r="A116" t="b">
        <v>1</v>
      </c>
      <c r="B116">
        <v>-48.276062000000003</v>
      </c>
      <c r="C116" s="2">
        <v>-6.7050083999999996E-2</v>
      </c>
    </row>
    <row r="117" spans="1:3" x14ac:dyDescent="0.3">
      <c r="A117" t="b">
        <v>1</v>
      </c>
      <c r="B117">
        <v>63.77411</v>
      </c>
      <c r="C117" s="2">
        <v>8.8575155000000003E-2</v>
      </c>
    </row>
    <row r="118" spans="1:3" x14ac:dyDescent="0.3">
      <c r="A118" t="b">
        <v>1</v>
      </c>
      <c r="B118">
        <v>-48.276062000000003</v>
      </c>
      <c r="C118" s="2">
        <v>-6.7050083999999996E-2</v>
      </c>
    </row>
    <row r="119" spans="1:3" x14ac:dyDescent="0.3">
      <c r="A119" t="b">
        <v>1</v>
      </c>
      <c r="B119">
        <v>-48.276062000000003</v>
      </c>
      <c r="C119" s="2">
        <v>-6.7050083999999996E-2</v>
      </c>
    </row>
    <row r="120" spans="1:3" x14ac:dyDescent="0.3">
      <c r="A120" t="b">
        <v>1</v>
      </c>
      <c r="B120">
        <v>63.77411</v>
      </c>
      <c r="C120" s="2">
        <v>8.8575155000000003E-2</v>
      </c>
    </row>
    <row r="121" spans="1:3" x14ac:dyDescent="0.3">
      <c r="A121" t="b">
        <v>1</v>
      </c>
      <c r="B121">
        <v>63.77411</v>
      </c>
      <c r="C121" s="2">
        <v>8.8575155000000003E-2</v>
      </c>
    </row>
    <row r="122" spans="1:3" x14ac:dyDescent="0.3">
      <c r="A122" t="b">
        <v>1</v>
      </c>
      <c r="B122">
        <v>-48.276062000000003</v>
      </c>
      <c r="C122" s="2">
        <v>-6.7050083999999996E-2</v>
      </c>
    </row>
    <row r="123" spans="1:3" x14ac:dyDescent="0.3">
      <c r="A123" t="b">
        <v>1</v>
      </c>
      <c r="B123">
        <v>63.77411</v>
      </c>
      <c r="C123" s="2">
        <v>8.8575155000000003E-2</v>
      </c>
    </row>
    <row r="124" spans="1:3" x14ac:dyDescent="0.3">
      <c r="A124" t="b">
        <v>1</v>
      </c>
      <c r="B124">
        <v>63.77411</v>
      </c>
      <c r="C124" s="2">
        <v>8.8575155000000003E-2</v>
      </c>
    </row>
    <row r="125" spans="1:3" x14ac:dyDescent="0.3">
      <c r="A125" t="b">
        <v>1</v>
      </c>
      <c r="B125">
        <v>63.77411</v>
      </c>
      <c r="C125" s="2">
        <v>8.8575155000000003E-2</v>
      </c>
    </row>
    <row r="126" spans="1:3" x14ac:dyDescent="0.3">
      <c r="A126" t="b">
        <v>1</v>
      </c>
      <c r="B126">
        <v>-48.276062000000003</v>
      </c>
      <c r="C126" s="2">
        <v>-6.7050083999999996E-2</v>
      </c>
    </row>
    <row r="127" spans="1:3" x14ac:dyDescent="0.3">
      <c r="A127" t="b">
        <v>1</v>
      </c>
      <c r="B127">
        <v>-48.276062000000003</v>
      </c>
      <c r="C127" s="2">
        <v>-6.7050083999999996E-2</v>
      </c>
    </row>
    <row r="128" spans="1:3" x14ac:dyDescent="0.3">
      <c r="A128" t="b">
        <v>1</v>
      </c>
      <c r="B128">
        <v>63.77411</v>
      </c>
      <c r="C128" s="2">
        <v>8.8575155000000003E-2</v>
      </c>
    </row>
    <row r="129" spans="1:3" x14ac:dyDescent="0.3">
      <c r="A129" t="b">
        <v>1</v>
      </c>
      <c r="B129">
        <v>63.77411</v>
      </c>
      <c r="C129" s="2">
        <v>8.8575155000000003E-2</v>
      </c>
    </row>
    <row r="130" spans="1:3" x14ac:dyDescent="0.3">
      <c r="A130" t="b">
        <v>1</v>
      </c>
      <c r="B130">
        <v>-48.276062000000003</v>
      </c>
      <c r="C130" s="2">
        <v>-6.7050083999999996E-2</v>
      </c>
    </row>
    <row r="131" spans="1:3" x14ac:dyDescent="0.3">
      <c r="A131" t="b">
        <v>1</v>
      </c>
      <c r="B131">
        <v>-48.276062000000003</v>
      </c>
      <c r="C131" s="2">
        <v>-6.7050083999999996E-2</v>
      </c>
    </row>
    <row r="132" spans="1:3" x14ac:dyDescent="0.3">
      <c r="A132" t="b">
        <v>1</v>
      </c>
      <c r="B132">
        <v>-48.276062000000003</v>
      </c>
      <c r="C132" s="2">
        <v>-6.7050083999999996E-2</v>
      </c>
    </row>
    <row r="133" spans="1:3" x14ac:dyDescent="0.3">
      <c r="A133" t="b">
        <v>1</v>
      </c>
      <c r="B133">
        <v>-48.276062000000003</v>
      </c>
      <c r="C133" s="2">
        <v>-6.7050083999999996E-2</v>
      </c>
    </row>
    <row r="134" spans="1:3" x14ac:dyDescent="0.3">
      <c r="A134" t="b">
        <v>1</v>
      </c>
      <c r="B134">
        <v>63.77411</v>
      </c>
      <c r="C134" s="2">
        <v>8.8575155000000003E-2</v>
      </c>
    </row>
    <row r="135" spans="1:3" x14ac:dyDescent="0.3">
      <c r="A135" t="b">
        <v>1</v>
      </c>
      <c r="B135">
        <v>-48.276062000000003</v>
      </c>
      <c r="C135" s="2">
        <v>-6.7050083999999996E-2</v>
      </c>
    </row>
    <row r="136" spans="1:3" x14ac:dyDescent="0.3">
      <c r="A136" t="b">
        <v>1</v>
      </c>
      <c r="B136">
        <v>-48.276062000000003</v>
      </c>
      <c r="C136" s="2">
        <v>-6.7050083999999996E-2</v>
      </c>
    </row>
    <row r="137" spans="1:3" x14ac:dyDescent="0.3">
      <c r="A137" t="b">
        <v>1</v>
      </c>
      <c r="B137">
        <v>63.77411</v>
      </c>
      <c r="C137" s="2">
        <v>8.8575155000000003E-2</v>
      </c>
    </row>
    <row r="138" spans="1:3" x14ac:dyDescent="0.3">
      <c r="A138" t="b">
        <v>1</v>
      </c>
      <c r="B138">
        <v>-48.276062000000003</v>
      </c>
      <c r="C138" s="2">
        <v>-6.7050083999999996E-2</v>
      </c>
    </row>
    <row r="139" spans="1:3" x14ac:dyDescent="0.3">
      <c r="A139" t="b">
        <v>1</v>
      </c>
      <c r="B139">
        <v>-48.276062000000003</v>
      </c>
      <c r="C139" s="2">
        <v>-6.7050083999999996E-2</v>
      </c>
    </row>
    <row r="140" spans="1:3" x14ac:dyDescent="0.3">
      <c r="A140" t="b">
        <v>1</v>
      </c>
      <c r="B140">
        <v>-48.276062000000003</v>
      </c>
      <c r="C140" s="2">
        <v>-6.7050083999999996E-2</v>
      </c>
    </row>
    <row r="141" spans="1:3" x14ac:dyDescent="0.3">
      <c r="A141" t="b">
        <v>1</v>
      </c>
      <c r="B141">
        <v>-48.276062000000003</v>
      </c>
      <c r="C141" s="2">
        <v>-6.7050083999999996E-2</v>
      </c>
    </row>
    <row r="142" spans="1:3" x14ac:dyDescent="0.3">
      <c r="A142" t="b">
        <v>1</v>
      </c>
      <c r="B142">
        <v>-48.276062000000003</v>
      </c>
      <c r="C142" s="2">
        <v>-6.7050083999999996E-2</v>
      </c>
    </row>
    <row r="143" spans="1:3" x14ac:dyDescent="0.3">
      <c r="A143" t="b">
        <v>1</v>
      </c>
      <c r="B143">
        <v>63.77411</v>
      </c>
      <c r="C143" s="2">
        <v>8.8575155000000003E-2</v>
      </c>
    </row>
    <row r="144" spans="1:3" x14ac:dyDescent="0.3">
      <c r="A144" t="b">
        <v>1</v>
      </c>
      <c r="B144">
        <v>63.77411</v>
      </c>
      <c r="C144" s="2">
        <v>8.8575155000000003E-2</v>
      </c>
    </row>
    <row r="145" spans="1:3" x14ac:dyDescent="0.3">
      <c r="A145" t="b">
        <v>1</v>
      </c>
      <c r="B145">
        <v>-48.276062000000003</v>
      </c>
      <c r="C145" s="2">
        <v>-6.7050083999999996E-2</v>
      </c>
    </row>
    <row r="146" spans="1:3" x14ac:dyDescent="0.3">
      <c r="A146" t="b">
        <v>1</v>
      </c>
      <c r="B146">
        <v>-48.276062000000003</v>
      </c>
      <c r="C146" s="2">
        <v>-6.7050083999999996E-2</v>
      </c>
    </row>
    <row r="147" spans="1:3" x14ac:dyDescent="0.3">
      <c r="A147" t="b">
        <v>1</v>
      </c>
      <c r="B147">
        <v>63.77411</v>
      </c>
      <c r="C147" s="2">
        <v>8.8575155000000003E-2</v>
      </c>
    </row>
    <row r="148" spans="1:3" x14ac:dyDescent="0.3">
      <c r="A148" t="b">
        <v>1</v>
      </c>
      <c r="B148">
        <v>-48.276062000000003</v>
      </c>
      <c r="C148" s="2">
        <v>-6.7050083999999996E-2</v>
      </c>
    </row>
    <row r="149" spans="1:3" x14ac:dyDescent="0.3">
      <c r="A149" t="b">
        <v>1</v>
      </c>
      <c r="B149">
        <v>63.77411</v>
      </c>
      <c r="C149" s="2">
        <v>8.8575155000000003E-2</v>
      </c>
    </row>
    <row r="150" spans="1:3" x14ac:dyDescent="0.3">
      <c r="A150" t="b">
        <v>1</v>
      </c>
      <c r="B150">
        <v>-48.276062000000003</v>
      </c>
      <c r="C150" s="2">
        <v>-6.7050083999999996E-2</v>
      </c>
    </row>
    <row r="151" spans="1:3" x14ac:dyDescent="0.3">
      <c r="A151" t="b">
        <v>1</v>
      </c>
      <c r="B151">
        <v>63.77411</v>
      </c>
      <c r="C151" s="2">
        <v>8.8575155000000003E-2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9660-B4D2-47F0-B7E2-755CCAA3B333}">
  <dimension ref="A1:F151"/>
  <sheetViews>
    <sheetView workbookViewId="0">
      <selection sqref="A1:C151"/>
    </sheetView>
  </sheetViews>
  <sheetFormatPr defaultRowHeight="14.4" x14ac:dyDescent="0.3"/>
  <cols>
    <col min="1" max="1" width="11.77734375" bestFit="1" customWidth="1"/>
    <col min="2" max="2" width="12.6640625" bestFit="1" customWidth="1"/>
    <col min="3" max="3" width="10.77734375" style="2" bestFit="1" customWidth="1"/>
    <col min="5" max="5" width="29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39.271239999999999</v>
      </c>
      <c r="C2" s="2">
        <v>5.4543389999999997E-2</v>
      </c>
      <c r="E2" s="1" t="s">
        <v>3</v>
      </c>
      <c r="F2" s="2">
        <f xml:space="preserve"> COUNTIF(TradeResults14[Column1], "VERDADEIRO") / COUNTA(TradeResults14[Column1])</f>
        <v>1</v>
      </c>
    </row>
    <row r="3" spans="1:6" ht="18" x14ac:dyDescent="0.35">
      <c r="A3" t="b">
        <v>1</v>
      </c>
      <c r="B3">
        <v>-29.510925</v>
      </c>
      <c r="C3" s="2">
        <v>-4.0987395000000003E-2</v>
      </c>
      <c r="E3" s="1" t="s">
        <v>4</v>
      </c>
      <c r="F3" s="2">
        <f t="array" ref="F3" xml:space="preserve"> AVERAGE(IF(TradeResults14[Column1] = TRUE,TradeResults14[Column3]))</f>
        <v>7.1365658700066656E-2</v>
      </c>
    </row>
    <row r="4" spans="1:6" ht="18" x14ac:dyDescent="0.35">
      <c r="A4" t="b">
        <v>1</v>
      </c>
      <c r="B4">
        <v>21.053222999999999</v>
      </c>
      <c r="C4" s="2">
        <v>2.9240588000000001E-2</v>
      </c>
      <c r="E4" s="1" t="s">
        <v>8</v>
      </c>
      <c r="F4" s="6">
        <f t="array" ref="F4" xml:space="preserve"> AVERAGE(IF(TradeResults14[Column1] = TRUE,TradeResults14[Column2],0))</f>
        <v>51.383274431500048</v>
      </c>
    </row>
    <row r="5" spans="1:6" ht="18" x14ac:dyDescent="0.35">
      <c r="A5" t="b">
        <v>1</v>
      </c>
      <c r="B5">
        <v>77.358890000000002</v>
      </c>
      <c r="C5" s="2">
        <v>0.10744289999999999</v>
      </c>
      <c r="E5" s="4" t="s">
        <v>5</v>
      </c>
      <c r="F5" s="2">
        <f t="array" ref="F5">_xlfn.STDEV.P(IF(TradeResults14[Column1]=TRUE, TradeResults14[Column3]))</f>
        <v>8.2222666022746083E-2</v>
      </c>
    </row>
    <row r="6" spans="1:6" ht="18" x14ac:dyDescent="0.35">
      <c r="A6" t="b">
        <v>1</v>
      </c>
      <c r="B6">
        <v>132.71019999999999</v>
      </c>
      <c r="C6" s="2">
        <v>0.18431972999999999</v>
      </c>
      <c r="E6" s="1" t="s">
        <v>6</v>
      </c>
      <c r="F6" s="2">
        <f t="array" ref="F6">_xlfn.STDEV.P(IF(TradeResults14[Column1]=TRUE, IF(TradeResults14[Column3]&gt;0,TradeResults14[Column3])))</f>
        <v>6.3821139751143299E-2</v>
      </c>
    </row>
    <row r="7" spans="1:6" ht="18" x14ac:dyDescent="0.35">
      <c r="A7" t="b">
        <v>1</v>
      </c>
      <c r="B7">
        <v>-29.510925</v>
      </c>
      <c r="C7" s="2">
        <v>-4.0987395000000003E-2</v>
      </c>
      <c r="E7" s="1" t="s">
        <v>7</v>
      </c>
      <c r="F7" s="3">
        <f t="array" ref="F7">_xlfn.STDEV.P(IF(TradeResults14[Column1]=TRUE, IF(TradeResults14[Column3]&lt;0,TradeResults14[Column3])))</f>
        <v>1.5477552695332577E-2</v>
      </c>
    </row>
    <row r="8" spans="1:6" x14ac:dyDescent="0.3">
      <c r="A8" t="b">
        <v>1</v>
      </c>
      <c r="B8">
        <v>-29.510925</v>
      </c>
      <c r="C8" s="2">
        <v>-4.0987395000000003E-2</v>
      </c>
    </row>
    <row r="9" spans="1:6" x14ac:dyDescent="0.3">
      <c r="A9" t="b">
        <v>1</v>
      </c>
      <c r="B9">
        <v>103.77405</v>
      </c>
      <c r="C9" s="2">
        <v>0.14413061999999999</v>
      </c>
    </row>
    <row r="10" spans="1:6" x14ac:dyDescent="0.3">
      <c r="A10" t="b">
        <v>1</v>
      </c>
      <c r="B10">
        <v>77.358890000000002</v>
      </c>
      <c r="C10" s="2">
        <v>0.10744289999999999</v>
      </c>
    </row>
    <row r="11" spans="1:6" x14ac:dyDescent="0.3">
      <c r="A11" t="b">
        <v>1</v>
      </c>
      <c r="B11">
        <v>77.358890000000002</v>
      </c>
      <c r="C11" s="2">
        <v>0.10744289999999999</v>
      </c>
    </row>
    <row r="12" spans="1:6" x14ac:dyDescent="0.3">
      <c r="A12" t="b">
        <v>1</v>
      </c>
      <c r="B12">
        <v>-29.510925</v>
      </c>
      <c r="C12" s="2">
        <v>-4.0987395000000003E-2</v>
      </c>
    </row>
    <row r="13" spans="1:6" x14ac:dyDescent="0.3">
      <c r="A13" t="b">
        <v>1</v>
      </c>
      <c r="B13">
        <v>125.00683600000001</v>
      </c>
      <c r="C13" s="2">
        <v>0.17362061000000001</v>
      </c>
    </row>
    <row r="14" spans="1:6" x14ac:dyDescent="0.3">
      <c r="A14" t="b">
        <v>1</v>
      </c>
      <c r="B14">
        <v>-29.510925</v>
      </c>
      <c r="C14" s="2">
        <v>-4.0987395000000003E-2</v>
      </c>
    </row>
    <row r="15" spans="1:6" x14ac:dyDescent="0.3">
      <c r="A15" t="b">
        <v>1</v>
      </c>
      <c r="B15">
        <v>136.76263</v>
      </c>
      <c r="C15" s="2">
        <v>0.18994810000000001</v>
      </c>
    </row>
    <row r="16" spans="1:6" x14ac:dyDescent="0.3">
      <c r="A16" t="b">
        <v>1</v>
      </c>
      <c r="B16">
        <v>43.868347</v>
      </c>
      <c r="C16" s="2">
        <v>6.0928259999999998E-2</v>
      </c>
    </row>
    <row r="17" spans="1:3" x14ac:dyDescent="0.3">
      <c r="A17" t="b">
        <v>1</v>
      </c>
      <c r="B17">
        <v>114.64575000000001</v>
      </c>
      <c r="C17" s="2">
        <v>0.15923022000000001</v>
      </c>
    </row>
    <row r="18" spans="1:3" x14ac:dyDescent="0.3">
      <c r="A18" t="b">
        <v>1</v>
      </c>
      <c r="B18">
        <v>36.092773000000001</v>
      </c>
      <c r="C18" s="2">
        <v>5.0128850000000003E-2</v>
      </c>
    </row>
    <row r="19" spans="1:3" x14ac:dyDescent="0.3">
      <c r="A19" t="b">
        <v>1</v>
      </c>
      <c r="B19">
        <v>101.30902</v>
      </c>
      <c r="C19" s="2">
        <v>0.14070696999999999</v>
      </c>
    </row>
    <row r="20" spans="1:3" x14ac:dyDescent="0.3">
      <c r="A20" t="b">
        <v>1</v>
      </c>
      <c r="B20">
        <v>77.358890000000002</v>
      </c>
      <c r="C20" s="2">
        <v>0.10744289999999999</v>
      </c>
    </row>
    <row r="21" spans="1:3" x14ac:dyDescent="0.3">
      <c r="A21" t="b">
        <v>1</v>
      </c>
      <c r="B21">
        <v>133.50342000000001</v>
      </c>
      <c r="C21" s="2">
        <v>0.18542139999999999</v>
      </c>
    </row>
    <row r="22" spans="1:3" x14ac:dyDescent="0.3">
      <c r="A22" t="b">
        <v>1</v>
      </c>
      <c r="B22">
        <v>127.65845</v>
      </c>
      <c r="C22" s="2">
        <v>0.1773034</v>
      </c>
    </row>
    <row r="23" spans="1:3" x14ac:dyDescent="0.3">
      <c r="A23" t="b">
        <v>1</v>
      </c>
      <c r="B23">
        <v>77.358890000000002</v>
      </c>
      <c r="C23" s="2">
        <v>0.10744289999999999</v>
      </c>
    </row>
    <row r="24" spans="1:3" x14ac:dyDescent="0.3">
      <c r="A24" t="b">
        <v>1</v>
      </c>
      <c r="B24">
        <v>-14.414673000000001</v>
      </c>
      <c r="C24" s="2">
        <v>-2.0020379000000001E-2</v>
      </c>
    </row>
    <row r="25" spans="1:3" x14ac:dyDescent="0.3">
      <c r="A25" t="b">
        <v>1</v>
      </c>
      <c r="B25">
        <v>-0.46807860000000001</v>
      </c>
      <c r="C25" s="2">
        <v>-6.5010920000000002E-4</v>
      </c>
    </row>
    <row r="26" spans="1:3" x14ac:dyDescent="0.3">
      <c r="A26" t="b">
        <v>1</v>
      </c>
      <c r="B26">
        <v>134.1242</v>
      </c>
      <c r="C26" s="2">
        <v>0.18628362000000001</v>
      </c>
    </row>
    <row r="27" spans="1:3" x14ac:dyDescent="0.3">
      <c r="A27" t="b">
        <v>1</v>
      </c>
      <c r="B27">
        <v>97.022829999999999</v>
      </c>
      <c r="C27" s="2">
        <v>0.13475392999999999</v>
      </c>
    </row>
    <row r="28" spans="1:3" x14ac:dyDescent="0.3">
      <c r="A28" t="b">
        <v>1</v>
      </c>
      <c r="B28">
        <v>109.51361</v>
      </c>
      <c r="C28" s="2">
        <v>0.15210223</v>
      </c>
    </row>
    <row r="29" spans="1:3" x14ac:dyDescent="0.3">
      <c r="A29" t="b">
        <v>1</v>
      </c>
      <c r="B29">
        <v>18.03003</v>
      </c>
      <c r="C29" s="2">
        <v>2.5041707E-2</v>
      </c>
    </row>
    <row r="30" spans="1:3" x14ac:dyDescent="0.3">
      <c r="A30" t="b">
        <v>1</v>
      </c>
      <c r="B30">
        <v>33.487119999999997</v>
      </c>
      <c r="C30" s="2">
        <v>4.6509889999999998E-2</v>
      </c>
    </row>
    <row r="31" spans="1:3" x14ac:dyDescent="0.3">
      <c r="A31" t="b">
        <v>1</v>
      </c>
      <c r="B31">
        <v>-29.510925</v>
      </c>
      <c r="C31" s="2">
        <v>-4.0987395000000003E-2</v>
      </c>
    </row>
    <row r="32" spans="1:3" x14ac:dyDescent="0.3">
      <c r="A32" t="b">
        <v>1</v>
      </c>
      <c r="B32">
        <v>18.825073</v>
      </c>
      <c r="C32" s="2">
        <v>2.6145934999999999E-2</v>
      </c>
    </row>
    <row r="33" spans="1:3" x14ac:dyDescent="0.3">
      <c r="A33" t="b">
        <v>1</v>
      </c>
      <c r="B33">
        <v>5.6891480000000003</v>
      </c>
      <c r="C33" s="2">
        <v>7.9015939999999996E-3</v>
      </c>
    </row>
    <row r="34" spans="1:3" x14ac:dyDescent="0.3">
      <c r="A34" t="b">
        <v>1</v>
      </c>
      <c r="B34">
        <v>-29.510925</v>
      </c>
      <c r="C34" s="2">
        <v>-4.0987395000000003E-2</v>
      </c>
    </row>
    <row r="35" spans="1:3" x14ac:dyDescent="0.3">
      <c r="A35" t="b">
        <v>1</v>
      </c>
      <c r="B35">
        <v>77.358890000000002</v>
      </c>
      <c r="C35" s="2">
        <v>0.10744289999999999</v>
      </c>
    </row>
    <row r="36" spans="1:3" x14ac:dyDescent="0.3">
      <c r="A36" t="b">
        <v>1</v>
      </c>
      <c r="B36">
        <v>29.848998999999999</v>
      </c>
      <c r="C36" s="2">
        <v>4.1456939999999998E-2</v>
      </c>
    </row>
    <row r="37" spans="1:3" x14ac:dyDescent="0.3">
      <c r="A37" t="b">
        <v>1</v>
      </c>
      <c r="B37">
        <v>26.817017</v>
      </c>
      <c r="C37" s="2">
        <v>3.7245855000000001E-2</v>
      </c>
    </row>
    <row r="38" spans="1:3" x14ac:dyDescent="0.3">
      <c r="A38" t="b">
        <v>1</v>
      </c>
      <c r="B38">
        <v>36.314514000000003</v>
      </c>
      <c r="C38" s="2">
        <v>5.0436824999999998E-2</v>
      </c>
    </row>
    <row r="39" spans="1:3" x14ac:dyDescent="0.3">
      <c r="A39" t="b">
        <v>1</v>
      </c>
      <c r="B39">
        <v>77.358890000000002</v>
      </c>
      <c r="C39" s="2">
        <v>0.10744289999999999</v>
      </c>
    </row>
    <row r="40" spans="1:3" x14ac:dyDescent="0.3">
      <c r="A40" t="b">
        <v>1</v>
      </c>
      <c r="B40">
        <v>105.286255</v>
      </c>
      <c r="C40" s="2">
        <v>0.1462309</v>
      </c>
    </row>
    <row r="41" spans="1:3" x14ac:dyDescent="0.3">
      <c r="A41" t="b">
        <v>1</v>
      </c>
      <c r="B41">
        <v>21.241150000000001</v>
      </c>
      <c r="C41" s="2">
        <v>2.9501596000000001E-2</v>
      </c>
    </row>
    <row r="42" spans="1:3" x14ac:dyDescent="0.3">
      <c r="A42" t="b">
        <v>1</v>
      </c>
      <c r="B42">
        <v>23.33014</v>
      </c>
      <c r="C42" s="2">
        <v>3.2402970000000003E-2</v>
      </c>
    </row>
    <row r="43" spans="1:3" x14ac:dyDescent="0.3">
      <c r="A43" t="b">
        <v>1</v>
      </c>
      <c r="B43">
        <v>-13.585998999999999</v>
      </c>
      <c r="C43" s="2">
        <v>-1.8869443E-2</v>
      </c>
    </row>
    <row r="44" spans="1:3" x14ac:dyDescent="0.3">
      <c r="A44" t="b">
        <v>1</v>
      </c>
      <c r="B44">
        <v>77.358890000000002</v>
      </c>
      <c r="C44" s="2">
        <v>0.10744289999999999</v>
      </c>
    </row>
    <row r="45" spans="1:3" x14ac:dyDescent="0.3">
      <c r="A45" t="b">
        <v>1</v>
      </c>
      <c r="B45">
        <v>-5.2734375E-2</v>
      </c>
      <c r="C45" s="2">
        <v>-7.3242190000000001E-5</v>
      </c>
    </row>
    <row r="46" spans="1:3" x14ac:dyDescent="0.3">
      <c r="A46" t="b">
        <v>1</v>
      </c>
      <c r="B46">
        <v>143.65496999999999</v>
      </c>
      <c r="C46" s="2">
        <v>0.1995208</v>
      </c>
    </row>
    <row r="47" spans="1:3" x14ac:dyDescent="0.3">
      <c r="A47" t="b">
        <v>1</v>
      </c>
      <c r="B47">
        <v>-29.510925</v>
      </c>
      <c r="C47" s="2">
        <v>-4.0987395000000003E-2</v>
      </c>
    </row>
    <row r="48" spans="1:3" x14ac:dyDescent="0.3">
      <c r="A48" t="b">
        <v>1</v>
      </c>
      <c r="B48">
        <v>-29.510925</v>
      </c>
      <c r="C48" s="2">
        <v>-4.0987395000000003E-2</v>
      </c>
    </row>
    <row r="49" spans="1:3" x14ac:dyDescent="0.3">
      <c r="A49" t="b">
        <v>1</v>
      </c>
      <c r="B49">
        <v>-29.510925</v>
      </c>
      <c r="C49" s="2">
        <v>-4.0987395000000003E-2</v>
      </c>
    </row>
    <row r="50" spans="1:3" x14ac:dyDescent="0.3">
      <c r="A50" t="b">
        <v>1</v>
      </c>
      <c r="B50">
        <v>113.01532</v>
      </c>
      <c r="C50" s="2">
        <v>0.15696572</v>
      </c>
    </row>
    <row r="51" spans="1:3" x14ac:dyDescent="0.3">
      <c r="A51" t="b">
        <v>1</v>
      </c>
      <c r="B51">
        <v>21.168274</v>
      </c>
      <c r="C51" s="2">
        <v>2.940038E-2</v>
      </c>
    </row>
    <row r="52" spans="1:3" x14ac:dyDescent="0.3">
      <c r="A52" t="b">
        <v>1</v>
      </c>
      <c r="B52">
        <v>145.97028</v>
      </c>
      <c r="C52" s="2">
        <v>0.20273649999999999</v>
      </c>
    </row>
    <row r="53" spans="1:3" x14ac:dyDescent="0.3">
      <c r="A53" t="b">
        <v>1</v>
      </c>
      <c r="B53">
        <v>-29.510925</v>
      </c>
      <c r="C53" s="2">
        <v>-4.0987395000000003E-2</v>
      </c>
    </row>
    <row r="54" spans="1:3" x14ac:dyDescent="0.3">
      <c r="A54" t="b">
        <v>1</v>
      </c>
      <c r="B54">
        <v>-29.510925</v>
      </c>
      <c r="C54" s="2">
        <v>-4.0987395000000003E-2</v>
      </c>
    </row>
    <row r="55" spans="1:3" x14ac:dyDescent="0.3">
      <c r="A55" t="b">
        <v>1</v>
      </c>
      <c r="B55">
        <v>128.13329999999999</v>
      </c>
      <c r="C55" s="2">
        <v>0.17796291</v>
      </c>
    </row>
    <row r="56" spans="1:3" x14ac:dyDescent="0.3">
      <c r="A56" t="b">
        <v>1</v>
      </c>
      <c r="B56">
        <v>135.21106</v>
      </c>
      <c r="C56" s="2">
        <v>0.18779314</v>
      </c>
    </row>
    <row r="57" spans="1:3" x14ac:dyDescent="0.3">
      <c r="A57" t="b">
        <v>1</v>
      </c>
      <c r="B57">
        <v>-29.510925</v>
      </c>
      <c r="C57" s="2">
        <v>-4.0987395000000003E-2</v>
      </c>
    </row>
    <row r="58" spans="1:3" x14ac:dyDescent="0.3">
      <c r="A58" t="b">
        <v>1</v>
      </c>
      <c r="B58">
        <v>131.79357999999999</v>
      </c>
      <c r="C58" s="2">
        <v>0.18304664000000001</v>
      </c>
    </row>
    <row r="59" spans="1:3" x14ac:dyDescent="0.3">
      <c r="A59" t="b">
        <v>1</v>
      </c>
      <c r="B59">
        <v>-29.510925</v>
      </c>
      <c r="C59" s="2">
        <v>-4.0987395000000003E-2</v>
      </c>
    </row>
    <row r="60" spans="1:3" x14ac:dyDescent="0.3">
      <c r="A60" t="b">
        <v>1</v>
      </c>
      <c r="B60">
        <v>21.348206000000001</v>
      </c>
      <c r="C60" s="2">
        <v>2.9650286000000001E-2</v>
      </c>
    </row>
    <row r="61" spans="1:3" x14ac:dyDescent="0.3">
      <c r="A61" t="b">
        <v>1</v>
      </c>
      <c r="B61">
        <v>26.472107000000001</v>
      </c>
      <c r="C61" s="2">
        <v>3.6766816000000001E-2</v>
      </c>
    </row>
    <row r="62" spans="1:3" x14ac:dyDescent="0.3">
      <c r="A62" t="b">
        <v>1</v>
      </c>
      <c r="B62">
        <v>-29.510925</v>
      </c>
      <c r="C62" s="2">
        <v>-4.0987395000000003E-2</v>
      </c>
    </row>
    <row r="63" spans="1:3" x14ac:dyDescent="0.3">
      <c r="A63" t="b">
        <v>1</v>
      </c>
      <c r="B63">
        <v>113.22436500000001</v>
      </c>
      <c r="C63" s="2">
        <v>0.15725607</v>
      </c>
    </row>
    <row r="64" spans="1:3" x14ac:dyDescent="0.3">
      <c r="A64" t="b">
        <v>1</v>
      </c>
      <c r="B64">
        <v>98.351380000000006</v>
      </c>
      <c r="C64" s="2">
        <v>0.13659914000000001</v>
      </c>
    </row>
    <row r="65" spans="1:3" x14ac:dyDescent="0.3">
      <c r="A65" t="b">
        <v>1</v>
      </c>
      <c r="B65">
        <v>77.358890000000002</v>
      </c>
      <c r="C65" s="2">
        <v>0.10744289999999999</v>
      </c>
    </row>
    <row r="66" spans="1:3" x14ac:dyDescent="0.3">
      <c r="A66" t="b">
        <v>1</v>
      </c>
      <c r="B66">
        <v>30.706665000000001</v>
      </c>
      <c r="C66" s="2">
        <v>4.2648143999999999E-2</v>
      </c>
    </row>
    <row r="67" spans="1:3" x14ac:dyDescent="0.3">
      <c r="A67" t="b">
        <v>1</v>
      </c>
      <c r="B67">
        <v>126.231995</v>
      </c>
      <c r="C67" s="2">
        <v>0.17532222</v>
      </c>
    </row>
    <row r="68" spans="1:3" x14ac:dyDescent="0.3">
      <c r="A68" t="b">
        <v>1</v>
      </c>
      <c r="B68">
        <v>136.19300000000001</v>
      </c>
      <c r="C68" s="2">
        <v>0.18915693</v>
      </c>
    </row>
    <row r="69" spans="1:3" x14ac:dyDescent="0.3">
      <c r="A69" t="b">
        <v>1</v>
      </c>
      <c r="B69">
        <v>109.54962</v>
      </c>
      <c r="C69" s="2">
        <v>0.15215226000000001</v>
      </c>
    </row>
    <row r="70" spans="1:3" x14ac:dyDescent="0.3">
      <c r="A70" t="b">
        <v>1</v>
      </c>
      <c r="B70">
        <v>95.256469999999993</v>
      </c>
      <c r="C70" s="2">
        <v>0.13230064999999999</v>
      </c>
    </row>
    <row r="71" spans="1:3" x14ac:dyDescent="0.3">
      <c r="A71" t="b">
        <v>1</v>
      </c>
      <c r="B71">
        <v>77.358890000000002</v>
      </c>
      <c r="C71" s="2">
        <v>0.10744289999999999</v>
      </c>
    </row>
    <row r="72" spans="1:3" x14ac:dyDescent="0.3">
      <c r="A72" t="b">
        <v>1</v>
      </c>
      <c r="B72">
        <v>-14.075745</v>
      </c>
      <c r="C72" s="2">
        <v>-1.9549645000000001E-2</v>
      </c>
    </row>
    <row r="73" spans="1:3" x14ac:dyDescent="0.3">
      <c r="A73" t="b">
        <v>1</v>
      </c>
      <c r="B73">
        <v>134.90038999999999</v>
      </c>
      <c r="C73" s="2">
        <v>0.18736166000000001</v>
      </c>
    </row>
    <row r="74" spans="1:3" x14ac:dyDescent="0.3">
      <c r="A74" t="b">
        <v>1</v>
      </c>
      <c r="B74">
        <v>139.12018</v>
      </c>
      <c r="C74" s="2">
        <v>0.19322246000000001</v>
      </c>
    </row>
    <row r="75" spans="1:3" x14ac:dyDescent="0.3">
      <c r="A75" t="b">
        <v>1</v>
      </c>
      <c r="B75">
        <v>12.423828</v>
      </c>
      <c r="C75" s="2">
        <v>1.7255316999999999E-2</v>
      </c>
    </row>
    <row r="76" spans="1:3" x14ac:dyDescent="0.3">
      <c r="A76" t="b">
        <v>1</v>
      </c>
      <c r="B76">
        <v>-29.510925</v>
      </c>
      <c r="C76" s="2">
        <v>-4.0987395000000003E-2</v>
      </c>
    </row>
    <row r="77" spans="1:3" x14ac:dyDescent="0.3">
      <c r="A77" t="b">
        <v>1</v>
      </c>
      <c r="B77">
        <v>145.82996</v>
      </c>
      <c r="C77" s="2">
        <v>0.20254159999999999</v>
      </c>
    </row>
    <row r="78" spans="1:3" x14ac:dyDescent="0.3">
      <c r="A78" t="b">
        <v>1</v>
      </c>
      <c r="B78">
        <v>26.588256999999999</v>
      </c>
      <c r="C78" s="2">
        <v>3.6928136E-2</v>
      </c>
    </row>
    <row r="79" spans="1:3" x14ac:dyDescent="0.3">
      <c r="A79" t="b">
        <v>1</v>
      </c>
      <c r="B79">
        <v>-1.2718506000000001</v>
      </c>
      <c r="C79" s="2">
        <v>-1.7664592E-3</v>
      </c>
    </row>
    <row r="80" spans="1:3" x14ac:dyDescent="0.3">
      <c r="A80" t="b">
        <v>1</v>
      </c>
      <c r="B80">
        <v>112.67865</v>
      </c>
      <c r="C80" s="2">
        <v>0.15649811999999999</v>
      </c>
    </row>
    <row r="81" spans="1:3" x14ac:dyDescent="0.3">
      <c r="A81" t="b">
        <v>1</v>
      </c>
      <c r="B81">
        <v>12.424683</v>
      </c>
      <c r="C81" s="2">
        <v>1.7256503999999999E-2</v>
      </c>
    </row>
    <row r="82" spans="1:3" x14ac:dyDescent="0.3">
      <c r="A82" t="b">
        <v>1</v>
      </c>
      <c r="B82">
        <v>12.936462000000001</v>
      </c>
      <c r="C82" s="2">
        <v>1.796731E-2</v>
      </c>
    </row>
    <row r="83" spans="1:3" x14ac:dyDescent="0.3">
      <c r="A83" t="b">
        <v>1</v>
      </c>
      <c r="B83">
        <v>6.7203980000000003</v>
      </c>
      <c r="C83" s="2">
        <v>9.3338859999999996E-3</v>
      </c>
    </row>
    <row r="84" spans="1:3" x14ac:dyDescent="0.3">
      <c r="A84" t="b">
        <v>1</v>
      </c>
      <c r="B84">
        <v>77.358890000000002</v>
      </c>
      <c r="C84" s="2">
        <v>0.10744289999999999</v>
      </c>
    </row>
    <row r="85" spans="1:3" x14ac:dyDescent="0.3">
      <c r="A85" t="b">
        <v>1</v>
      </c>
      <c r="B85">
        <v>-29.510925</v>
      </c>
      <c r="C85" s="2">
        <v>-4.0987395000000003E-2</v>
      </c>
    </row>
    <row r="86" spans="1:3" x14ac:dyDescent="0.3">
      <c r="A86" t="b">
        <v>1</v>
      </c>
      <c r="B86">
        <v>122.13257</v>
      </c>
      <c r="C86" s="2">
        <v>0.16962856000000001</v>
      </c>
    </row>
    <row r="87" spans="1:3" x14ac:dyDescent="0.3">
      <c r="A87" t="b">
        <v>1</v>
      </c>
      <c r="B87">
        <v>125.51452999999999</v>
      </c>
      <c r="C87" s="2">
        <v>0.17432573000000001</v>
      </c>
    </row>
    <row r="88" spans="1:3" x14ac:dyDescent="0.3">
      <c r="A88" t="b">
        <v>1</v>
      </c>
      <c r="B88">
        <v>121.47687000000001</v>
      </c>
      <c r="C88" s="2">
        <v>0.16871787999999999</v>
      </c>
    </row>
    <row r="89" spans="1:3" x14ac:dyDescent="0.3">
      <c r="A89" t="b">
        <v>1</v>
      </c>
      <c r="B89">
        <v>117.66193</v>
      </c>
      <c r="C89" s="2">
        <v>0.16341934</v>
      </c>
    </row>
    <row r="90" spans="1:3" x14ac:dyDescent="0.3">
      <c r="A90" t="b">
        <v>1</v>
      </c>
      <c r="B90">
        <v>26.089905000000002</v>
      </c>
      <c r="C90" s="2">
        <v>3.6235980000000001E-2</v>
      </c>
    </row>
    <row r="91" spans="1:3" x14ac:dyDescent="0.3">
      <c r="A91" t="b">
        <v>1</v>
      </c>
      <c r="B91">
        <v>-9.7486569999999997</v>
      </c>
      <c r="C91" s="2">
        <v>-1.3539801000000001E-2</v>
      </c>
    </row>
    <row r="92" spans="1:3" x14ac:dyDescent="0.3">
      <c r="A92" t="b">
        <v>1</v>
      </c>
      <c r="B92">
        <v>114.69592</v>
      </c>
      <c r="C92" s="2">
        <v>0.15929989999999999</v>
      </c>
    </row>
    <row r="93" spans="1:3" x14ac:dyDescent="0.3">
      <c r="A93" t="b">
        <v>1</v>
      </c>
      <c r="B93">
        <v>77.358890000000002</v>
      </c>
      <c r="C93" s="2">
        <v>0.10744289999999999</v>
      </c>
    </row>
    <row r="94" spans="1:3" x14ac:dyDescent="0.3">
      <c r="A94" t="b">
        <v>1</v>
      </c>
      <c r="B94">
        <v>130.18402</v>
      </c>
      <c r="C94" s="2">
        <v>0.18081114000000001</v>
      </c>
    </row>
    <row r="95" spans="1:3" x14ac:dyDescent="0.3">
      <c r="A95" t="b">
        <v>1</v>
      </c>
      <c r="B95">
        <v>10.56842</v>
      </c>
      <c r="C95" s="2">
        <v>1.4678362E-2</v>
      </c>
    </row>
    <row r="96" spans="1:3" x14ac:dyDescent="0.3">
      <c r="A96" t="b">
        <v>1</v>
      </c>
      <c r="B96">
        <v>20.961853000000001</v>
      </c>
      <c r="C96" s="2">
        <v>2.9113684000000001E-2</v>
      </c>
    </row>
    <row r="97" spans="1:3" x14ac:dyDescent="0.3">
      <c r="A97" t="b">
        <v>1</v>
      </c>
      <c r="B97">
        <v>140.44829999999999</v>
      </c>
      <c r="C97" s="2">
        <v>0.19506709999999999</v>
      </c>
    </row>
    <row r="98" spans="1:3" x14ac:dyDescent="0.3">
      <c r="A98" t="b">
        <v>1</v>
      </c>
      <c r="B98">
        <v>77.358890000000002</v>
      </c>
      <c r="C98" s="2">
        <v>0.10744289999999999</v>
      </c>
    </row>
    <row r="99" spans="1:3" x14ac:dyDescent="0.3">
      <c r="A99" t="b">
        <v>1</v>
      </c>
      <c r="B99">
        <v>-29.510925</v>
      </c>
      <c r="C99" s="2">
        <v>-4.0987395000000003E-2</v>
      </c>
    </row>
    <row r="100" spans="1:3" x14ac:dyDescent="0.3">
      <c r="A100" t="b">
        <v>1</v>
      </c>
      <c r="B100">
        <v>-7.9226685000000003</v>
      </c>
      <c r="C100" s="2">
        <v>-1.1003707E-2</v>
      </c>
    </row>
    <row r="101" spans="1:3" x14ac:dyDescent="0.3">
      <c r="A101" t="b">
        <v>1</v>
      </c>
      <c r="B101">
        <v>-29.510925</v>
      </c>
      <c r="C101" s="2">
        <v>-4.0987395000000003E-2</v>
      </c>
    </row>
    <row r="102" spans="1:3" x14ac:dyDescent="0.3">
      <c r="A102" t="b">
        <v>1</v>
      </c>
      <c r="B102">
        <v>97.632019999999997</v>
      </c>
      <c r="C102" s="2">
        <v>0.13560003000000001</v>
      </c>
    </row>
    <row r="103" spans="1:3" x14ac:dyDescent="0.3">
      <c r="A103" t="b">
        <v>1</v>
      </c>
      <c r="B103">
        <v>-11.072266000000001</v>
      </c>
      <c r="C103" s="2">
        <v>-1.5378146000000001E-2</v>
      </c>
    </row>
    <row r="104" spans="1:3" x14ac:dyDescent="0.3">
      <c r="A104" t="b">
        <v>1</v>
      </c>
      <c r="B104">
        <v>77.358890000000002</v>
      </c>
      <c r="C104" s="2">
        <v>0.10744289999999999</v>
      </c>
    </row>
    <row r="105" spans="1:3" x14ac:dyDescent="0.3">
      <c r="A105" t="b">
        <v>1</v>
      </c>
      <c r="B105">
        <v>77.358890000000002</v>
      </c>
      <c r="C105" s="2">
        <v>0.10744289999999999</v>
      </c>
    </row>
    <row r="106" spans="1:3" x14ac:dyDescent="0.3">
      <c r="A106" t="b">
        <v>1</v>
      </c>
      <c r="B106">
        <v>136.47748000000001</v>
      </c>
      <c r="C106" s="2">
        <v>0.18955205</v>
      </c>
    </row>
    <row r="107" spans="1:3" x14ac:dyDescent="0.3">
      <c r="A107" t="b">
        <v>1</v>
      </c>
      <c r="B107">
        <v>31.210083000000001</v>
      </c>
      <c r="C107" s="2">
        <v>4.3347336E-2</v>
      </c>
    </row>
    <row r="108" spans="1:3" x14ac:dyDescent="0.3">
      <c r="A108" t="b">
        <v>1</v>
      </c>
      <c r="B108">
        <v>-17.599426000000001</v>
      </c>
      <c r="C108" s="2">
        <v>-2.4443646999999999E-2</v>
      </c>
    </row>
    <row r="109" spans="1:3" x14ac:dyDescent="0.3">
      <c r="A109" t="b">
        <v>1</v>
      </c>
      <c r="B109">
        <v>-0.87365720000000002</v>
      </c>
      <c r="C109" s="2">
        <v>-1.2134127999999999E-3</v>
      </c>
    </row>
    <row r="110" spans="1:3" x14ac:dyDescent="0.3">
      <c r="A110" t="b">
        <v>1</v>
      </c>
      <c r="B110">
        <v>16.271422999999999</v>
      </c>
      <c r="C110" s="2">
        <v>2.25992E-2</v>
      </c>
    </row>
    <row r="111" spans="1:3" x14ac:dyDescent="0.3">
      <c r="A111" t="b">
        <v>1</v>
      </c>
      <c r="B111">
        <v>-29.510925</v>
      </c>
      <c r="C111" s="2">
        <v>-4.0987395000000003E-2</v>
      </c>
    </row>
    <row r="112" spans="1:3" x14ac:dyDescent="0.3">
      <c r="A112" t="b">
        <v>1</v>
      </c>
      <c r="B112">
        <v>-7.5791626000000001</v>
      </c>
      <c r="C112" s="2">
        <v>-1.0526614E-2</v>
      </c>
    </row>
    <row r="113" spans="1:3" x14ac:dyDescent="0.3">
      <c r="A113" t="b">
        <v>1</v>
      </c>
      <c r="B113">
        <v>21.436340000000001</v>
      </c>
      <c r="C113" s="2">
        <v>2.9772694999999998E-2</v>
      </c>
    </row>
    <row r="114" spans="1:3" x14ac:dyDescent="0.3">
      <c r="A114" t="b">
        <v>1</v>
      </c>
      <c r="B114">
        <v>77.358890000000002</v>
      </c>
      <c r="C114" s="2">
        <v>0.10744289999999999</v>
      </c>
    </row>
    <row r="115" spans="1:3" x14ac:dyDescent="0.3">
      <c r="A115" t="b">
        <v>1</v>
      </c>
      <c r="B115">
        <v>-29.510925</v>
      </c>
      <c r="C115" s="2">
        <v>-4.0987395000000003E-2</v>
      </c>
    </row>
    <row r="116" spans="1:3" x14ac:dyDescent="0.3">
      <c r="A116" t="b">
        <v>1</v>
      </c>
      <c r="B116">
        <v>-12.547852000000001</v>
      </c>
      <c r="C116" s="2">
        <v>-1.7427570999999999E-2</v>
      </c>
    </row>
    <row r="117" spans="1:3" x14ac:dyDescent="0.3">
      <c r="A117" t="b">
        <v>1</v>
      </c>
      <c r="B117">
        <v>-29.510925</v>
      </c>
      <c r="C117" s="2">
        <v>-4.0987395000000003E-2</v>
      </c>
    </row>
    <row r="118" spans="1:3" x14ac:dyDescent="0.3">
      <c r="A118" t="b">
        <v>1</v>
      </c>
      <c r="B118">
        <v>115.50708</v>
      </c>
      <c r="C118" s="2">
        <v>0.1604265</v>
      </c>
    </row>
    <row r="119" spans="1:3" x14ac:dyDescent="0.3">
      <c r="A119" t="b">
        <v>1</v>
      </c>
      <c r="B119">
        <v>108.00664999999999</v>
      </c>
      <c r="C119" s="2">
        <v>0.15000923999999999</v>
      </c>
    </row>
    <row r="120" spans="1:3" x14ac:dyDescent="0.3">
      <c r="A120" t="b">
        <v>1</v>
      </c>
      <c r="B120">
        <v>42.606810000000003</v>
      </c>
      <c r="C120" s="2">
        <v>5.917613E-2</v>
      </c>
    </row>
    <row r="121" spans="1:3" x14ac:dyDescent="0.3">
      <c r="A121" t="b">
        <v>1</v>
      </c>
      <c r="B121">
        <v>28.526122999999998</v>
      </c>
      <c r="C121" s="2">
        <v>3.9619617000000003E-2</v>
      </c>
    </row>
    <row r="122" spans="1:3" x14ac:dyDescent="0.3">
      <c r="A122" t="b">
        <v>1</v>
      </c>
      <c r="B122">
        <v>1.5405884000000001</v>
      </c>
      <c r="C122" s="2">
        <v>2.1397062E-3</v>
      </c>
    </row>
    <row r="123" spans="1:3" x14ac:dyDescent="0.3">
      <c r="A123" t="b">
        <v>1</v>
      </c>
      <c r="B123">
        <v>147.45459</v>
      </c>
      <c r="C123" s="2">
        <v>0.20479803999999999</v>
      </c>
    </row>
    <row r="124" spans="1:3" x14ac:dyDescent="0.3">
      <c r="A124" t="b">
        <v>1</v>
      </c>
      <c r="B124">
        <v>95.017579999999995</v>
      </c>
      <c r="C124" s="2">
        <v>0.13196885999999999</v>
      </c>
    </row>
    <row r="125" spans="1:3" x14ac:dyDescent="0.3">
      <c r="A125" t="b">
        <v>1</v>
      </c>
      <c r="B125">
        <v>23.200316999999998</v>
      </c>
      <c r="C125" s="2">
        <v>3.2222661999999999E-2</v>
      </c>
    </row>
    <row r="126" spans="1:3" x14ac:dyDescent="0.3">
      <c r="A126" t="b">
        <v>1</v>
      </c>
      <c r="B126">
        <v>-29.510925</v>
      </c>
      <c r="C126" s="2">
        <v>-4.0987395000000003E-2</v>
      </c>
    </row>
    <row r="127" spans="1:3" x14ac:dyDescent="0.3">
      <c r="A127" t="b">
        <v>1</v>
      </c>
      <c r="B127">
        <v>143.02838</v>
      </c>
      <c r="C127" s="2">
        <v>0.19865052</v>
      </c>
    </row>
    <row r="128" spans="1:3" x14ac:dyDescent="0.3">
      <c r="A128" t="b">
        <v>1</v>
      </c>
      <c r="B128">
        <v>124.336365</v>
      </c>
      <c r="C128" s="2">
        <v>0.17268939999999999</v>
      </c>
    </row>
    <row r="129" spans="1:3" x14ac:dyDescent="0.3">
      <c r="A129" t="b">
        <v>1</v>
      </c>
      <c r="B129">
        <v>14.1918335</v>
      </c>
      <c r="C129" s="2">
        <v>1.971088E-2</v>
      </c>
    </row>
    <row r="130" spans="1:3" x14ac:dyDescent="0.3">
      <c r="A130" t="b">
        <v>1</v>
      </c>
      <c r="B130">
        <v>110.50427000000001</v>
      </c>
      <c r="C130" s="2">
        <v>0.15347816</v>
      </c>
    </row>
    <row r="131" spans="1:3" x14ac:dyDescent="0.3">
      <c r="A131" t="b">
        <v>1</v>
      </c>
      <c r="B131">
        <v>28.88617</v>
      </c>
      <c r="C131" s="2">
        <v>4.0119679999999998E-2</v>
      </c>
    </row>
    <row r="132" spans="1:3" x14ac:dyDescent="0.3">
      <c r="A132" t="b">
        <v>1</v>
      </c>
      <c r="B132">
        <v>-1.5731812000000001</v>
      </c>
      <c r="C132" s="2">
        <v>-2.1849738E-3</v>
      </c>
    </row>
    <row r="133" spans="1:3" x14ac:dyDescent="0.3">
      <c r="A133" t="b">
        <v>1</v>
      </c>
      <c r="B133">
        <v>77.358890000000002</v>
      </c>
      <c r="C133" s="2">
        <v>0.10744289999999999</v>
      </c>
    </row>
    <row r="134" spans="1:3" x14ac:dyDescent="0.3">
      <c r="A134" t="b">
        <v>1</v>
      </c>
      <c r="B134">
        <v>35.290954999999997</v>
      </c>
      <c r="C134" s="2">
        <v>4.9015217E-2</v>
      </c>
    </row>
    <row r="135" spans="1:3" x14ac:dyDescent="0.3">
      <c r="A135" t="b">
        <v>1</v>
      </c>
      <c r="B135">
        <v>130.04694000000001</v>
      </c>
      <c r="C135" s="2">
        <v>0.18062074</v>
      </c>
    </row>
    <row r="136" spans="1:3" x14ac:dyDescent="0.3">
      <c r="A136" t="b">
        <v>1</v>
      </c>
      <c r="B136">
        <v>18.097961000000002</v>
      </c>
      <c r="C136" s="2">
        <v>2.5136057E-2</v>
      </c>
    </row>
    <row r="137" spans="1:3" x14ac:dyDescent="0.3">
      <c r="A137" t="b">
        <v>1</v>
      </c>
      <c r="B137">
        <v>121.06140000000001</v>
      </c>
      <c r="C137" s="2">
        <v>0.16814082999999999</v>
      </c>
    </row>
    <row r="138" spans="1:3" x14ac:dyDescent="0.3">
      <c r="A138" t="b">
        <v>1</v>
      </c>
      <c r="B138">
        <v>27.517395</v>
      </c>
      <c r="C138" s="2">
        <v>3.8218602999999997E-2</v>
      </c>
    </row>
    <row r="139" spans="1:3" x14ac:dyDescent="0.3">
      <c r="A139" t="b">
        <v>1</v>
      </c>
      <c r="B139">
        <v>77.358890000000002</v>
      </c>
      <c r="C139" s="2">
        <v>0.10744289999999999</v>
      </c>
    </row>
    <row r="140" spans="1:3" x14ac:dyDescent="0.3">
      <c r="A140" t="b">
        <v>1</v>
      </c>
      <c r="B140">
        <v>77.358890000000002</v>
      </c>
      <c r="C140" s="2">
        <v>0.10744289999999999</v>
      </c>
    </row>
    <row r="141" spans="1:3" x14ac:dyDescent="0.3">
      <c r="A141" t="b">
        <v>1</v>
      </c>
      <c r="B141">
        <v>11.861938</v>
      </c>
      <c r="C141" s="2">
        <v>1.6474914E-2</v>
      </c>
    </row>
    <row r="142" spans="1:3" x14ac:dyDescent="0.3">
      <c r="A142" t="b">
        <v>1</v>
      </c>
      <c r="B142">
        <v>-29.510925</v>
      </c>
      <c r="C142" s="2">
        <v>-4.0987395000000003E-2</v>
      </c>
    </row>
    <row r="143" spans="1:3" x14ac:dyDescent="0.3">
      <c r="A143" t="b">
        <v>1</v>
      </c>
      <c r="B143">
        <v>24.578064000000001</v>
      </c>
      <c r="C143" s="2">
        <v>3.4136199999999998E-2</v>
      </c>
    </row>
    <row r="144" spans="1:3" x14ac:dyDescent="0.3">
      <c r="A144" t="b">
        <v>1</v>
      </c>
      <c r="B144">
        <v>106.57623</v>
      </c>
      <c r="C144" s="2">
        <v>0.14802255</v>
      </c>
    </row>
    <row r="145" spans="1:3" x14ac:dyDescent="0.3">
      <c r="A145" t="b">
        <v>1</v>
      </c>
      <c r="B145">
        <v>6.4140015000000004</v>
      </c>
      <c r="C145" s="2">
        <v>8.9083349999999999E-3</v>
      </c>
    </row>
    <row r="146" spans="1:3" x14ac:dyDescent="0.3">
      <c r="A146" t="b">
        <v>1</v>
      </c>
      <c r="B146">
        <v>-3.0131836000000001</v>
      </c>
      <c r="C146" s="2">
        <v>-4.1849770000000003E-3</v>
      </c>
    </row>
    <row r="147" spans="1:3" x14ac:dyDescent="0.3">
      <c r="A147" t="b">
        <v>1</v>
      </c>
      <c r="B147">
        <v>97.539733999999996</v>
      </c>
      <c r="C147" s="2">
        <v>0.13547185</v>
      </c>
    </row>
    <row r="148" spans="1:3" x14ac:dyDescent="0.3">
      <c r="A148" t="b">
        <v>1</v>
      </c>
      <c r="B148">
        <v>100.24927</v>
      </c>
      <c r="C148" s="2">
        <v>0.1392351</v>
      </c>
    </row>
    <row r="149" spans="1:3" x14ac:dyDescent="0.3">
      <c r="A149" t="b">
        <v>1</v>
      </c>
      <c r="B149">
        <v>-29.510925</v>
      </c>
      <c r="C149" s="2">
        <v>-4.0987395000000003E-2</v>
      </c>
    </row>
    <row r="150" spans="1:3" x14ac:dyDescent="0.3">
      <c r="A150" t="b">
        <v>1</v>
      </c>
      <c r="B150">
        <v>121.62036000000001</v>
      </c>
      <c r="C150" s="2">
        <v>0.16891716000000001</v>
      </c>
    </row>
    <row r="151" spans="1:3" x14ac:dyDescent="0.3">
      <c r="A151" t="b">
        <v>1</v>
      </c>
      <c r="B151">
        <v>119.73242</v>
      </c>
      <c r="C151" s="2">
        <v>0.16629504000000001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CF13-5DD3-4A9E-B4CE-74FCFF2B0B96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1093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-48.276062000000003</v>
      </c>
      <c r="C2" s="2">
        <v>-6.7050083999999996E-2</v>
      </c>
      <c r="E2" s="1" t="s">
        <v>3</v>
      </c>
      <c r="F2" s="2">
        <f xml:space="preserve"> COUNTIF(TradeResults13[Column1], "VERDADEIRO") / COUNTA(TradeResults13[Column1])</f>
        <v>1</v>
      </c>
    </row>
    <row r="3" spans="1:6" ht="18" x14ac:dyDescent="0.35">
      <c r="A3" t="b">
        <v>1</v>
      </c>
      <c r="B3">
        <v>-48.276062000000003</v>
      </c>
      <c r="C3" s="2">
        <v>-6.7050083999999996E-2</v>
      </c>
      <c r="E3" s="1" t="s">
        <v>4</v>
      </c>
      <c r="F3" s="2">
        <f t="array" ref="F3" xml:space="preserve"> AVERAGE(IF(TradeResults13[Column1] = TRUE,TradeResults13[Column3]))</f>
        <v>4.2787370613333334E-2</v>
      </c>
    </row>
    <row r="4" spans="1:6" ht="18" x14ac:dyDescent="0.35">
      <c r="A4" t="b">
        <v>1</v>
      </c>
      <c r="B4">
        <v>-48.276062000000003</v>
      </c>
      <c r="C4" s="2">
        <v>-6.7050083999999996E-2</v>
      </c>
      <c r="E4" s="1" t="s">
        <v>8</v>
      </c>
      <c r="F4" s="6">
        <f t="array" ref="F4" xml:space="preserve"> AVERAGE(IF(TradeResults13[Column1] = TRUE,TradeResults13[Column2],0))</f>
        <v>30.806903506666689</v>
      </c>
    </row>
    <row r="5" spans="1:6" ht="18" x14ac:dyDescent="0.35">
      <c r="A5" t="b">
        <v>1</v>
      </c>
      <c r="B5">
        <v>-48.276062000000003</v>
      </c>
      <c r="C5" s="2">
        <v>-6.7050083999999996E-2</v>
      </c>
      <c r="E5" s="4" t="s">
        <v>5</v>
      </c>
      <c r="F5" s="2">
        <f t="array" ref="F5">_xlfn.STDEV.P(IF(TradeResults13[Column1]=TRUE, TradeResults13[Column3]))</f>
        <v>9.8684470477101882E-2</v>
      </c>
    </row>
    <row r="6" spans="1:6" ht="18" x14ac:dyDescent="0.35">
      <c r="A6" t="b">
        <v>1</v>
      </c>
      <c r="B6">
        <v>94.644959999999998</v>
      </c>
      <c r="C6" s="2">
        <v>0.13145134</v>
      </c>
      <c r="E6" s="1" t="s">
        <v>6</v>
      </c>
      <c r="F6" s="2">
        <f t="array" ref="F6">_xlfn.STDEV.P(IF(TradeResults13[Column1]=TRUE, IF(TradeResults13[Column3]&gt;0,TradeResults13[Column3])))</f>
        <v>5.5511151231257827E-17</v>
      </c>
    </row>
    <row r="7" spans="1:6" ht="18" x14ac:dyDescent="0.35">
      <c r="A7" t="b">
        <v>1</v>
      </c>
      <c r="B7">
        <v>94.644959999999998</v>
      </c>
      <c r="C7" s="2">
        <v>0.13145134</v>
      </c>
      <c r="E7" s="1" t="s">
        <v>7</v>
      </c>
      <c r="F7" s="3">
        <f t="array" ref="F7">_xlfn.STDEV.P(IF(TradeResults13[Column1]=TRUE, IF(TradeResults13[Column3]&lt;0,TradeResults13[Column3])))</f>
        <v>6.9388939039072284E-17</v>
      </c>
    </row>
    <row r="8" spans="1:6" x14ac:dyDescent="0.3">
      <c r="A8" t="b">
        <v>1</v>
      </c>
      <c r="B8">
        <v>94.644959999999998</v>
      </c>
      <c r="C8" s="2">
        <v>0.13145134</v>
      </c>
    </row>
    <row r="9" spans="1:6" x14ac:dyDescent="0.3">
      <c r="A9" t="b">
        <v>1</v>
      </c>
      <c r="B9">
        <v>-48.276062000000003</v>
      </c>
      <c r="C9" s="2">
        <v>-6.7050083999999996E-2</v>
      </c>
    </row>
    <row r="10" spans="1:6" x14ac:dyDescent="0.3">
      <c r="A10" t="b">
        <v>1</v>
      </c>
      <c r="B10">
        <v>94.644959999999998</v>
      </c>
      <c r="C10" s="2">
        <v>0.13145134</v>
      </c>
    </row>
    <row r="11" spans="1:6" x14ac:dyDescent="0.3">
      <c r="A11" t="b">
        <v>1</v>
      </c>
      <c r="B11">
        <v>-48.276062000000003</v>
      </c>
      <c r="C11" s="2">
        <v>-6.7050083999999996E-2</v>
      </c>
    </row>
    <row r="12" spans="1:6" x14ac:dyDescent="0.3">
      <c r="A12" t="b">
        <v>1</v>
      </c>
      <c r="B12">
        <v>94.644959999999998</v>
      </c>
      <c r="C12" s="2">
        <v>0.13145134</v>
      </c>
    </row>
    <row r="13" spans="1:6" x14ac:dyDescent="0.3">
      <c r="A13" t="b">
        <v>1</v>
      </c>
      <c r="B13">
        <v>-48.276062000000003</v>
      </c>
      <c r="C13" s="2">
        <v>-6.7050083999999996E-2</v>
      </c>
    </row>
    <row r="14" spans="1:6" x14ac:dyDescent="0.3">
      <c r="A14" t="b">
        <v>1</v>
      </c>
      <c r="B14">
        <v>94.644959999999998</v>
      </c>
      <c r="C14" s="2">
        <v>0.13145134</v>
      </c>
    </row>
    <row r="15" spans="1:6" x14ac:dyDescent="0.3">
      <c r="A15" t="b">
        <v>1</v>
      </c>
      <c r="B15">
        <v>94.644959999999998</v>
      </c>
      <c r="C15" s="2">
        <v>0.13145134</v>
      </c>
    </row>
    <row r="16" spans="1:6" x14ac:dyDescent="0.3">
      <c r="A16" t="b">
        <v>1</v>
      </c>
      <c r="B16">
        <v>-48.276062000000003</v>
      </c>
      <c r="C16" s="2">
        <v>-6.7050083999999996E-2</v>
      </c>
    </row>
    <row r="17" spans="1:3" x14ac:dyDescent="0.3">
      <c r="A17" t="b">
        <v>1</v>
      </c>
      <c r="B17">
        <v>-48.276062000000003</v>
      </c>
      <c r="C17" s="2">
        <v>-6.7050083999999996E-2</v>
      </c>
    </row>
    <row r="18" spans="1:3" x14ac:dyDescent="0.3">
      <c r="A18" t="b">
        <v>1</v>
      </c>
      <c r="B18">
        <v>-48.276062000000003</v>
      </c>
      <c r="C18" s="2">
        <v>-6.7050083999999996E-2</v>
      </c>
    </row>
    <row r="19" spans="1:3" x14ac:dyDescent="0.3">
      <c r="A19" t="b">
        <v>1</v>
      </c>
      <c r="B19">
        <v>94.644959999999998</v>
      </c>
      <c r="C19" s="2">
        <v>0.13145134</v>
      </c>
    </row>
    <row r="20" spans="1:3" x14ac:dyDescent="0.3">
      <c r="A20" t="b">
        <v>1</v>
      </c>
      <c r="B20">
        <v>94.644959999999998</v>
      </c>
      <c r="C20" s="2">
        <v>0.13145134</v>
      </c>
    </row>
    <row r="21" spans="1:3" x14ac:dyDescent="0.3">
      <c r="A21" t="b">
        <v>1</v>
      </c>
      <c r="B21">
        <v>-48.276062000000003</v>
      </c>
      <c r="C21" s="2">
        <v>-6.7050083999999996E-2</v>
      </c>
    </row>
    <row r="22" spans="1:3" x14ac:dyDescent="0.3">
      <c r="A22" t="b">
        <v>1</v>
      </c>
      <c r="B22">
        <v>-48.276062000000003</v>
      </c>
      <c r="C22" s="2">
        <v>-6.7050083999999996E-2</v>
      </c>
    </row>
    <row r="23" spans="1:3" x14ac:dyDescent="0.3">
      <c r="A23" t="b">
        <v>1</v>
      </c>
      <c r="B23">
        <v>94.644959999999998</v>
      </c>
      <c r="C23" s="2">
        <v>0.13145134</v>
      </c>
    </row>
    <row r="24" spans="1:3" x14ac:dyDescent="0.3">
      <c r="A24" t="b">
        <v>1</v>
      </c>
      <c r="B24">
        <v>94.644959999999998</v>
      </c>
      <c r="C24" s="2">
        <v>0.13145134</v>
      </c>
    </row>
    <row r="25" spans="1:3" x14ac:dyDescent="0.3">
      <c r="A25" t="b">
        <v>1</v>
      </c>
      <c r="B25">
        <v>-48.276062000000003</v>
      </c>
      <c r="C25" s="2">
        <v>-6.7050083999999996E-2</v>
      </c>
    </row>
    <row r="26" spans="1:3" x14ac:dyDescent="0.3">
      <c r="A26" t="b">
        <v>1</v>
      </c>
      <c r="B26">
        <v>94.644959999999998</v>
      </c>
      <c r="C26" s="2">
        <v>0.13145134</v>
      </c>
    </row>
    <row r="27" spans="1:3" x14ac:dyDescent="0.3">
      <c r="A27" t="b">
        <v>1</v>
      </c>
      <c r="B27">
        <v>94.644959999999998</v>
      </c>
      <c r="C27" s="2">
        <v>0.13145134</v>
      </c>
    </row>
    <row r="28" spans="1:3" x14ac:dyDescent="0.3">
      <c r="A28" t="b">
        <v>1</v>
      </c>
      <c r="B28">
        <v>-48.276062000000003</v>
      </c>
      <c r="C28" s="2">
        <v>-6.7050083999999996E-2</v>
      </c>
    </row>
    <row r="29" spans="1:3" x14ac:dyDescent="0.3">
      <c r="A29" t="b">
        <v>1</v>
      </c>
      <c r="B29">
        <v>94.644959999999998</v>
      </c>
      <c r="C29" s="2">
        <v>0.13145134</v>
      </c>
    </row>
    <row r="30" spans="1:3" x14ac:dyDescent="0.3">
      <c r="A30" t="b">
        <v>1</v>
      </c>
      <c r="B30">
        <v>94.644959999999998</v>
      </c>
      <c r="C30" s="2">
        <v>0.13145134</v>
      </c>
    </row>
    <row r="31" spans="1:3" x14ac:dyDescent="0.3">
      <c r="A31" t="b">
        <v>1</v>
      </c>
      <c r="B31">
        <v>-48.276062000000003</v>
      </c>
      <c r="C31" s="2">
        <v>-6.7050083999999996E-2</v>
      </c>
    </row>
    <row r="32" spans="1:3" x14ac:dyDescent="0.3">
      <c r="A32" t="b">
        <v>1</v>
      </c>
      <c r="B32">
        <v>-48.276062000000003</v>
      </c>
      <c r="C32" s="2">
        <v>-6.7050083999999996E-2</v>
      </c>
    </row>
    <row r="33" spans="1:3" x14ac:dyDescent="0.3">
      <c r="A33" t="b">
        <v>1</v>
      </c>
      <c r="B33">
        <v>94.644959999999998</v>
      </c>
      <c r="C33" s="2">
        <v>0.13145134</v>
      </c>
    </row>
    <row r="34" spans="1:3" x14ac:dyDescent="0.3">
      <c r="A34" t="b">
        <v>1</v>
      </c>
      <c r="B34">
        <v>-48.276062000000003</v>
      </c>
      <c r="C34" s="2">
        <v>-6.7050083999999996E-2</v>
      </c>
    </row>
    <row r="35" spans="1:3" x14ac:dyDescent="0.3">
      <c r="A35" t="b">
        <v>1</v>
      </c>
      <c r="B35">
        <v>94.644959999999998</v>
      </c>
      <c r="C35" s="2">
        <v>0.13145134</v>
      </c>
    </row>
    <row r="36" spans="1:3" x14ac:dyDescent="0.3">
      <c r="A36" t="b">
        <v>1</v>
      </c>
      <c r="B36">
        <v>94.644959999999998</v>
      </c>
      <c r="C36" s="2">
        <v>0.13145134</v>
      </c>
    </row>
    <row r="37" spans="1:3" x14ac:dyDescent="0.3">
      <c r="A37" t="b">
        <v>1</v>
      </c>
      <c r="B37">
        <v>-48.276062000000003</v>
      </c>
      <c r="C37" s="2">
        <v>-6.7050083999999996E-2</v>
      </c>
    </row>
    <row r="38" spans="1:3" x14ac:dyDescent="0.3">
      <c r="A38" t="b">
        <v>1</v>
      </c>
      <c r="B38">
        <v>94.644959999999998</v>
      </c>
      <c r="C38" s="2">
        <v>0.13145134</v>
      </c>
    </row>
    <row r="39" spans="1:3" x14ac:dyDescent="0.3">
      <c r="A39" t="b">
        <v>1</v>
      </c>
      <c r="B39">
        <v>94.644959999999998</v>
      </c>
      <c r="C39" s="2">
        <v>0.13145134</v>
      </c>
    </row>
    <row r="40" spans="1:3" x14ac:dyDescent="0.3">
      <c r="A40" t="b">
        <v>1</v>
      </c>
      <c r="B40">
        <v>-48.276062000000003</v>
      </c>
      <c r="C40" s="2">
        <v>-6.7050083999999996E-2</v>
      </c>
    </row>
    <row r="41" spans="1:3" x14ac:dyDescent="0.3">
      <c r="A41" t="b">
        <v>1</v>
      </c>
      <c r="B41">
        <v>-48.276062000000003</v>
      </c>
      <c r="C41" s="2">
        <v>-6.7050083999999996E-2</v>
      </c>
    </row>
    <row r="42" spans="1:3" x14ac:dyDescent="0.3">
      <c r="A42" t="b">
        <v>1</v>
      </c>
      <c r="B42">
        <v>-48.276062000000003</v>
      </c>
      <c r="C42" s="2">
        <v>-6.7050083999999996E-2</v>
      </c>
    </row>
    <row r="43" spans="1:3" x14ac:dyDescent="0.3">
      <c r="A43" t="b">
        <v>1</v>
      </c>
      <c r="B43">
        <v>94.644959999999998</v>
      </c>
      <c r="C43" s="2">
        <v>0.13145134</v>
      </c>
    </row>
    <row r="44" spans="1:3" x14ac:dyDescent="0.3">
      <c r="A44" t="b">
        <v>1</v>
      </c>
      <c r="B44">
        <v>-48.276062000000003</v>
      </c>
      <c r="C44" s="2">
        <v>-6.7050083999999996E-2</v>
      </c>
    </row>
    <row r="45" spans="1:3" x14ac:dyDescent="0.3">
      <c r="A45" t="b">
        <v>1</v>
      </c>
      <c r="B45">
        <v>-48.276062000000003</v>
      </c>
      <c r="C45" s="2">
        <v>-6.7050083999999996E-2</v>
      </c>
    </row>
    <row r="46" spans="1:3" x14ac:dyDescent="0.3">
      <c r="A46" t="b">
        <v>1</v>
      </c>
      <c r="B46">
        <v>-48.276062000000003</v>
      </c>
      <c r="C46" s="2">
        <v>-6.7050083999999996E-2</v>
      </c>
    </row>
    <row r="47" spans="1:3" x14ac:dyDescent="0.3">
      <c r="A47" t="b">
        <v>1</v>
      </c>
      <c r="B47">
        <v>94.644959999999998</v>
      </c>
      <c r="C47" s="2">
        <v>0.13145134</v>
      </c>
    </row>
    <row r="48" spans="1:3" x14ac:dyDescent="0.3">
      <c r="A48" t="b">
        <v>1</v>
      </c>
      <c r="B48">
        <v>-48.276062000000003</v>
      </c>
      <c r="C48" s="2">
        <v>-6.7050083999999996E-2</v>
      </c>
    </row>
    <row r="49" spans="1:3" x14ac:dyDescent="0.3">
      <c r="A49" t="b">
        <v>1</v>
      </c>
      <c r="B49">
        <v>-48.276062000000003</v>
      </c>
      <c r="C49" s="2">
        <v>-6.7050083999999996E-2</v>
      </c>
    </row>
    <row r="50" spans="1:3" x14ac:dyDescent="0.3">
      <c r="A50" t="b">
        <v>1</v>
      </c>
      <c r="B50">
        <v>94.644959999999998</v>
      </c>
      <c r="C50" s="2">
        <v>0.13145134</v>
      </c>
    </row>
    <row r="51" spans="1:3" x14ac:dyDescent="0.3">
      <c r="A51" t="b">
        <v>1</v>
      </c>
      <c r="B51">
        <v>-48.276062000000003</v>
      </c>
      <c r="C51" s="2">
        <v>-6.7050083999999996E-2</v>
      </c>
    </row>
    <row r="52" spans="1:3" x14ac:dyDescent="0.3">
      <c r="A52" t="b">
        <v>1</v>
      </c>
      <c r="B52">
        <v>94.644959999999998</v>
      </c>
      <c r="C52" s="2">
        <v>0.13145134</v>
      </c>
    </row>
    <row r="53" spans="1:3" x14ac:dyDescent="0.3">
      <c r="A53" t="b">
        <v>1</v>
      </c>
      <c r="B53">
        <v>-48.276062000000003</v>
      </c>
      <c r="C53" s="2">
        <v>-6.7050083999999996E-2</v>
      </c>
    </row>
    <row r="54" spans="1:3" x14ac:dyDescent="0.3">
      <c r="A54" t="b">
        <v>1</v>
      </c>
      <c r="B54">
        <v>94.644959999999998</v>
      </c>
      <c r="C54" s="2">
        <v>0.13145134</v>
      </c>
    </row>
    <row r="55" spans="1:3" x14ac:dyDescent="0.3">
      <c r="A55" t="b">
        <v>1</v>
      </c>
      <c r="B55">
        <v>94.644959999999998</v>
      </c>
      <c r="C55" s="2">
        <v>0.13145134</v>
      </c>
    </row>
    <row r="56" spans="1:3" x14ac:dyDescent="0.3">
      <c r="A56" t="b">
        <v>1</v>
      </c>
      <c r="B56">
        <v>-48.276062000000003</v>
      </c>
      <c r="C56" s="2">
        <v>-6.7050083999999996E-2</v>
      </c>
    </row>
    <row r="57" spans="1:3" x14ac:dyDescent="0.3">
      <c r="A57" t="b">
        <v>1</v>
      </c>
      <c r="B57">
        <v>-48.276062000000003</v>
      </c>
      <c r="C57" s="2">
        <v>-6.7050083999999996E-2</v>
      </c>
    </row>
    <row r="58" spans="1:3" x14ac:dyDescent="0.3">
      <c r="A58" t="b">
        <v>1</v>
      </c>
      <c r="B58">
        <v>-48.276062000000003</v>
      </c>
      <c r="C58" s="2">
        <v>-6.7050083999999996E-2</v>
      </c>
    </row>
    <row r="59" spans="1:3" x14ac:dyDescent="0.3">
      <c r="A59" t="b">
        <v>1</v>
      </c>
      <c r="B59">
        <v>94.644959999999998</v>
      </c>
      <c r="C59" s="2">
        <v>0.13145134</v>
      </c>
    </row>
    <row r="60" spans="1:3" x14ac:dyDescent="0.3">
      <c r="A60" t="b">
        <v>1</v>
      </c>
      <c r="B60">
        <v>-48.276062000000003</v>
      </c>
      <c r="C60" s="2">
        <v>-6.7050083999999996E-2</v>
      </c>
    </row>
    <row r="61" spans="1:3" x14ac:dyDescent="0.3">
      <c r="A61" t="b">
        <v>1</v>
      </c>
      <c r="B61">
        <v>94.644959999999998</v>
      </c>
      <c r="C61" s="2">
        <v>0.13145134</v>
      </c>
    </row>
    <row r="62" spans="1:3" x14ac:dyDescent="0.3">
      <c r="A62" t="b">
        <v>1</v>
      </c>
      <c r="B62">
        <v>-48.276062000000003</v>
      </c>
      <c r="C62" s="2">
        <v>-6.7050083999999996E-2</v>
      </c>
    </row>
    <row r="63" spans="1:3" x14ac:dyDescent="0.3">
      <c r="A63" t="b">
        <v>1</v>
      </c>
      <c r="B63">
        <v>-48.276062000000003</v>
      </c>
      <c r="C63" s="2">
        <v>-6.7050083999999996E-2</v>
      </c>
    </row>
    <row r="64" spans="1:3" x14ac:dyDescent="0.3">
      <c r="A64" t="b">
        <v>1</v>
      </c>
      <c r="B64">
        <v>94.644959999999998</v>
      </c>
      <c r="C64" s="2">
        <v>0.13145134</v>
      </c>
    </row>
    <row r="65" spans="1:3" x14ac:dyDescent="0.3">
      <c r="A65" t="b">
        <v>1</v>
      </c>
      <c r="B65">
        <v>94.644959999999998</v>
      </c>
      <c r="C65" s="2">
        <v>0.13145134</v>
      </c>
    </row>
    <row r="66" spans="1:3" x14ac:dyDescent="0.3">
      <c r="A66" t="b">
        <v>1</v>
      </c>
      <c r="B66">
        <v>-48.276062000000003</v>
      </c>
      <c r="C66" s="2">
        <v>-6.7050083999999996E-2</v>
      </c>
    </row>
    <row r="67" spans="1:3" x14ac:dyDescent="0.3">
      <c r="A67" t="b">
        <v>1</v>
      </c>
      <c r="B67">
        <v>94.644959999999998</v>
      </c>
      <c r="C67" s="2">
        <v>0.13145134</v>
      </c>
    </row>
    <row r="68" spans="1:3" x14ac:dyDescent="0.3">
      <c r="A68" t="b">
        <v>1</v>
      </c>
      <c r="B68">
        <v>94.644959999999998</v>
      </c>
      <c r="C68" s="2">
        <v>0.13145134</v>
      </c>
    </row>
    <row r="69" spans="1:3" x14ac:dyDescent="0.3">
      <c r="A69" t="b">
        <v>1</v>
      </c>
      <c r="B69">
        <v>94.644959999999998</v>
      </c>
      <c r="C69" s="2">
        <v>0.13145134</v>
      </c>
    </row>
    <row r="70" spans="1:3" x14ac:dyDescent="0.3">
      <c r="A70" t="b">
        <v>1</v>
      </c>
      <c r="B70">
        <v>-48.276062000000003</v>
      </c>
      <c r="C70" s="2">
        <v>-6.7050083999999996E-2</v>
      </c>
    </row>
    <row r="71" spans="1:3" x14ac:dyDescent="0.3">
      <c r="A71" t="b">
        <v>1</v>
      </c>
      <c r="B71">
        <v>94.644959999999998</v>
      </c>
      <c r="C71" s="2">
        <v>0.13145134</v>
      </c>
    </row>
    <row r="72" spans="1:3" x14ac:dyDescent="0.3">
      <c r="A72" t="b">
        <v>1</v>
      </c>
      <c r="B72">
        <v>94.644959999999998</v>
      </c>
      <c r="C72" s="2">
        <v>0.13145134</v>
      </c>
    </row>
    <row r="73" spans="1:3" x14ac:dyDescent="0.3">
      <c r="A73" t="b">
        <v>1</v>
      </c>
      <c r="B73">
        <v>94.644959999999998</v>
      </c>
      <c r="C73" s="2">
        <v>0.13145134</v>
      </c>
    </row>
    <row r="74" spans="1:3" x14ac:dyDescent="0.3">
      <c r="A74" t="b">
        <v>1</v>
      </c>
      <c r="B74">
        <v>-48.276062000000003</v>
      </c>
      <c r="C74" s="2">
        <v>-6.7050083999999996E-2</v>
      </c>
    </row>
    <row r="75" spans="1:3" x14ac:dyDescent="0.3">
      <c r="A75" t="b">
        <v>1</v>
      </c>
      <c r="B75">
        <v>-48.276062000000003</v>
      </c>
      <c r="C75" s="2">
        <v>-6.7050083999999996E-2</v>
      </c>
    </row>
    <row r="76" spans="1:3" x14ac:dyDescent="0.3">
      <c r="A76" t="b">
        <v>1</v>
      </c>
      <c r="B76">
        <v>94.644959999999998</v>
      </c>
      <c r="C76" s="2">
        <v>0.13145134</v>
      </c>
    </row>
    <row r="77" spans="1:3" x14ac:dyDescent="0.3">
      <c r="A77" t="b">
        <v>1</v>
      </c>
      <c r="B77">
        <v>94.644959999999998</v>
      </c>
      <c r="C77" s="2">
        <v>0.13145134</v>
      </c>
    </row>
    <row r="78" spans="1:3" x14ac:dyDescent="0.3">
      <c r="A78" t="b">
        <v>1</v>
      </c>
      <c r="B78">
        <v>-48.276062000000003</v>
      </c>
      <c r="C78" s="2">
        <v>-6.7050083999999996E-2</v>
      </c>
    </row>
    <row r="79" spans="1:3" x14ac:dyDescent="0.3">
      <c r="A79" t="b">
        <v>1</v>
      </c>
      <c r="B79">
        <v>-48.276062000000003</v>
      </c>
      <c r="C79" s="2">
        <v>-6.7050083999999996E-2</v>
      </c>
    </row>
    <row r="80" spans="1:3" x14ac:dyDescent="0.3">
      <c r="A80" t="b">
        <v>1</v>
      </c>
      <c r="B80">
        <v>94.644959999999998</v>
      </c>
      <c r="C80" s="2">
        <v>0.13145134</v>
      </c>
    </row>
    <row r="81" spans="1:3" x14ac:dyDescent="0.3">
      <c r="A81" t="b">
        <v>1</v>
      </c>
      <c r="B81">
        <v>94.644959999999998</v>
      </c>
      <c r="C81" s="2">
        <v>0.13145134</v>
      </c>
    </row>
    <row r="82" spans="1:3" x14ac:dyDescent="0.3">
      <c r="A82" t="b">
        <v>1</v>
      </c>
      <c r="B82">
        <v>94.644959999999998</v>
      </c>
      <c r="C82" s="2">
        <v>0.13145134</v>
      </c>
    </row>
    <row r="83" spans="1:3" x14ac:dyDescent="0.3">
      <c r="A83" t="b">
        <v>1</v>
      </c>
      <c r="B83">
        <v>-48.276062000000003</v>
      </c>
      <c r="C83" s="2">
        <v>-6.7050083999999996E-2</v>
      </c>
    </row>
    <row r="84" spans="1:3" x14ac:dyDescent="0.3">
      <c r="A84" t="b">
        <v>1</v>
      </c>
      <c r="B84">
        <v>-48.276062000000003</v>
      </c>
      <c r="C84" s="2">
        <v>-6.7050083999999996E-2</v>
      </c>
    </row>
    <row r="85" spans="1:3" x14ac:dyDescent="0.3">
      <c r="A85" t="b">
        <v>1</v>
      </c>
      <c r="B85">
        <v>94.644959999999998</v>
      </c>
      <c r="C85" s="2">
        <v>0.13145134</v>
      </c>
    </row>
    <row r="86" spans="1:3" x14ac:dyDescent="0.3">
      <c r="A86" t="b">
        <v>1</v>
      </c>
      <c r="B86">
        <v>-48.276062000000003</v>
      </c>
      <c r="C86" s="2">
        <v>-6.7050083999999996E-2</v>
      </c>
    </row>
    <row r="87" spans="1:3" x14ac:dyDescent="0.3">
      <c r="A87" t="b">
        <v>1</v>
      </c>
      <c r="B87">
        <v>-48.276062000000003</v>
      </c>
      <c r="C87" s="2">
        <v>-6.7050083999999996E-2</v>
      </c>
    </row>
    <row r="88" spans="1:3" x14ac:dyDescent="0.3">
      <c r="A88" t="b">
        <v>1</v>
      </c>
      <c r="B88">
        <v>-48.276062000000003</v>
      </c>
      <c r="C88" s="2">
        <v>-6.7050083999999996E-2</v>
      </c>
    </row>
    <row r="89" spans="1:3" x14ac:dyDescent="0.3">
      <c r="A89" t="b">
        <v>1</v>
      </c>
      <c r="B89">
        <v>-48.276062000000003</v>
      </c>
      <c r="C89" s="2">
        <v>-6.7050083999999996E-2</v>
      </c>
    </row>
    <row r="90" spans="1:3" x14ac:dyDescent="0.3">
      <c r="A90" t="b">
        <v>1</v>
      </c>
      <c r="B90">
        <v>94.644959999999998</v>
      </c>
      <c r="C90" s="2">
        <v>0.13145134</v>
      </c>
    </row>
    <row r="91" spans="1:3" x14ac:dyDescent="0.3">
      <c r="A91" t="b">
        <v>1</v>
      </c>
      <c r="B91">
        <v>-48.276062000000003</v>
      </c>
      <c r="C91" s="2">
        <v>-6.7050083999999996E-2</v>
      </c>
    </row>
    <row r="92" spans="1:3" x14ac:dyDescent="0.3">
      <c r="A92" t="b">
        <v>1</v>
      </c>
      <c r="B92">
        <v>-48.276062000000003</v>
      </c>
      <c r="C92" s="2">
        <v>-6.7050083999999996E-2</v>
      </c>
    </row>
    <row r="93" spans="1:3" x14ac:dyDescent="0.3">
      <c r="A93" t="b">
        <v>1</v>
      </c>
      <c r="B93">
        <v>-48.276062000000003</v>
      </c>
      <c r="C93" s="2">
        <v>-6.7050083999999996E-2</v>
      </c>
    </row>
    <row r="94" spans="1:3" x14ac:dyDescent="0.3">
      <c r="A94" t="b">
        <v>1</v>
      </c>
      <c r="B94">
        <v>94.644959999999998</v>
      </c>
      <c r="C94" s="2">
        <v>0.13145134</v>
      </c>
    </row>
    <row r="95" spans="1:3" x14ac:dyDescent="0.3">
      <c r="A95" t="b">
        <v>1</v>
      </c>
      <c r="B95">
        <v>94.644959999999998</v>
      </c>
      <c r="C95" s="2">
        <v>0.13145134</v>
      </c>
    </row>
    <row r="96" spans="1:3" x14ac:dyDescent="0.3">
      <c r="A96" t="b">
        <v>1</v>
      </c>
      <c r="B96">
        <v>94.644959999999998</v>
      </c>
      <c r="C96" s="2">
        <v>0.13145134</v>
      </c>
    </row>
    <row r="97" spans="1:3" x14ac:dyDescent="0.3">
      <c r="A97" t="b">
        <v>1</v>
      </c>
      <c r="B97">
        <v>94.644959999999998</v>
      </c>
      <c r="C97" s="2">
        <v>0.13145134</v>
      </c>
    </row>
    <row r="98" spans="1:3" x14ac:dyDescent="0.3">
      <c r="A98" t="b">
        <v>1</v>
      </c>
      <c r="B98">
        <v>94.644959999999998</v>
      </c>
      <c r="C98" s="2">
        <v>0.13145134</v>
      </c>
    </row>
    <row r="99" spans="1:3" x14ac:dyDescent="0.3">
      <c r="A99" t="b">
        <v>1</v>
      </c>
      <c r="B99">
        <v>94.644959999999998</v>
      </c>
      <c r="C99" s="2">
        <v>0.13145134</v>
      </c>
    </row>
    <row r="100" spans="1:3" x14ac:dyDescent="0.3">
      <c r="A100" t="b">
        <v>1</v>
      </c>
      <c r="B100">
        <v>94.644959999999998</v>
      </c>
      <c r="C100" s="2">
        <v>0.13145134</v>
      </c>
    </row>
    <row r="101" spans="1:3" x14ac:dyDescent="0.3">
      <c r="A101" t="b">
        <v>1</v>
      </c>
      <c r="B101">
        <v>94.644959999999998</v>
      </c>
      <c r="C101" s="2">
        <v>0.13145134</v>
      </c>
    </row>
    <row r="102" spans="1:3" x14ac:dyDescent="0.3">
      <c r="A102" t="b">
        <v>1</v>
      </c>
      <c r="B102">
        <v>94.644959999999998</v>
      </c>
      <c r="C102" s="2">
        <v>0.13145134</v>
      </c>
    </row>
    <row r="103" spans="1:3" x14ac:dyDescent="0.3">
      <c r="A103" t="b">
        <v>1</v>
      </c>
      <c r="B103">
        <v>-48.276062000000003</v>
      </c>
      <c r="C103" s="2">
        <v>-6.7050083999999996E-2</v>
      </c>
    </row>
    <row r="104" spans="1:3" x14ac:dyDescent="0.3">
      <c r="A104" t="b">
        <v>1</v>
      </c>
      <c r="B104">
        <v>94.644959999999998</v>
      </c>
      <c r="C104" s="2">
        <v>0.13145134</v>
      </c>
    </row>
    <row r="105" spans="1:3" x14ac:dyDescent="0.3">
      <c r="A105" t="b">
        <v>1</v>
      </c>
      <c r="B105">
        <v>94.644959999999998</v>
      </c>
      <c r="C105" s="2">
        <v>0.13145134</v>
      </c>
    </row>
    <row r="106" spans="1:3" x14ac:dyDescent="0.3">
      <c r="A106" t="b">
        <v>1</v>
      </c>
      <c r="B106">
        <v>94.644959999999998</v>
      </c>
      <c r="C106" s="2">
        <v>0.13145134</v>
      </c>
    </row>
    <row r="107" spans="1:3" x14ac:dyDescent="0.3">
      <c r="A107" t="b">
        <v>1</v>
      </c>
      <c r="B107">
        <v>-48.276062000000003</v>
      </c>
      <c r="C107" s="2">
        <v>-6.7050083999999996E-2</v>
      </c>
    </row>
    <row r="108" spans="1:3" x14ac:dyDescent="0.3">
      <c r="A108" t="b">
        <v>1</v>
      </c>
      <c r="B108">
        <v>94.644959999999998</v>
      </c>
      <c r="C108" s="2">
        <v>0.13145134</v>
      </c>
    </row>
    <row r="109" spans="1:3" x14ac:dyDescent="0.3">
      <c r="A109" t="b">
        <v>1</v>
      </c>
      <c r="B109">
        <v>-48.276062000000003</v>
      </c>
      <c r="C109" s="2">
        <v>-6.7050083999999996E-2</v>
      </c>
    </row>
    <row r="110" spans="1:3" x14ac:dyDescent="0.3">
      <c r="A110" t="b">
        <v>1</v>
      </c>
      <c r="B110">
        <v>-48.276062000000003</v>
      </c>
      <c r="C110" s="2">
        <v>-6.7050083999999996E-2</v>
      </c>
    </row>
    <row r="111" spans="1:3" x14ac:dyDescent="0.3">
      <c r="A111" t="b">
        <v>1</v>
      </c>
      <c r="B111">
        <v>-48.276062000000003</v>
      </c>
      <c r="C111" s="2">
        <v>-6.7050083999999996E-2</v>
      </c>
    </row>
    <row r="112" spans="1:3" x14ac:dyDescent="0.3">
      <c r="A112" t="b">
        <v>1</v>
      </c>
      <c r="B112">
        <v>-48.276062000000003</v>
      </c>
      <c r="C112" s="2">
        <v>-6.7050083999999996E-2</v>
      </c>
    </row>
    <row r="113" spans="1:3" x14ac:dyDescent="0.3">
      <c r="A113" t="b">
        <v>1</v>
      </c>
      <c r="B113">
        <v>-48.276062000000003</v>
      </c>
      <c r="C113" s="2">
        <v>-6.7050083999999996E-2</v>
      </c>
    </row>
    <row r="114" spans="1:3" x14ac:dyDescent="0.3">
      <c r="A114" t="b">
        <v>1</v>
      </c>
      <c r="B114">
        <v>94.644959999999998</v>
      </c>
      <c r="C114" s="2">
        <v>0.13145134</v>
      </c>
    </row>
    <row r="115" spans="1:3" x14ac:dyDescent="0.3">
      <c r="A115" t="b">
        <v>1</v>
      </c>
      <c r="B115">
        <v>94.644959999999998</v>
      </c>
      <c r="C115" s="2">
        <v>0.13145134</v>
      </c>
    </row>
    <row r="116" spans="1:3" x14ac:dyDescent="0.3">
      <c r="A116" t="b">
        <v>1</v>
      </c>
      <c r="B116">
        <v>94.644959999999998</v>
      </c>
      <c r="C116" s="2">
        <v>0.13145134</v>
      </c>
    </row>
    <row r="117" spans="1:3" x14ac:dyDescent="0.3">
      <c r="A117" t="b">
        <v>1</v>
      </c>
      <c r="B117">
        <v>94.644959999999998</v>
      </c>
      <c r="C117" s="2">
        <v>0.13145134</v>
      </c>
    </row>
    <row r="118" spans="1:3" x14ac:dyDescent="0.3">
      <c r="A118" t="b">
        <v>1</v>
      </c>
      <c r="B118">
        <v>-48.276062000000003</v>
      </c>
      <c r="C118" s="2">
        <v>-6.7050083999999996E-2</v>
      </c>
    </row>
    <row r="119" spans="1:3" x14ac:dyDescent="0.3">
      <c r="A119" t="b">
        <v>1</v>
      </c>
      <c r="B119">
        <v>94.644959999999998</v>
      </c>
      <c r="C119" s="2">
        <v>0.13145134</v>
      </c>
    </row>
    <row r="120" spans="1:3" x14ac:dyDescent="0.3">
      <c r="A120" t="b">
        <v>1</v>
      </c>
      <c r="B120">
        <v>94.644959999999998</v>
      </c>
      <c r="C120" s="2">
        <v>0.13145134</v>
      </c>
    </row>
    <row r="121" spans="1:3" x14ac:dyDescent="0.3">
      <c r="A121" t="b">
        <v>1</v>
      </c>
      <c r="B121">
        <v>94.644959999999998</v>
      </c>
      <c r="C121" s="2">
        <v>0.13145134</v>
      </c>
    </row>
    <row r="122" spans="1:3" x14ac:dyDescent="0.3">
      <c r="A122" t="b">
        <v>1</v>
      </c>
      <c r="B122">
        <v>-48.276062000000003</v>
      </c>
      <c r="C122" s="2">
        <v>-6.7050083999999996E-2</v>
      </c>
    </row>
    <row r="123" spans="1:3" x14ac:dyDescent="0.3">
      <c r="A123" t="b">
        <v>1</v>
      </c>
      <c r="B123">
        <v>94.644959999999998</v>
      </c>
      <c r="C123" s="2">
        <v>0.13145134</v>
      </c>
    </row>
    <row r="124" spans="1:3" x14ac:dyDescent="0.3">
      <c r="A124" t="b">
        <v>1</v>
      </c>
      <c r="B124">
        <v>-48.276062000000003</v>
      </c>
      <c r="C124" s="2">
        <v>-6.7050083999999996E-2</v>
      </c>
    </row>
    <row r="125" spans="1:3" x14ac:dyDescent="0.3">
      <c r="A125" t="b">
        <v>1</v>
      </c>
      <c r="B125">
        <v>-48.276062000000003</v>
      </c>
      <c r="C125" s="2">
        <v>-6.7050083999999996E-2</v>
      </c>
    </row>
    <row r="126" spans="1:3" x14ac:dyDescent="0.3">
      <c r="A126" t="b">
        <v>1</v>
      </c>
      <c r="B126">
        <v>94.644959999999998</v>
      </c>
      <c r="C126" s="2">
        <v>0.13145134</v>
      </c>
    </row>
    <row r="127" spans="1:3" x14ac:dyDescent="0.3">
      <c r="A127" t="b">
        <v>1</v>
      </c>
      <c r="B127">
        <v>-48.276062000000003</v>
      </c>
      <c r="C127" s="2">
        <v>-6.7050083999999996E-2</v>
      </c>
    </row>
    <row r="128" spans="1:3" x14ac:dyDescent="0.3">
      <c r="A128" t="b">
        <v>1</v>
      </c>
      <c r="B128">
        <v>-48.276062000000003</v>
      </c>
      <c r="C128" s="2">
        <v>-6.7050083999999996E-2</v>
      </c>
    </row>
    <row r="129" spans="1:3" x14ac:dyDescent="0.3">
      <c r="A129" t="b">
        <v>1</v>
      </c>
      <c r="B129">
        <v>94.644959999999998</v>
      </c>
      <c r="C129" s="2">
        <v>0.13145134</v>
      </c>
    </row>
    <row r="130" spans="1:3" x14ac:dyDescent="0.3">
      <c r="A130" t="b">
        <v>1</v>
      </c>
      <c r="B130">
        <v>94.644959999999998</v>
      </c>
      <c r="C130" s="2">
        <v>0.13145134</v>
      </c>
    </row>
    <row r="131" spans="1:3" x14ac:dyDescent="0.3">
      <c r="A131" t="b">
        <v>1</v>
      </c>
      <c r="B131">
        <v>94.644959999999998</v>
      </c>
      <c r="C131" s="2">
        <v>0.13145134</v>
      </c>
    </row>
    <row r="132" spans="1:3" x14ac:dyDescent="0.3">
      <c r="A132" t="b">
        <v>1</v>
      </c>
      <c r="B132">
        <v>94.644959999999998</v>
      </c>
      <c r="C132" s="2">
        <v>0.13145134</v>
      </c>
    </row>
    <row r="133" spans="1:3" x14ac:dyDescent="0.3">
      <c r="A133" t="b">
        <v>1</v>
      </c>
      <c r="B133">
        <v>94.644959999999998</v>
      </c>
      <c r="C133" s="2">
        <v>0.13145134</v>
      </c>
    </row>
    <row r="134" spans="1:3" x14ac:dyDescent="0.3">
      <c r="A134" t="b">
        <v>1</v>
      </c>
      <c r="B134">
        <v>94.644959999999998</v>
      </c>
      <c r="C134" s="2">
        <v>0.13145134</v>
      </c>
    </row>
    <row r="135" spans="1:3" x14ac:dyDescent="0.3">
      <c r="A135" t="b">
        <v>1</v>
      </c>
      <c r="B135">
        <v>-48.276062000000003</v>
      </c>
      <c r="C135" s="2">
        <v>-6.7050083999999996E-2</v>
      </c>
    </row>
    <row r="136" spans="1:3" x14ac:dyDescent="0.3">
      <c r="A136" t="b">
        <v>1</v>
      </c>
      <c r="B136">
        <v>94.644959999999998</v>
      </c>
      <c r="C136" s="2">
        <v>0.13145134</v>
      </c>
    </row>
    <row r="137" spans="1:3" x14ac:dyDescent="0.3">
      <c r="A137" t="b">
        <v>1</v>
      </c>
      <c r="B137">
        <v>94.644959999999998</v>
      </c>
      <c r="C137" s="2">
        <v>0.13145134</v>
      </c>
    </row>
    <row r="138" spans="1:3" x14ac:dyDescent="0.3">
      <c r="A138" t="b">
        <v>1</v>
      </c>
      <c r="B138">
        <v>94.644959999999998</v>
      </c>
      <c r="C138" s="2">
        <v>0.13145134</v>
      </c>
    </row>
    <row r="139" spans="1:3" x14ac:dyDescent="0.3">
      <c r="A139" t="b">
        <v>1</v>
      </c>
      <c r="B139">
        <v>-48.276062000000003</v>
      </c>
      <c r="C139" s="2">
        <v>-6.7050083999999996E-2</v>
      </c>
    </row>
    <row r="140" spans="1:3" x14ac:dyDescent="0.3">
      <c r="A140" t="b">
        <v>1</v>
      </c>
      <c r="B140">
        <v>-48.276062000000003</v>
      </c>
      <c r="C140" s="2">
        <v>-6.7050083999999996E-2</v>
      </c>
    </row>
    <row r="141" spans="1:3" x14ac:dyDescent="0.3">
      <c r="A141" t="b">
        <v>1</v>
      </c>
      <c r="B141">
        <v>94.644959999999998</v>
      </c>
      <c r="C141" s="2">
        <v>0.13145134</v>
      </c>
    </row>
    <row r="142" spans="1:3" x14ac:dyDescent="0.3">
      <c r="A142" t="b">
        <v>1</v>
      </c>
      <c r="B142">
        <v>94.644959999999998</v>
      </c>
      <c r="C142" s="2">
        <v>0.13145134</v>
      </c>
    </row>
    <row r="143" spans="1:3" x14ac:dyDescent="0.3">
      <c r="A143" t="b">
        <v>1</v>
      </c>
      <c r="B143">
        <v>94.644959999999998</v>
      </c>
      <c r="C143" s="2">
        <v>0.13145134</v>
      </c>
    </row>
    <row r="144" spans="1:3" x14ac:dyDescent="0.3">
      <c r="A144" t="b">
        <v>1</v>
      </c>
      <c r="B144">
        <v>-48.276062000000003</v>
      </c>
      <c r="C144" s="2">
        <v>-6.7050083999999996E-2</v>
      </c>
    </row>
    <row r="145" spans="1:3" x14ac:dyDescent="0.3">
      <c r="A145" t="b">
        <v>1</v>
      </c>
      <c r="B145">
        <v>94.644959999999998</v>
      </c>
      <c r="C145" s="2">
        <v>0.13145134</v>
      </c>
    </row>
    <row r="146" spans="1:3" x14ac:dyDescent="0.3">
      <c r="A146" t="b">
        <v>1</v>
      </c>
      <c r="B146">
        <v>94.644959999999998</v>
      </c>
      <c r="C146" s="2">
        <v>0.13145134</v>
      </c>
    </row>
    <row r="147" spans="1:3" x14ac:dyDescent="0.3">
      <c r="A147" t="b">
        <v>1</v>
      </c>
      <c r="B147">
        <v>94.644959999999998</v>
      </c>
      <c r="C147" s="2">
        <v>0.13145134</v>
      </c>
    </row>
    <row r="148" spans="1:3" x14ac:dyDescent="0.3">
      <c r="A148" t="b">
        <v>1</v>
      </c>
      <c r="B148">
        <v>94.644959999999998</v>
      </c>
      <c r="C148" s="2">
        <v>0.13145134</v>
      </c>
    </row>
    <row r="149" spans="1:3" x14ac:dyDescent="0.3">
      <c r="A149" t="b">
        <v>1</v>
      </c>
      <c r="B149">
        <v>94.644959999999998</v>
      </c>
      <c r="C149" s="2">
        <v>0.13145134</v>
      </c>
    </row>
    <row r="150" spans="1:3" x14ac:dyDescent="0.3">
      <c r="A150" t="b">
        <v>1</v>
      </c>
      <c r="B150">
        <v>-48.276062000000003</v>
      </c>
      <c r="C150" s="2">
        <v>-6.7050083999999996E-2</v>
      </c>
    </row>
    <row r="151" spans="1:3" x14ac:dyDescent="0.3">
      <c r="A151" t="b">
        <v>1</v>
      </c>
      <c r="B151">
        <v>94.644959999999998</v>
      </c>
      <c r="C151" s="2">
        <v>0.13145134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F070-8DA7-45C5-B5A1-71B91C082D7E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54.422302000000002</v>
      </c>
      <c r="C2" s="2">
        <v>7.5586529999999999E-2</v>
      </c>
      <c r="E2" s="1" t="s">
        <v>3</v>
      </c>
      <c r="F2" s="2">
        <f xml:space="preserve"> COUNTIF(TradeResults12[Column1], "VERDADEIRO") / COUNTA(TradeResults12[Column1])</f>
        <v>0.96666666666666667</v>
      </c>
    </row>
    <row r="3" spans="1:6" ht="18" x14ac:dyDescent="0.35">
      <c r="A3" t="b">
        <v>1</v>
      </c>
      <c r="B3">
        <v>39.448790000000002</v>
      </c>
      <c r="C3" s="2">
        <v>5.4789985999999999E-2</v>
      </c>
      <c r="E3" s="1" t="s">
        <v>4</v>
      </c>
      <c r="F3" s="2">
        <f t="array" ref="F3" xml:space="preserve"> AVERAGE(IF(TradeResults12[Column1] = TRUE,TradeResults12[Column3]))</f>
        <v>9.3434455139310355E-2</v>
      </c>
    </row>
    <row r="4" spans="1:6" ht="18" x14ac:dyDescent="0.35">
      <c r="A4" t="b">
        <v>1</v>
      </c>
      <c r="B4">
        <v>176.40271000000001</v>
      </c>
      <c r="C4" s="2">
        <v>0.24500375999999999</v>
      </c>
      <c r="E4" s="1" t="s">
        <v>8</v>
      </c>
      <c r="F4" s="6">
        <f t="array" ref="F4" xml:space="preserve"> AVERAGE(IF(TradeResults12[Column1] = TRUE,TradeResults12[Column2],0))</f>
        <v>65.030381472666718</v>
      </c>
    </row>
    <row r="5" spans="1:6" ht="18" x14ac:dyDescent="0.35">
      <c r="A5" t="b">
        <v>1</v>
      </c>
      <c r="B5">
        <v>176.40271000000001</v>
      </c>
      <c r="C5" s="2">
        <v>0.24500375999999999</v>
      </c>
      <c r="E5" s="4" t="s">
        <v>5</v>
      </c>
      <c r="F5" s="2">
        <f t="array" ref="F5">_xlfn.STDEV.P(IF(TradeResults12[Column1]=TRUE, TradeResults12[Column3]))</f>
        <v>7.6112909697679684E-2</v>
      </c>
    </row>
    <row r="6" spans="1:6" ht="18" x14ac:dyDescent="0.35">
      <c r="A6" t="b">
        <v>1</v>
      </c>
      <c r="B6">
        <v>65.653625000000005</v>
      </c>
      <c r="C6" s="2">
        <v>9.1185589999999997E-2</v>
      </c>
      <c r="E6" s="1" t="s">
        <v>6</v>
      </c>
      <c r="F6" s="2">
        <f t="array" ref="F6">_xlfn.STDEV.P(IF(TradeResults12[Column1]=TRUE, IF(TradeResults12[Column3]&gt;0,TradeResults12[Column3])))</f>
        <v>7.6112909697679684E-2</v>
      </c>
    </row>
    <row r="7" spans="1:6" ht="18" x14ac:dyDescent="0.35">
      <c r="A7" t="b">
        <v>1</v>
      </c>
      <c r="B7">
        <v>176.40271000000001</v>
      </c>
      <c r="C7" s="2">
        <v>0.24500375999999999</v>
      </c>
      <c r="E7" s="1" t="s">
        <v>7</v>
      </c>
      <c r="F7" s="3" t="e">
        <f t="array" ref="F7">_xlfn.STDEV.P(IF(TradeResults12[Column1]=TRUE, IF(TradeResults12[Column3]&lt;0,TradeResults12[Column3])))</f>
        <v>#DIV/0!</v>
      </c>
    </row>
    <row r="8" spans="1:6" x14ac:dyDescent="0.3">
      <c r="A8" t="b">
        <v>1</v>
      </c>
      <c r="B8">
        <v>70.166015999999999</v>
      </c>
      <c r="C8" s="2">
        <v>9.7452800000000006E-2</v>
      </c>
    </row>
    <row r="9" spans="1:6" x14ac:dyDescent="0.3">
      <c r="A9" t="b">
        <v>1</v>
      </c>
      <c r="B9">
        <v>23.080078</v>
      </c>
      <c r="C9" s="2">
        <v>3.2055664999999997E-2</v>
      </c>
    </row>
    <row r="10" spans="1:6" x14ac:dyDescent="0.3">
      <c r="A10" t="b">
        <v>1</v>
      </c>
      <c r="B10">
        <v>50.565125000000002</v>
      </c>
      <c r="C10" s="2">
        <v>7.0229340000000001E-2</v>
      </c>
    </row>
    <row r="11" spans="1:6" x14ac:dyDescent="0.3">
      <c r="A11" t="b">
        <v>1</v>
      </c>
      <c r="B11">
        <v>56.046753000000002</v>
      </c>
      <c r="C11" s="2">
        <v>7.7842709999999996E-2</v>
      </c>
    </row>
    <row r="12" spans="1:6" x14ac:dyDescent="0.3">
      <c r="A12" t="b">
        <v>1</v>
      </c>
      <c r="B12">
        <v>61.255737000000003</v>
      </c>
      <c r="C12" s="2">
        <v>8.5077410000000006E-2</v>
      </c>
    </row>
    <row r="13" spans="1:6" x14ac:dyDescent="0.3">
      <c r="A13" t="b">
        <v>1</v>
      </c>
      <c r="B13">
        <v>26.275696</v>
      </c>
      <c r="C13" s="2">
        <v>3.6494020000000002E-2</v>
      </c>
    </row>
    <row r="14" spans="1:6" x14ac:dyDescent="0.3">
      <c r="A14" t="b">
        <v>1</v>
      </c>
      <c r="B14">
        <v>53.365295000000003</v>
      </c>
      <c r="C14" s="2">
        <v>7.4118464999999994E-2</v>
      </c>
    </row>
    <row r="15" spans="1:6" x14ac:dyDescent="0.3">
      <c r="A15" t="b">
        <v>1</v>
      </c>
      <c r="B15">
        <v>57.716675000000002</v>
      </c>
      <c r="C15" s="2">
        <v>8.0162049999999999E-2</v>
      </c>
    </row>
    <row r="16" spans="1:6" x14ac:dyDescent="0.3">
      <c r="A16" t="b">
        <v>1</v>
      </c>
      <c r="B16">
        <v>39.448790000000002</v>
      </c>
      <c r="C16" s="2">
        <v>5.4789985999999999E-2</v>
      </c>
    </row>
    <row r="17" spans="1:3" x14ac:dyDescent="0.3">
      <c r="A17" t="b">
        <v>1</v>
      </c>
      <c r="B17">
        <v>9.5035399999999992</v>
      </c>
      <c r="C17" s="2">
        <v>1.3199361E-2</v>
      </c>
    </row>
    <row r="18" spans="1:3" x14ac:dyDescent="0.3">
      <c r="A18" t="b">
        <v>1</v>
      </c>
      <c r="B18">
        <v>39.448790000000002</v>
      </c>
      <c r="C18" s="2">
        <v>5.4789985999999999E-2</v>
      </c>
    </row>
    <row r="19" spans="1:3" x14ac:dyDescent="0.3">
      <c r="A19" t="b">
        <v>1</v>
      </c>
      <c r="B19">
        <v>9.857056</v>
      </c>
      <c r="C19" s="2">
        <v>1.3690355E-2</v>
      </c>
    </row>
    <row r="20" spans="1:3" x14ac:dyDescent="0.3">
      <c r="A20" t="b">
        <v>1</v>
      </c>
      <c r="B20">
        <v>42.00244</v>
      </c>
      <c r="C20" s="2">
        <v>5.8336724E-2</v>
      </c>
    </row>
    <row r="21" spans="1:3" x14ac:dyDescent="0.3">
      <c r="A21" t="b">
        <v>1</v>
      </c>
      <c r="B21">
        <v>176.40271000000001</v>
      </c>
      <c r="C21" s="2">
        <v>0.24500375999999999</v>
      </c>
    </row>
    <row r="22" spans="1:3" x14ac:dyDescent="0.3">
      <c r="A22" t="b">
        <v>1</v>
      </c>
      <c r="B22">
        <v>16.970337000000001</v>
      </c>
      <c r="C22" s="2">
        <v>2.3569911999999998E-2</v>
      </c>
    </row>
    <row r="23" spans="1:3" x14ac:dyDescent="0.3">
      <c r="A23" t="b">
        <v>1</v>
      </c>
      <c r="B23">
        <v>24.919556</v>
      </c>
      <c r="C23" s="2">
        <v>3.4610494999999998E-2</v>
      </c>
    </row>
    <row r="24" spans="1:3" x14ac:dyDescent="0.3">
      <c r="A24" t="b">
        <v>1</v>
      </c>
      <c r="B24">
        <v>176.40271000000001</v>
      </c>
      <c r="C24" s="2">
        <v>0.24500375999999999</v>
      </c>
    </row>
    <row r="25" spans="1:3" x14ac:dyDescent="0.3">
      <c r="A25" t="b">
        <v>1</v>
      </c>
      <c r="B25">
        <v>72.823670000000007</v>
      </c>
      <c r="C25" s="2">
        <v>0.10114398600000001</v>
      </c>
    </row>
    <row r="26" spans="1:3" x14ac:dyDescent="0.3">
      <c r="A26" t="b">
        <v>1</v>
      </c>
      <c r="B26">
        <v>39.448790000000002</v>
      </c>
      <c r="C26" s="2">
        <v>5.4789985999999999E-2</v>
      </c>
    </row>
    <row r="27" spans="1:3" x14ac:dyDescent="0.3">
      <c r="A27" t="b">
        <v>1</v>
      </c>
      <c r="B27">
        <v>39.46161</v>
      </c>
      <c r="C27" s="2">
        <v>5.4807790000000002E-2</v>
      </c>
    </row>
    <row r="28" spans="1:3" x14ac:dyDescent="0.3">
      <c r="A28" t="b">
        <v>1</v>
      </c>
      <c r="B28">
        <v>56.817259999999997</v>
      </c>
      <c r="C28" s="2">
        <v>7.8912860000000001E-2</v>
      </c>
    </row>
    <row r="29" spans="1:3" x14ac:dyDescent="0.3">
      <c r="A29" t="b">
        <v>1</v>
      </c>
      <c r="B29">
        <v>176.40271000000001</v>
      </c>
      <c r="C29" s="2">
        <v>0.24500375999999999</v>
      </c>
    </row>
    <row r="30" spans="1:3" x14ac:dyDescent="0.3">
      <c r="A30" t="b">
        <v>1</v>
      </c>
      <c r="B30">
        <v>26.736205999999999</v>
      </c>
      <c r="C30" s="2">
        <v>3.7133619999999999E-2</v>
      </c>
    </row>
    <row r="31" spans="1:3" x14ac:dyDescent="0.3">
      <c r="A31" t="b">
        <v>1</v>
      </c>
      <c r="B31">
        <v>176.40271000000001</v>
      </c>
      <c r="C31" s="2">
        <v>0.24500375999999999</v>
      </c>
    </row>
    <row r="32" spans="1:3" x14ac:dyDescent="0.3">
      <c r="A32" t="b">
        <v>1</v>
      </c>
      <c r="B32">
        <v>60.188600000000001</v>
      </c>
      <c r="C32" s="2">
        <v>8.3595275999999996E-2</v>
      </c>
    </row>
    <row r="33" spans="1:3" x14ac:dyDescent="0.3">
      <c r="A33" t="b">
        <v>1</v>
      </c>
      <c r="B33">
        <v>5.9137573000000003</v>
      </c>
      <c r="C33" s="2">
        <v>8.2135520000000007E-3</v>
      </c>
    </row>
    <row r="34" spans="1:3" x14ac:dyDescent="0.3">
      <c r="A34" t="b">
        <v>0</v>
      </c>
      <c r="B34">
        <v>203.47790000000001</v>
      </c>
      <c r="C34" s="2">
        <v>0.28260819999999998</v>
      </c>
    </row>
    <row r="35" spans="1:3" x14ac:dyDescent="0.3">
      <c r="A35" t="b">
        <v>0</v>
      </c>
      <c r="B35">
        <v>203.32764</v>
      </c>
      <c r="C35" s="2">
        <v>0.28239950000000003</v>
      </c>
    </row>
    <row r="36" spans="1:3" x14ac:dyDescent="0.3">
      <c r="A36" t="b">
        <v>1</v>
      </c>
      <c r="B36">
        <v>176.40271000000001</v>
      </c>
      <c r="C36" s="2">
        <v>0.24500375999999999</v>
      </c>
    </row>
    <row r="37" spans="1:3" x14ac:dyDescent="0.3">
      <c r="A37" t="b">
        <v>1</v>
      </c>
      <c r="B37">
        <v>49.801085999999998</v>
      </c>
      <c r="C37" s="2">
        <v>6.9168170000000001E-2</v>
      </c>
    </row>
    <row r="38" spans="1:3" x14ac:dyDescent="0.3">
      <c r="A38" t="b">
        <v>1</v>
      </c>
      <c r="B38">
        <v>17.108886999999999</v>
      </c>
      <c r="C38" s="2">
        <v>2.3762342999999998E-2</v>
      </c>
    </row>
    <row r="39" spans="1:3" x14ac:dyDescent="0.3">
      <c r="A39" t="b">
        <v>1</v>
      </c>
      <c r="B39">
        <v>39.448790000000002</v>
      </c>
      <c r="C39" s="2">
        <v>5.4789985999999999E-2</v>
      </c>
    </row>
    <row r="40" spans="1:3" x14ac:dyDescent="0.3">
      <c r="A40" t="b">
        <v>1</v>
      </c>
      <c r="B40">
        <v>39.448790000000002</v>
      </c>
      <c r="C40" s="2">
        <v>5.4789985999999999E-2</v>
      </c>
    </row>
    <row r="41" spans="1:3" x14ac:dyDescent="0.3">
      <c r="A41" t="b">
        <v>1</v>
      </c>
      <c r="B41">
        <v>45.656799999999997</v>
      </c>
      <c r="C41" s="2">
        <v>6.3412220000000005E-2</v>
      </c>
    </row>
    <row r="42" spans="1:3" x14ac:dyDescent="0.3">
      <c r="A42" t="b">
        <v>1</v>
      </c>
      <c r="B42">
        <v>70.828186000000002</v>
      </c>
      <c r="C42" s="2">
        <v>9.8372479999999998E-2</v>
      </c>
    </row>
    <row r="43" spans="1:3" x14ac:dyDescent="0.3">
      <c r="A43" t="b">
        <v>1</v>
      </c>
      <c r="B43">
        <v>70.673339999999996</v>
      </c>
      <c r="C43" s="2">
        <v>9.815741E-2</v>
      </c>
    </row>
    <row r="44" spans="1:3" x14ac:dyDescent="0.3">
      <c r="A44" t="b">
        <v>1</v>
      </c>
      <c r="B44">
        <v>61.199157999999997</v>
      </c>
      <c r="C44" s="2">
        <v>8.4998829999999997E-2</v>
      </c>
    </row>
    <row r="45" spans="1:3" x14ac:dyDescent="0.3">
      <c r="A45" t="b">
        <v>1</v>
      </c>
      <c r="B45">
        <v>71.352170000000001</v>
      </c>
      <c r="C45" s="2">
        <v>9.9100240000000006E-2</v>
      </c>
    </row>
    <row r="46" spans="1:3" x14ac:dyDescent="0.3">
      <c r="A46" t="b">
        <v>1</v>
      </c>
      <c r="B46">
        <v>80.788330000000002</v>
      </c>
      <c r="C46" s="2">
        <v>0.11220600999999999</v>
      </c>
    </row>
    <row r="47" spans="1:3" x14ac:dyDescent="0.3">
      <c r="A47" t="b">
        <v>1</v>
      </c>
      <c r="B47">
        <v>59.795166000000002</v>
      </c>
      <c r="C47" s="2">
        <v>8.3048839999999999E-2</v>
      </c>
    </row>
    <row r="48" spans="1:3" x14ac:dyDescent="0.3">
      <c r="A48" t="b">
        <v>1</v>
      </c>
      <c r="B48">
        <v>32.376829999999998</v>
      </c>
      <c r="C48" s="2">
        <v>4.4967822999999997E-2</v>
      </c>
    </row>
    <row r="49" spans="1:3" x14ac:dyDescent="0.3">
      <c r="A49" t="b">
        <v>1</v>
      </c>
      <c r="B49">
        <v>22.523682000000001</v>
      </c>
      <c r="C49" s="2">
        <v>3.1282890000000001E-2</v>
      </c>
    </row>
    <row r="50" spans="1:3" x14ac:dyDescent="0.3">
      <c r="A50" t="b">
        <v>1</v>
      </c>
      <c r="B50">
        <v>55.653320000000001</v>
      </c>
      <c r="C50" s="2">
        <v>7.7296279999999995E-2</v>
      </c>
    </row>
    <row r="51" spans="1:3" x14ac:dyDescent="0.3">
      <c r="A51" t="b">
        <v>1</v>
      </c>
      <c r="B51">
        <v>28.588622999999998</v>
      </c>
      <c r="C51" s="2">
        <v>3.9706419999999999E-2</v>
      </c>
    </row>
    <row r="52" spans="1:3" x14ac:dyDescent="0.3">
      <c r="A52" t="b">
        <v>1</v>
      </c>
      <c r="B52">
        <v>176.40271000000001</v>
      </c>
      <c r="C52" s="2">
        <v>0.24500375999999999</v>
      </c>
    </row>
    <row r="53" spans="1:3" x14ac:dyDescent="0.3">
      <c r="A53" t="b">
        <v>1</v>
      </c>
      <c r="B53">
        <v>39.448790000000002</v>
      </c>
      <c r="C53" s="2">
        <v>5.4789985999999999E-2</v>
      </c>
    </row>
    <row r="54" spans="1:3" x14ac:dyDescent="0.3">
      <c r="A54" t="b">
        <v>1</v>
      </c>
      <c r="B54">
        <v>29.470459000000002</v>
      </c>
      <c r="C54" s="2">
        <v>4.0931189999999999E-2</v>
      </c>
    </row>
    <row r="55" spans="1:3" x14ac:dyDescent="0.3">
      <c r="A55" t="b">
        <v>1</v>
      </c>
      <c r="B55">
        <v>37.390076000000001</v>
      </c>
      <c r="C55" s="2">
        <v>5.1930662000000002E-2</v>
      </c>
    </row>
    <row r="56" spans="1:3" x14ac:dyDescent="0.3">
      <c r="A56" t="b">
        <v>1</v>
      </c>
      <c r="B56">
        <v>37.324646000000001</v>
      </c>
      <c r="C56" s="2">
        <v>5.1839787999999998E-2</v>
      </c>
    </row>
    <row r="57" spans="1:3" x14ac:dyDescent="0.3">
      <c r="A57" t="b">
        <v>1</v>
      </c>
      <c r="B57">
        <v>176.40271000000001</v>
      </c>
      <c r="C57" s="2">
        <v>0.24500375999999999</v>
      </c>
    </row>
    <row r="58" spans="1:3" x14ac:dyDescent="0.3">
      <c r="A58" t="b">
        <v>1</v>
      </c>
      <c r="B58">
        <v>39.448790000000002</v>
      </c>
      <c r="C58" s="2">
        <v>5.4789985999999999E-2</v>
      </c>
    </row>
    <row r="59" spans="1:3" x14ac:dyDescent="0.3">
      <c r="A59" t="b">
        <v>1</v>
      </c>
      <c r="B59">
        <v>39.448790000000002</v>
      </c>
      <c r="C59" s="2">
        <v>5.4789985999999999E-2</v>
      </c>
    </row>
    <row r="60" spans="1:3" x14ac:dyDescent="0.3">
      <c r="A60" t="b">
        <v>1</v>
      </c>
      <c r="B60">
        <v>39.448790000000002</v>
      </c>
      <c r="C60" s="2">
        <v>5.4789985999999999E-2</v>
      </c>
    </row>
    <row r="61" spans="1:3" x14ac:dyDescent="0.3">
      <c r="A61" t="b">
        <v>1</v>
      </c>
      <c r="B61">
        <v>54.599730000000001</v>
      </c>
      <c r="C61" s="2">
        <v>7.5832960000000005E-2</v>
      </c>
    </row>
    <row r="62" spans="1:3" x14ac:dyDescent="0.3">
      <c r="A62" t="b">
        <v>1</v>
      </c>
      <c r="B62">
        <v>32.377502</v>
      </c>
      <c r="C62" s="2">
        <v>4.4968754E-2</v>
      </c>
    </row>
    <row r="63" spans="1:3" x14ac:dyDescent="0.3">
      <c r="A63" t="b">
        <v>1</v>
      </c>
      <c r="B63">
        <v>176.40271000000001</v>
      </c>
      <c r="C63" s="2">
        <v>0.24500375999999999</v>
      </c>
    </row>
    <row r="64" spans="1:3" x14ac:dyDescent="0.3">
      <c r="A64" t="b">
        <v>1</v>
      </c>
      <c r="B64">
        <v>39.448790000000002</v>
      </c>
      <c r="C64" s="2">
        <v>5.4789985999999999E-2</v>
      </c>
    </row>
    <row r="65" spans="1:3" x14ac:dyDescent="0.3">
      <c r="A65" t="b">
        <v>1</v>
      </c>
      <c r="B65">
        <v>67.240970000000004</v>
      </c>
      <c r="C65" s="2">
        <v>9.3390234000000003E-2</v>
      </c>
    </row>
    <row r="66" spans="1:3" x14ac:dyDescent="0.3">
      <c r="A66" t="b">
        <v>1</v>
      </c>
      <c r="B66">
        <v>28.584655999999999</v>
      </c>
      <c r="C66" s="2">
        <v>3.9700909999999999E-2</v>
      </c>
    </row>
    <row r="67" spans="1:3" x14ac:dyDescent="0.3">
      <c r="A67" t="b">
        <v>1</v>
      </c>
      <c r="B67">
        <v>63.776000000000003</v>
      </c>
      <c r="C67" s="2">
        <v>8.8577779999999995E-2</v>
      </c>
    </row>
    <row r="68" spans="1:3" x14ac:dyDescent="0.3">
      <c r="A68" t="b">
        <v>1</v>
      </c>
      <c r="B68">
        <v>39.448790000000002</v>
      </c>
      <c r="C68" s="2">
        <v>5.4789985999999999E-2</v>
      </c>
    </row>
    <row r="69" spans="1:3" x14ac:dyDescent="0.3">
      <c r="A69" t="b">
        <v>1</v>
      </c>
      <c r="B69">
        <v>39.448790000000002</v>
      </c>
      <c r="C69" s="2">
        <v>5.4789985999999999E-2</v>
      </c>
    </row>
    <row r="70" spans="1:3" x14ac:dyDescent="0.3">
      <c r="A70" t="b">
        <v>1</v>
      </c>
      <c r="B70">
        <v>39.448790000000002</v>
      </c>
      <c r="C70" s="2">
        <v>5.4789985999999999E-2</v>
      </c>
    </row>
    <row r="71" spans="1:3" x14ac:dyDescent="0.3">
      <c r="A71" t="b">
        <v>1</v>
      </c>
      <c r="B71">
        <v>24.997558999999999</v>
      </c>
      <c r="C71" s="2">
        <v>3.4718829999999999E-2</v>
      </c>
    </row>
    <row r="72" spans="1:3" x14ac:dyDescent="0.3">
      <c r="A72" t="b">
        <v>1</v>
      </c>
      <c r="B72">
        <v>39.448790000000002</v>
      </c>
      <c r="C72" s="2">
        <v>5.4789985999999999E-2</v>
      </c>
    </row>
    <row r="73" spans="1:3" x14ac:dyDescent="0.3">
      <c r="A73" t="b">
        <v>1</v>
      </c>
      <c r="B73">
        <v>39.448790000000002</v>
      </c>
      <c r="C73" s="2">
        <v>5.4789985999999999E-2</v>
      </c>
    </row>
    <row r="74" spans="1:3" x14ac:dyDescent="0.3">
      <c r="A74" t="b">
        <v>1</v>
      </c>
      <c r="B74">
        <v>52.474975999999998</v>
      </c>
      <c r="C74" s="2">
        <v>7.2881909999999994E-2</v>
      </c>
    </row>
    <row r="75" spans="1:3" x14ac:dyDescent="0.3">
      <c r="A75" t="b">
        <v>1</v>
      </c>
      <c r="B75">
        <v>68.678219999999996</v>
      </c>
      <c r="C75" s="2">
        <v>9.538642E-2</v>
      </c>
    </row>
    <row r="76" spans="1:3" x14ac:dyDescent="0.3">
      <c r="A76" t="b">
        <v>1</v>
      </c>
      <c r="B76">
        <v>176.40271000000001</v>
      </c>
      <c r="C76" s="2">
        <v>0.24500375999999999</v>
      </c>
    </row>
    <row r="77" spans="1:3" x14ac:dyDescent="0.3">
      <c r="A77" t="b">
        <v>1</v>
      </c>
      <c r="B77">
        <v>15.011841</v>
      </c>
      <c r="C77" s="2">
        <v>2.0849779999999998E-2</v>
      </c>
    </row>
    <row r="78" spans="1:3" x14ac:dyDescent="0.3">
      <c r="A78" t="b">
        <v>1</v>
      </c>
      <c r="B78">
        <v>21.888977000000001</v>
      </c>
      <c r="C78" s="2">
        <v>3.0401357E-2</v>
      </c>
    </row>
    <row r="79" spans="1:3" x14ac:dyDescent="0.3">
      <c r="A79" t="b">
        <v>1</v>
      </c>
      <c r="B79">
        <v>28.764220999999999</v>
      </c>
      <c r="C79" s="2">
        <v>3.9950306999999997E-2</v>
      </c>
    </row>
    <row r="80" spans="1:3" x14ac:dyDescent="0.3">
      <c r="A80" t="b">
        <v>1</v>
      </c>
      <c r="B80">
        <v>39.448790000000002</v>
      </c>
      <c r="C80" s="2">
        <v>5.4789985999999999E-2</v>
      </c>
    </row>
    <row r="81" spans="1:3" x14ac:dyDescent="0.3">
      <c r="A81" t="b">
        <v>1</v>
      </c>
      <c r="B81">
        <v>45.169800000000002</v>
      </c>
      <c r="C81" s="2">
        <v>6.2735830000000006E-2</v>
      </c>
    </row>
    <row r="82" spans="1:3" x14ac:dyDescent="0.3">
      <c r="A82" t="b">
        <v>1</v>
      </c>
      <c r="B82">
        <v>31.861145</v>
      </c>
      <c r="C82" s="2">
        <v>4.425159E-2</v>
      </c>
    </row>
    <row r="83" spans="1:3" x14ac:dyDescent="0.3">
      <c r="A83" t="b">
        <v>1</v>
      </c>
      <c r="B83">
        <v>32.804625999999999</v>
      </c>
      <c r="C83" s="2">
        <v>4.5561980000000002E-2</v>
      </c>
    </row>
    <row r="84" spans="1:3" x14ac:dyDescent="0.3">
      <c r="A84" t="b">
        <v>1</v>
      </c>
      <c r="B84">
        <v>22.434325999999999</v>
      </c>
      <c r="C84" s="2">
        <v>3.1158786000000001E-2</v>
      </c>
    </row>
    <row r="85" spans="1:3" x14ac:dyDescent="0.3">
      <c r="A85" t="b">
        <v>1</v>
      </c>
      <c r="B85">
        <v>73.291749999999993</v>
      </c>
      <c r="C85" s="2">
        <v>0.101794094</v>
      </c>
    </row>
    <row r="86" spans="1:3" x14ac:dyDescent="0.3">
      <c r="A86" t="b">
        <v>1</v>
      </c>
      <c r="B86">
        <v>69.453249999999997</v>
      </c>
      <c r="C86" s="2">
        <v>9.6462846000000005E-2</v>
      </c>
    </row>
    <row r="87" spans="1:3" x14ac:dyDescent="0.3">
      <c r="A87" t="b">
        <v>1</v>
      </c>
      <c r="B87">
        <v>176.40271000000001</v>
      </c>
      <c r="C87" s="2">
        <v>0.24500375999999999</v>
      </c>
    </row>
    <row r="88" spans="1:3" x14ac:dyDescent="0.3">
      <c r="A88" t="b">
        <v>1</v>
      </c>
      <c r="B88">
        <v>20.581665000000001</v>
      </c>
      <c r="C88" s="2">
        <v>2.8585645999999999E-2</v>
      </c>
    </row>
    <row r="89" spans="1:3" x14ac:dyDescent="0.3">
      <c r="A89" t="b">
        <v>1</v>
      </c>
      <c r="B89">
        <v>39.448790000000002</v>
      </c>
      <c r="C89" s="2">
        <v>5.4789985999999999E-2</v>
      </c>
    </row>
    <row r="90" spans="1:3" x14ac:dyDescent="0.3">
      <c r="A90" t="b">
        <v>1</v>
      </c>
      <c r="B90">
        <v>4.0888059999999999</v>
      </c>
      <c r="C90" s="2">
        <v>5.6788973000000001E-3</v>
      </c>
    </row>
    <row r="91" spans="1:3" x14ac:dyDescent="0.3">
      <c r="A91" t="b">
        <v>1</v>
      </c>
      <c r="B91">
        <v>39.448790000000002</v>
      </c>
      <c r="C91" s="2">
        <v>5.4789985999999999E-2</v>
      </c>
    </row>
    <row r="92" spans="1:3" x14ac:dyDescent="0.3">
      <c r="A92" t="b">
        <v>1</v>
      </c>
      <c r="B92">
        <v>13.520142</v>
      </c>
      <c r="C92" s="2">
        <v>1.8777973999999999E-2</v>
      </c>
    </row>
    <row r="93" spans="1:3" x14ac:dyDescent="0.3">
      <c r="A93" t="b">
        <v>1</v>
      </c>
      <c r="B93">
        <v>176.40271000000001</v>
      </c>
      <c r="C93" s="2">
        <v>0.24500375999999999</v>
      </c>
    </row>
    <row r="94" spans="1:3" x14ac:dyDescent="0.3">
      <c r="A94" t="b">
        <v>1</v>
      </c>
      <c r="B94">
        <v>39.448790000000002</v>
      </c>
      <c r="C94" s="2">
        <v>5.4789985999999999E-2</v>
      </c>
    </row>
    <row r="95" spans="1:3" x14ac:dyDescent="0.3">
      <c r="A95" t="b">
        <v>1</v>
      </c>
      <c r="B95">
        <v>176.40271000000001</v>
      </c>
      <c r="C95" s="2">
        <v>0.24500375999999999</v>
      </c>
    </row>
    <row r="96" spans="1:3" x14ac:dyDescent="0.3">
      <c r="A96" t="b">
        <v>1</v>
      </c>
      <c r="B96">
        <v>25.052672999999999</v>
      </c>
      <c r="C96" s="2">
        <v>3.4795380000000001E-2</v>
      </c>
    </row>
    <row r="97" spans="1:3" x14ac:dyDescent="0.3">
      <c r="A97" t="b">
        <v>1</v>
      </c>
      <c r="B97">
        <v>44.16339</v>
      </c>
      <c r="C97" s="2">
        <v>6.1338045000000001E-2</v>
      </c>
    </row>
    <row r="98" spans="1:3" x14ac:dyDescent="0.3">
      <c r="A98" t="b">
        <v>1</v>
      </c>
      <c r="B98">
        <v>176.40271000000001</v>
      </c>
      <c r="C98" s="2">
        <v>0.24500375999999999</v>
      </c>
    </row>
    <row r="99" spans="1:3" x14ac:dyDescent="0.3">
      <c r="A99" t="b">
        <v>1</v>
      </c>
      <c r="B99">
        <v>39.448790000000002</v>
      </c>
      <c r="C99" s="2">
        <v>5.4789985999999999E-2</v>
      </c>
    </row>
    <row r="100" spans="1:3" x14ac:dyDescent="0.3">
      <c r="A100" t="b">
        <v>1</v>
      </c>
      <c r="B100">
        <v>44.685912999999999</v>
      </c>
      <c r="C100" s="2">
        <v>6.2063769999999997E-2</v>
      </c>
    </row>
    <row r="101" spans="1:3" x14ac:dyDescent="0.3">
      <c r="A101" t="b">
        <v>1</v>
      </c>
      <c r="B101">
        <v>176.40271000000001</v>
      </c>
      <c r="C101" s="2">
        <v>0.24500375999999999</v>
      </c>
    </row>
    <row r="102" spans="1:3" x14ac:dyDescent="0.3">
      <c r="A102" t="b">
        <v>1</v>
      </c>
      <c r="B102">
        <v>26.354310000000002</v>
      </c>
      <c r="C102" s="2">
        <v>3.6603209999999997E-2</v>
      </c>
    </row>
    <row r="103" spans="1:3" x14ac:dyDescent="0.3">
      <c r="A103" t="b">
        <v>1</v>
      </c>
      <c r="B103">
        <v>43.990600000000001</v>
      </c>
      <c r="C103" s="2">
        <v>6.1098057999999997E-2</v>
      </c>
    </row>
    <row r="104" spans="1:3" x14ac:dyDescent="0.3">
      <c r="A104" t="b">
        <v>0</v>
      </c>
      <c r="B104">
        <v>203.47809000000001</v>
      </c>
      <c r="C104" s="2">
        <v>0.28260845000000001</v>
      </c>
    </row>
    <row r="105" spans="1:3" x14ac:dyDescent="0.3">
      <c r="A105" t="b">
        <v>1</v>
      </c>
      <c r="B105">
        <v>23.858886999999999</v>
      </c>
      <c r="C105" s="2">
        <v>3.3137343999999999E-2</v>
      </c>
    </row>
    <row r="106" spans="1:3" x14ac:dyDescent="0.3">
      <c r="A106" t="b">
        <v>1</v>
      </c>
      <c r="B106">
        <v>59.182250000000003</v>
      </c>
      <c r="C106" s="2">
        <v>8.2197569999999998E-2</v>
      </c>
    </row>
    <row r="107" spans="1:3" x14ac:dyDescent="0.3">
      <c r="A107" t="b">
        <v>1</v>
      </c>
      <c r="B107">
        <v>176.40271000000001</v>
      </c>
      <c r="C107" s="2">
        <v>0.24500375999999999</v>
      </c>
    </row>
    <row r="108" spans="1:3" x14ac:dyDescent="0.3">
      <c r="A108" t="b">
        <v>1</v>
      </c>
      <c r="B108">
        <v>71.132750000000001</v>
      </c>
      <c r="C108" s="2">
        <v>9.879549E-2</v>
      </c>
    </row>
    <row r="109" spans="1:3" x14ac:dyDescent="0.3">
      <c r="A109" t="b">
        <v>1</v>
      </c>
      <c r="B109">
        <v>176.40271000000001</v>
      </c>
      <c r="C109" s="2">
        <v>0.24500375999999999</v>
      </c>
    </row>
    <row r="110" spans="1:3" x14ac:dyDescent="0.3">
      <c r="A110" t="b">
        <v>1</v>
      </c>
      <c r="B110">
        <v>21.403320000000001</v>
      </c>
      <c r="C110" s="2">
        <v>2.9726833000000001E-2</v>
      </c>
    </row>
    <row r="111" spans="1:3" x14ac:dyDescent="0.3">
      <c r="A111" t="b">
        <v>1</v>
      </c>
      <c r="B111">
        <v>39.448790000000002</v>
      </c>
      <c r="C111" s="2">
        <v>5.4789985999999999E-2</v>
      </c>
    </row>
    <row r="112" spans="1:3" x14ac:dyDescent="0.3">
      <c r="A112" t="b">
        <v>1</v>
      </c>
      <c r="B112">
        <v>30.273499000000001</v>
      </c>
      <c r="C112" s="2">
        <v>4.2046525000000001E-2</v>
      </c>
    </row>
    <row r="113" spans="1:3" x14ac:dyDescent="0.3">
      <c r="A113" t="b">
        <v>0</v>
      </c>
      <c r="B113">
        <v>200.43951000000001</v>
      </c>
      <c r="C113" s="2">
        <v>0.27838819999999997</v>
      </c>
    </row>
    <row r="114" spans="1:3" x14ac:dyDescent="0.3">
      <c r="A114" t="b">
        <v>1</v>
      </c>
      <c r="B114">
        <v>27.199584999999999</v>
      </c>
      <c r="C114" s="2">
        <v>3.7777199999999997E-2</v>
      </c>
    </row>
    <row r="115" spans="1:3" x14ac:dyDescent="0.3">
      <c r="A115" t="b">
        <v>1</v>
      </c>
      <c r="B115">
        <v>63.476439999999997</v>
      </c>
      <c r="C115" s="2">
        <v>8.8161719999999999E-2</v>
      </c>
    </row>
    <row r="116" spans="1:3" x14ac:dyDescent="0.3">
      <c r="A116" t="b">
        <v>1</v>
      </c>
      <c r="B116">
        <v>176.40271000000001</v>
      </c>
      <c r="C116" s="2">
        <v>0.24500375999999999</v>
      </c>
    </row>
    <row r="117" spans="1:3" x14ac:dyDescent="0.3">
      <c r="A117" t="b">
        <v>1</v>
      </c>
      <c r="B117">
        <v>32.057859999999998</v>
      </c>
      <c r="C117" s="2">
        <v>4.4524807E-2</v>
      </c>
    </row>
    <row r="118" spans="1:3" x14ac:dyDescent="0.3">
      <c r="A118" t="b">
        <v>1</v>
      </c>
      <c r="B118">
        <v>83.570679999999996</v>
      </c>
      <c r="C118" s="2">
        <v>0.11607039</v>
      </c>
    </row>
    <row r="119" spans="1:3" x14ac:dyDescent="0.3">
      <c r="A119" t="b">
        <v>1</v>
      </c>
      <c r="B119">
        <v>176.40271000000001</v>
      </c>
      <c r="C119" s="2">
        <v>0.24500375999999999</v>
      </c>
    </row>
    <row r="120" spans="1:3" x14ac:dyDescent="0.3">
      <c r="A120" t="b">
        <v>1</v>
      </c>
      <c r="B120">
        <v>39.016907000000003</v>
      </c>
      <c r="C120" s="2">
        <v>5.4190148E-2</v>
      </c>
    </row>
    <row r="121" spans="1:3" x14ac:dyDescent="0.3">
      <c r="A121" t="b">
        <v>1</v>
      </c>
      <c r="B121">
        <v>27.353210000000001</v>
      </c>
      <c r="C121" s="2">
        <v>3.7990570000000001E-2</v>
      </c>
    </row>
    <row r="122" spans="1:3" x14ac:dyDescent="0.3">
      <c r="A122" t="b">
        <v>1</v>
      </c>
      <c r="B122">
        <v>57.484009999999998</v>
      </c>
      <c r="C122" s="2">
        <v>7.9838900000000004E-2</v>
      </c>
    </row>
    <row r="123" spans="1:3" x14ac:dyDescent="0.3">
      <c r="A123" t="b">
        <v>1</v>
      </c>
      <c r="B123">
        <v>45.505493000000001</v>
      </c>
      <c r="C123" s="2">
        <v>6.3202075999999996E-2</v>
      </c>
    </row>
    <row r="124" spans="1:3" x14ac:dyDescent="0.3">
      <c r="A124" t="b">
        <v>1</v>
      </c>
      <c r="B124">
        <v>176.40271000000001</v>
      </c>
      <c r="C124" s="2">
        <v>0.24500375999999999</v>
      </c>
    </row>
    <row r="125" spans="1:3" x14ac:dyDescent="0.3">
      <c r="A125" t="b">
        <v>1</v>
      </c>
      <c r="B125">
        <v>33.965515000000003</v>
      </c>
      <c r="C125" s="2">
        <v>4.7174327000000002E-2</v>
      </c>
    </row>
    <row r="126" spans="1:3" x14ac:dyDescent="0.3">
      <c r="A126" t="b">
        <v>1</v>
      </c>
      <c r="B126">
        <v>176.40271000000001</v>
      </c>
      <c r="C126" s="2">
        <v>0.24500375999999999</v>
      </c>
    </row>
    <row r="127" spans="1:3" x14ac:dyDescent="0.3">
      <c r="A127" t="b">
        <v>1</v>
      </c>
      <c r="B127">
        <v>67.063479999999998</v>
      </c>
      <c r="C127" s="2">
        <v>9.3143719999999999E-2</v>
      </c>
    </row>
    <row r="128" spans="1:3" x14ac:dyDescent="0.3">
      <c r="A128" t="b">
        <v>1</v>
      </c>
      <c r="B128">
        <v>0.75500489999999998</v>
      </c>
      <c r="C128" s="2">
        <v>1.0486179E-3</v>
      </c>
    </row>
    <row r="129" spans="1:3" x14ac:dyDescent="0.3">
      <c r="A129" t="b">
        <v>1</v>
      </c>
      <c r="B129">
        <v>68.728030000000004</v>
      </c>
      <c r="C129" s="2">
        <v>9.5455594000000005E-2</v>
      </c>
    </row>
    <row r="130" spans="1:3" x14ac:dyDescent="0.3">
      <c r="A130" t="b">
        <v>1</v>
      </c>
      <c r="B130">
        <v>67.450320000000005</v>
      </c>
      <c r="C130" s="2">
        <v>9.3680990000000006E-2</v>
      </c>
    </row>
    <row r="131" spans="1:3" x14ac:dyDescent="0.3">
      <c r="A131" t="b">
        <v>1</v>
      </c>
      <c r="B131">
        <v>27.982970999999999</v>
      </c>
      <c r="C131" s="2">
        <v>3.8865240000000002E-2</v>
      </c>
    </row>
    <row r="132" spans="1:3" x14ac:dyDescent="0.3">
      <c r="A132" t="b">
        <v>0</v>
      </c>
      <c r="B132">
        <v>203.18541999999999</v>
      </c>
      <c r="C132" s="2">
        <v>0.28220198000000002</v>
      </c>
    </row>
    <row r="133" spans="1:3" x14ac:dyDescent="0.3">
      <c r="A133" t="b">
        <v>1</v>
      </c>
      <c r="B133">
        <v>39.448790000000002</v>
      </c>
      <c r="C133" s="2">
        <v>5.4789985999999999E-2</v>
      </c>
    </row>
    <row r="134" spans="1:3" x14ac:dyDescent="0.3">
      <c r="A134" t="b">
        <v>1</v>
      </c>
      <c r="B134">
        <v>176.40271000000001</v>
      </c>
      <c r="C134" s="2">
        <v>0.24500375999999999</v>
      </c>
    </row>
    <row r="135" spans="1:3" x14ac:dyDescent="0.3">
      <c r="A135" t="b">
        <v>1</v>
      </c>
      <c r="B135">
        <v>28.117798000000001</v>
      </c>
      <c r="C135" s="2">
        <v>3.9052497999999998E-2</v>
      </c>
    </row>
    <row r="136" spans="1:3" x14ac:dyDescent="0.3">
      <c r="A136" t="b">
        <v>1</v>
      </c>
      <c r="B136">
        <v>44.5625</v>
      </c>
      <c r="C136" s="2">
        <v>6.189236E-2</v>
      </c>
    </row>
    <row r="137" spans="1:3" x14ac:dyDescent="0.3">
      <c r="A137" t="b">
        <v>1</v>
      </c>
      <c r="B137">
        <v>71.074830000000006</v>
      </c>
      <c r="C137" s="2">
        <v>9.8715040000000004E-2</v>
      </c>
    </row>
    <row r="138" spans="1:3" x14ac:dyDescent="0.3">
      <c r="A138" t="b">
        <v>1</v>
      </c>
      <c r="B138">
        <v>45.124510000000001</v>
      </c>
      <c r="C138" s="2">
        <v>6.2672934999999999E-2</v>
      </c>
    </row>
    <row r="139" spans="1:3" x14ac:dyDescent="0.3">
      <c r="A139" t="b">
        <v>1</v>
      </c>
      <c r="B139">
        <v>79.465149999999994</v>
      </c>
      <c r="C139" s="2">
        <v>0.11036826</v>
      </c>
    </row>
    <row r="140" spans="1:3" x14ac:dyDescent="0.3">
      <c r="A140" t="b">
        <v>1</v>
      </c>
      <c r="B140">
        <v>176.40271000000001</v>
      </c>
      <c r="C140" s="2">
        <v>0.24500375999999999</v>
      </c>
    </row>
    <row r="141" spans="1:3" x14ac:dyDescent="0.3">
      <c r="A141" t="b">
        <v>1</v>
      </c>
      <c r="B141">
        <v>36.290283000000002</v>
      </c>
      <c r="C141" s="2">
        <v>5.0403169999999997E-2</v>
      </c>
    </row>
    <row r="142" spans="1:3" x14ac:dyDescent="0.3">
      <c r="A142" t="b">
        <v>1</v>
      </c>
      <c r="B142">
        <v>70.793273999999997</v>
      </c>
      <c r="C142" s="2">
        <v>9.832399E-2</v>
      </c>
    </row>
    <row r="143" spans="1:3" x14ac:dyDescent="0.3">
      <c r="A143" t="b">
        <v>1</v>
      </c>
      <c r="B143">
        <v>70.660399999999996</v>
      </c>
      <c r="C143" s="2">
        <v>9.8139439999999994E-2</v>
      </c>
    </row>
    <row r="144" spans="1:3" x14ac:dyDescent="0.3">
      <c r="A144" t="b">
        <v>1</v>
      </c>
      <c r="B144">
        <v>176.40271000000001</v>
      </c>
      <c r="C144" s="2">
        <v>0.24500375999999999</v>
      </c>
    </row>
    <row r="145" spans="1:3" x14ac:dyDescent="0.3">
      <c r="A145" t="b">
        <v>1</v>
      </c>
      <c r="B145">
        <v>39.448790000000002</v>
      </c>
      <c r="C145" s="2">
        <v>5.4789985999999999E-2</v>
      </c>
    </row>
    <row r="146" spans="1:3" x14ac:dyDescent="0.3">
      <c r="A146" t="b">
        <v>1</v>
      </c>
      <c r="B146">
        <v>2.4318236999999998</v>
      </c>
      <c r="C146" s="2">
        <v>3.3775329999999998E-3</v>
      </c>
    </row>
    <row r="147" spans="1:3" x14ac:dyDescent="0.3">
      <c r="A147" t="b">
        <v>1</v>
      </c>
      <c r="B147">
        <v>39.448790000000002</v>
      </c>
      <c r="C147" s="2">
        <v>5.4789985999999999E-2</v>
      </c>
    </row>
    <row r="148" spans="1:3" x14ac:dyDescent="0.3">
      <c r="A148" t="b">
        <v>1</v>
      </c>
      <c r="B148">
        <v>40.652892999999999</v>
      </c>
      <c r="C148" s="2">
        <v>5.6462350000000001E-2</v>
      </c>
    </row>
    <row r="149" spans="1:3" x14ac:dyDescent="0.3">
      <c r="A149" t="b">
        <v>1</v>
      </c>
      <c r="B149">
        <v>176.40271000000001</v>
      </c>
      <c r="C149" s="2">
        <v>0.24500375999999999</v>
      </c>
    </row>
    <row r="150" spans="1:3" x14ac:dyDescent="0.3">
      <c r="A150" t="b">
        <v>1</v>
      </c>
      <c r="B150">
        <v>24.981750000000002</v>
      </c>
      <c r="C150" s="2">
        <v>3.4696877000000001E-2</v>
      </c>
    </row>
    <row r="151" spans="1:3" x14ac:dyDescent="0.3">
      <c r="A151" t="b">
        <v>1</v>
      </c>
      <c r="B151">
        <v>33.729736000000003</v>
      </c>
      <c r="C151" s="2">
        <v>4.6846855E-2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69F6-3202-42B6-805D-3EBD0D5C4A6D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199.51482999999999</v>
      </c>
      <c r="C2" s="2">
        <v>0.27710393</v>
      </c>
      <c r="E2" s="1" t="s">
        <v>3</v>
      </c>
      <c r="F2" s="2">
        <f xml:space="preserve"> COUNTIF(TradeResults11[Column1], "VERDADEIRO") / COUNTA(TradeResults11[Column1])</f>
        <v>0.52</v>
      </c>
    </row>
    <row r="3" spans="1:6" ht="18" x14ac:dyDescent="0.35">
      <c r="A3" t="b">
        <v>0</v>
      </c>
      <c r="B3">
        <v>199.51482999999999</v>
      </c>
      <c r="C3" s="2">
        <v>0.27710393</v>
      </c>
      <c r="E3" s="1" t="s">
        <v>4</v>
      </c>
      <c r="F3" s="2">
        <f t="array" ref="F3" xml:space="preserve"> AVERAGE(IF(TradeResults11[Column1] = TRUE,TradeResults11[Column3]))</f>
        <v>6.5735710000000003E-3</v>
      </c>
    </row>
    <row r="4" spans="1:6" ht="18" x14ac:dyDescent="0.35">
      <c r="A4" t="b">
        <v>1</v>
      </c>
      <c r="B4">
        <v>4.732971</v>
      </c>
      <c r="C4" s="2">
        <v>6.5735710000000003E-3</v>
      </c>
      <c r="E4" s="1" t="s">
        <v>8</v>
      </c>
      <c r="F4" s="6">
        <f t="array" ref="F4" xml:space="preserve"> AVERAGE(IF(TradeResults11[Column1] = TRUE,TradeResults11[Column2],0))</f>
        <v>2.4611449200000024</v>
      </c>
    </row>
    <row r="5" spans="1:6" ht="18" x14ac:dyDescent="0.35">
      <c r="A5" t="b">
        <v>1</v>
      </c>
      <c r="B5">
        <v>4.732971</v>
      </c>
      <c r="C5" s="2">
        <v>6.5735710000000003E-3</v>
      </c>
      <c r="E5" s="4" t="s">
        <v>5</v>
      </c>
      <c r="F5" s="2">
        <f t="array" ref="F5">_xlfn.STDEV.P(IF(TradeResults11[Column1]=TRUE, TradeResults11[Column3]))</f>
        <v>0</v>
      </c>
    </row>
    <row r="6" spans="1:6" ht="18" x14ac:dyDescent="0.35">
      <c r="A6" t="b">
        <v>0</v>
      </c>
      <c r="B6">
        <v>199.51482999999999</v>
      </c>
      <c r="C6" s="2">
        <v>0.27710393</v>
      </c>
      <c r="E6" s="1" t="s">
        <v>6</v>
      </c>
      <c r="F6" s="2">
        <f t="array" ref="F6">_xlfn.STDEV.P(IF(TradeResults11[Column1]=TRUE, IF(TradeResults11[Column3]&gt;0,TradeResults11[Column3])))</f>
        <v>0</v>
      </c>
    </row>
    <row r="7" spans="1:6" ht="18" x14ac:dyDescent="0.35">
      <c r="A7" t="b">
        <v>1</v>
      </c>
      <c r="B7">
        <v>4.732971</v>
      </c>
      <c r="C7" s="2">
        <v>6.5735710000000003E-3</v>
      </c>
      <c r="E7" s="1" t="s">
        <v>7</v>
      </c>
      <c r="F7" s="3" t="e">
        <f t="array" ref="F7">_xlfn.STDEV.P(IF(TradeResults11[Column1]=TRUE, IF(TradeResults11[Column3]&lt;0,TradeResults11[Column3])))</f>
        <v>#DIV/0!</v>
      </c>
    </row>
    <row r="8" spans="1:6" x14ac:dyDescent="0.3">
      <c r="A8" t="b">
        <v>0</v>
      </c>
      <c r="B8">
        <v>199.51482999999999</v>
      </c>
      <c r="C8" s="2">
        <v>0.27710393</v>
      </c>
    </row>
    <row r="9" spans="1:6" x14ac:dyDescent="0.3">
      <c r="A9" t="b">
        <v>1</v>
      </c>
      <c r="B9">
        <v>4.732971</v>
      </c>
      <c r="C9" s="2">
        <v>6.5735710000000003E-3</v>
      </c>
    </row>
    <row r="10" spans="1:6" x14ac:dyDescent="0.3">
      <c r="A10" t="b">
        <v>0</v>
      </c>
      <c r="B10">
        <v>199.51482999999999</v>
      </c>
      <c r="C10" s="2">
        <v>0.27710393</v>
      </c>
    </row>
    <row r="11" spans="1:6" x14ac:dyDescent="0.3">
      <c r="A11" t="b">
        <v>1</v>
      </c>
      <c r="B11">
        <v>4.732971</v>
      </c>
      <c r="C11" s="2">
        <v>6.5735710000000003E-3</v>
      </c>
    </row>
    <row r="12" spans="1:6" x14ac:dyDescent="0.3">
      <c r="A12" t="b">
        <v>0</v>
      </c>
      <c r="B12">
        <v>199.51482999999999</v>
      </c>
      <c r="C12" s="2">
        <v>0.27710393</v>
      </c>
    </row>
    <row r="13" spans="1:6" x14ac:dyDescent="0.3">
      <c r="A13" t="b">
        <v>1</v>
      </c>
      <c r="B13">
        <v>4.732971</v>
      </c>
      <c r="C13" s="2">
        <v>6.5735710000000003E-3</v>
      </c>
    </row>
    <row r="14" spans="1:6" x14ac:dyDescent="0.3">
      <c r="A14" t="b">
        <v>0</v>
      </c>
      <c r="B14">
        <v>199.51482999999999</v>
      </c>
      <c r="C14" s="2">
        <v>0.27710393</v>
      </c>
    </row>
    <row r="15" spans="1:6" x14ac:dyDescent="0.3">
      <c r="A15" t="b">
        <v>1</v>
      </c>
      <c r="B15">
        <v>4.732971</v>
      </c>
      <c r="C15" s="2">
        <v>6.5735710000000003E-3</v>
      </c>
    </row>
    <row r="16" spans="1:6" x14ac:dyDescent="0.3">
      <c r="A16" t="b">
        <v>0</v>
      </c>
      <c r="B16">
        <v>199.51482999999999</v>
      </c>
      <c r="C16" s="2">
        <v>0.27710393</v>
      </c>
    </row>
    <row r="17" spans="1:3" x14ac:dyDescent="0.3">
      <c r="A17" t="b">
        <v>1</v>
      </c>
      <c r="B17">
        <v>4.732971</v>
      </c>
      <c r="C17" s="2">
        <v>6.5735710000000003E-3</v>
      </c>
    </row>
    <row r="18" spans="1:3" x14ac:dyDescent="0.3">
      <c r="A18" t="b">
        <v>1</v>
      </c>
      <c r="B18">
        <v>4.732971</v>
      </c>
      <c r="C18" s="2">
        <v>6.5735710000000003E-3</v>
      </c>
    </row>
    <row r="19" spans="1:3" x14ac:dyDescent="0.3">
      <c r="A19" t="b">
        <v>1</v>
      </c>
      <c r="B19">
        <v>4.732971</v>
      </c>
      <c r="C19" s="2">
        <v>6.5735710000000003E-3</v>
      </c>
    </row>
    <row r="20" spans="1:3" x14ac:dyDescent="0.3">
      <c r="A20" t="b">
        <v>1</v>
      </c>
      <c r="B20">
        <v>4.732971</v>
      </c>
      <c r="C20" s="2">
        <v>6.5735710000000003E-3</v>
      </c>
    </row>
    <row r="21" spans="1:3" x14ac:dyDescent="0.3">
      <c r="A21" t="b">
        <v>0</v>
      </c>
      <c r="B21">
        <v>199.51482999999999</v>
      </c>
      <c r="C21" s="2">
        <v>0.27710393</v>
      </c>
    </row>
    <row r="22" spans="1:3" x14ac:dyDescent="0.3">
      <c r="A22" t="b">
        <v>0</v>
      </c>
      <c r="B22">
        <v>199.51482999999999</v>
      </c>
      <c r="C22" s="2">
        <v>0.27710393</v>
      </c>
    </row>
    <row r="23" spans="1:3" x14ac:dyDescent="0.3">
      <c r="A23" t="b">
        <v>1</v>
      </c>
      <c r="B23">
        <v>4.732971</v>
      </c>
      <c r="C23" s="2">
        <v>6.5735710000000003E-3</v>
      </c>
    </row>
    <row r="24" spans="1:3" x14ac:dyDescent="0.3">
      <c r="A24" t="b">
        <v>1</v>
      </c>
      <c r="B24">
        <v>4.732971</v>
      </c>
      <c r="C24" s="2">
        <v>6.5735710000000003E-3</v>
      </c>
    </row>
    <row r="25" spans="1:3" x14ac:dyDescent="0.3">
      <c r="A25" t="b">
        <v>0</v>
      </c>
      <c r="B25">
        <v>199.51482999999999</v>
      </c>
      <c r="C25" s="2">
        <v>0.27710393</v>
      </c>
    </row>
    <row r="26" spans="1:3" x14ac:dyDescent="0.3">
      <c r="A26" t="b">
        <v>0</v>
      </c>
      <c r="B26">
        <v>199.51482999999999</v>
      </c>
      <c r="C26" s="2">
        <v>0.27710393</v>
      </c>
    </row>
    <row r="27" spans="1:3" x14ac:dyDescent="0.3">
      <c r="A27" t="b">
        <v>1</v>
      </c>
      <c r="B27">
        <v>4.732971</v>
      </c>
      <c r="C27" s="2">
        <v>6.5735710000000003E-3</v>
      </c>
    </row>
    <row r="28" spans="1:3" x14ac:dyDescent="0.3">
      <c r="A28" t="b">
        <v>1</v>
      </c>
      <c r="B28">
        <v>4.732971</v>
      </c>
      <c r="C28" s="2">
        <v>6.5735710000000003E-3</v>
      </c>
    </row>
    <row r="29" spans="1:3" x14ac:dyDescent="0.3">
      <c r="A29" t="b">
        <v>0</v>
      </c>
      <c r="B29">
        <v>199.51482999999999</v>
      </c>
      <c r="C29" s="2">
        <v>0.27710393</v>
      </c>
    </row>
    <row r="30" spans="1:3" x14ac:dyDescent="0.3">
      <c r="A30" t="b">
        <v>0</v>
      </c>
      <c r="B30">
        <v>199.51482999999999</v>
      </c>
      <c r="C30" s="2">
        <v>0.27710393</v>
      </c>
    </row>
    <row r="31" spans="1:3" x14ac:dyDescent="0.3">
      <c r="A31" t="b">
        <v>0</v>
      </c>
      <c r="B31">
        <v>199.51482999999999</v>
      </c>
      <c r="C31" s="2">
        <v>0.27710393</v>
      </c>
    </row>
    <row r="32" spans="1:3" x14ac:dyDescent="0.3">
      <c r="A32" t="b">
        <v>1</v>
      </c>
      <c r="B32">
        <v>4.732971</v>
      </c>
      <c r="C32" s="2">
        <v>6.5735710000000003E-3</v>
      </c>
    </row>
    <row r="33" spans="1:3" x14ac:dyDescent="0.3">
      <c r="A33" t="b">
        <v>1</v>
      </c>
      <c r="B33">
        <v>4.732971</v>
      </c>
      <c r="C33" s="2">
        <v>6.5735710000000003E-3</v>
      </c>
    </row>
    <row r="34" spans="1:3" x14ac:dyDescent="0.3">
      <c r="A34" t="b">
        <v>1</v>
      </c>
      <c r="B34">
        <v>4.732971</v>
      </c>
      <c r="C34" s="2">
        <v>6.5735710000000003E-3</v>
      </c>
    </row>
    <row r="35" spans="1:3" x14ac:dyDescent="0.3">
      <c r="A35" t="b">
        <v>0</v>
      </c>
      <c r="B35">
        <v>199.51482999999999</v>
      </c>
      <c r="C35" s="2">
        <v>0.27710393</v>
      </c>
    </row>
    <row r="36" spans="1:3" x14ac:dyDescent="0.3">
      <c r="A36" t="b">
        <v>0</v>
      </c>
      <c r="B36">
        <v>199.51482999999999</v>
      </c>
      <c r="C36" s="2">
        <v>0.27710393</v>
      </c>
    </row>
    <row r="37" spans="1:3" x14ac:dyDescent="0.3">
      <c r="A37" t="b">
        <v>0</v>
      </c>
      <c r="B37">
        <v>199.51482999999999</v>
      </c>
      <c r="C37" s="2">
        <v>0.27710393</v>
      </c>
    </row>
    <row r="38" spans="1:3" x14ac:dyDescent="0.3">
      <c r="A38" t="b">
        <v>1</v>
      </c>
      <c r="B38">
        <v>4.732971</v>
      </c>
      <c r="C38" s="2">
        <v>6.5735710000000003E-3</v>
      </c>
    </row>
    <row r="39" spans="1:3" x14ac:dyDescent="0.3">
      <c r="A39" t="b">
        <v>1</v>
      </c>
      <c r="B39">
        <v>4.732971</v>
      </c>
      <c r="C39" s="2">
        <v>6.5735710000000003E-3</v>
      </c>
    </row>
    <row r="40" spans="1:3" x14ac:dyDescent="0.3">
      <c r="A40" t="b">
        <v>0</v>
      </c>
      <c r="B40">
        <v>199.51482999999999</v>
      </c>
      <c r="C40" s="2">
        <v>0.27710393</v>
      </c>
    </row>
    <row r="41" spans="1:3" x14ac:dyDescent="0.3">
      <c r="A41" t="b">
        <v>0</v>
      </c>
      <c r="B41">
        <v>199.51482999999999</v>
      </c>
      <c r="C41" s="2">
        <v>0.27710393</v>
      </c>
    </row>
    <row r="42" spans="1:3" x14ac:dyDescent="0.3">
      <c r="A42" t="b">
        <v>1</v>
      </c>
      <c r="B42">
        <v>4.732971</v>
      </c>
      <c r="C42" s="2">
        <v>6.5735710000000003E-3</v>
      </c>
    </row>
    <row r="43" spans="1:3" x14ac:dyDescent="0.3">
      <c r="A43" t="b">
        <v>0</v>
      </c>
      <c r="B43">
        <v>199.51482999999999</v>
      </c>
      <c r="C43" s="2">
        <v>0.27710393</v>
      </c>
    </row>
    <row r="44" spans="1:3" x14ac:dyDescent="0.3">
      <c r="A44" t="b">
        <v>1</v>
      </c>
      <c r="B44">
        <v>4.732971</v>
      </c>
      <c r="C44" s="2">
        <v>6.5735710000000003E-3</v>
      </c>
    </row>
    <row r="45" spans="1:3" x14ac:dyDescent="0.3">
      <c r="A45" t="b">
        <v>0</v>
      </c>
      <c r="B45">
        <v>199.51482999999999</v>
      </c>
      <c r="C45" s="2">
        <v>0.27710393</v>
      </c>
    </row>
    <row r="46" spans="1:3" x14ac:dyDescent="0.3">
      <c r="A46" t="b">
        <v>1</v>
      </c>
      <c r="B46">
        <v>4.732971</v>
      </c>
      <c r="C46" s="2">
        <v>6.5735710000000003E-3</v>
      </c>
    </row>
    <row r="47" spans="1:3" x14ac:dyDescent="0.3">
      <c r="A47" t="b">
        <v>0</v>
      </c>
      <c r="B47">
        <v>199.51482999999999</v>
      </c>
      <c r="C47" s="2">
        <v>0.27710393</v>
      </c>
    </row>
    <row r="48" spans="1:3" x14ac:dyDescent="0.3">
      <c r="A48" t="b">
        <v>0</v>
      </c>
      <c r="B48">
        <v>199.51482999999999</v>
      </c>
      <c r="C48" s="2">
        <v>0.27710393</v>
      </c>
    </row>
    <row r="49" spans="1:3" x14ac:dyDescent="0.3">
      <c r="A49" t="b">
        <v>0</v>
      </c>
      <c r="B49">
        <v>199.51482999999999</v>
      </c>
      <c r="C49" s="2">
        <v>0.27710393</v>
      </c>
    </row>
    <row r="50" spans="1:3" x14ac:dyDescent="0.3">
      <c r="A50" t="b">
        <v>0</v>
      </c>
      <c r="B50">
        <v>199.51482999999999</v>
      </c>
      <c r="C50" s="2">
        <v>0.27710393</v>
      </c>
    </row>
    <row r="51" spans="1:3" x14ac:dyDescent="0.3">
      <c r="A51" t="b">
        <v>1</v>
      </c>
      <c r="B51">
        <v>4.732971</v>
      </c>
      <c r="C51" s="2">
        <v>6.5735710000000003E-3</v>
      </c>
    </row>
    <row r="52" spans="1:3" x14ac:dyDescent="0.3">
      <c r="A52" t="b">
        <v>0</v>
      </c>
      <c r="B52">
        <v>199.51482999999999</v>
      </c>
      <c r="C52" s="2">
        <v>0.27710393</v>
      </c>
    </row>
    <row r="53" spans="1:3" x14ac:dyDescent="0.3">
      <c r="A53" t="b">
        <v>1</v>
      </c>
      <c r="B53">
        <v>4.732971</v>
      </c>
      <c r="C53" s="2">
        <v>6.5735710000000003E-3</v>
      </c>
    </row>
    <row r="54" spans="1:3" x14ac:dyDescent="0.3">
      <c r="A54" t="b">
        <v>0</v>
      </c>
      <c r="B54">
        <v>199.51482999999999</v>
      </c>
      <c r="C54" s="2">
        <v>0.27710393</v>
      </c>
    </row>
    <row r="55" spans="1:3" x14ac:dyDescent="0.3">
      <c r="A55" t="b">
        <v>0</v>
      </c>
      <c r="B55">
        <v>199.51482999999999</v>
      </c>
      <c r="C55" s="2">
        <v>0.27710393</v>
      </c>
    </row>
    <row r="56" spans="1:3" x14ac:dyDescent="0.3">
      <c r="A56" t="b">
        <v>1</v>
      </c>
      <c r="B56">
        <v>4.732971</v>
      </c>
      <c r="C56" s="2">
        <v>6.5735710000000003E-3</v>
      </c>
    </row>
    <row r="57" spans="1:3" x14ac:dyDescent="0.3">
      <c r="A57" t="b">
        <v>1</v>
      </c>
      <c r="B57">
        <v>4.732971</v>
      </c>
      <c r="C57" s="2">
        <v>6.5735710000000003E-3</v>
      </c>
    </row>
    <row r="58" spans="1:3" x14ac:dyDescent="0.3">
      <c r="A58" t="b">
        <v>0</v>
      </c>
      <c r="B58">
        <v>199.51482999999999</v>
      </c>
      <c r="C58" s="2">
        <v>0.27710393</v>
      </c>
    </row>
    <row r="59" spans="1:3" x14ac:dyDescent="0.3">
      <c r="A59" t="b">
        <v>1</v>
      </c>
      <c r="B59">
        <v>4.732971</v>
      </c>
      <c r="C59" s="2">
        <v>6.5735710000000003E-3</v>
      </c>
    </row>
    <row r="60" spans="1:3" x14ac:dyDescent="0.3">
      <c r="A60" t="b">
        <v>1</v>
      </c>
      <c r="B60">
        <v>4.732971</v>
      </c>
      <c r="C60" s="2">
        <v>6.5735710000000003E-3</v>
      </c>
    </row>
    <row r="61" spans="1:3" x14ac:dyDescent="0.3">
      <c r="A61" t="b">
        <v>1</v>
      </c>
      <c r="B61">
        <v>4.732971</v>
      </c>
      <c r="C61" s="2">
        <v>6.5735710000000003E-3</v>
      </c>
    </row>
    <row r="62" spans="1:3" x14ac:dyDescent="0.3">
      <c r="A62" t="b">
        <v>0</v>
      </c>
      <c r="B62">
        <v>199.51482999999999</v>
      </c>
      <c r="C62" s="2">
        <v>0.27710393</v>
      </c>
    </row>
    <row r="63" spans="1:3" x14ac:dyDescent="0.3">
      <c r="A63" t="b">
        <v>1</v>
      </c>
      <c r="B63">
        <v>4.732971</v>
      </c>
      <c r="C63" s="2">
        <v>6.5735710000000003E-3</v>
      </c>
    </row>
    <row r="64" spans="1:3" x14ac:dyDescent="0.3">
      <c r="A64" t="b">
        <v>0</v>
      </c>
      <c r="B64">
        <v>199.51482999999999</v>
      </c>
      <c r="C64" s="2">
        <v>0.27710393</v>
      </c>
    </row>
    <row r="65" spans="1:3" x14ac:dyDescent="0.3">
      <c r="A65" t="b">
        <v>1</v>
      </c>
      <c r="B65">
        <v>4.732971</v>
      </c>
      <c r="C65" s="2">
        <v>6.5735710000000003E-3</v>
      </c>
    </row>
    <row r="66" spans="1:3" x14ac:dyDescent="0.3">
      <c r="A66" t="b">
        <v>0</v>
      </c>
      <c r="B66">
        <v>199.51482999999999</v>
      </c>
      <c r="C66" s="2">
        <v>0.27710393</v>
      </c>
    </row>
    <row r="67" spans="1:3" x14ac:dyDescent="0.3">
      <c r="A67" t="b">
        <v>1</v>
      </c>
      <c r="B67">
        <v>4.732971</v>
      </c>
      <c r="C67" s="2">
        <v>6.5735710000000003E-3</v>
      </c>
    </row>
    <row r="68" spans="1:3" x14ac:dyDescent="0.3">
      <c r="A68" t="b">
        <v>0</v>
      </c>
      <c r="B68">
        <v>199.51482999999999</v>
      </c>
      <c r="C68" s="2">
        <v>0.27710393</v>
      </c>
    </row>
    <row r="69" spans="1:3" x14ac:dyDescent="0.3">
      <c r="A69" t="b">
        <v>0</v>
      </c>
      <c r="B69">
        <v>199.51482999999999</v>
      </c>
      <c r="C69" s="2">
        <v>0.27710393</v>
      </c>
    </row>
    <row r="70" spans="1:3" x14ac:dyDescent="0.3">
      <c r="A70" t="b">
        <v>1</v>
      </c>
      <c r="B70">
        <v>4.732971</v>
      </c>
      <c r="C70" s="2">
        <v>6.5735710000000003E-3</v>
      </c>
    </row>
    <row r="71" spans="1:3" x14ac:dyDescent="0.3">
      <c r="A71" t="b">
        <v>0</v>
      </c>
      <c r="B71">
        <v>199.51482999999999</v>
      </c>
      <c r="C71" s="2">
        <v>0.27710393</v>
      </c>
    </row>
    <row r="72" spans="1:3" x14ac:dyDescent="0.3">
      <c r="A72" t="b">
        <v>1</v>
      </c>
      <c r="B72">
        <v>4.732971</v>
      </c>
      <c r="C72" s="2">
        <v>6.5735710000000003E-3</v>
      </c>
    </row>
    <row r="73" spans="1:3" x14ac:dyDescent="0.3">
      <c r="A73" t="b">
        <v>1</v>
      </c>
      <c r="B73">
        <v>4.732971</v>
      </c>
      <c r="C73" s="2">
        <v>6.5735710000000003E-3</v>
      </c>
    </row>
    <row r="74" spans="1:3" x14ac:dyDescent="0.3">
      <c r="A74" t="b">
        <v>1</v>
      </c>
      <c r="B74">
        <v>4.732971</v>
      </c>
      <c r="C74" s="2">
        <v>6.5735710000000003E-3</v>
      </c>
    </row>
    <row r="75" spans="1:3" x14ac:dyDescent="0.3">
      <c r="A75" t="b">
        <v>0</v>
      </c>
      <c r="B75">
        <v>199.51482999999999</v>
      </c>
      <c r="C75" s="2">
        <v>0.27710393</v>
      </c>
    </row>
    <row r="76" spans="1:3" x14ac:dyDescent="0.3">
      <c r="A76" t="b">
        <v>1</v>
      </c>
      <c r="B76">
        <v>4.732971</v>
      </c>
      <c r="C76" s="2">
        <v>6.5735710000000003E-3</v>
      </c>
    </row>
    <row r="77" spans="1:3" x14ac:dyDescent="0.3">
      <c r="A77" t="b">
        <v>1</v>
      </c>
      <c r="B77">
        <v>4.732971</v>
      </c>
      <c r="C77" s="2">
        <v>6.5735710000000003E-3</v>
      </c>
    </row>
    <row r="78" spans="1:3" x14ac:dyDescent="0.3">
      <c r="A78" t="b">
        <v>1</v>
      </c>
      <c r="B78">
        <v>4.732971</v>
      </c>
      <c r="C78" s="2">
        <v>6.5735710000000003E-3</v>
      </c>
    </row>
    <row r="79" spans="1:3" x14ac:dyDescent="0.3">
      <c r="A79" t="b">
        <v>0</v>
      </c>
      <c r="B79">
        <v>199.51482999999999</v>
      </c>
      <c r="C79" s="2">
        <v>0.27710393</v>
      </c>
    </row>
    <row r="80" spans="1:3" x14ac:dyDescent="0.3">
      <c r="A80" t="b">
        <v>0</v>
      </c>
      <c r="B80">
        <v>199.51482999999999</v>
      </c>
      <c r="C80" s="2">
        <v>0.27710393</v>
      </c>
    </row>
    <row r="81" spans="1:3" x14ac:dyDescent="0.3">
      <c r="A81" t="b">
        <v>0</v>
      </c>
      <c r="B81">
        <v>199.51482999999999</v>
      </c>
      <c r="C81" s="2">
        <v>0.27710393</v>
      </c>
    </row>
    <row r="82" spans="1:3" x14ac:dyDescent="0.3">
      <c r="A82" t="b">
        <v>0</v>
      </c>
      <c r="B82">
        <v>199.51482999999999</v>
      </c>
      <c r="C82" s="2">
        <v>0.27710393</v>
      </c>
    </row>
    <row r="83" spans="1:3" x14ac:dyDescent="0.3">
      <c r="A83" t="b">
        <v>0</v>
      </c>
      <c r="B83">
        <v>199.51482999999999</v>
      </c>
      <c r="C83" s="2">
        <v>0.27710393</v>
      </c>
    </row>
    <row r="84" spans="1:3" x14ac:dyDescent="0.3">
      <c r="A84" t="b">
        <v>0</v>
      </c>
      <c r="B84">
        <v>199.51482999999999</v>
      </c>
      <c r="C84" s="2">
        <v>0.27710393</v>
      </c>
    </row>
    <row r="85" spans="1:3" x14ac:dyDescent="0.3">
      <c r="A85" t="b">
        <v>0</v>
      </c>
      <c r="B85">
        <v>199.51482999999999</v>
      </c>
      <c r="C85" s="2">
        <v>0.27710393</v>
      </c>
    </row>
    <row r="86" spans="1:3" x14ac:dyDescent="0.3">
      <c r="A86" t="b">
        <v>1</v>
      </c>
      <c r="B86">
        <v>4.732971</v>
      </c>
      <c r="C86" s="2">
        <v>6.5735710000000003E-3</v>
      </c>
    </row>
    <row r="87" spans="1:3" x14ac:dyDescent="0.3">
      <c r="A87" t="b">
        <v>0</v>
      </c>
      <c r="B87">
        <v>199.51482999999999</v>
      </c>
      <c r="C87" s="2">
        <v>0.27710393</v>
      </c>
    </row>
    <row r="88" spans="1:3" x14ac:dyDescent="0.3">
      <c r="A88" t="b">
        <v>0</v>
      </c>
      <c r="B88">
        <v>199.51482999999999</v>
      </c>
      <c r="C88" s="2">
        <v>0.27710393</v>
      </c>
    </row>
    <row r="89" spans="1:3" x14ac:dyDescent="0.3">
      <c r="A89" t="b">
        <v>1</v>
      </c>
      <c r="B89">
        <v>4.732971</v>
      </c>
      <c r="C89" s="2">
        <v>6.5735710000000003E-3</v>
      </c>
    </row>
    <row r="90" spans="1:3" x14ac:dyDescent="0.3">
      <c r="A90" t="b">
        <v>1</v>
      </c>
      <c r="B90">
        <v>4.732971</v>
      </c>
      <c r="C90" s="2">
        <v>6.5735710000000003E-3</v>
      </c>
    </row>
    <row r="91" spans="1:3" x14ac:dyDescent="0.3">
      <c r="A91" t="b">
        <v>0</v>
      </c>
      <c r="B91">
        <v>199.51482999999999</v>
      </c>
      <c r="C91" s="2">
        <v>0.27710393</v>
      </c>
    </row>
    <row r="92" spans="1:3" x14ac:dyDescent="0.3">
      <c r="A92" t="b">
        <v>1</v>
      </c>
      <c r="B92">
        <v>4.732971</v>
      </c>
      <c r="C92" s="2">
        <v>6.5735710000000003E-3</v>
      </c>
    </row>
    <row r="93" spans="1:3" x14ac:dyDescent="0.3">
      <c r="A93" t="b">
        <v>0</v>
      </c>
      <c r="B93">
        <v>199.51482999999999</v>
      </c>
      <c r="C93" s="2">
        <v>0.27710393</v>
      </c>
    </row>
    <row r="94" spans="1:3" x14ac:dyDescent="0.3">
      <c r="A94" t="b">
        <v>0</v>
      </c>
      <c r="B94">
        <v>199.51482999999999</v>
      </c>
      <c r="C94" s="2">
        <v>0.27710393</v>
      </c>
    </row>
    <row r="95" spans="1:3" x14ac:dyDescent="0.3">
      <c r="A95" t="b">
        <v>0</v>
      </c>
      <c r="B95">
        <v>199.51482999999999</v>
      </c>
      <c r="C95" s="2">
        <v>0.27710393</v>
      </c>
    </row>
    <row r="96" spans="1:3" x14ac:dyDescent="0.3">
      <c r="A96" t="b">
        <v>1</v>
      </c>
      <c r="B96">
        <v>4.732971</v>
      </c>
      <c r="C96" s="2">
        <v>6.5735710000000003E-3</v>
      </c>
    </row>
    <row r="97" spans="1:3" x14ac:dyDescent="0.3">
      <c r="A97" t="b">
        <v>0</v>
      </c>
      <c r="B97">
        <v>199.51482999999999</v>
      </c>
      <c r="C97" s="2">
        <v>0.27710393</v>
      </c>
    </row>
    <row r="98" spans="1:3" x14ac:dyDescent="0.3">
      <c r="A98" t="b">
        <v>1</v>
      </c>
      <c r="B98">
        <v>4.732971</v>
      </c>
      <c r="C98" s="2">
        <v>6.5735710000000003E-3</v>
      </c>
    </row>
    <row r="99" spans="1:3" x14ac:dyDescent="0.3">
      <c r="A99" t="b">
        <v>1</v>
      </c>
      <c r="B99">
        <v>4.732971</v>
      </c>
      <c r="C99" s="2">
        <v>6.5735710000000003E-3</v>
      </c>
    </row>
    <row r="100" spans="1:3" x14ac:dyDescent="0.3">
      <c r="A100" t="b">
        <v>0</v>
      </c>
      <c r="B100">
        <v>199.51482999999999</v>
      </c>
      <c r="C100" s="2">
        <v>0.27710393</v>
      </c>
    </row>
    <row r="101" spans="1:3" x14ac:dyDescent="0.3">
      <c r="A101" t="b">
        <v>1</v>
      </c>
      <c r="B101">
        <v>4.732971</v>
      </c>
      <c r="C101" s="2">
        <v>6.5735710000000003E-3</v>
      </c>
    </row>
    <row r="102" spans="1:3" x14ac:dyDescent="0.3">
      <c r="A102" t="b">
        <v>0</v>
      </c>
      <c r="B102">
        <v>199.51482999999999</v>
      </c>
      <c r="C102" s="2">
        <v>0.27710393</v>
      </c>
    </row>
    <row r="103" spans="1:3" x14ac:dyDescent="0.3">
      <c r="A103" t="b">
        <v>1</v>
      </c>
      <c r="B103">
        <v>4.732971</v>
      </c>
      <c r="C103" s="2">
        <v>6.5735710000000003E-3</v>
      </c>
    </row>
    <row r="104" spans="1:3" x14ac:dyDescent="0.3">
      <c r="A104" t="b">
        <v>1</v>
      </c>
      <c r="B104">
        <v>4.732971</v>
      </c>
      <c r="C104" s="2">
        <v>6.5735710000000003E-3</v>
      </c>
    </row>
    <row r="105" spans="1:3" x14ac:dyDescent="0.3">
      <c r="A105" t="b">
        <v>1</v>
      </c>
      <c r="B105">
        <v>4.732971</v>
      </c>
      <c r="C105" s="2">
        <v>6.5735710000000003E-3</v>
      </c>
    </row>
    <row r="106" spans="1:3" x14ac:dyDescent="0.3">
      <c r="A106" t="b">
        <v>1</v>
      </c>
      <c r="B106">
        <v>4.732971</v>
      </c>
      <c r="C106" s="2">
        <v>6.5735710000000003E-3</v>
      </c>
    </row>
    <row r="107" spans="1:3" x14ac:dyDescent="0.3">
      <c r="A107" t="b">
        <v>0</v>
      </c>
      <c r="B107">
        <v>199.51482999999999</v>
      </c>
      <c r="C107" s="2">
        <v>0.27710393</v>
      </c>
    </row>
    <row r="108" spans="1:3" x14ac:dyDescent="0.3">
      <c r="A108" t="b">
        <v>1</v>
      </c>
      <c r="B108">
        <v>4.732971</v>
      </c>
      <c r="C108" s="2">
        <v>6.5735710000000003E-3</v>
      </c>
    </row>
    <row r="109" spans="1:3" x14ac:dyDescent="0.3">
      <c r="A109" t="b">
        <v>1</v>
      </c>
      <c r="B109">
        <v>4.732971</v>
      </c>
      <c r="C109" s="2">
        <v>6.5735710000000003E-3</v>
      </c>
    </row>
    <row r="110" spans="1:3" x14ac:dyDescent="0.3">
      <c r="A110" t="b">
        <v>1</v>
      </c>
      <c r="B110">
        <v>4.732971</v>
      </c>
      <c r="C110" s="2">
        <v>6.5735710000000003E-3</v>
      </c>
    </row>
    <row r="111" spans="1:3" x14ac:dyDescent="0.3">
      <c r="A111" t="b">
        <v>0</v>
      </c>
      <c r="B111">
        <v>199.51482999999999</v>
      </c>
      <c r="C111" s="2">
        <v>0.27710393</v>
      </c>
    </row>
    <row r="112" spans="1:3" x14ac:dyDescent="0.3">
      <c r="A112" t="b">
        <v>1</v>
      </c>
      <c r="B112">
        <v>4.732971</v>
      </c>
      <c r="C112" s="2">
        <v>6.5735710000000003E-3</v>
      </c>
    </row>
    <row r="113" spans="1:3" x14ac:dyDescent="0.3">
      <c r="A113" t="b">
        <v>1</v>
      </c>
      <c r="B113">
        <v>4.732971</v>
      </c>
      <c r="C113" s="2">
        <v>6.5735710000000003E-3</v>
      </c>
    </row>
    <row r="114" spans="1:3" x14ac:dyDescent="0.3">
      <c r="A114" t="b">
        <v>0</v>
      </c>
      <c r="B114">
        <v>199.51482999999999</v>
      </c>
      <c r="C114" s="2">
        <v>0.27710393</v>
      </c>
    </row>
    <row r="115" spans="1:3" x14ac:dyDescent="0.3">
      <c r="A115" t="b">
        <v>0</v>
      </c>
      <c r="B115">
        <v>199.51482999999999</v>
      </c>
      <c r="C115" s="2">
        <v>0.27710393</v>
      </c>
    </row>
    <row r="116" spans="1:3" x14ac:dyDescent="0.3">
      <c r="A116" t="b">
        <v>1</v>
      </c>
      <c r="B116">
        <v>4.732971</v>
      </c>
      <c r="C116" s="2">
        <v>6.5735710000000003E-3</v>
      </c>
    </row>
    <row r="117" spans="1:3" x14ac:dyDescent="0.3">
      <c r="A117" t="b">
        <v>0</v>
      </c>
      <c r="B117">
        <v>199.51482999999999</v>
      </c>
      <c r="C117" s="2">
        <v>0.27710393</v>
      </c>
    </row>
    <row r="118" spans="1:3" x14ac:dyDescent="0.3">
      <c r="A118" t="b">
        <v>1</v>
      </c>
      <c r="B118">
        <v>4.732971</v>
      </c>
      <c r="C118" s="2">
        <v>6.5735710000000003E-3</v>
      </c>
    </row>
    <row r="119" spans="1:3" x14ac:dyDescent="0.3">
      <c r="A119" t="b">
        <v>0</v>
      </c>
      <c r="B119">
        <v>199.51482999999999</v>
      </c>
      <c r="C119" s="2">
        <v>0.27710393</v>
      </c>
    </row>
    <row r="120" spans="1:3" x14ac:dyDescent="0.3">
      <c r="A120" t="b">
        <v>1</v>
      </c>
      <c r="B120">
        <v>4.732971</v>
      </c>
      <c r="C120" s="2">
        <v>6.5735710000000003E-3</v>
      </c>
    </row>
    <row r="121" spans="1:3" x14ac:dyDescent="0.3">
      <c r="A121" t="b">
        <v>1</v>
      </c>
      <c r="B121">
        <v>4.732971</v>
      </c>
      <c r="C121" s="2">
        <v>6.5735710000000003E-3</v>
      </c>
    </row>
    <row r="122" spans="1:3" x14ac:dyDescent="0.3">
      <c r="A122" t="b">
        <v>0</v>
      </c>
      <c r="B122">
        <v>199.51482999999999</v>
      </c>
      <c r="C122" s="2">
        <v>0.27710393</v>
      </c>
    </row>
    <row r="123" spans="1:3" x14ac:dyDescent="0.3">
      <c r="A123" t="b">
        <v>0</v>
      </c>
      <c r="B123">
        <v>199.51482999999999</v>
      </c>
      <c r="C123" s="2">
        <v>0.27710393</v>
      </c>
    </row>
    <row r="124" spans="1:3" x14ac:dyDescent="0.3">
      <c r="A124" t="b">
        <v>0</v>
      </c>
      <c r="B124">
        <v>199.51482999999999</v>
      </c>
      <c r="C124" s="2">
        <v>0.27710393</v>
      </c>
    </row>
    <row r="125" spans="1:3" x14ac:dyDescent="0.3">
      <c r="A125" t="b">
        <v>0</v>
      </c>
      <c r="B125">
        <v>199.51482999999999</v>
      </c>
      <c r="C125" s="2">
        <v>0.27710393</v>
      </c>
    </row>
    <row r="126" spans="1:3" x14ac:dyDescent="0.3">
      <c r="A126" t="b">
        <v>0</v>
      </c>
      <c r="B126">
        <v>199.51482999999999</v>
      </c>
      <c r="C126" s="2">
        <v>0.27710393</v>
      </c>
    </row>
    <row r="127" spans="1:3" x14ac:dyDescent="0.3">
      <c r="A127" t="b">
        <v>0</v>
      </c>
      <c r="B127">
        <v>199.51482999999999</v>
      </c>
      <c r="C127" s="2">
        <v>0.27710393</v>
      </c>
    </row>
    <row r="128" spans="1:3" x14ac:dyDescent="0.3">
      <c r="A128" t="b">
        <v>1</v>
      </c>
      <c r="B128">
        <v>4.732971</v>
      </c>
      <c r="C128" s="2">
        <v>6.5735710000000003E-3</v>
      </c>
    </row>
    <row r="129" spans="1:3" x14ac:dyDescent="0.3">
      <c r="A129" t="b">
        <v>0</v>
      </c>
      <c r="B129">
        <v>199.51482999999999</v>
      </c>
      <c r="C129" s="2">
        <v>0.27710393</v>
      </c>
    </row>
    <row r="130" spans="1:3" x14ac:dyDescent="0.3">
      <c r="A130" t="b">
        <v>0</v>
      </c>
      <c r="B130">
        <v>199.51482999999999</v>
      </c>
      <c r="C130" s="2">
        <v>0.27710393</v>
      </c>
    </row>
    <row r="131" spans="1:3" x14ac:dyDescent="0.3">
      <c r="A131" t="b">
        <v>0</v>
      </c>
      <c r="B131">
        <v>199.51482999999999</v>
      </c>
      <c r="C131" s="2">
        <v>0.27710393</v>
      </c>
    </row>
    <row r="132" spans="1:3" x14ac:dyDescent="0.3">
      <c r="A132" t="b">
        <v>1</v>
      </c>
      <c r="B132">
        <v>4.732971</v>
      </c>
      <c r="C132" s="2">
        <v>6.5735710000000003E-3</v>
      </c>
    </row>
    <row r="133" spans="1:3" x14ac:dyDescent="0.3">
      <c r="A133" t="b">
        <v>1</v>
      </c>
      <c r="B133">
        <v>4.732971</v>
      </c>
      <c r="C133" s="2">
        <v>6.5735710000000003E-3</v>
      </c>
    </row>
    <row r="134" spans="1:3" x14ac:dyDescent="0.3">
      <c r="A134" t="b">
        <v>1</v>
      </c>
      <c r="B134">
        <v>4.732971</v>
      </c>
      <c r="C134" s="2">
        <v>6.5735710000000003E-3</v>
      </c>
    </row>
    <row r="135" spans="1:3" x14ac:dyDescent="0.3">
      <c r="A135" t="b">
        <v>1</v>
      </c>
      <c r="B135">
        <v>4.732971</v>
      </c>
      <c r="C135" s="2">
        <v>6.5735710000000003E-3</v>
      </c>
    </row>
    <row r="136" spans="1:3" x14ac:dyDescent="0.3">
      <c r="A136" t="b">
        <v>1</v>
      </c>
      <c r="B136">
        <v>4.732971</v>
      </c>
      <c r="C136" s="2">
        <v>6.5735710000000003E-3</v>
      </c>
    </row>
    <row r="137" spans="1:3" x14ac:dyDescent="0.3">
      <c r="A137" t="b">
        <v>1</v>
      </c>
      <c r="B137">
        <v>4.732971</v>
      </c>
      <c r="C137" s="2">
        <v>6.5735710000000003E-3</v>
      </c>
    </row>
    <row r="138" spans="1:3" x14ac:dyDescent="0.3">
      <c r="A138" t="b">
        <v>0</v>
      </c>
      <c r="B138">
        <v>199.51482999999999</v>
      </c>
      <c r="C138" s="2">
        <v>0.27710393</v>
      </c>
    </row>
    <row r="139" spans="1:3" x14ac:dyDescent="0.3">
      <c r="A139" t="b">
        <v>1</v>
      </c>
      <c r="B139">
        <v>4.732971</v>
      </c>
      <c r="C139" s="2">
        <v>6.5735710000000003E-3</v>
      </c>
    </row>
    <row r="140" spans="1:3" x14ac:dyDescent="0.3">
      <c r="A140" t="b">
        <v>1</v>
      </c>
      <c r="B140">
        <v>4.732971</v>
      </c>
      <c r="C140" s="2">
        <v>6.5735710000000003E-3</v>
      </c>
    </row>
    <row r="141" spans="1:3" x14ac:dyDescent="0.3">
      <c r="A141" t="b">
        <v>1</v>
      </c>
      <c r="B141">
        <v>4.732971</v>
      </c>
      <c r="C141" s="2">
        <v>6.5735710000000003E-3</v>
      </c>
    </row>
    <row r="142" spans="1:3" x14ac:dyDescent="0.3">
      <c r="A142" t="b">
        <v>1</v>
      </c>
      <c r="B142">
        <v>4.732971</v>
      </c>
      <c r="C142" s="2">
        <v>6.5735710000000003E-3</v>
      </c>
    </row>
    <row r="143" spans="1:3" x14ac:dyDescent="0.3">
      <c r="A143" t="b">
        <v>1</v>
      </c>
      <c r="B143">
        <v>4.732971</v>
      </c>
      <c r="C143" s="2">
        <v>6.5735710000000003E-3</v>
      </c>
    </row>
    <row r="144" spans="1:3" x14ac:dyDescent="0.3">
      <c r="A144" t="b">
        <v>1</v>
      </c>
      <c r="B144">
        <v>4.732971</v>
      </c>
      <c r="C144" s="2">
        <v>6.5735710000000003E-3</v>
      </c>
    </row>
    <row r="145" spans="1:3" x14ac:dyDescent="0.3">
      <c r="A145" t="b">
        <v>0</v>
      </c>
      <c r="B145">
        <v>199.51482999999999</v>
      </c>
      <c r="C145" s="2">
        <v>0.27710393</v>
      </c>
    </row>
    <row r="146" spans="1:3" x14ac:dyDescent="0.3">
      <c r="A146" t="b">
        <v>1</v>
      </c>
      <c r="B146">
        <v>4.732971</v>
      </c>
      <c r="C146" s="2">
        <v>6.5735710000000003E-3</v>
      </c>
    </row>
    <row r="147" spans="1:3" x14ac:dyDescent="0.3">
      <c r="A147" t="b">
        <v>0</v>
      </c>
      <c r="B147">
        <v>199.51482999999999</v>
      </c>
      <c r="C147" s="2">
        <v>0.27710393</v>
      </c>
    </row>
    <row r="148" spans="1:3" x14ac:dyDescent="0.3">
      <c r="A148" t="b">
        <v>1</v>
      </c>
      <c r="B148">
        <v>4.732971</v>
      </c>
      <c r="C148" s="2">
        <v>6.5735710000000003E-3</v>
      </c>
    </row>
    <row r="149" spans="1:3" x14ac:dyDescent="0.3">
      <c r="A149" t="b">
        <v>0</v>
      </c>
      <c r="B149">
        <v>199.51482999999999</v>
      </c>
      <c r="C149" s="2">
        <v>0.27710393</v>
      </c>
    </row>
    <row r="150" spans="1:3" x14ac:dyDescent="0.3">
      <c r="A150" t="b">
        <v>1</v>
      </c>
      <c r="B150">
        <v>4.732971</v>
      </c>
      <c r="C150" s="2">
        <v>6.5735710000000003E-3</v>
      </c>
    </row>
    <row r="151" spans="1:3" x14ac:dyDescent="0.3">
      <c r="A151" t="b">
        <v>1</v>
      </c>
      <c r="B151">
        <v>4.732971</v>
      </c>
      <c r="C151" s="2">
        <v>6.5735710000000003E-3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3E5A-860E-4B3E-95BC-B454D5923990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2" customWidth="1"/>
    <col min="6" max="6" width="10.66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265.51740000000001</v>
      </c>
      <c r="C2" s="2">
        <v>0.36877415000000002</v>
      </c>
      <c r="E2" s="1" t="s">
        <v>3</v>
      </c>
      <c r="F2" s="2">
        <f xml:space="preserve"> COUNTIF(TradeResults10[Column1], "VERDADEIRO") / COUNTA(TradeResults10[Column1])</f>
        <v>0.48</v>
      </c>
    </row>
    <row r="3" spans="1:6" ht="18" x14ac:dyDescent="0.35">
      <c r="A3" t="b">
        <v>1</v>
      </c>
      <c r="B3">
        <v>55.999878000000002</v>
      </c>
      <c r="C3" s="2">
        <v>7.7777609999999997E-2</v>
      </c>
      <c r="E3" s="1" t="s">
        <v>4</v>
      </c>
      <c r="F3" s="2">
        <f t="array" ref="F3" xml:space="preserve"> AVERAGE(IF(TradeResults10[Column1] = TRUE,TradeResults10[Column3]))</f>
        <v>7.1098179750000032E-2</v>
      </c>
    </row>
    <row r="4" spans="1:6" ht="18" x14ac:dyDescent="0.35">
      <c r="A4" t="b">
        <v>0</v>
      </c>
      <c r="B4">
        <v>263.69434000000001</v>
      </c>
      <c r="C4" s="2">
        <v>0.36624213999999999</v>
      </c>
      <c r="E4" s="1" t="s">
        <v>8</v>
      </c>
      <c r="F4" s="6">
        <f t="array" ref="F4" xml:space="preserve"> AVERAGE(IF(TradeResults10[Column1] = TRUE,TradeResults10[Column2],0))</f>
        <v>24.571530946666659</v>
      </c>
    </row>
    <row r="5" spans="1:6" ht="18" x14ac:dyDescent="0.35">
      <c r="A5" t="b">
        <v>1</v>
      </c>
      <c r="B5">
        <v>60.312440000000002</v>
      </c>
      <c r="C5" s="2">
        <v>8.376728E-2</v>
      </c>
      <c r="E5" s="4" t="s">
        <v>5</v>
      </c>
      <c r="F5" s="2">
        <f t="array" ref="F5">_xlfn.STDEV.P(IF(TradeResults10[Column1]=TRUE, TradeResults10[Column3]))</f>
        <v>2.1625923889378791E-2</v>
      </c>
    </row>
    <row r="6" spans="1:6" ht="18" x14ac:dyDescent="0.35">
      <c r="A6" t="b">
        <v>1</v>
      </c>
      <c r="B6">
        <v>78.570920000000001</v>
      </c>
      <c r="C6" s="2">
        <v>0.109126285</v>
      </c>
      <c r="E6" s="1" t="s">
        <v>6</v>
      </c>
      <c r="F6" s="2">
        <f t="array" ref="F6">_xlfn.STDEV.P(IF(TradeResults10[Column1]=TRUE, IF(TradeResults10[Column3]&gt;0,TradeResults10[Column3])))</f>
        <v>2.1625923889378791E-2</v>
      </c>
    </row>
    <row r="7" spans="1:6" ht="18" x14ac:dyDescent="0.35">
      <c r="A7" t="b">
        <v>0</v>
      </c>
      <c r="B7">
        <v>263.06975999999997</v>
      </c>
      <c r="C7" s="2">
        <v>0.36537468000000001</v>
      </c>
      <c r="E7" s="1" t="s">
        <v>7</v>
      </c>
      <c r="F7" s="3" t="e">
        <f t="array" ref="F7">_xlfn.STDEV.P(IF(TradeResults10[Column1]=TRUE, IF(TradeResults10[Column3]&lt;0,TradeResults10[Column3])))</f>
        <v>#DIV/0!</v>
      </c>
    </row>
    <row r="8" spans="1:6" x14ac:dyDescent="0.3">
      <c r="A8" t="b">
        <v>1</v>
      </c>
      <c r="B8">
        <v>39.448790000000002</v>
      </c>
      <c r="C8" s="2">
        <v>5.4789985999999999E-2</v>
      </c>
    </row>
    <row r="9" spans="1:6" x14ac:dyDescent="0.3">
      <c r="A9" t="b">
        <v>1</v>
      </c>
      <c r="B9">
        <v>57.883667000000003</v>
      </c>
      <c r="C9" s="2">
        <v>8.0393985000000001E-2</v>
      </c>
    </row>
    <row r="10" spans="1:6" x14ac:dyDescent="0.3">
      <c r="A10" t="b">
        <v>0</v>
      </c>
      <c r="B10">
        <v>252.45776000000001</v>
      </c>
      <c r="C10" s="2">
        <v>0.3506358</v>
      </c>
    </row>
    <row r="11" spans="1:6" x14ac:dyDescent="0.3">
      <c r="A11" t="b">
        <v>1</v>
      </c>
      <c r="B11">
        <v>39.448790000000002</v>
      </c>
      <c r="C11" s="2">
        <v>5.4789985999999999E-2</v>
      </c>
    </row>
    <row r="12" spans="1:6" x14ac:dyDescent="0.3">
      <c r="A12" t="b">
        <v>0</v>
      </c>
      <c r="B12">
        <v>226.37542999999999</v>
      </c>
      <c r="C12" s="2">
        <v>0.31441033000000002</v>
      </c>
    </row>
    <row r="13" spans="1:6" x14ac:dyDescent="0.3">
      <c r="A13" t="b">
        <v>0</v>
      </c>
      <c r="B13">
        <v>263.45398</v>
      </c>
      <c r="C13" s="2">
        <v>0.36590830000000002</v>
      </c>
    </row>
    <row r="14" spans="1:6" x14ac:dyDescent="0.3">
      <c r="A14" t="b">
        <v>0</v>
      </c>
      <c r="B14">
        <v>266.15692000000001</v>
      </c>
      <c r="C14" s="2">
        <v>0.3696624</v>
      </c>
    </row>
    <row r="15" spans="1:6" x14ac:dyDescent="0.3">
      <c r="A15" t="b">
        <v>0</v>
      </c>
      <c r="B15">
        <v>226.37542999999999</v>
      </c>
      <c r="C15" s="2">
        <v>0.31441033000000002</v>
      </c>
    </row>
    <row r="16" spans="1:6" x14ac:dyDescent="0.3">
      <c r="A16" t="b">
        <v>0</v>
      </c>
      <c r="B16">
        <v>261.55919999999998</v>
      </c>
      <c r="C16" s="2">
        <v>0.36327665999999997</v>
      </c>
    </row>
    <row r="17" spans="1:3" x14ac:dyDescent="0.3">
      <c r="A17" t="b">
        <v>0</v>
      </c>
      <c r="B17">
        <v>226.37542999999999</v>
      </c>
      <c r="C17" s="2">
        <v>0.31441033000000002</v>
      </c>
    </row>
    <row r="18" spans="1:3" x14ac:dyDescent="0.3">
      <c r="A18" t="b">
        <v>1</v>
      </c>
      <c r="B18">
        <v>49.55359</v>
      </c>
      <c r="C18" s="2">
        <v>6.8824424999999995E-2</v>
      </c>
    </row>
    <row r="19" spans="1:3" x14ac:dyDescent="0.3">
      <c r="A19" t="b">
        <v>0</v>
      </c>
      <c r="B19">
        <v>252.62097</v>
      </c>
      <c r="C19" s="2">
        <v>0.35086246999999998</v>
      </c>
    </row>
    <row r="20" spans="1:3" x14ac:dyDescent="0.3">
      <c r="A20" t="b">
        <v>1</v>
      </c>
      <c r="B20">
        <v>80.953734999999995</v>
      </c>
      <c r="C20" s="2">
        <v>0.11243574000000001</v>
      </c>
    </row>
    <row r="21" spans="1:3" x14ac:dyDescent="0.3">
      <c r="A21" t="b">
        <v>0</v>
      </c>
      <c r="B21">
        <v>257.32056</v>
      </c>
      <c r="C21" s="2">
        <v>0.35738966</v>
      </c>
    </row>
    <row r="22" spans="1:3" x14ac:dyDescent="0.3">
      <c r="A22" t="b">
        <v>1</v>
      </c>
      <c r="B22">
        <v>64.584594999999993</v>
      </c>
      <c r="C22" s="2">
        <v>8.9700825999999997E-2</v>
      </c>
    </row>
    <row r="23" spans="1:3" x14ac:dyDescent="0.3">
      <c r="A23" t="b">
        <v>1</v>
      </c>
      <c r="B23">
        <v>74.917540000000002</v>
      </c>
      <c r="C23" s="2">
        <v>0.10405214</v>
      </c>
    </row>
    <row r="24" spans="1:3" x14ac:dyDescent="0.3">
      <c r="A24" t="b">
        <v>0</v>
      </c>
      <c r="B24">
        <v>261.82672000000002</v>
      </c>
      <c r="C24" s="2">
        <v>0.36364824000000001</v>
      </c>
    </row>
    <row r="25" spans="1:3" x14ac:dyDescent="0.3">
      <c r="A25" t="b">
        <v>0</v>
      </c>
      <c r="B25">
        <v>263.13727</v>
      </c>
      <c r="C25" s="2">
        <v>0.36546844000000001</v>
      </c>
    </row>
    <row r="26" spans="1:3" x14ac:dyDescent="0.3">
      <c r="A26" t="b">
        <v>0</v>
      </c>
      <c r="B26">
        <v>265.5324</v>
      </c>
      <c r="C26" s="2">
        <v>0.36879499999999998</v>
      </c>
    </row>
    <row r="27" spans="1:3" x14ac:dyDescent="0.3">
      <c r="A27" t="b">
        <v>0</v>
      </c>
      <c r="B27">
        <v>261.03203999999999</v>
      </c>
      <c r="C27" s="2">
        <v>0.36254449999999999</v>
      </c>
    </row>
    <row r="28" spans="1:3" x14ac:dyDescent="0.3">
      <c r="A28" t="b">
        <v>0</v>
      </c>
      <c r="B28">
        <v>260.22980000000001</v>
      </c>
      <c r="C28" s="2">
        <v>0.36143029999999998</v>
      </c>
    </row>
    <row r="29" spans="1:3" x14ac:dyDescent="0.3">
      <c r="A29" t="b">
        <v>0</v>
      </c>
      <c r="B29">
        <v>264.5301</v>
      </c>
      <c r="C29" s="2">
        <v>0.36740289999999998</v>
      </c>
    </row>
    <row r="30" spans="1:3" x14ac:dyDescent="0.3">
      <c r="A30" t="b">
        <v>0</v>
      </c>
      <c r="B30">
        <v>263.90269999999998</v>
      </c>
      <c r="C30" s="2">
        <v>0.36653154999999998</v>
      </c>
    </row>
    <row r="31" spans="1:3" x14ac:dyDescent="0.3">
      <c r="A31" t="b">
        <v>1</v>
      </c>
      <c r="B31">
        <v>81.267759999999996</v>
      </c>
      <c r="C31" s="2">
        <v>0.11287189</v>
      </c>
    </row>
    <row r="32" spans="1:3" x14ac:dyDescent="0.3">
      <c r="A32" t="b">
        <v>0</v>
      </c>
      <c r="B32">
        <v>267.16565000000003</v>
      </c>
      <c r="C32" s="2">
        <v>0.37106339999999999</v>
      </c>
    </row>
    <row r="33" spans="1:3" x14ac:dyDescent="0.3">
      <c r="A33" t="b">
        <v>0</v>
      </c>
      <c r="B33">
        <v>226.37542999999999</v>
      </c>
      <c r="C33" s="2">
        <v>0.31441033000000002</v>
      </c>
    </row>
    <row r="34" spans="1:3" x14ac:dyDescent="0.3">
      <c r="A34" t="b">
        <v>0</v>
      </c>
      <c r="B34">
        <v>262.0324</v>
      </c>
      <c r="C34" s="2">
        <v>0.36393389999999998</v>
      </c>
    </row>
    <row r="35" spans="1:3" x14ac:dyDescent="0.3">
      <c r="A35" t="b">
        <v>1</v>
      </c>
      <c r="B35">
        <v>55.557679999999998</v>
      </c>
      <c r="C35" s="2">
        <v>7.716344E-2</v>
      </c>
    </row>
    <row r="36" spans="1:3" x14ac:dyDescent="0.3">
      <c r="A36" t="b">
        <v>1</v>
      </c>
      <c r="B36">
        <v>77.354190000000003</v>
      </c>
      <c r="C36" s="2">
        <v>0.107436374</v>
      </c>
    </row>
    <row r="37" spans="1:3" x14ac:dyDescent="0.3">
      <c r="A37" t="b">
        <v>1</v>
      </c>
      <c r="B37">
        <v>42.994750000000003</v>
      </c>
      <c r="C37" s="2">
        <v>5.9714931999999998E-2</v>
      </c>
    </row>
    <row r="38" spans="1:3" x14ac:dyDescent="0.3">
      <c r="A38" t="b">
        <v>0</v>
      </c>
      <c r="B38">
        <v>226.37542999999999</v>
      </c>
      <c r="C38" s="2">
        <v>0.31441033000000002</v>
      </c>
    </row>
    <row r="39" spans="1:3" x14ac:dyDescent="0.3">
      <c r="A39" t="b">
        <v>1</v>
      </c>
      <c r="B39">
        <v>64.808409999999995</v>
      </c>
      <c r="C39" s="2">
        <v>9.0011679999999997E-2</v>
      </c>
    </row>
    <row r="40" spans="1:3" x14ac:dyDescent="0.3">
      <c r="A40" t="b">
        <v>0</v>
      </c>
      <c r="B40">
        <v>262.51672000000002</v>
      </c>
      <c r="C40" s="2">
        <v>0.36460656000000002</v>
      </c>
    </row>
    <row r="41" spans="1:3" x14ac:dyDescent="0.3">
      <c r="A41" t="b">
        <v>0</v>
      </c>
      <c r="B41">
        <v>226.37542999999999</v>
      </c>
      <c r="C41" s="2">
        <v>0.31441033000000002</v>
      </c>
    </row>
    <row r="42" spans="1:3" x14ac:dyDescent="0.3">
      <c r="A42" t="b">
        <v>1</v>
      </c>
      <c r="B42">
        <v>30.061340000000001</v>
      </c>
      <c r="C42" s="2">
        <v>4.1751860000000002E-2</v>
      </c>
    </row>
    <row r="43" spans="1:3" x14ac:dyDescent="0.3">
      <c r="A43" t="b">
        <v>0</v>
      </c>
      <c r="B43">
        <v>264.34442000000001</v>
      </c>
      <c r="C43" s="2">
        <v>0.36714502999999998</v>
      </c>
    </row>
    <row r="44" spans="1:3" x14ac:dyDescent="0.3">
      <c r="A44" t="b">
        <v>1</v>
      </c>
      <c r="B44">
        <v>39.448790000000002</v>
      </c>
      <c r="C44" s="2">
        <v>5.4789985999999999E-2</v>
      </c>
    </row>
    <row r="45" spans="1:3" x14ac:dyDescent="0.3">
      <c r="A45" t="b">
        <v>0</v>
      </c>
      <c r="B45">
        <v>259.06164999999999</v>
      </c>
      <c r="C45" s="2">
        <v>0.35980784999999998</v>
      </c>
    </row>
    <row r="46" spans="1:3" x14ac:dyDescent="0.3">
      <c r="A46" t="b">
        <v>1</v>
      </c>
      <c r="B46">
        <v>54.174010000000003</v>
      </c>
      <c r="C46" s="2">
        <v>7.5241685000000003E-2</v>
      </c>
    </row>
    <row r="47" spans="1:3" x14ac:dyDescent="0.3">
      <c r="A47" t="b">
        <v>0</v>
      </c>
      <c r="B47">
        <v>258.40410000000003</v>
      </c>
      <c r="C47" s="2">
        <v>0.35889462</v>
      </c>
    </row>
    <row r="48" spans="1:3" x14ac:dyDescent="0.3">
      <c r="A48" t="b">
        <v>1</v>
      </c>
      <c r="B48">
        <v>24.469909999999999</v>
      </c>
      <c r="C48" s="2">
        <v>3.3985987000000002E-2</v>
      </c>
    </row>
    <row r="49" spans="1:3" x14ac:dyDescent="0.3">
      <c r="A49" t="b">
        <v>0</v>
      </c>
      <c r="B49">
        <v>226.37542999999999</v>
      </c>
      <c r="C49" s="2">
        <v>0.31441033000000002</v>
      </c>
    </row>
    <row r="50" spans="1:3" x14ac:dyDescent="0.3">
      <c r="A50" t="b">
        <v>1</v>
      </c>
      <c r="B50">
        <v>39.448790000000002</v>
      </c>
      <c r="C50" s="2">
        <v>5.4789985999999999E-2</v>
      </c>
    </row>
    <row r="51" spans="1:3" x14ac:dyDescent="0.3">
      <c r="A51" t="b">
        <v>1</v>
      </c>
      <c r="B51">
        <v>67.206789999999998</v>
      </c>
      <c r="C51" s="2">
        <v>9.3342759999999997E-2</v>
      </c>
    </row>
    <row r="52" spans="1:3" x14ac:dyDescent="0.3">
      <c r="A52" t="b">
        <v>1</v>
      </c>
      <c r="B52">
        <v>39.448790000000002</v>
      </c>
      <c r="C52" s="2">
        <v>5.4789985999999999E-2</v>
      </c>
    </row>
    <row r="53" spans="1:3" x14ac:dyDescent="0.3">
      <c r="A53" t="b">
        <v>0</v>
      </c>
      <c r="B53">
        <v>253.45385999999999</v>
      </c>
      <c r="C53" s="2">
        <v>0.35201925000000001</v>
      </c>
    </row>
    <row r="54" spans="1:3" x14ac:dyDescent="0.3">
      <c r="A54" t="b">
        <v>0</v>
      </c>
      <c r="B54">
        <v>252.98480000000001</v>
      </c>
      <c r="C54" s="2">
        <v>0.35136777000000002</v>
      </c>
    </row>
    <row r="55" spans="1:3" x14ac:dyDescent="0.3">
      <c r="A55" t="b">
        <v>0</v>
      </c>
      <c r="B55">
        <v>263.08526999999998</v>
      </c>
      <c r="C55" s="2">
        <v>0.3653962</v>
      </c>
    </row>
    <row r="56" spans="1:3" x14ac:dyDescent="0.3">
      <c r="A56" t="b">
        <v>0</v>
      </c>
      <c r="B56">
        <v>226.37542999999999</v>
      </c>
      <c r="C56" s="2">
        <v>0.31441033000000002</v>
      </c>
    </row>
    <row r="57" spans="1:3" x14ac:dyDescent="0.3">
      <c r="A57" t="b">
        <v>1</v>
      </c>
      <c r="B57">
        <v>76.939940000000007</v>
      </c>
      <c r="C57" s="2">
        <v>0.10686103</v>
      </c>
    </row>
    <row r="58" spans="1:3" x14ac:dyDescent="0.3">
      <c r="A58" t="b">
        <v>1</v>
      </c>
      <c r="B58">
        <v>58.050600000000003</v>
      </c>
      <c r="C58" s="2">
        <v>8.0625829999999996E-2</v>
      </c>
    </row>
    <row r="59" spans="1:3" x14ac:dyDescent="0.3">
      <c r="A59" t="b">
        <v>1</v>
      </c>
      <c r="B59">
        <v>78.51764</v>
      </c>
      <c r="C59" s="2">
        <v>0.10905228</v>
      </c>
    </row>
    <row r="60" spans="1:3" x14ac:dyDescent="0.3">
      <c r="A60" t="b">
        <v>1</v>
      </c>
      <c r="B60">
        <v>45.903379999999999</v>
      </c>
      <c r="C60" s="2">
        <v>6.3754690000000003E-2</v>
      </c>
    </row>
    <row r="61" spans="1:3" x14ac:dyDescent="0.3">
      <c r="A61" t="b">
        <v>1</v>
      </c>
      <c r="B61">
        <v>61.430298000000001</v>
      </c>
      <c r="C61" s="2">
        <v>8.5319859999999997E-2</v>
      </c>
    </row>
    <row r="62" spans="1:3" x14ac:dyDescent="0.3">
      <c r="A62" t="b">
        <v>1</v>
      </c>
      <c r="B62">
        <v>56.681762999999997</v>
      </c>
      <c r="C62" s="2">
        <v>7.8724669999999997E-2</v>
      </c>
    </row>
    <row r="63" spans="1:3" x14ac:dyDescent="0.3">
      <c r="A63" t="b">
        <v>0</v>
      </c>
      <c r="B63">
        <v>255.35065</v>
      </c>
      <c r="C63" s="2">
        <v>0.35465370000000002</v>
      </c>
    </row>
    <row r="64" spans="1:3" x14ac:dyDescent="0.3">
      <c r="A64" t="b">
        <v>0</v>
      </c>
      <c r="B64">
        <v>263.93529999999998</v>
      </c>
      <c r="C64" s="2">
        <v>0.36657682000000003</v>
      </c>
    </row>
    <row r="65" spans="1:3" x14ac:dyDescent="0.3">
      <c r="A65" t="b">
        <v>1</v>
      </c>
      <c r="B65">
        <v>71.30292</v>
      </c>
      <c r="C65" s="2">
        <v>9.9031830000000001E-2</v>
      </c>
    </row>
    <row r="66" spans="1:3" x14ac:dyDescent="0.3">
      <c r="A66" t="b">
        <v>0</v>
      </c>
      <c r="B66">
        <v>226.37542999999999</v>
      </c>
      <c r="C66" s="2">
        <v>0.31441033000000002</v>
      </c>
    </row>
    <row r="67" spans="1:3" x14ac:dyDescent="0.3">
      <c r="A67" t="b">
        <v>0</v>
      </c>
      <c r="B67">
        <v>226.37542999999999</v>
      </c>
      <c r="C67" s="2">
        <v>0.31441033000000002</v>
      </c>
    </row>
    <row r="68" spans="1:3" x14ac:dyDescent="0.3">
      <c r="A68" t="b">
        <v>1</v>
      </c>
      <c r="B68">
        <v>47.107787999999999</v>
      </c>
      <c r="C68" s="2">
        <v>6.5427479999999996E-2</v>
      </c>
    </row>
    <row r="69" spans="1:3" x14ac:dyDescent="0.3">
      <c r="A69" t="b">
        <v>0</v>
      </c>
      <c r="B69">
        <v>265.02159999999998</v>
      </c>
      <c r="C69" s="2">
        <v>0.36808555999999998</v>
      </c>
    </row>
    <row r="70" spans="1:3" x14ac:dyDescent="0.3">
      <c r="A70" t="b">
        <v>1</v>
      </c>
      <c r="B70">
        <v>39.448790000000002</v>
      </c>
      <c r="C70" s="2">
        <v>5.4789985999999999E-2</v>
      </c>
    </row>
    <row r="71" spans="1:3" x14ac:dyDescent="0.3">
      <c r="A71" t="b">
        <v>1</v>
      </c>
      <c r="B71">
        <v>39.448790000000002</v>
      </c>
      <c r="C71" s="2">
        <v>5.4789985999999999E-2</v>
      </c>
    </row>
    <row r="72" spans="1:3" x14ac:dyDescent="0.3">
      <c r="A72" t="b">
        <v>0</v>
      </c>
      <c r="B72">
        <v>264.51960000000003</v>
      </c>
      <c r="C72" s="2">
        <v>0.3673883</v>
      </c>
    </row>
    <row r="73" spans="1:3" x14ac:dyDescent="0.3">
      <c r="A73" t="b">
        <v>1</v>
      </c>
      <c r="B73">
        <v>55.904175000000002</v>
      </c>
      <c r="C73" s="2">
        <v>7.7644690000000002E-2</v>
      </c>
    </row>
    <row r="74" spans="1:3" x14ac:dyDescent="0.3">
      <c r="A74" t="b">
        <v>1</v>
      </c>
      <c r="B74">
        <v>73.740170000000006</v>
      </c>
      <c r="C74" s="2">
        <v>0.10241691</v>
      </c>
    </row>
    <row r="75" spans="1:3" x14ac:dyDescent="0.3">
      <c r="A75" t="b">
        <v>0</v>
      </c>
      <c r="B75">
        <v>226.37542999999999</v>
      </c>
      <c r="C75" s="2">
        <v>0.31441033000000002</v>
      </c>
    </row>
    <row r="76" spans="1:3" x14ac:dyDescent="0.3">
      <c r="A76" t="b">
        <v>1</v>
      </c>
      <c r="B76">
        <v>39.448790000000002</v>
      </c>
      <c r="C76" s="2">
        <v>5.4789985999999999E-2</v>
      </c>
    </row>
    <row r="77" spans="1:3" x14ac:dyDescent="0.3">
      <c r="A77" t="b">
        <v>1</v>
      </c>
      <c r="B77">
        <v>52.579346000000001</v>
      </c>
      <c r="C77" s="2">
        <v>7.3026865999999996E-2</v>
      </c>
    </row>
    <row r="78" spans="1:3" x14ac:dyDescent="0.3">
      <c r="A78" t="b">
        <v>1</v>
      </c>
      <c r="B78">
        <v>39.448790000000002</v>
      </c>
      <c r="C78" s="2">
        <v>5.4789985999999999E-2</v>
      </c>
    </row>
    <row r="79" spans="1:3" x14ac:dyDescent="0.3">
      <c r="A79" t="b">
        <v>0</v>
      </c>
      <c r="B79">
        <v>261.58319999999998</v>
      </c>
      <c r="C79" s="2">
        <v>0.36330997999999998</v>
      </c>
    </row>
    <row r="80" spans="1:3" x14ac:dyDescent="0.3">
      <c r="A80" t="b">
        <v>0</v>
      </c>
      <c r="B80">
        <v>226.37542999999999</v>
      </c>
      <c r="C80" s="2">
        <v>0.31441033000000002</v>
      </c>
    </row>
    <row r="81" spans="1:3" x14ac:dyDescent="0.3">
      <c r="A81" t="b">
        <v>1</v>
      </c>
      <c r="B81">
        <v>36.853209999999997</v>
      </c>
      <c r="C81" s="2">
        <v>5.1185016E-2</v>
      </c>
    </row>
    <row r="82" spans="1:3" x14ac:dyDescent="0.3">
      <c r="A82" t="b">
        <v>1</v>
      </c>
      <c r="B82">
        <v>23.483276</v>
      </c>
      <c r="C82" s="2">
        <v>3.2615659999999998E-2</v>
      </c>
    </row>
    <row r="83" spans="1:3" x14ac:dyDescent="0.3">
      <c r="A83" t="b">
        <v>0</v>
      </c>
      <c r="B83">
        <v>262.32940000000002</v>
      </c>
      <c r="C83" s="2">
        <v>0.36434639000000002</v>
      </c>
    </row>
    <row r="84" spans="1:3" x14ac:dyDescent="0.3">
      <c r="A84" t="b">
        <v>1</v>
      </c>
      <c r="B84">
        <v>39.448790000000002</v>
      </c>
      <c r="C84" s="2">
        <v>5.4789985999999999E-2</v>
      </c>
    </row>
    <row r="85" spans="1:3" x14ac:dyDescent="0.3">
      <c r="A85" t="b">
        <v>0</v>
      </c>
      <c r="B85">
        <v>226.37542999999999</v>
      </c>
      <c r="C85" s="2">
        <v>0.31441033000000002</v>
      </c>
    </row>
    <row r="86" spans="1:3" x14ac:dyDescent="0.3">
      <c r="A86" t="b">
        <v>0</v>
      </c>
      <c r="B86">
        <v>261.35602</v>
      </c>
      <c r="C86" s="2">
        <v>0.36299446000000002</v>
      </c>
    </row>
    <row r="87" spans="1:3" x14ac:dyDescent="0.3">
      <c r="A87" t="b">
        <v>0</v>
      </c>
      <c r="B87">
        <v>226.37542999999999</v>
      </c>
      <c r="C87" s="2">
        <v>0.31441033000000002</v>
      </c>
    </row>
    <row r="88" spans="1:3" x14ac:dyDescent="0.3">
      <c r="A88" t="b">
        <v>1</v>
      </c>
      <c r="B88">
        <v>39.448790000000002</v>
      </c>
      <c r="C88" s="2">
        <v>5.4789985999999999E-2</v>
      </c>
    </row>
    <row r="89" spans="1:3" x14ac:dyDescent="0.3">
      <c r="A89" t="b">
        <v>0</v>
      </c>
      <c r="B89">
        <v>226.37542999999999</v>
      </c>
      <c r="C89" s="2">
        <v>0.31441033000000002</v>
      </c>
    </row>
    <row r="90" spans="1:3" x14ac:dyDescent="0.3">
      <c r="A90" t="b">
        <v>0</v>
      </c>
      <c r="B90">
        <v>256.36426</v>
      </c>
      <c r="C90" s="2">
        <v>0.35606146</v>
      </c>
    </row>
    <row r="91" spans="1:3" x14ac:dyDescent="0.3">
      <c r="A91" t="b">
        <v>1</v>
      </c>
      <c r="B91">
        <v>39.448790000000002</v>
      </c>
      <c r="C91" s="2">
        <v>5.4789985999999999E-2</v>
      </c>
    </row>
    <row r="92" spans="1:3" x14ac:dyDescent="0.3">
      <c r="A92" t="b">
        <v>1</v>
      </c>
      <c r="B92">
        <v>52.763060000000003</v>
      </c>
      <c r="C92" s="2">
        <v>7.3282029999999998E-2</v>
      </c>
    </row>
    <row r="93" spans="1:3" x14ac:dyDescent="0.3">
      <c r="A93" t="b">
        <v>0</v>
      </c>
      <c r="B93">
        <v>256.36810000000003</v>
      </c>
      <c r="C93" s="2">
        <v>0.35606682000000001</v>
      </c>
    </row>
    <row r="94" spans="1:3" x14ac:dyDescent="0.3">
      <c r="A94" t="b">
        <v>1</v>
      </c>
      <c r="B94">
        <v>39.448790000000002</v>
      </c>
      <c r="C94" s="2">
        <v>5.4789985999999999E-2</v>
      </c>
    </row>
    <row r="95" spans="1:3" x14ac:dyDescent="0.3">
      <c r="A95" t="b">
        <v>0</v>
      </c>
      <c r="B95">
        <v>226.37542999999999</v>
      </c>
      <c r="C95" s="2">
        <v>0.31441033000000002</v>
      </c>
    </row>
    <row r="96" spans="1:3" x14ac:dyDescent="0.3">
      <c r="A96" t="b">
        <v>0</v>
      </c>
      <c r="B96">
        <v>253.93652</v>
      </c>
      <c r="C96" s="2">
        <v>0.35268961999999998</v>
      </c>
    </row>
    <row r="97" spans="1:3" x14ac:dyDescent="0.3">
      <c r="A97" t="b">
        <v>1</v>
      </c>
      <c r="B97">
        <v>24.411193999999998</v>
      </c>
      <c r="C97" s="2">
        <v>3.3904437000000003E-2</v>
      </c>
    </row>
    <row r="98" spans="1:3" x14ac:dyDescent="0.3">
      <c r="A98" t="b">
        <v>1</v>
      </c>
      <c r="B98">
        <v>72.498170000000002</v>
      </c>
      <c r="C98" s="2">
        <v>0.1006919</v>
      </c>
    </row>
    <row r="99" spans="1:3" x14ac:dyDescent="0.3">
      <c r="A99" t="b">
        <v>0</v>
      </c>
      <c r="B99">
        <v>259.47894000000002</v>
      </c>
      <c r="C99" s="2">
        <v>0.36038740000000002</v>
      </c>
    </row>
    <row r="100" spans="1:3" x14ac:dyDescent="0.3">
      <c r="A100" t="b">
        <v>1</v>
      </c>
      <c r="B100">
        <v>75.13391</v>
      </c>
      <c r="C100" s="2">
        <v>0.10435265000000001</v>
      </c>
    </row>
    <row r="101" spans="1:3" x14ac:dyDescent="0.3">
      <c r="A101" t="b">
        <v>0</v>
      </c>
      <c r="B101">
        <v>254.17920000000001</v>
      </c>
      <c r="C101" s="2">
        <v>0.35302665999999999</v>
      </c>
    </row>
    <row r="102" spans="1:3" x14ac:dyDescent="0.3">
      <c r="A102" t="b">
        <v>1</v>
      </c>
      <c r="B102">
        <v>58.198974999999997</v>
      </c>
      <c r="C102" s="2">
        <v>8.0831910000000007E-2</v>
      </c>
    </row>
    <row r="103" spans="1:3" x14ac:dyDescent="0.3">
      <c r="A103" t="b">
        <v>1</v>
      </c>
      <c r="B103">
        <v>39.448790000000002</v>
      </c>
      <c r="C103" s="2">
        <v>5.4789985999999999E-2</v>
      </c>
    </row>
    <row r="104" spans="1:3" x14ac:dyDescent="0.3">
      <c r="A104" t="b">
        <v>1</v>
      </c>
      <c r="B104">
        <v>29.027159999999999</v>
      </c>
      <c r="C104" s="2">
        <v>4.0315499999999997E-2</v>
      </c>
    </row>
    <row r="105" spans="1:3" x14ac:dyDescent="0.3">
      <c r="A105" t="b">
        <v>1</v>
      </c>
      <c r="B105">
        <v>34.948486000000003</v>
      </c>
      <c r="C105" s="2">
        <v>4.8539564E-2</v>
      </c>
    </row>
    <row r="106" spans="1:3" x14ac:dyDescent="0.3">
      <c r="A106" t="b">
        <v>0</v>
      </c>
      <c r="B106">
        <v>265.79498000000001</v>
      </c>
      <c r="C106" s="2">
        <v>0.36915969999999998</v>
      </c>
    </row>
    <row r="107" spans="1:3" x14ac:dyDescent="0.3">
      <c r="A107" t="b">
        <v>1</v>
      </c>
      <c r="B107">
        <v>64.842349999999996</v>
      </c>
      <c r="C107" s="2">
        <v>9.0058810000000003E-2</v>
      </c>
    </row>
    <row r="108" spans="1:3" x14ac:dyDescent="0.3">
      <c r="A108" t="b">
        <v>0</v>
      </c>
      <c r="B108">
        <v>266.81835999999998</v>
      </c>
      <c r="C108" s="2">
        <v>0.37058106000000002</v>
      </c>
    </row>
    <row r="109" spans="1:3" x14ac:dyDescent="0.3">
      <c r="A109" t="b">
        <v>1</v>
      </c>
      <c r="B109">
        <v>61.209105999999998</v>
      </c>
      <c r="C109" s="2">
        <v>8.5012644999999998E-2</v>
      </c>
    </row>
    <row r="110" spans="1:3" x14ac:dyDescent="0.3">
      <c r="A110" t="b">
        <v>0</v>
      </c>
      <c r="B110">
        <v>259.56299999999999</v>
      </c>
      <c r="C110" s="2">
        <v>0.36050415000000002</v>
      </c>
    </row>
    <row r="111" spans="1:3" x14ac:dyDescent="0.3">
      <c r="A111" t="b">
        <v>1</v>
      </c>
      <c r="B111">
        <v>49.181762999999997</v>
      </c>
      <c r="C111" s="2">
        <v>6.8307999999999994E-2</v>
      </c>
    </row>
    <row r="112" spans="1:3" x14ac:dyDescent="0.3">
      <c r="A112" t="b">
        <v>0</v>
      </c>
      <c r="B112">
        <v>254.83404999999999</v>
      </c>
      <c r="C112" s="2">
        <v>0.35393616999999999</v>
      </c>
    </row>
    <row r="113" spans="1:3" x14ac:dyDescent="0.3">
      <c r="A113" t="b">
        <v>1</v>
      </c>
      <c r="B113">
        <v>54.665526999999997</v>
      </c>
      <c r="C113" s="2">
        <v>7.5924344000000005E-2</v>
      </c>
    </row>
    <row r="114" spans="1:3" x14ac:dyDescent="0.3">
      <c r="A114" t="b">
        <v>1</v>
      </c>
      <c r="B114">
        <v>76.654785000000004</v>
      </c>
      <c r="C114" s="2">
        <v>0.10646498</v>
      </c>
    </row>
    <row r="115" spans="1:3" x14ac:dyDescent="0.3">
      <c r="A115" t="b">
        <v>0</v>
      </c>
      <c r="B115">
        <v>226.37542999999999</v>
      </c>
      <c r="C115" s="2">
        <v>0.31441033000000002</v>
      </c>
    </row>
    <row r="116" spans="1:3" x14ac:dyDescent="0.3">
      <c r="A116" t="b">
        <v>0</v>
      </c>
      <c r="B116">
        <v>263.64008000000001</v>
      </c>
      <c r="C116" s="2">
        <v>0.36616676999999997</v>
      </c>
    </row>
    <row r="117" spans="1:3" x14ac:dyDescent="0.3">
      <c r="A117" t="b">
        <v>1</v>
      </c>
      <c r="B117">
        <v>39.448790000000002</v>
      </c>
      <c r="C117" s="2">
        <v>5.4789985999999999E-2</v>
      </c>
    </row>
    <row r="118" spans="1:3" x14ac:dyDescent="0.3">
      <c r="A118" t="b">
        <v>1</v>
      </c>
      <c r="B118">
        <v>39.448790000000002</v>
      </c>
      <c r="C118" s="2">
        <v>5.4789985999999999E-2</v>
      </c>
    </row>
    <row r="119" spans="1:3" x14ac:dyDescent="0.3">
      <c r="A119" t="b">
        <v>0</v>
      </c>
      <c r="B119">
        <v>226.37542999999999</v>
      </c>
      <c r="C119" s="2">
        <v>0.31441033000000002</v>
      </c>
    </row>
    <row r="120" spans="1:3" x14ac:dyDescent="0.3">
      <c r="A120" t="b">
        <v>1</v>
      </c>
      <c r="B120">
        <v>39.448790000000002</v>
      </c>
      <c r="C120" s="2">
        <v>5.4789985999999999E-2</v>
      </c>
    </row>
    <row r="121" spans="1:3" x14ac:dyDescent="0.3">
      <c r="A121" t="b">
        <v>0</v>
      </c>
      <c r="B121">
        <v>226.37542999999999</v>
      </c>
      <c r="C121" s="2">
        <v>0.31441033000000002</v>
      </c>
    </row>
    <row r="122" spans="1:3" x14ac:dyDescent="0.3">
      <c r="A122" t="b">
        <v>0</v>
      </c>
      <c r="B122">
        <v>226.37542999999999</v>
      </c>
      <c r="C122" s="2">
        <v>0.31441033000000002</v>
      </c>
    </row>
    <row r="123" spans="1:3" x14ac:dyDescent="0.3">
      <c r="A123" t="b">
        <v>0</v>
      </c>
      <c r="B123">
        <v>262.01605000000001</v>
      </c>
      <c r="C123" s="2">
        <v>0.36391118</v>
      </c>
    </row>
    <row r="124" spans="1:3" x14ac:dyDescent="0.3">
      <c r="A124" t="b">
        <v>0</v>
      </c>
      <c r="B124">
        <v>252.92107999999999</v>
      </c>
      <c r="C124" s="2">
        <v>0.35127930000000002</v>
      </c>
    </row>
    <row r="125" spans="1:3" x14ac:dyDescent="0.3">
      <c r="A125" t="b">
        <v>1</v>
      </c>
      <c r="B125">
        <v>39.448790000000002</v>
      </c>
      <c r="C125" s="2">
        <v>5.4789985999999999E-2</v>
      </c>
    </row>
    <row r="126" spans="1:3" x14ac:dyDescent="0.3">
      <c r="A126" t="b">
        <v>1</v>
      </c>
      <c r="B126">
        <v>39.448790000000002</v>
      </c>
      <c r="C126" s="2">
        <v>5.4789985999999999E-2</v>
      </c>
    </row>
    <row r="127" spans="1:3" x14ac:dyDescent="0.3">
      <c r="A127" t="b">
        <v>0</v>
      </c>
      <c r="B127">
        <v>226.37542999999999</v>
      </c>
      <c r="C127" s="2">
        <v>0.31441033000000002</v>
      </c>
    </row>
    <row r="128" spans="1:3" x14ac:dyDescent="0.3">
      <c r="A128" t="b">
        <v>1</v>
      </c>
      <c r="B128">
        <v>33.147705000000002</v>
      </c>
      <c r="C128" s="2">
        <v>4.603848E-2</v>
      </c>
    </row>
    <row r="129" spans="1:3" x14ac:dyDescent="0.3">
      <c r="A129" t="b">
        <v>0</v>
      </c>
      <c r="B129">
        <v>226.37542999999999</v>
      </c>
      <c r="C129" s="2">
        <v>0.31441033000000002</v>
      </c>
    </row>
    <row r="130" spans="1:3" x14ac:dyDescent="0.3">
      <c r="A130" t="b">
        <v>0</v>
      </c>
      <c r="B130">
        <v>265.31213000000002</v>
      </c>
      <c r="C130" s="2">
        <v>0.36848910000000001</v>
      </c>
    </row>
    <row r="131" spans="1:3" x14ac:dyDescent="0.3">
      <c r="A131" t="b">
        <v>1</v>
      </c>
      <c r="B131">
        <v>39.448790000000002</v>
      </c>
      <c r="C131" s="2">
        <v>5.4789985999999999E-2</v>
      </c>
    </row>
    <row r="132" spans="1:3" x14ac:dyDescent="0.3">
      <c r="A132" t="b">
        <v>0</v>
      </c>
      <c r="B132">
        <v>263.32477</v>
      </c>
      <c r="C132" s="2">
        <v>0.36572885999999999</v>
      </c>
    </row>
    <row r="133" spans="1:3" x14ac:dyDescent="0.3">
      <c r="A133" t="b">
        <v>0</v>
      </c>
      <c r="B133">
        <v>257.30029999999999</v>
      </c>
      <c r="C133" s="2">
        <v>0.35736152999999998</v>
      </c>
    </row>
    <row r="134" spans="1:3" x14ac:dyDescent="0.3">
      <c r="A134" t="b">
        <v>1</v>
      </c>
      <c r="B134">
        <v>39.448790000000002</v>
      </c>
      <c r="C134" s="2">
        <v>5.4789985999999999E-2</v>
      </c>
    </row>
    <row r="135" spans="1:3" x14ac:dyDescent="0.3">
      <c r="A135" t="b">
        <v>0</v>
      </c>
      <c r="B135">
        <v>252.76245</v>
      </c>
      <c r="C135" s="2">
        <v>0.35105895999999998</v>
      </c>
    </row>
    <row r="136" spans="1:3" x14ac:dyDescent="0.3">
      <c r="A136" t="b">
        <v>1</v>
      </c>
      <c r="B136">
        <v>55.389403999999999</v>
      </c>
      <c r="C136" s="2">
        <v>7.6929726000000004E-2</v>
      </c>
    </row>
    <row r="137" spans="1:3" x14ac:dyDescent="0.3">
      <c r="A137" t="b">
        <v>0</v>
      </c>
      <c r="B137">
        <v>257.75529999999998</v>
      </c>
      <c r="C137" s="2">
        <v>0.35799347999999998</v>
      </c>
    </row>
    <row r="138" spans="1:3" x14ac:dyDescent="0.3">
      <c r="A138" t="b">
        <v>0</v>
      </c>
      <c r="B138">
        <v>257.69380000000001</v>
      </c>
      <c r="C138" s="2">
        <v>0.35790803999999998</v>
      </c>
    </row>
    <row r="139" spans="1:3" x14ac:dyDescent="0.3">
      <c r="A139" t="b">
        <v>1</v>
      </c>
      <c r="B139">
        <v>27.116942999999999</v>
      </c>
      <c r="C139" s="2">
        <v>3.7662420000000002E-2</v>
      </c>
    </row>
    <row r="140" spans="1:3" x14ac:dyDescent="0.3">
      <c r="A140" t="b">
        <v>1</v>
      </c>
      <c r="B140">
        <v>55.727600000000002</v>
      </c>
      <c r="C140" s="2">
        <v>7.7399449999999995E-2</v>
      </c>
    </row>
    <row r="141" spans="1:3" x14ac:dyDescent="0.3">
      <c r="A141" t="b">
        <v>1</v>
      </c>
      <c r="B141">
        <v>65.637510000000006</v>
      </c>
      <c r="C141" s="2">
        <v>9.1163209999999995E-2</v>
      </c>
    </row>
    <row r="142" spans="1:3" x14ac:dyDescent="0.3">
      <c r="A142" t="b">
        <v>0</v>
      </c>
      <c r="B142">
        <v>226.37542999999999</v>
      </c>
      <c r="C142" s="2">
        <v>0.31441033000000002</v>
      </c>
    </row>
    <row r="143" spans="1:3" x14ac:dyDescent="0.3">
      <c r="A143" t="b">
        <v>0</v>
      </c>
      <c r="B143">
        <v>262.27312999999998</v>
      </c>
      <c r="C143" s="2">
        <v>0.36426824000000002</v>
      </c>
    </row>
    <row r="144" spans="1:3" x14ac:dyDescent="0.3">
      <c r="A144" t="b">
        <v>1</v>
      </c>
      <c r="B144">
        <v>39.448790000000002</v>
      </c>
      <c r="C144" s="2">
        <v>5.4789985999999999E-2</v>
      </c>
    </row>
    <row r="145" spans="1:3" x14ac:dyDescent="0.3">
      <c r="A145" t="b">
        <v>0</v>
      </c>
      <c r="B145">
        <v>226.37542999999999</v>
      </c>
      <c r="C145" s="2">
        <v>0.31441033000000002</v>
      </c>
    </row>
    <row r="146" spans="1:3" x14ac:dyDescent="0.3">
      <c r="A146" t="b">
        <v>1</v>
      </c>
      <c r="B146">
        <v>42.631957999999997</v>
      </c>
      <c r="C146" s="2">
        <v>5.9211053E-2</v>
      </c>
    </row>
    <row r="147" spans="1:3" x14ac:dyDescent="0.3">
      <c r="A147" t="b">
        <v>0</v>
      </c>
      <c r="B147">
        <v>226.37542999999999</v>
      </c>
      <c r="C147" s="2">
        <v>0.31441033000000002</v>
      </c>
    </row>
    <row r="148" spans="1:3" x14ac:dyDescent="0.3">
      <c r="A148" t="b">
        <v>1</v>
      </c>
      <c r="B148">
        <v>57.153260000000003</v>
      </c>
      <c r="C148" s="2">
        <v>7.9379530000000004E-2</v>
      </c>
    </row>
    <row r="149" spans="1:3" x14ac:dyDescent="0.3">
      <c r="A149" t="b">
        <v>0</v>
      </c>
      <c r="B149">
        <v>226.37542999999999</v>
      </c>
      <c r="C149" s="2">
        <v>0.31441033000000002</v>
      </c>
    </row>
    <row r="150" spans="1:3" x14ac:dyDescent="0.3">
      <c r="A150" t="b">
        <v>1</v>
      </c>
      <c r="B150">
        <v>68.351685000000003</v>
      </c>
      <c r="C150" s="2">
        <v>9.4932900000000001E-2</v>
      </c>
    </row>
    <row r="151" spans="1:3" x14ac:dyDescent="0.3">
      <c r="A151" t="b">
        <v>0</v>
      </c>
      <c r="B151">
        <v>226.37542999999999</v>
      </c>
      <c r="C151" s="2">
        <v>0.31441033000000002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94E-FE42-49EF-90D0-48FEEEFDF22A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4.732971</v>
      </c>
      <c r="C2" s="2">
        <v>6.5735710000000003E-3</v>
      </c>
      <c r="E2" s="1" t="s">
        <v>3</v>
      </c>
      <c r="F2" s="2">
        <f xml:space="preserve"> COUNTIF(TradeResults9[Column1], "VERDADEIRO") / COUNTA(TradeResults9[Column1])</f>
        <v>0.52</v>
      </c>
    </row>
    <row r="3" spans="1:6" ht="18" x14ac:dyDescent="0.35">
      <c r="A3" t="b">
        <v>0</v>
      </c>
      <c r="B3">
        <v>252.42712</v>
      </c>
      <c r="C3" s="2">
        <v>0.35059323999999997</v>
      </c>
      <c r="E3" s="1" t="s">
        <v>4</v>
      </c>
      <c r="F3" s="2">
        <f t="array" ref="F3" xml:space="preserve"> AVERAGE(IF(TradeResults9[Column1] = TRUE,TradeResults9[Column3]))</f>
        <v>6.5735710000000003E-3</v>
      </c>
    </row>
    <row r="4" spans="1:6" ht="18" x14ac:dyDescent="0.35">
      <c r="A4" t="b">
        <v>0</v>
      </c>
      <c r="B4">
        <v>252.42712</v>
      </c>
      <c r="C4" s="2">
        <v>0.35059323999999997</v>
      </c>
      <c r="E4" s="1" t="s">
        <v>8</v>
      </c>
      <c r="F4" s="6">
        <f t="array" ref="F4" xml:space="preserve"> AVERAGE(IF(TradeResults9[Column1] = TRUE,TradeResults9[Column2],0))</f>
        <v>2.4611449200000024</v>
      </c>
    </row>
    <row r="5" spans="1:6" ht="18" x14ac:dyDescent="0.35">
      <c r="A5" t="b">
        <v>0</v>
      </c>
      <c r="B5">
        <v>252.42712</v>
      </c>
      <c r="C5" s="2">
        <v>0.35059323999999997</v>
      </c>
      <c r="E5" s="4" t="s">
        <v>5</v>
      </c>
      <c r="F5" s="2">
        <f t="array" ref="F5">_xlfn.STDEV.P(IF(TradeResults9[Column1]=TRUE, TradeResults9[Column3]))</f>
        <v>0</v>
      </c>
    </row>
    <row r="6" spans="1:6" ht="18" x14ac:dyDescent="0.35">
      <c r="A6" t="b">
        <v>0</v>
      </c>
      <c r="B6">
        <v>252.42712</v>
      </c>
      <c r="C6" s="2">
        <v>0.35059323999999997</v>
      </c>
      <c r="E6" s="1" t="s">
        <v>6</v>
      </c>
      <c r="F6" s="2">
        <f t="array" ref="F6">_xlfn.STDEV.P(IF(TradeResults9[Column1]=TRUE, IF(TradeResults9[Column3]&gt;0,TradeResults9[Column3])))</f>
        <v>0</v>
      </c>
    </row>
    <row r="7" spans="1:6" ht="18" x14ac:dyDescent="0.35">
      <c r="A7" t="b">
        <v>0</v>
      </c>
      <c r="B7">
        <v>252.42712</v>
      </c>
      <c r="C7" s="2">
        <v>0.35059323999999997</v>
      </c>
      <c r="E7" s="1" t="s">
        <v>7</v>
      </c>
      <c r="F7" s="3" t="e">
        <f t="array" ref="F7">_xlfn.STDEV.P(IF(TradeResults9[Column1]=TRUE, IF(TradeResults9[Column3]&lt;0,TradeResults9[Column3])))</f>
        <v>#DIV/0!</v>
      </c>
    </row>
    <row r="8" spans="1:6" x14ac:dyDescent="0.3">
      <c r="A8" t="b">
        <v>1</v>
      </c>
      <c r="B8">
        <v>4.732971</v>
      </c>
      <c r="C8" s="2">
        <v>6.5735710000000003E-3</v>
      </c>
    </row>
    <row r="9" spans="1:6" x14ac:dyDescent="0.3">
      <c r="A9" t="b">
        <v>0</v>
      </c>
      <c r="B9">
        <v>252.42712</v>
      </c>
      <c r="C9" s="2">
        <v>0.35059323999999997</v>
      </c>
    </row>
    <row r="10" spans="1:6" x14ac:dyDescent="0.3">
      <c r="A10" t="b">
        <v>0</v>
      </c>
      <c r="B10">
        <v>252.42712</v>
      </c>
      <c r="C10" s="2">
        <v>0.35059323999999997</v>
      </c>
    </row>
    <row r="11" spans="1:6" x14ac:dyDescent="0.3">
      <c r="A11" t="b">
        <v>1</v>
      </c>
      <c r="B11">
        <v>4.732971</v>
      </c>
      <c r="C11" s="2">
        <v>6.5735710000000003E-3</v>
      </c>
    </row>
    <row r="12" spans="1:6" x14ac:dyDescent="0.3">
      <c r="A12" t="b">
        <v>1</v>
      </c>
      <c r="B12">
        <v>4.732971</v>
      </c>
      <c r="C12" s="2">
        <v>6.5735710000000003E-3</v>
      </c>
    </row>
    <row r="13" spans="1:6" x14ac:dyDescent="0.3">
      <c r="A13" t="b">
        <v>0</v>
      </c>
      <c r="B13">
        <v>252.42712</v>
      </c>
      <c r="C13" s="2">
        <v>0.35059323999999997</v>
      </c>
    </row>
    <row r="14" spans="1:6" x14ac:dyDescent="0.3">
      <c r="A14" t="b">
        <v>1</v>
      </c>
      <c r="B14">
        <v>4.732971</v>
      </c>
      <c r="C14" s="2">
        <v>6.5735710000000003E-3</v>
      </c>
    </row>
    <row r="15" spans="1:6" x14ac:dyDescent="0.3">
      <c r="A15" t="b">
        <v>1</v>
      </c>
      <c r="B15">
        <v>4.732971</v>
      </c>
      <c r="C15" s="2">
        <v>6.5735710000000003E-3</v>
      </c>
    </row>
    <row r="16" spans="1:6" x14ac:dyDescent="0.3">
      <c r="A16" t="b">
        <v>1</v>
      </c>
      <c r="B16">
        <v>4.732971</v>
      </c>
      <c r="C16" s="2">
        <v>6.5735710000000003E-3</v>
      </c>
    </row>
    <row r="17" spans="1:3" x14ac:dyDescent="0.3">
      <c r="A17" t="b">
        <v>1</v>
      </c>
      <c r="B17">
        <v>4.732971</v>
      </c>
      <c r="C17" s="2">
        <v>6.5735710000000003E-3</v>
      </c>
    </row>
    <row r="18" spans="1:3" x14ac:dyDescent="0.3">
      <c r="A18" t="b">
        <v>0</v>
      </c>
      <c r="B18">
        <v>252.42712</v>
      </c>
      <c r="C18" s="2">
        <v>0.35059323999999997</v>
      </c>
    </row>
    <row r="19" spans="1:3" x14ac:dyDescent="0.3">
      <c r="A19" t="b">
        <v>0</v>
      </c>
      <c r="B19">
        <v>252.42712</v>
      </c>
      <c r="C19" s="2">
        <v>0.35059323999999997</v>
      </c>
    </row>
    <row r="20" spans="1:3" x14ac:dyDescent="0.3">
      <c r="A20" t="b">
        <v>1</v>
      </c>
      <c r="B20">
        <v>4.732971</v>
      </c>
      <c r="C20" s="2">
        <v>6.5735710000000003E-3</v>
      </c>
    </row>
    <row r="21" spans="1:3" x14ac:dyDescent="0.3">
      <c r="A21" t="b">
        <v>1</v>
      </c>
      <c r="B21">
        <v>4.732971</v>
      </c>
      <c r="C21" s="2">
        <v>6.5735710000000003E-3</v>
      </c>
    </row>
    <row r="22" spans="1:3" x14ac:dyDescent="0.3">
      <c r="A22" t="b">
        <v>0</v>
      </c>
      <c r="B22">
        <v>252.42712</v>
      </c>
      <c r="C22" s="2">
        <v>0.35059323999999997</v>
      </c>
    </row>
    <row r="23" spans="1:3" x14ac:dyDescent="0.3">
      <c r="A23" t="b">
        <v>1</v>
      </c>
      <c r="B23">
        <v>4.732971</v>
      </c>
      <c r="C23" s="2">
        <v>6.5735710000000003E-3</v>
      </c>
    </row>
    <row r="24" spans="1:3" x14ac:dyDescent="0.3">
      <c r="A24" t="b">
        <v>1</v>
      </c>
      <c r="B24">
        <v>4.732971</v>
      </c>
      <c r="C24" s="2">
        <v>6.5735710000000003E-3</v>
      </c>
    </row>
    <row r="25" spans="1:3" x14ac:dyDescent="0.3">
      <c r="A25" t="b">
        <v>1</v>
      </c>
      <c r="B25">
        <v>4.732971</v>
      </c>
      <c r="C25" s="2">
        <v>6.5735710000000003E-3</v>
      </c>
    </row>
    <row r="26" spans="1:3" x14ac:dyDescent="0.3">
      <c r="A26" t="b">
        <v>0</v>
      </c>
      <c r="B26">
        <v>252.42712</v>
      </c>
      <c r="C26" s="2">
        <v>0.35059323999999997</v>
      </c>
    </row>
    <row r="27" spans="1:3" x14ac:dyDescent="0.3">
      <c r="A27" t="b">
        <v>0</v>
      </c>
      <c r="B27">
        <v>252.42712</v>
      </c>
      <c r="C27" s="2">
        <v>0.35059323999999997</v>
      </c>
    </row>
    <row r="28" spans="1:3" x14ac:dyDescent="0.3">
      <c r="A28" t="b">
        <v>0</v>
      </c>
      <c r="B28">
        <v>252.42712</v>
      </c>
      <c r="C28" s="2">
        <v>0.35059323999999997</v>
      </c>
    </row>
    <row r="29" spans="1:3" x14ac:dyDescent="0.3">
      <c r="A29" t="b">
        <v>1</v>
      </c>
      <c r="B29">
        <v>4.732971</v>
      </c>
      <c r="C29" s="2">
        <v>6.5735710000000003E-3</v>
      </c>
    </row>
    <row r="30" spans="1:3" x14ac:dyDescent="0.3">
      <c r="A30" t="b">
        <v>1</v>
      </c>
      <c r="B30">
        <v>4.732971</v>
      </c>
      <c r="C30" s="2">
        <v>6.5735710000000003E-3</v>
      </c>
    </row>
    <row r="31" spans="1:3" x14ac:dyDescent="0.3">
      <c r="A31" t="b">
        <v>1</v>
      </c>
      <c r="B31">
        <v>4.732971</v>
      </c>
      <c r="C31" s="2">
        <v>6.5735710000000003E-3</v>
      </c>
    </row>
    <row r="32" spans="1:3" x14ac:dyDescent="0.3">
      <c r="A32" t="b">
        <v>1</v>
      </c>
      <c r="B32">
        <v>4.732971</v>
      </c>
      <c r="C32" s="2">
        <v>6.5735710000000003E-3</v>
      </c>
    </row>
    <row r="33" spans="1:3" x14ac:dyDescent="0.3">
      <c r="A33" t="b">
        <v>1</v>
      </c>
      <c r="B33">
        <v>4.732971</v>
      </c>
      <c r="C33" s="2">
        <v>6.5735710000000003E-3</v>
      </c>
    </row>
    <row r="34" spans="1:3" x14ac:dyDescent="0.3">
      <c r="A34" t="b">
        <v>1</v>
      </c>
      <c r="B34">
        <v>4.732971</v>
      </c>
      <c r="C34" s="2">
        <v>6.5735710000000003E-3</v>
      </c>
    </row>
    <row r="35" spans="1:3" x14ac:dyDescent="0.3">
      <c r="A35" t="b">
        <v>0</v>
      </c>
      <c r="B35">
        <v>252.42712</v>
      </c>
      <c r="C35" s="2">
        <v>0.35059323999999997</v>
      </c>
    </row>
    <row r="36" spans="1:3" x14ac:dyDescent="0.3">
      <c r="A36" t="b">
        <v>0</v>
      </c>
      <c r="B36">
        <v>252.42712</v>
      </c>
      <c r="C36" s="2">
        <v>0.35059323999999997</v>
      </c>
    </row>
    <row r="37" spans="1:3" x14ac:dyDescent="0.3">
      <c r="A37" t="b">
        <v>1</v>
      </c>
      <c r="B37">
        <v>4.732971</v>
      </c>
      <c r="C37" s="2">
        <v>6.5735710000000003E-3</v>
      </c>
    </row>
    <row r="38" spans="1:3" x14ac:dyDescent="0.3">
      <c r="A38" t="b">
        <v>1</v>
      </c>
      <c r="B38">
        <v>4.732971</v>
      </c>
      <c r="C38" s="2">
        <v>6.5735710000000003E-3</v>
      </c>
    </row>
    <row r="39" spans="1:3" x14ac:dyDescent="0.3">
      <c r="A39" t="b">
        <v>0</v>
      </c>
      <c r="B39">
        <v>252.42712</v>
      </c>
      <c r="C39" s="2">
        <v>0.35059323999999997</v>
      </c>
    </row>
    <row r="40" spans="1:3" x14ac:dyDescent="0.3">
      <c r="A40" t="b">
        <v>1</v>
      </c>
      <c r="B40">
        <v>4.732971</v>
      </c>
      <c r="C40" s="2">
        <v>6.5735710000000003E-3</v>
      </c>
    </row>
    <row r="41" spans="1:3" x14ac:dyDescent="0.3">
      <c r="A41" t="b">
        <v>1</v>
      </c>
      <c r="B41">
        <v>4.732971</v>
      </c>
      <c r="C41" s="2">
        <v>6.5735710000000003E-3</v>
      </c>
    </row>
    <row r="42" spans="1:3" x14ac:dyDescent="0.3">
      <c r="A42" t="b">
        <v>1</v>
      </c>
      <c r="B42">
        <v>4.732971</v>
      </c>
      <c r="C42" s="2">
        <v>6.5735710000000003E-3</v>
      </c>
    </row>
    <row r="43" spans="1:3" x14ac:dyDescent="0.3">
      <c r="A43" t="b">
        <v>1</v>
      </c>
      <c r="B43">
        <v>4.732971</v>
      </c>
      <c r="C43" s="2">
        <v>6.5735710000000003E-3</v>
      </c>
    </row>
    <row r="44" spans="1:3" x14ac:dyDescent="0.3">
      <c r="A44" t="b">
        <v>0</v>
      </c>
      <c r="B44">
        <v>252.42712</v>
      </c>
      <c r="C44" s="2">
        <v>0.35059323999999997</v>
      </c>
    </row>
    <row r="45" spans="1:3" x14ac:dyDescent="0.3">
      <c r="A45" t="b">
        <v>0</v>
      </c>
      <c r="B45">
        <v>252.42712</v>
      </c>
      <c r="C45" s="2">
        <v>0.35059323999999997</v>
      </c>
    </row>
    <row r="46" spans="1:3" x14ac:dyDescent="0.3">
      <c r="A46" t="b">
        <v>0</v>
      </c>
      <c r="B46">
        <v>252.42712</v>
      </c>
      <c r="C46" s="2">
        <v>0.35059323999999997</v>
      </c>
    </row>
    <row r="47" spans="1:3" x14ac:dyDescent="0.3">
      <c r="A47" t="b">
        <v>1</v>
      </c>
      <c r="B47">
        <v>4.732971</v>
      </c>
      <c r="C47" s="2">
        <v>6.5735710000000003E-3</v>
      </c>
    </row>
    <row r="48" spans="1:3" x14ac:dyDescent="0.3">
      <c r="A48" t="b">
        <v>0</v>
      </c>
      <c r="B48">
        <v>252.42712</v>
      </c>
      <c r="C48" s="2">
        <v>0.35059323999999997</v>
      </c>
    </row>
    <row r="49" spans="1:3" x14ac:dyDescent="0.3">
      <c r="A49" t="b">
        <v>1</v>
      </c>
      <c r="B49">
        <v>4.732971</v>
      </c>
      <c r="C49" s="2">
        <v>6.5735710000000003E-3</v>
      </c>
    </row>
    <row r="50" spans="1:3" x14ac:dyDescent="0.3">
      <c r="A50" t="b">
        <v>0</v>
      </c>
      <c r="B50">
        <v>252.42712</v>
      </c>
      <c r="C50" s="2">
        <v>0.35059323999999997</v>
      </c>
    </row>
    <row r="51" spans="1:3" x14ac:dyDescent="0.3">
      <c r="A51" t="b">
        <v>0</v>
      </c>
      <c r="B51">
        <v>252.42712</v>
      </c>
      <c r="C51" s="2">
        <v>0.35059323999999997</v>
      </c>
    </row>
    <row r="52" spans="1:3" x14ac:dyDescent="0.3">
      <c r="A52" t="b">
        <v>0</v>
      </c>
      <c r="B52">
        <v>252.42712</v>
      </c>
      <c r="C52" s="2">
        <v>0.35059323999999997</v>
      </c>
    </row>
    <row r="53" spans="1:3" x14ac:dyDescent="0.3">
      <c r="A53" t="b">
        <v>0</v>
      </c>
      <c r="B53">
        <v>252.42712</v>
      </c>
      <c r="C53" s="2">
        <v>0.35059323999999997</v>
      </c>
    </row>
    <row r="54" spans="1:3" x14ac:dyDescent="0.3">
      <c r="A54" t="b">
        <v>0</v>
      </c>
      <c r="B54">
        <v>252.42712</v>
      </c>
      <c r="C54" s="2">
        <v>0.35059323999999997</v>
      </c>
    </row>
    <row r="55" spans="1:3" x14ac:dyDescent="0.3">
      <c r="A55" t="b">
        <v>0</v>
      </c>
      <c r="B55">
        <v>252.42712</v>
      </c>
      <c r="C55" s="2">
        <v>0.35059323999999997</v>
      </c>
    </row>
    <row r="56" spans="1:3" x14ac:dyDescent="0.3">
      <c r="A56" t="b">
        <v>1</v>
      </c>
      <c r="B56">
        <v>4.732971</v>
      </c>
      <c r="C56" s="2">
        <v>6.5735710000000003E-3</v>
      </c>
    </row>
    <row r="57" spans="1:3" x14ac:dyDescent="0.3">
      <c r="A57" t="b">
        <v>0</v>
      </c>
      <c r="B57">
        <v>252.42712</v>
      </c>
      <c r="C57" s="2">
        <v>0.35059323999999997</v>
      </c>
    </row>
    <row r="58" spans="1:3" x14ac:dyDescent="0.3">
      <c r="A58" t="b">
        <v>1</v>
      </c>
      <c r="B58">
        <v>4.732971</v>
      </c>
      <c r="C58" s="2">
        <v>6.5735710000000003E-3</v>
      </c>
    </row>
    <row r="59" spans="1:3" x14ac:dyDescent="0.3">
      <c r="A59" t="b">
        <v>1</v>
      </c>
      <c r="B59">
        <v>4.732971</v>
      </c>
      <c r="C59" s="2">
        <v>6.5735710000000003E-3</v>
      </c>
    </row>
    <row r="60" spans="1:3" x14ac:dyDescent="0.3">
      <c r="A60" t="b">
        <v>0</v>
      </c>
      <c r="B60">
        <v>252.42712</v>
      </c>
      <c r="C60" s="2">
        <v>0.35059323999999997</v>
      </c>
    </row>
    <row r="61" spans="1:3" x14ac:dyDescent="0.3">
      <c r="A61" t="b">
        <v>1</v>
      </c>
      <c r="B61">
        <v>4.732971</v>
      </c>
      <c r="C61" s="2">
        <v>6.5735710000000003E-3</v>
      </c>
    </row>
    <row r="62" spans="1:3" x14ac:dyDescent="0.3">
      <c r="A62" t="b">
        <v>1</v>
      </c>
      <c r="B62">
        <v>4.732971</v>
      </c>
      <c r="C62" s="2">
        <v>6.5735710000000003E-3</v>
      </c>
    </row>
    <row r="63" spans="1:3" x14ac:dyDescent="0.3">
      <c r="A63" t="b">
        <v>1</v>
      </c>
      <c r="B63">
        <v>4.732971</v>
      </c>
      <c r="C63" s="2">
        <v>6.5735710000000003E-3</v>
      </c>
    </row>
    <row r="64" spans="1:3" x14ac:dyDescent="0.3">
      <c r="A64" t="b">
        <v>0</v>
      </c>
      <c r="B64">
        <v>252.42712</v>
      </c>
      <c r="C64" s="2">
        <v>0.35059323999999997</v>
      </c>
    </row>
    <row r="65" spans="1:3" x14ac:dyDescent="0.3">
      <c r="A65" t="b">
        <v>1</v>
      </c>
      <c r="B65">
        <v>4.732971</v>
      </c>
      <c r="C65" s="2">
        <v>6.5735710000000003E-3</v>
      </c>
    </row>
    <row r="66" spans="1:3" x14ac:dyDescent="0.3">
      <c r="A66" t="b">
        <v>0</v>
      </c>
      <c r="B66">
        <v>252.42712</v>
      </c>
      <c r="C66" s="2">
        <v>0.35059323999999997</v>
      </c>
    </row>
    <row r="67" spans="1:3" x14ac:dyDescent="0.3">
      <c r="A67" t="b">
        <v>0</v>
      </c>
      <c r="B67">
        <v>252.42712</v>
      </c>
      <c r="C67" s="2">
        <v>0.35059323999999997</v>
      </c>
    </row>
    <row r="68" spans="1:3" x14ac:dyDescent="0.3">
      <c r="A68" t="b">
        <v>1</v>
      </c>
      <c r="B68">
        <v>4.732971</v>
      </c>
      <c r="C68" s="2">
        <v>6.5735710000000003E-3</v>
      </c>
    </row>
    <row r="69" spans="1:3" x14ac:dyDescent="0.3">
      <c r="A69" t="b">
        <v>0</v>
      </c>
      <c r="B69">
        <v>252.42712</v>
      </c>
      <c r="C69" s="2">
        <v>0.35059323999999997</v>
      </c>
    </row>
    <row r="70" spans="1:3" x14ac:dyDescent="0.3">
      <c r="A70" t="b">
        <v>1</v>
      </c>
      <c r="B70">
        <v>4.732971</v>
      </c>
      <c r="C70" s="2">
        <v>6.5735710000000003E-3</v>
      </c>
    </row>
    <row r="71" spans="1:3" x14ac:dyDescent="0.3">
      <c r="A71" t="b">
        <v>0</v>
      </c>
      <c r="B71">
        <v>252.42712</v>
      </c>
      <c r="C71" s="2">
        <v>0.35059323999999997</v>
      </c>
    </row>
    <row r="72" spans="1:3" x14ac:dyDescent="0.3">
      <c r="A72" t="b">
        <v>0</v>
      </c>
      <c r="B72">
        <v>252.42712</v>
      </c>
      <c r="C72" s="2">
        <v>0.35059323999999997</v>
      </c>
    </row>
    <row r="73" spans="1:3" x14ac:dyDescent="0.3">
      <c r="A73" t="b">
        <v>0</v>
      </c>
      <c r="B73">
        <v>252.42712</v>
      </c>
      <c r="C73" s="2">
        <v>0.35059323999999997</v>
      </c>
    </row>
    <row r="74" spans="1:3" x14ac:dyDescent="0.3">
      <c r="A74" t="b">
        <v>1</v>
      </c>
      <c r="B74">
        <v>4.732971</v>
      </c>
      <c r="C74" s="2">
        <v>6.5735710000000003E-3</v>
      </c>
    </row>
    <row r="75" spans="1:3" x14ac:dyDescent="0.3">
      <c r="A75" t="b">
        <v>0</v>
      </c>
      <c r="B75">
        <v>252.42712</v>
      </c>
      <c r="C75" s="2">
        <v>0.35059323999999997</v>
      </c>
    </row>
    <row r="76" spans="1:3" x14ac:dyDescent="0.3">
      <c r="A76" t="b">
        <v>0</v>
      </c>
      <c r="B76">
        <v>252.42712</v>
      </c>
      <c r="C76" s="2">
        <v>0.35059323999999997</v>
      </c>
    </row>
    <row r="77" spans="1:3" x14ac:dyDescent="0.3">
      <c r="A77" t="b">
        <v>0</v>
      </c>
      <c r="B77">
        <v>252.42712</v>
      </c>
      <c r="C77" s="2">
        <v>0.35059323999999997</v>
      </c>
    </row>
    <row r="78" spans="1:3" x14ac:dyDescent="0.3">
      <c r="A78" t="b">
        <v>0</v>
      </c>
      <c r="B78">
        <v>252.42712</v>
      </c>
      <c r="C78" s="2">
        <v>0.35059323999999997</v>
      </c>
    </row>
    <row r="79" spans="1:3" x14ac:dyDescent="0.3">
      <c r="A79" t="b">
        <v>1</v>
      </c>
      <c r="B79">
        <v>4.732971</v>
      </c>
      <c r="C79" s="2">
        <v>6.5735710000000003E-3</v>
      </c>
    </row>
    <row r="80" spans="1:3" x14ac:dyDescent="0.3">
      <c r="A80" t="b">
        <v>1</v>
      </c>
      <c r="B80">
        <v>4.732971</v>
      </c>
      <c r="C80" s="2">
        <v>6.5735710000000003E-3</v>
      </c>
    </row>
    <row r="81" spans="1:3" x14ac:dyDescent="0.3">
      <c r="A81" t="b">
        <v>1</v>
      </c>
      <c r="B81">
        <v>4.732971</v>
      </c>
      <c r="C81" s="2">
        <v>6.5735710000000003E-3</v>
      </c>
    </row>
    <row r="82" spans="1:3" x14ac:dyDescent="0.3">
      <c r="A82" t="b">
        <v>1</v>
      </c>
      <c r="B82">
        <v>4.732971</v>
      </c>
      <c r="C82" s="2">
        <v>6.5735710000000003E-3</v>
      </c>
    </row>
    <row r="83" spans="1:3" x14ac:dyDescent="0.3">
      <c r="A83" t="b">
        <v>1</v>
      </c>
      <c r="B83">
        <v>4.732971</v>
      </c>
      <c r="C83" s="2">
        <v>6.5735710000000003E-3</v>
      </c>
    </row>
    <row r="84" spans="1:3" x14ac:dyDescent="0.3">
      <c r="A84" t="b">
        <v>0</v>
      </c>
      <c r="B84">
        <v>252.42712</v>
      </c>
      <c r="C84" s="2">
        <v>0.35059323999999997</v>
      </c>
    </row>
    <row r="85" spans="1:3" x14ac:dyDescent="0.3">
      <c r="A85" t="b">
        <v>0</v>
      </c>
      <c r="B85">
        <v>252.42712</v>
      </c>
      <c r="C85" s="2">
        <v>0.35059323999999997</v>
      </c>
    </row>
    <row r="86" spans="1:3" x14ac:dyDescent="0.3">
      <c r="A86" t="b">
        <v>0</v>
      </c>
      <c r="B86">
        <v>252.42712</v>
      </c>
      <c r="C86" s="2">
        <v>0.35059323999999997</v>
      </c>
    </row>
    <row r="87" spans="1:3" x14ac:dyDescent="0.3">
      <c r="A87" t="b">
        <v>1</v>
      </c>
      <c r="B87">
        <v>4.732971</v>
      </c>
      <c r="C87" s="2">
        <v>6.5735710000000003E-3</v>
      </c>
    </row>
    <row r="88" spans="1:3" x14ac:dyDescent="0.3">
      <c r="A88" t="b">
        <v>0</v>
      </c>
      <c r="B88">
        <v>252.42712</v>
      </c>
      <c r="C88" s="2">
        <v>0.35059323999999997</v>
      </c>
    </row>
    <row r="89" spans="1:3" x14ac:dyDescent="0.3">
      <c r="A89" t="b">
        <v>0</v>
      </c>
      <c r="B89">
        <v>252.42712</v>
      </c>
      <c r="C89" s="2">
        <v>0.35059323999999997</v>
      </c>
    </row>
    <row r="90" spans="1:3" x14ac:dyDescent="0.3">
      <c r="A90" t="b">
        <v>1</v>
      </c>
      <c r="B90">
        <v>4.732971</v>
      </c>
      <c r="C90" s="2">
        <v>6.5735710000000003E-3</v>
      </c>
    </row>
    <row r="91" spans="1:3" x14ac:dyDescent="0.3">
      <c r="A91" t="b">
        <v>1</v>
      </c>
      <c r="B91">
        <v>4.732971</v>
      </c>
      <c r="C91" s="2">
        <v>6.5735710000000003E-3</v>
      </c>
    </row>
    <row r="92" spans="1:3" x14ac:dyDescent="0.3">
      <c r="A92" t="b">
        <v>0</v>
      </c>
      <c r="B92">
        <v>252.42712</v>
      </c>
      <c r="C92" s="2">
        <v>0.35059323999999997</v>
      </c>
    </row>
    <row r="93" spans="1:3" x14ac:dyDescent="0.3">
      <c r="A93" t="b">
        <v>0</v>
      </c>
      <c r="B93">
        <v>252.42712</v>
      </c>
      <c r="C93" s="2">
        <v>0.35059323999999997</v>
      </c>
    </row>
    <row r="94" spans="1:3" x14ac:dyDescent="0.3">
      <c r="A94" t="b">
        <v>0</v>
      </c>
      <c r="B94">
        <v>252.42712</v>
      </c>
      <c r="C94" s="2">
        <v>0.35059323999999997</v>
      </c>
    </row>
    <row r="95" spans="1:3" x14ac:dyDescent="0.3">
      <c r="A95" t="b">
        <v>0</v>
      </c>
      <c r="B95">
        <v>252.42712</v>
      </c>
      <c r="C95" s="2">
        <v>0.35059323999999997</v>
      </c>
    </row>
    <row r="96" spans="1:3" x14ac:dyDescent="0.3">
      <c r="A96" t="b">
        <v>0</v>
      </c>
      <c r="B96">
        <v>252.42712</v>
      </c>
      <c r="C96" s="2">
        <v>0.35059323999999997</v>
      </c>
    </row>
    <row r="97" spans="1:3" x14ac:dyDescent="0.3">
      <c r="A97" t="b">
        <v>0</v>
      </c>
      <c r="B97">
        <v>252.42712</v>
      </c>
      <c r="C97" s="2">
        <v>0.35059323999999997</v>
      </c>
    </row>
    <row r="98" spans="1:3" x14ac:dyDescent="0.3">
      <c r="A98" t="b">
        <v>1</v>
      </c>
      <c r="B98">
        <v>4.732971</v>
      </c>
      <c r="C98" s="2">
        <v>6.5735710000000003E-3</v>
      </c>
    </row>
    <row r="99" spans="1:3" x14ac:dyDescent="0.3">
      <c r="A99" t="b">
        <v>1</v>
      </c>
      <c r="B99">
        <v>4.732971</v>
      </c>
      <c r="C99" s="2">
        <v>6.5735710000000003E-3</v>
      </c>
    </row>
    <row r="100" spans="1:3" x14ac:dyDescent="0.3">
      <c r="A100" t="b">
        <v>1</v>
      </c>
      <c r="B100">
        <v>4.732971</v>
      </c>
      <c r="C100" s="2">
        <v>6.5735710000000003E-3</v>
      </c>
    </row>
    <row r="101" spans="1:3" x14ac:dyDescent="0.3">
      <c r="A101" t="b">
        <v>1</v>
      </c>
      <c r="B101">
        <v>4.732971</v>
      </c>
      <c r="C101" s="2">
        <v>6.5735710000000003E-3</v>
      </c>
    </row>
    <row r="102" spans="1:3" x14ac:dyDescent="0.3">
      <c r="A102" t="b">
        <v>1</v>
      </c>
      <c r="B102">
        <v>4.732971</v>
      </c>
      <c r="C102" s="2">
        <v>6.5735710000000003E-3</v>
      </c>
    </row>
    <row r="103" spans="1:3" x14ac:dyDescent="0.3">
      <c r="A103" t="b">
        <v>0</v>
      </c>
      <c r="B103">
        <v>252.42712</v>
      </c>
      <c r="C103" s="2">
        <v>0.35059323999999997</v>
      </c>
    </row>
    <row r="104" spans="1:3" x14ac:dyDescent="0.3">
      <c r="A104" t="b">
        <v>0</v>
      </c>
      <c r="B104">
        <v>252.42712</v>
      </c>
      <c r="C104" s="2">
        <v>0.35059323999999997</v>
      </c>
    </row>
    <row r="105" spans="1:3" x14ac:dyDescent="0.3">
      <c r="A105" t="b">
        <v>1</v>
      </c>
      <c r="B105">
        <v>4.732971</v>
      </c>
      <c r="C105" s="2">
        <v>6.5735710000000003E-3</v>
      </c>
    </row>
    <row r="106" spans="1:3" x14ac:dyDescent="0.3">
      <c r="A106" t="b">
        <v>0</v>
      </c>
      <c r="B106">
        <v>252.42712</v>
      </c>
      <c r="C106" s="2">
        <v>0.35059323999999997</v>
      </c>
    </row>
    <row r="107" spans="1:3" x14ac:dyDescent="0.3">
      <c r="A107" t="b">
        <v>0</v>
      </c>
      <c r="B107">
        <v>252.42712</v>
      </c>
      <c r="C107" s="2">
        <v>0.35059323999999997</v>
      </c>
    </row>
    <row r="108" spans="1:3" x14ac:dyDescent="0.3">
      <c r="A108" t="b">
        <v>1</v>
      </c>
      <c r="B108">
        <v>4.732971</v>
      </c>
      <c r="C108" s="2">
        <v>6.5735710000000003E-3</v>
      </c>
    </row>
    <row r="109" spans="1:3" x14ac:dyDescent="0.3">
      <c r="A109" t="b">
        <v>0</v>
      </c>
      <c r="B109">
        <v>252.42712</v>
      </c>
      <c r="C109" s="2">
        <v>0.35059323999999997</v>
      </c>
    </row>
    <row r="110" spans="1:3" x14ac:dyDescent="0.3">
      <c r="A110" t="b">
        <v>0</v>
      </c>
      <c r="B110">
        <v>252.42712</v>
      </c>
      <c r="C110" s="2">
        <v>0.35059323999999997</v>
      </c>
    </row>
    <row r="111" spans="1:3" x14ac:dyDescent="0.3">
      <c r="A111" t="b">
        <v>0</v>
      </c>
      <c r="B111">
        <v>252.42712</v>
      </c>
      <c r="C111" s="2">
        <v>0.35059323999999997</v>
      </c>
    </row>
    <row r="112" spans="1:3" x14ac:dyDescent="0.3">
      <c r="A112" t="b">
        <v>0</v>
      </c>
      <c r="B112">
        <v>252.42712</v>
      </c>
      <c r="C112" s="2">
        <v>0.35059323999999997</v>
      </c>
    </row>
    <row r="113" spans="1:3" x14ac:dyDescent="0.3">
      <c r="A113" t="b">
        <v>1</v>
      </c>
      <c r="B113">
        <v>4.732971</v>
      </c>
      <c r="C113" s="2">
        <v>6.5735710000000003E-3</v>
      </c>
    </row>
    <row r="114" spans="1:3" x14ac:dyDescent="0.3">
      <c r="A114" t="b">
        <v>0</v>
      </c>
      <c r="B114">
        <v>252.42712</v>
      </c>
      <c r="C114" s="2">
        <v>0.35059323999999997</v>
      </c>
    </row>
    <row r="115" spans="1:3" x14ac:dyDescent="0.3">
      <c r="A115" t="b">
        <v>0</v>
      </c>
      <c r="B115">
        <v>252.42712</v>
      </c>
      <c r="C115" s="2">
        <v>0.35059323999999997</v>
      </c>
    </row>
    <row r="116" spans="1:3" x14ac:dyDescent="0.3">
      <c r="A116" t="b">
        <v>1</v>
      </c>
      <c r="B116">
        <v>4.732971</v>
      </c>
      <c r="C116" s="2">
        <v>6.5735710000000003E-3</v>
      </c>
    </row>
    <row r="117" spans="1:3" x14ac:dyDescent="0.3">
      <c r="A117" t="b">
        <v>1</v>
      </c>
      <c r="B117">
        <v>4.732971</v>
      </c>
      <c r="C117" s="2">
        <v>6.5735710000000003E-3</v>
      </c>
    </row>
    <row r="118" spans="1:3" x14ac:dyDescent="0.3">
      <c r="A118" t="b">
        <v>1</v>
      </c>
      <c r="B118">
        <v>4.732971</v>
      </c>
      <c r="C118" s="2">
        <v>6.5735710000000003E-3</v>
      </c>
    </row>
    <row r="119" spans="1:3" x14ac:dyDescent="0.3">
      <c r="A119" t="b">
        <v>1</v>
      </c>
      <c r="B119">
        <v>4.732971</v>
      </c>
      <c r="C119" s="2">
        <v>6.5735710000000003E-3</v>
      </c>
    </row>
    <row r="120" spans="1:3" x14ac:dyDescent="0.3">
      <c r="A120" t="b">
        <v>0</v>
      </c>
      <c r="B120">
        <v>252.42712</v>
      </c>
      <c r="C120" s="2">
        <v>0.35059323999999997</v>
      </c>
    </row>
    <row r="121" spans="1:3" x14ac:dyDescent="0.3">
      <c r="A121" t="b">
        <v>1</v>
      </c>
      <c r="B121">
        <v>4.732971</v>
      </c>
      <c r="C121" s="2">
        <v>6.5735710000000003E-3</v>
      </c>
    </row>
    <row r="122" spans="1:3" x14ac:dyDescent="0.3">
      <c r="A122" t="b">
        <v>0</v>
      </c>
      <c r="B122">
        <v>252.42712</v>
      </c>
      <c r="C122" s="2">
        <v>0.35059323999999997</v>
      </c>
    </row>
    <row r="123" spans="1:3" x14ac:dyDescent="0.3">
      <c r="A123" t="b">
        <v>1</v>
      </c>
      <c r="B123">
        <v>4.732971</v>
      </c>
      <c r="C123" s="2">
        <v>6.5735710000000003E-3</v>
      </c>
    </row>
    <row r="124" spans="1:3" x14ac:dyDescent="0.3">
      <c r="A124" t="b">
        <v>1</v>
      </c>
      <c r="B124">
        <v>4.732971</v>
      </c>
      <c r="C124" s="2">
        <v>6.5735710000000003E-3</v>
      </c>
    </row>
    <row r="125" spans="1:3" x14ac:dyDescent="0.3">
      <c r="A125" t="b">
        <v>0</v>
      </c>
      <c r="B125">
        <v>252.42712</v>
      </c>
      <c r="C125" s="2">
        <v>0.35059323999999997</v>
      </c>
    </row>
    <row r="126" spans="1:3" x14ac:dyDescent="0.3">
      <c r="A126" t="b">
        <v>1</v>
      </c>
      <c r="B126">
        <v>4.732971</v>
      </c>
      <c r="C126" s="2">
        <v>6.5735710000000003E-3</v>
      </c>
    </row>
    <row r="127" spans="1:3" x14ac:dyDescent="0.3">
      <c r="A127" t="b">
        <v>0</v>
      </c>
      <c r="B127">
        <v>252.42712</v>
      </c>
      <c r="C127" s="2">
        <v>0.35059323999999997</v>
      </c>
    </row>
    <row r="128" spans="1:3" x14ac:dyDescent="0.3">
      <c r="A128" t="b">
        <v>0</v>
      </c>
      <c r="B128">
        <v>252.42712</v>
      </c>
      <c r="C128" s="2">
        <v>0.35059323999999997</v>
      </c>
    </row>
    <row r="129" spans="1:3" x14ac:dyDescent="0.3">
      <c r="A129" t="b">
        <v>0</v>
      </c>
      <c r="B129">
        <v>252.42712</v>
      </c>
      <c r="C129" s="2">
        <v>0.35059323999999997</v>
      </c>
    </row>
    <row r="130" spans="1:3" x14ac:dyDescent="0.3">
      <c r="A130" t="b">
        <v>1</v>
      </c>
      <c r="B130">
        <v>4.732971</v>
      </c>
      <c r="C130" s="2">
        <v>6.5735710000000003E-3</v>
      </c>
    </row>
    <row r="131" spans="1:3" x14ac:dyDescent="0.3">
      <c r="A131" t="b">
        <v>1</v>
      </c>
      <c r="B131">
        <v>4.732971</v>
      </c>
      <c r="C131" s="2">
        <v>6.5735710000000003E-3</v>
      </c>
    </row>
    <row r="132" spans="1:3" x14ac:dyDescent="0.3">
      <c r="A132" t="b">
        <v>0</v>
      </c>
      <c r="B132">
        <v>252.42712</v>
      </c>
      <c r="C132" s="2">
        <v>0.35059323999999997</v>
      </c>
    </row>
    <row r="133" spans="1:3" x14ac:dyDescent="0.3">
      <c r="A133" t="b">
        <v>1</v>
      </c>
      <c r="B133">
        <v>4.732971</v>
      </c>
      <c r="C133" s="2">
        <v>6.5735710000000003E-3</v>
      </c>
    </row>
    <row r="134" spans="1:3" x14ac:dyDescent="0.3">
      <c r="A134" t="b">
        <v>1</v>
      </c>
      <c r="B134">
        <v>4.732971</v>
      </c>
      <c r="C134" s="2">
        <v>6.5735710000000003E-3</v>
      </c>
    </row>
    <row r="135" spans="1:3" x14ac:dyDescent="0.3">
      <c r="A135" t="b">
        <v>0</v>
      </c>
      <c r="B135">
        <v>252.42712</v>
      </c>
      <c r="C135" s="2">
        <v>0.35059323999999997</v>
      </c>
    </row>
    <row r="136" spans="1:3" x14ac:dyDescent="0.3">
      <c r="A136" t="b">
        <v>1</v>
      </c>
      <c r="B136">
        <v>4.732971</v>
      </c>
      <c r="C136" s="2">
        <v>6.5735710000000003E-3</v>
      </c>
    </row>
    <row r="137" spans="1:3" x14ac:dyDescent="0.3">
      <c r="A137" t="b">
        <v>1</v>
      </c>
      <c r="B137">
        <v>4.732971</v>
      </c>
      <c r="C137" s="2">
        <v>6.5735710000000003E-3</v>
      </c>
    </row>
    <row r="138" spans="1:3" x14ac:dyDescent="0.3">
      <c r="A138" t="b">
        <v>1</v>
      </c>
      <c r="B138">
        <v>4.732971</v>
      </c>
      <c r="C138" s="2">
        <v>6.5735710000000003E-3</v>
      </c>
    </row>
    <row r="139" spans="1:3" x14ac:dyDescent="0.3">
      <c r="A139" t="b">
        <v>1</v>
      </c>
      <c r="B139">
        <v>4.732971</v>
      </c>
      <c r="C139" s="2">
        <v>6.5735710000000003E-3</v>
      </c>
    </row>
    <row r="140" spans="1:3" x14ac:dyDescent="0.3">
      <c r="A140" t="b">
        <v>1</v>
      </c>
      <c r="B140">
        <v>4.732971</v>
      </c>
      <c r="C140" s="2">
        <v>6.5735710000000003E-3</v>
      </c>
    </row>
    <row r="141" spans="1:3" x14ac:dyDescent="0.3">
      <c r="A141" t="b">
        <v>1</v>
      </c>
      <c r="B141">
        <v>4.732971</v>
      </c>
      <c r="C141" s="2">
        <v>6.5735710000000003E-3</v>
      </c>
    </row>
    <row r="142" spans="1:3" x14ac:dyDescent="0.3">
      <c r="A142" t="b">
        <v>1</v>
      </c>
      <c r="B142">
        <v>4.732971</v>
      </c>
      <c r="C142" s="2">
        <v>6.5735710000000003E-3</v>
      </c>
    </row>
    <row r="143" spans="1:3" x14ac:dyDescent="0.3">
      <c r="A143" t="b">
        <v>0</v>
      </c>
      <c r="B143">
        <v>252.42712</v>
      </c>
      <c r="C143" s="2">
        <v>0.35059323999999997</v>
      </c>
    </row>
    <row r="144" spans="1:3" x14ac:dyDescent="0.3">
      <c r="A144" t="b">
        <v>1</v>
      </c>
      <c r="B144">
        <v>4.732971</v>
      </c>
      <c r="C144" s="2">
        <v>6.5735710000000003E-3</v>
      </c>
    </row>
    <row r="145" spans="1:3" x14ac:dyDescent="0.3">
      <c r="A145" t="b">
        <v>0</v>
      </c>
      <c r="B145">
        <v>252.42712</v>
      </c>
      <c r="C145" s="2">
        <v>0.35059323999999997</v>
      </c>
    </row>
    <row r="146" spans="1:3" x14ac:dyDescent="0.3">
      <c r="A146" t="b">
        <v>1</v>
      </c>
      <c r="B146">
        <v>4.732971</v>
      </c>
      <c r="C146" s="2">
        <v>6.5735710000000003E-3</v>
      </c>
    </row>
    <row r="147" spans="1:3" x14ac:dyDescent="0.3">
      <c r="A147" t="b">
        <v>1</v>
      </c>
      <c r="B147">
        <v>4.732971</v>
      </c>
      <c r="C147" s="2">
        <v>6.5735710000000003E-3</v>
      </c>
    </row>
    <row r="148" spans="1:3" x14ac:dyDescent="0.3">
      <c r="A148" t="b">
        <v>1</v>
      </c>
      <c r="B148">
        <v>4.732971</v>
      </c>
      <c r="C148" s="2">
        <v>6.5735710000000003E-3</v>
      </c>
    </row>
    <row r="149" spans="1:3" x14ac:dyDescent="0.3">
      <c r="A149" t="b">
        <v>1</v>
      </c>
      <c r="B149">
        <v>4.732971</v>
      </c>
      <c r="C149" s="2">
        <v>6.5735710000000003E-3</v>
      </c>
    </row>
    <row r="150" spans="1:3" x14ac:dyDescent="0.3">
      <c r="A150" t="b">
        <v>0</v>
      </c>
      <c r="B150">
        <v>252.42712</v>
      </c>
      <c r="C150" s="2">
        <v>0.35059323999999997</v>
      </c>
    </row>
    <row r="151" spans="1:3" x14ac:dyDescent="0.3">
      <c r="A151" t="b">
        <v>1</v>
      </c>
      <c r="B151">
        <v>4.732971</v>
      </c>
      <c r="C151" s="2">
        <v>6.5735710000000003E-3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2B19-0C58-4ADE-BB94-8D1C1D91A5C1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45.194519999999997</v>
      </c>
      <c r="C2" s="2">
        <v>6.2770166000000002E-2</v>
      </c>
      <c r="E2" s="1" t="s">
        <v>3</v>
      </c>
      <c r="F2" s="2">
        <f xml:space="preserve"> COUNTIF(TradeResults8[Column1], "VERDADEIRO") / COUNTA(TradeResults8[Column1])</f>
        <v>1</v>
      </c>
    </row>
    <row r="3" spans="1:6" ht="18" x14ac:dyDescent="0.35">
      <c r="A3" t="b">
        <v>1</v>
      </c>
      <c r="B3">
        <v>-121.88977</v>
      </c>
      <c r="C3" s="2">
        <v>-0.16929135000000001</v>
      </c>
      <c r="E3" s="1" t="s">
        <v>4</v>
      </c>
      <c r="F3" s="3">
        <f t="array" ref="F3" xml:space="preserve"> AVERAGE(IF(TradeResults8[Column1] = TRUE,TradeResults8[Column3]))</f>
        <v>-3.2902198806666658E-2</v>
      </c>
    </row>
    <row r="4" spans="1:6" ht="18" x14ac:dyDescent="0.35">
      <c r="A4" t="b">
        <v>1</v>
      </c>
      <c r="B4">
        <v>13.326355</v>
      </c>
      <c r="C4" s="2">
        <v>1.8508825E-2</v>
      </c>
      <c r="E4" s="1" t="s">
        <v>8</v>
      </c>
      <c r="F4" s="6">
        <f t="array" ref="F4" xml:space="preserve"> AVERAGE(IF(TradeResults8[Column1] = TRUE,TradeResults8[Column2],0))</f>
        <v>-23.689582773333324</v>
      </c>
    </row>
    <row r="5" spans="1:6" ht="18" x14ac:dyDescent="0.35">
      <c r="A5" t="b">
        <v>1</v>
      </c>
      <c r="B5">
        <v>-93.412964000000002</v>
      </c>
      <c r="C5" s="2">
        <v>-0.12974021999999999</v>
      </c>
      <c r="E5" s="4" t="s">
        <v>5</v>
      </c>
      <c r="F5" s="2">
        <f t="array" ref="F5">_xlfn.STDEV.P(IF(TradeResults8[Column1]=TRUE, TradeResults8[Column3]))</f>
        <v>9.4151552129811342E-2</v>
      </c>
    </row>
    <row r="6" spans="1:6" ht="18" x14ac:dyDescent="0.35">
      <c r="A6" t="b">
        <v>1</v>
      </c>
      <c r="B6">
        <v>-34.744019999999999</v>
      </c>
      <c r="C6" s="2">
        <v>-4.8255579999999999E-2</v>
      </c>
      <c r="E6" s="1" t="s">
        <v>6</v>
      </c>
      <c r="F6" s="2">
        <f t="array" ref="F6">_xlfn.STDEV.P(IF(TradeResults8[Column1]=TRUE, IF(TradeResults8[Column3]&gt;0,TradeResults8[Column3])))</f>
        <v>4.1055334413378157E-2</v>
      </c>
    </row>
    <row r="7" spans="1:6" ht="18" x14ac:dyDescent="0.35">
      <c r="A7" t="b">
        <v>1</v>
      </c>
      <c r="B7">
        <v>-107.27423</v>
      </c>
      <c r="C7" s="2">
        <v>-0.14899198999999999</v>
      </c>
      <c r="E7" s="1" t="s">
        <v>7</v>
      </c>
      <c r="F7" s="3">
        <f t="array" ref="F7">_xlfn.STDEV.P(IF(TradeResults8[Column1]=TRUE, IF(TradeResults8[Column3]&lt;0,TradeResults8[Column3])))</f>
        <v>5.5445667937317374E-2</v>
      </c>
    </row>
    <row r="8" spans="1:6" x14ac:dyDescent="0.3">
      <c r="A8" t="b">
        <v>1</v>
      </c>
      <c r="B8">
        <v>13.326355</v>
      </c>
      <c r="C8" s="2">
        <v>1.8508825E-2</v>
      </c>
    </row>
    <row r="9" spans="1:6" x14ac:dyDescent="0.3">
      <c r="A9" t="b">
        <v>1</v>
      </c>
      <c r="B9">
        <v>13.326355</v>
      </c>
      <c r="C9" s="2">
        <v>1.8508825E-2</v>
      </c>
    </row>
    <row r="10" spans="1:6" x14ac:dyDescent="0.3">
      <c r="A10" t="b">
        <v>1</v>
      </c>
      <c r="B10">
        <v>-84.515625</v>
      </c>
      <c r="C10" s="2">
        <v>-0.11738281</v>
      </c>
    </row>
    <row r="11" spans="1:6" x14ac:dyDescent="0.3">
      <c r="A11" t="b">
        <v>1</v>
      </c>
      <c r="B11">
        <v>-121.88977</v>
      </c>
      <c r="C11" s="2">
        <v>-0.16929135000000001</v>
      </c>
    </row>
    <row r="12" spans="1:6" x14ac:dyDescent="0.3">
      <c r="A12" t="b">
        <v>1</v>
      </c>
      <c r="B12">
        <v>-80.869079999999997</v>
      </c>
      <c r="C12" s="2">
        <v>-0.112318166</v>
      </c>
    </row>
    <row r="13" spans="1:6" x14ac:dyDescent="0.3">
      <c r="A13" t="b">
        <v>1</v>
      </c>
      <c r="B13">
        <v>-50.928223000000003</v>
      </c>
      <c r="C13" s="2">
        <v>-7.0733643999999998E-2</v>
      </c>
    </row>
    <row r="14" spans="1:6" x14ac:dyDescent="0.3">
      <c r="A14" t="b">
        <v>1</v>
      </c>
      <c r="B14">
        <v>-45.669739999999997</v>
      </c>
      <c r="C14" s="2">
        <v>-6.3430189999999997E-2</v>
      </c>
    </row>
    <row r="15" spans="1:6" x14ac:dyDescent="0.3">
      <c r="A15" t="b">
        <v>1</v>
      </c>
      <c r="B15">
        <v>-121.88977</v>
      </c>
      <c r="C15" s="2">
        <v>-0.16929135000000001</v>
      </c>
    </row>
    <row r="16" spans="1:6" x14ac:dyDescent="0.3">
      <c r="A16" t="b">
        <v>1</v>
      </c>
      <c r="B16">
        <v>-11.745911</v>
      </c>
      <c r="C16" s="2">
        <v>-1.6313765000000001E-2</v>
      </c>
    </row>
    <row r="17" spans="1:3" x14ac:dyDescent="0.3">
      <c r="A17" t="b">
        <v>1</v>
      </c>
      <c r="B17">
        <v>13.326355</v>
      </c>
      <c r="C17" s="2">
        <v>1.8508825E-2</v>
      </c>
    </row>
    <row r="18" spans="1:3" x14ac:dyDescent="0.3">
      <c r="A18" t="b">
        <v>1</v>
      </c>
      <c r="B18">
        <v>86.433530000000005</v>
      </c>
      <c r="C18" s="2">
        <v>0.12004657000000001</v>
      </c>
    </row>
    <row r="19" spans="1:3" x14ac:dyDescent="0.3">
      <c r="A19" t="b">
        <v>1</v>
      </c>
      <c r="B19">
        <v>-37.737915000000001</v>
      </c>
      <c r="C19" s="2">
        <v>-5.2413769999999998E-2</v>
      </c>
    </row>
    <row r="20" spans="1:3" x14ac:dyDescent="0.3">
      <c r="A20" t="b">
        <v>1</v>
      </c>
      <c r="B20">
        <v>13.326355</v>
      </c>
      <c r="C20" s="2">
        <v>1.8508825E-2</v>
      </c>
    </row>
    <row r="21" spans="1:3" x14ac:dyDescent="0.3">
      <c r="A21" t="b">
        <v>1</v>
      </c>
      <c r="B21">
        <v>-63.397216999999998</v>
      </c>
      <c r="C21" s="2">
        <v>-8.8051690000000002E-2</v>
      </c>
    </row>
    <row r="22" spans="1:3" x14ac:dyDescent="0.3">
      <c r="A22" t="b">
        <v>1</v>
      </c>
      <c r="B22">
        <v>-121.88977</v>
      </c>
      <c r="C22" s="2">
        <v>-0.16929135000000001</v>
      </c>
    </row>
    <row r="23" spans="1:3" x14ac:dyDescent="0.3">
      <c r="A23" t="b">
        <v>1</v>
      </c>
      <c r="B23">
        <v>-74.389099999999999</v>
      </c>
      <c r="C23" s="2">
        <v>-0.10331819</v>
      </c>
    </row>
    <row r="24" spans="1:3" x14ac:dyDescent="0.3">
      <c r="A24" t="b">
        <v>1</v>
      </c>
      <c r="B24">
        <v>13.326355</v>
      </c>
      <c r="C24" s="2">
        <v>1.8508825E-2</v>
      </c>
    </row>
    <row r="25" spans="1:3" x14ac:dyDescent="0.3">
      <c r="A25" t="b">
        <v>1</v>
      </c>
      <c r="B25">
        <v>-121.88977</v>
      </c>
      <c r="C25" s="2">
        <v>-0.16929135000000001</v>
      </c>
    </row>
    <row r="26" spans="1:3" x14ac:dyDescent="0.3">
      <c r="A26" t="b">
        <v>1</v>
      </c>
      <c r="B26">
        <v>65.239684999999994</v>
      </c>
      <c r="C26" s="2">
        <v>9.0610676000000001E-2</v>
      </c>
    </row>
    <row r="27" spans="1:3" x14ac:dyDescent="0.3">
      <c r="A27" t="b">
        <v>1</v>
      </c>
      <c r="B27">
        <v>99.246825999999999</v>
      </c>
      <c r="C27" s="2">
        <v>0.13784282</v>
      </c>
    </row>
    <row r="28" spans="1:3" x14ac:dyDescent="0.3">
      <c r="A28" t="b">
        <v>1</v>
      </c>
      <c r="B28">
        <v>-102.75299</v>
      </c>
      <c r="C28" s="2">
        <v>-0.14271249</v>
      </c>
    </row>
    <row r="29" spans="1:3" x14ac:dyDescent="0.3">
      <c r="A29" t="b">
        <v>1</v>
      </c>
      <c r="B29">
        <v>-54.901916999999997</v>
      </c>
      <c r="C29" s="2">
        <v>-7.625266E-2</v>
      </c>
    </row>
    <row r="30" spans="1:3" x14ac:dyDescent="0.3">
      <c r="A30" t="b">
        <v>1</v>
      </c>
      <c r="B30">
        <v>-121.88977</v>
      </c>
      <c r="C30" s="2">
        <v>-0.16929135000000001</v>
      </c>
    </row>
    <row r="31" spans="1:3" x14ac:dyDescent="0.3">
      <c r="A31" t="b">
        <v>1</v>
      </c>
      <c r="B31">
        <v>13.326355</v>
      </c>
      <c r="C31" s="2">
        <v>1.8508825E-2</v>
      </c>
    </row>
    <row r="32" spans="1:3" x14ac:dyDescent="0.3">
      <c r="A32" t="b">
        <v>1</v>
      </c>
      <c r="B32">
        <v>13.326355</v>
      </c>
      <c r="C32" s="2">
        <v>1.8508825E-2</v>
      </c>
    </row>
    <row r="33" spans="1:3" x14ac:dyDescent="0.3">
      <c r="A33" t="b">
        <v>1</v>
      </c>
      <c r="B33">
        <v>58.343445000000003</v>
      </c>
      <c r="C33" s="2">
        <v>8.1032560000000003E-2</v>
      </c>
    </row>
    <row r="34" spans="1:3" x14ac:dyDescent="0.3">
      <c r="A34" t="b">
        <v>1</v>
      </c>
      <c r="B34">
        <v>-6.1511230000000001</v>
      </c>
      <c r="C34" s="2">
        <v>-8.5432270000000005E-3</v>
      </c>
    </row>
    <row r="35" spans="1:3" x14ac:dyDescent="0.3">
      <c r="A35" t="b">
        <v>1</v>
      </c>
      <c r="B35">
        <v>-73.953249999999997</v>
      </c>
      <c r="C35" s="2">
        <v>-0.10271284</v>
      </c>
    </row>
    <row r="36" spans="1:3" x14ac:dyDescent="0.3">
      <c r="A36" t="b">
        <v>1</v>
      </c>
      <c r="B36">
        <v>13.326355</v>
      </c>
      <c r="C36" s="2">
        <v>1.8508825E-2</v>
      </c>
    </row>
    <row r="37" spans="1:3" x14ac:dyDescent="0.3">
      <c r="A37" t="b">
        <v>1</v>
      </c>
      <c r="B37">
        <v>-27.928039999999999</v>
      </c>
      <c r="C37" s="2">
        <v>-3.8788943999999999E-2</v>
      </c>
    </row>
    <row r="38" spans="1:3" x14ac:dyDescent="0.3">
      <c r="A38" t="b">
        <v>1</v>
      </c>
      <c r="B38">
        <v>94.173096000000001</v>
      </c>
      <c r="C38" s="2">
        <v>0.13079597000000001</v>
      </c>
    </row>
    <row r="39" spans="1:3" x14ac:dyDescent="0.3">
      <c r="A39" t="b">
        <v>1</v>
      </c>
      <c r="B39">
        <v>-121.88977</v>
      </c>
      <c r="C39" s="2">
        <v>-0.16929135000000001</v>
      </c>
    </row>
    <row r="40" spans="1:3" x14ac:dyDescent="0.3">
      <c r="A40" t="b">
        <v>1</v>
      </c>
      <c r="B40">
        <v>13.326355</v>
      </c>
      <c r="C40" s="2">
        <v>1.8508825E-2</v>
      </c>
    </row>
    <row r="41" spans="1:3" x14ac:dyDescent="0.3">
      <c r="A41" t="b">
        <v>1</v>
      </c>
      <c r="B41">
        <v>-121.88977</v>
      </c>
      <c r="C41" s="2">
        <v>-0.16929135000000001</v>
      </c>
    </row>
    <row r="42" spans="1:3" x14ac:dyDescent="0.3">
      <c r="A42" t="b">
        <v>1</v>
      </c>
      <c r="B42">
        <v>-38.033996999999999</v>
      </c>
      <c r="C42" s="2">
        <v>-5.2824995999999999E-2</v>
      </c>
    </row>
    <row r="43" spans="1:3" x14ac:dyDescent="0.3">
      <c r="A43" t="b">
        <v>1</v>
      </c>
      <c r="B43">
        <v>13.326355</v>
      </c>
      <c r="C43" s="2">
        <v>1.8508825E-2</v>
      </c>
    </row>
    <row r="44" spans="1:3" x14ac:dyDescent="0.3">
      <c r="A44" t="b">
        <v>1</v>
      </c>
      <c r="B44">
        <v>84.203310000000002</v>
      </c>
      <c r="C44" s="2">
        <v>0.11694904</v>
      </c>
    </row>
    <row r="45" spans="1:3" x14ac:dyDescent="0.3">
      <c r="A45" t="b">
        <v>1</v>
      </c>
      <c r="B45">
        <v>-12.668151999999999</v>
      </c>
      <c r="C45" s="2">
        <v>-1.7594656E-2</v>
      </c>
    </row>
    <row r="46" spans="1:3" x14ac:dyDescent="0.3">
      <c r="A46" t="b">
        <v>1</v>
      </c>
      <c r="B46">
        <v>13.326355</v>
      </c>
      <c r="C46" s="2">
        <v>1.8508825E-2</v>
      </c>
    </row>
    <row r="47" spans="1:3" x14ac:dyDescent="0.3">
      <c r="A47" t="b">
        <v>1</v>
      </c>
      <c r="B47">
        <v>13.326355</v>
      </c>
      <c r="C47" s="2">
        <v>1.8508825E-2</v>
      </c>
    </row>
    <row r="48" spans="1:3" x14ac:dyDescent="0.3">
      <c r="A48" t="b">
        <v>1</v>
      </c>
      <c r="B48">
        <v>-56.056457999999999</v>
      </c>
      <c r="C48" s="2">
        <v>-7.7856190000000006E-2</v>
      </c>
    </row>
    <row r="49" spans="1:3" x14ac:dyDescent="0.3">
      <c r="A49" t="b">
        <v>1</v>
      </c>
      <c r="B49">
        <v>-81.188479999999998</v>
      </c>
      <c r="C49" s="2">
        <v>-0.11276177</v>
      </c>
    </row>
    <row r="50" spans="1:3" x14ac:dyDescent="0.3">
      <c r="A50" t="b">
        <v>1</v>
      </c>
      <c r="B50">
        <v>13.326355</v>
      </c>
      <c r="C50" s="2">
        <v>1.8508825E-2</v>
      </c>
    </row>
    <row r="51" spans="1:3" x14ac:dyDescent="0.3">
      <c r="A51" t="b">
        <v>1</v>
      </c>
      <c r="B51">
        <v>-121.88977</v>
      </c>
      <c r="C51" s="2">
        <v>-0.16929135000000001</v>
      </c>
    </row>
    <row r="52" spans="1:3" x14ac:dyDescent="0.3">
      <c r="A52" t="b">
        <v>1</v>
      </c>
      <c r="B52">
        <v>-17.680115000000001</v>
      </c>
      <c r="C52" s="2">
        <v>-2.4555714999999999E-2</v>
      </c>
    </row>
    <row r="53" spans="1:3" x14ac:dyDescent="0.3">
      <c r="A53" t="b">
        <v>1</v>
      </c>
      <c r="B53">
        <v>13.326355</v>
      </c>
      <c r="C53" s="2">
        <v>1.8508825E-2</v>
      </c>
    </row>
    <row r="54" spans="1:3" x14ac:dyDescent="0.3">
      <c r="A54" t="b">
        <v>1</v>
      </c>
      <c r="B54">
        <v>-51.481017999999999</v>
      </c>
      <c r="C54" s="2">
        <v>-7.1501410000000001E-2</v>
      </c>
    </row>
    <row r="55" spans="1:3" x14ac:dyDescent="0.3">
      <c r="A55" t="b">
        <v>1</v>
      </c>
      <c r="B55">
        <v>-85.181884999999994</v>
      </c>
      <c r="C55" s="2">
        <v>-0.11830817</v>
      </c>
    </row>
    <row r="56" spans="1:3" x14ac:dyDescent="0.3">
      <c r="A56" t="b">
        <v>1</v>
      </c>
      <c r="B56">
        <v>13.326355</v>
      </c>
      <c r="C56" s="2">
        <v>1.8508825E-2</v>
      </c>
    </row>
    <row r="57" spans="1:3" x14ac:dyDescent="0.3">
      <c r="A57" t="b">
        <v>1</v>
      </c>
      <c r="B57">
        <v>13.326355</v>
      </c>
      <c r="C57" s="2">
        <v>1.8508825E-2</v>
      </c>
    </row>
    <row r="58" spans="1:3" x14ac:dyDescent="0.3">
      <c r="A58" t="b">
        <v>1</v>
      </c>
      <c r="B58">
        <v>97.59375</v>
      </c>
      <c r="C58" s="2">
        <v>0.13554688000000001</v>
      </c>
    </row>
    <row r="59" spans="1:3" x14ac:dyDescent="0.3">
      <c r="A59" t="b">
        <v>1</v>
      </c>
      <c r="B59">
        <v>64.971500000000006</v>
      </c>
      <c r="C59" s="2">
        <v>9.0238189999999996E-2</v>
      </c>
    </row>
    <row r="60" spans="1:3" x14ac:dyDescent="0.3">
      <c r="A60" t="b">
        <v>1</v>
      </c>
      <c r="B60">
        <v>-121.88977</v>
      </c>
      <c r="C60" s="2">
        <v>-0.16929135000000001</v>
      </c>
    </row>
    <row r="61" spans="1:3" x14ac:dyDescent="0.3">
      <c r="A61" t="b">
        <v>1</v>
      </c>
      <c r="B61">
        <v>-44.143065999999997</v>
      </c>
      <c r="C61" s="2">
        <v>-6.1309813999999997E-2</v>
      </c>
    </row>
    <row r="62" spans="1:3" x14ac:dyDescent="0.3">
      <c r="A62" t="b">
        <v>1</v>
      </c>
      <c r="B62">
        <v>60.313110000000002</v>
      </c>
      <c r="C62" s="2">
        <v>8.3768209999999996E-2</v>
      </c>
    </row>
    <row r="63" spans="1:3" x14ac:dyDescent="0.3">
      <c r="A63" t="b">
        <v>1</v>
      </c>
      <c r="B63">
        <v>96.314880000000002</v>
      </c>
      <c r="C63" s="2">
        <v>0.13377067000000001</v>
      </c>
    </row>
    <row r="64" spans="1:3" x14ac:dyDescent="0.3">
      <c r="A64" t="b">
        <v>1</v>
      </c>
      <c r="B64">
        <v>30.439147999999999</v>
      </c>
      <c r="C64" s="2">
        <v>4.2276595E-2</v>
      </c>
    </row>
    <row r="65" spans="1:3" x14ac:dyDescent="0.3">
      <c r="A65" t="b">
        <v>1</v>
      </c>
      <c r="B65">
        <v>-121.88977</v>
      </c>
      <c r="C65" s="2">
        <v>-0.16929135000000001</v>
      </c>
    </row>
    <row r="66" spans="1:3" x14ac:dyDescent="0.3">
      <c r="A66" t="b">
        <v>1</v>
      </c>
      <c r="B66">
        <v>-50.627929999999999</v>
      </c>
      <c r="C66" s="2">
        <v>-7.0316569999999995E-2</v>
      </c>
    </row>
    <row r="67" spans="1:3" x14ac:dyDescent="0.3">
      <c r="A67" t="b">
        <v>1</v>
      </c>
      <c r="B67">
        <v>-18.983153999999999</v>
      </c>
      <c r="C67" s="2">
        <v>-2.6365492000000001E-2</v>
      </c>
    </row>
    <row r="68" spans="1:3" x14ac:dyDescent="0.3">
      <c r="A68" t="b">
        <v>1</v>
      </c>
      <c r="B68">
        <v>-121.88977</v>
      </c>
      <c r="C68" s="2">
        <v>-0.16929135000000001</v>
      </c>
    </row>
    <row r="69" spans="1:3" x14ac:dyDescent="0.3">
      <c r="A69" t="b">
        <v>1</v>
      </c>
      <c r="B69">
        <v>54.666260000000001</v>
      </c>
      <c r="C69" s="2">
        <v>7.5925359999999997E-2</v>
      </c>
    </row>
    <row r="70" spans="1:3" x14ac:dyDescent="0.3">
      <c r="A70" t="b">
        <v>1</v>
      </c>
      <c r="B70">
        <v>-106.78735</v>
      </c>
      <c r="C70" s="2">
        <v>-0.14831577000000001</v>
      </c>
    </row>
    <row r="71" spans="1:3" x14ac:dyDescent="0.3">
      <c r="A71" t="b">
        <v>1</v>
      </c>
      <c r="B71">
        <v>13.326355</v>
      </c>
      <c r="C71" s="2">
        <v>1.8508825E-2</v>
      </c>
    </row>
    <row r="72" spans="1:3" x14ac:dyDescent="0.3">
      <c r="A72" t="b">
        <v>1</v>
      </c>
      <c r="B72">
        <v>-71.002014000000003</v>
      </c>
      <c r="C72" s="2">
        <v>-9.8613909999999999E-2</v>
      </c>
    </row>
    <row r="73" spans="1:3" x14ac:dyDescent="0.3">
      <c r="A73" t="b">
        <v>1</v>
      </c>
      <c r="B73">
        <v>-114.45825000000001</v>
      </c>
      <c r="C73" s="2">
        <v>-0.15896979</v>
      </c>
    </row>
    <row r="74" spans="1:3" x14ac:dyDescent="0.3">
      <c r="A74" t="b">
        <v>1</v>
      </c>
      <c r="B74">
        <v>-121.88977</v>
      </c>
      <c r="C74" s="2">
        <v>-0.16929135000000001</v>
      </c>
    </row>
    <row r="75" spans="1:3" x14ac:dyDescent="0.3">
      <c r="A75" t="b">
        <v>1</v>
      </c>
      <c r="B75">
        <v>60.048583999999998</v>
      </c>
      <c r="C75" s="2">
        <v>8.3400810000000006E-2</v>
      </c>
    </row>
    <row r="76" spans="1:3" x14ac:dyDescent="0.3">
      <c r="A76" t="b">
        <v>1</v>
      </c>
      <c r="B76">
        <v>-121.88977</v>
      </c>
      <c r="C76" s="2">
        <v>-0.16929135000000001</v>
      </c>
    </row>
    <row r="77" spans="1:3" x14ac:dyDescent="0.3">
      <c r="A77" t="b">
        <v>1</v>
      </c>
      <c r="B77">
        <v>49.757750000000001</v>
      </c>
      <c r="C77" s="2">
        <v>6.9107989999999994E-2</v>
      </c>
    </row>
    <row r="78" spans="1:3" x14ac:dyDescent="0.3">
      <c r="A78" t="b">
        <v>1</v>
      </c>
      <c r="B78">
        <v>53.723022</v>
      </c>
      <c r="C78" s="2">
        <v>7.4615310000000004E-2</v>
      </c>
    </row>
    <row r="79" spans="1:3" x14ac:dyDescent="0.3">
      <c r="A79" t="b">
        <v>1</v>
      </c>
      <c r="B79">
        <v>-31.786804</v>
      </c>
      <c r="C79" s="2">
        <v>-4.4148340000000001E-2</v>
      </c>
    </row>
    <row r="80" spans="1:3" x14ac:dyDescent="0.3">
      <c r="A80" t="b">
        <v>1</v>
      </c>
      <c r="B80">
        <v>91.752319999999997</v>
      </c>
      <c r="C80" s="2">
        <v>0.12743378</v>
      </c>
    </row>
    <row r="81" spans="1:3" x14ac:dyDescent="0.3">
      <c r="A81" t="b">
        <v>1</v>
      </c>
      <c r="B81">
        <v>-13.500977000000001</v>
      </c>
      <c r="C81" s="2">
        <v>-1.8751357E-2</v>
      </c>
    </row>
    <row r="82" spans="1:3" x14ac:dyDescent="0.3">
      <c r="A82" t="b">
        <v>1</v>
      </c>
      <c r="B82">
        <v>57.766356999999999</v>
      </c>
      <c r="C82" s="2">
        <v>8.0231055999999995E-2</v>
      </c>
    </row>
    <row r="83" spans="1:3" x14ac:dyDescent="0.3">
      <c r="A83" t="b">
        <v>1</v>
      </c>
      <c r="B83">
        <v>75.299440000000004</v>
      </c>
      <c r="C83" s="2">
        <v>0.10458255599999999</v>
      </c>
    </row>
    <row r="84" spans="1:3" x14ac:dyDescent="0.3">
      <c r="A84" t="b">
        <v>1</v>
      </c>
      <c r="B84">
        <v>-121.88977</v>
      </c>
      <c r="C84" s="2">
        <v>-0.16929135000000001</v>
      </c>
    </row>
    <row r="85" spans="1:3" x14ac:dyDescent="0.3">
      <c r="A85" t="b">
        <v>1</v>
      </c>
      <c r="B85">
        <v>-71.27319</v>
      </c>
      <c r="C85" s="2">
        <v>-9.8990544999999999E-2</v>
      </c>
    </row>
    <row r="86" spans="1:3" x14ac:dyDescent="0.3">
      <c r="A86" t="b">
        <v>1</v>
      </c>
      <c r="B86">
        <v>-59.32837</v>
      </c>
      <c r="C86" s="2">
        <v>-8.2400515999999993E-2</v>
      </c>
    </row>
    <row r="87" spans="1:3" x14ac:dyDescent="0.3">
      <c r="A87" t="b">
        <v>1</v>
      </c>
      <c r="B87">
        <v>-121.88977</v>
      </c>
      <c r="C87" s="2">
        <v>-0.16929135000000001</v>
      </c>
    </row>
    <row r="88" spans="1:3" x14ac:dyDescent="0.3">
      <c r="A88" t="b">
        <v>1</v>
      </c>
      <c r="B88">
        <v>-121.88977</v>
      </c>
      <c r="C88" s="2">
        <v>-0.16929135000000001</v>
      </c>
    </row>
    <row r="89" spans="1:3" x14ac:dyDescent="0.3">
      <c r="A89" t="b">
        <v>1</v>
      </c>
      <c r="B89">
        <v>-121.88977</v>
      </c>
      <c r="C89" s="2">
        <v>-0.16929135000000001</v>
      </c>
    </row>
    <row r="90" spans="1:3" x14ac:dyDescent="0.3">
      <c r="A90" t="b">
        <v>1</v>
      </c>
      <c r="B90">
        <v>13.326355</v>
      </c>
      <c r="C90" s="2">
        <v>1.8508825E-2</v>
      </c>
    </row>
    <row r="91" spans="1:3" x14ac:dyDescent="0.3">
      <c r="A91" t="b">
        <v>1</v>
      </c>
      <c r="B91">
        <v>13.326355</v>
      </c>
      <c r="C91" s="2">
        <v>1.8508825E-2</v>
      </c>
    </row>
    <row r="92" spans="1:3" x14ac:dyDescent="0.3">
      <c r="A92" t="b">
        <v>1</v>
      </c>
      <c r="B92">
        <v>82.350769999999997</v>
      </c>
      <c r="C92" s="2">
        <v>0.11437607</v>
      </c>
    </row>
    <row r="93" spans="1:3" x14ac:dyDescent="0.3">
      <c r="A93" t="b">
        <v>1</v>
      </c>
      <c r="B93">
        <v>-94.606994999999998</v>
      </c>
      <c r="C93" s="2">
        <v>-0.1313986</v>
      </c>
    </row>
    <row r="94" spans="1:3" x14ac:dyDescent="0.3">
      <c r="A94" t="b">
        <v>1</v>
      </c>
      <c r="B94">
        <v>84.672300000000007</v>
      </c>
      <c r="C94" s="2">
        <v>0.11760042</v>
      </c>
    </row>
    <row r="95" spans="1:3" x14ac:dyDescent="0.3">
      <c r="A95" t="b">
        <v>1</v>
      </c>
      <c r="B95">
        <v>-36.279297</v>
      </c>
      <c r="C95" s="2">
        <v>-5.0387910000000001E-2</v>
      </c>
    </row>
    <row r="96" spans="1:3" x14ac:dyDescent="0.3">
      <c r="A96" t="b">
        <v>1</v>
      </c>
      <c r="B96">
        <v>-30.413025000000001</v>
      </c>
      <c r="C96" s="2">
        <v>-4.2240314000000001E-2</v>
      </c>
    </row>
    <row r="97" spans="1:3" x14ac:dyDescent="0.3">
      <c r="A97" t="b">
        <v>1</v>
      </c>
      <c r="B97">
        <v>13.326355</v>
      </c>
      <c r="C97" s="2">
        <v>1.8508825E-2</v>
      </c>
    </row>
    <row r="98" spans="1:3" x14ac:dyDescent="0.3">
      <c r="A98" t="b">
        <v>1</v>
      </c>
      <c r="B98">
        <v>-121.88977</v>
      </c>
      <c r="C98" s="2">
        <v>-0.16929135000000001</v>
      </c>
    </row>
    <row r="99" spans="1:3" x14ac:dyDescent="0.3">
      <c r="A99" t="b">
        <v>1</v>
      </c>
      <c r="B99">
        <v>-121.88977</v>
      </c>
      <c r="C99" s="2">
        <v>-0.16929135000000001</v>
      </c>
    </row>
    <row r="100" spans="1:3" x14ac:dyDescent="0.3">
      <c r="A100" t="b">
        <v>1</v>
      </c>
      <c r="B100">
        <v>38.892882999999998</v>
      </c>
      <c r="C100" s="2">
        <v>5.4017893999999997E-2</v>
      </c>
    </row>
    <row r="101" spans="1:3" x14ac:dyDescent="0.3">
      <c r="A101" t="b">
        <v>1</v>
      </c>
      <c r="B101">
        <v>13.326355</v>
      </c>
      <c r="C101" s="2">
        <v>1.8508825E-2</v>
      </c>
    </row>
    <row r="102" spans="1:3" x14ac:dyDescent="0.3">
      <c r="A102" t="b">
        <v>1</v>
      </c>
      <c r="B102">
        <v>-90.846800000000002</v>
      </c>
      <c r="C102" s="2">
        <v>-0.12617612</v>
      </c>
    </row>
    <row r="103" spans="1:3" x14ac:dyDescent="0.3">
      <c r="A103" t="b">
        <v>1</v>
      </c>
      <c r="B103">
        <v>13.326355</v>
      </c>
      <c r="C103" s="2">
        <v>1.8508825E-2</v>
      </c>
    </row>
    <row r="104" spans="1:3" x14ac:dyDescent="0.3">
      <c r="A104" t="b">
        <v>1</v>
      </c>
      <c r="B104">
        <v>-103.720276</v>
      </c>
      <c r="C104" s="2">
        <v>-0.14405593</v>
      </c>
    </row>
    <row r="105" spans="1:3" x14ac:dyDescent="0.3">
      <c r="A105" t="b">
        <v>1</v>
      </c>
      <c r="B105">
        <v>80.133120000000005</v>
      </c>
      <c r="C105" s="2">
        <v>0.11129600000000001</v>
      </c>
    </row>
    <row r="106" spans="1:3" x14ac:dyDescent="0.3">
      <c r="A106" t="b">
        <v>1</v>
      </c>
      <c r="B106">
        <v>-121.88977</v>
      </c>
      <c r="C106" s="2">
        <v>-0.16929135000000001</v>
      </c>
    </row>
    <row r="107" spans="1:3" x14ac:dyDescent="0.3">
      <c r="A107" t="b">
        <v>1</v>
      </c>
      <c r="B107">
        <v>-22.426575</v>
      </c>
      <c r="C107" s="2">
        <v>-3.1148019999999998E-2</v>
      </c>
    </row>
    <row r="108" spans="1:3" x14ac:dyDescent="0.3">
      <c r="A108" t="b">
        <v>1</v>
      </c>
      <c r="B108">
        <v>-22.126892000000002</v>
      </c>
      <c r="C108" s="2">
        <v>-3.0731794999999999E-2</v>
      </c>
    </row>
    <row r="109" spans="1:3" x14ac:dyDescent="0.3">
      <c r="A109" t="b">
        <v>1</v>
      </c>
      <c r="B109">
        <v>55.029052999999998</v>
      </c>
      <c r="C109" s="2">
        <v>7.6429239999999996E-2</v>
      </c>
    </row>
    <row r="110" spans="1:3" x14ac:dyDescent="0.3">
      <c r="A110" t="b">
        <v>1</v>
      </c>
      <c r="B110">
        <v>46.071106</v>
      </c>
      <c r="C110" s="2">
        <v>6.3987649999999993E-2</v>
      </c>
    </row>
    <row r="111" spans="1:3" x14ac:dyDescent="0.3">
      <c r="A111" t="b">
        <v>1</v>
      </c>
      <c r="B111">
        <v>-60.051819999999999</v>
      </c>
      <c r="C111" s="2">
        <v>-8.3405300000000002E-2</v>
      </c>
    </row>
    <row r="112" spans="1:3" x14ac:dyDescent="0.3">
      <c r="A112" t="b">
        <v>1</v>
      </c>
      <c r="B112">
        <v>-25.859680000000001</v>
      </c>
      <c r="C112" s="2">
        <v>-3.5916223999999997E-2</v>
      </c>
    </row>
    <row r="113" spans="1:3" x14ac:dyDescent="0.3">
      <c r="A113" t="b">
        <v>1</v>
      </c>
      <c r="B113">
        <v>-76.985839999999996</v>
      </c>
      <c r="C113" s="2">
        <v>-0.10692478</v>
      </c>
    </row>
    <row r="114" spans="1:3" x14ac:dyDescent="0.3">
      <c r="A114" t="b">
        <v>1</v>
      </c>
      <c r="B114">
        <v>13.326355</v>
      </c>
      <c r="C114" s="2">
        <v>1.8508825E-2</v>
      </c>
    </row>
    <row r="115" spans="1:3" x14ac:dyDescent="0.3">
      <c r="A115" t="b">
        <v>1</v>
      </c>
      <c r="B115">
        <v>55.78546</v>
      </c>
      <c r="C115" s="2">
        <v>7.7479809999999996E-2</v>
      </c>
    </row>
    <row r="116" spans="1:3" x14ac:dyDescent="0.3">
      <c r="A116" t="b">
        <v>1</v>
      </c>
      <c r="B116">
        <v>90.098389999999995</v>
      </c>
      <c r="C116" s="2">
        <v>0.12513663999999999</v>
      </c>
    </row>
    <row r="117" spans="1:3" x14ac:dyDescent="0.3">
      <c r="A117" t="b">
        <v>1</v>
      </c>
      <c r="B117">
        <v>-54.114623999999999</v>
      </c>
      <c r="C117" s="2">
        <v>-7.5159199999999995E-2</v>
      </c>
    </row>
    <row r="118" spans="1:3" x14ac:dyDescent="0.3">
      <c r="A118" t="b">
        <v>1</v>
      </c>
      <c r="B118">
        <v>-25.635193000000001</v>
      </c>
      <c r="C118" s="2">
        <v>-3.5604436000000003E-2</v>
      </c>
    </row>
    <row r="119" spans="1:3" x14ac:dyDescent="0.3">
      <c r="A119" t="b">
        <v>1</v>
      </c>
      <c r="B119">
        <v>-37.406067</v>
      </c>
      <c r="C119" s="2">
        <v>-5.1952871999999997E-2</v>
      </c>
    </row>
    <row r="120" spans="1:3" x14ac:dyDescent="0.3">
      <c r="A120" t="b">
        <v>1</v>
      </c>
      <c r="B120">
        <v>-110.16882</v>
      </c>
      <c r="C120" s="2">
        <v>-0.15301226000000001</v>
      </c>
    </row>
    <row r="121" spans="1:3" x14ac:dyDescent="0.3">
      <c r="A121" t="b">
        <v>1</v>
      </c>
      <c r="B121">
        <v>13.326355</v>
      </c>
      <c r="C121" s="2">
        <v>1.8508825E-2</v>
      </c>
    </row>
    <row r="122" spans="1:3" x14ac:dyDescent="0.3">
      <c r="A122" t="b">
        <v>1</v>
      </c>
      <c r="B122">
        <v>-11.388672</v>
      </c>
      <c r="C122" s="2">
        <v>-1.5817600000000001E-2</v>
      </c>
    </row>
    <row r="123" spans="1:3" x14ac:dyDescent="0.3">
      <c r="A123" t="b">
        <v>1</v>
      </c>
      <c r="B123">
        <v>35.50244</v>
      </c>
      <c r="C123" s="2">
        <v>4.9308949999999997E-2</v>
      </c>
    </row>
    <row r="124" spans="1:3" x14ac:dyDescent="0.3">
      <c r="A124" t="b">
        <v>1</v>
      </c>
      <c r="B124">
        <v>-56.934936999999998</v>
      </c>
      <c r="C124" s="2">
        <v>-7.9076300000000002E-2</v>
      </c>
    </row>
    <row r="125" spans="1:3" x14ac:dyDescent="0.3">
      <c r="A125" t="b">
        <v>1</v>
      </c>
      <c r="B125">
        <v>-121.88977</v>
      </c>
      <c r="C125" s="2">
        <v>-0.16929135000000001</v>
      </c>
    </row>
    <row r="126" spans="1:3" x14ac:dyDescent="0.3">
      <c r="A126" t="b">
        <v>1</v>
      </c>
      <c r="B126">
        <v>49.90381</v>
      </c>
      <c r="C126" s="2">
        <v>6.9310843999999996E-2</v>
      </c>
    </row>
    <row r="127" spans="1:3" x14ac:dyDescent="0.3">
      <c r="A127" t="b">
        <v>1</v>
      </c>
      <c r="B127">
        <v>-22.845642000000002</v>
      </c>
      <c r="C127" s="2">
        <v>-3.1730059999999997E-2</v>
      </c>
    </row>
    <row r="128" spans="1:3" x14ac:dyDescent="0.3">
      <c r="A128" t="b">
        <v>1</v>
      </c>
      <c r="B128">
        <v>34.430847</v>
      </c>
      <c r="C128" s="2">
        <v>4.7820620000000001E-2</v>
      </c>
    </row>
    <row r="129" spans="1:3" x14ac:dyDescent="0.3">
      <c r="A129" t="b">
        <v>1</v>
      </c>
      <c r="B129">
        <v>-59.678040000000003</v>
      </c>
      <c r="C129" s="2">
        <v>-8.2886169999999995E-2</v>
      </c>
    </row>
    <row r="130" spans="1:3" x14ac:dyDescent="0.3">
      <c r="A130" t="b">
        <v>1</v>
      </c>
      <c r="B130">
        <v>-29.296935999999999</v>
      </c>
      <c r="C130" s="2">
        <v>-4.0690187000000003E-2</v>
      </c>
    </row>
    <row r="131" spans="1:3" x14ac:dyDescent="0.3">
      <c r="A131" t="b">
        <v>1</v>
      </c>
      <c r="B131">
        <v>13.326355</v>
      </c>
      <c r="C131" s="2">
        <v>1.8508825E-2</v>
      </c>
    </row>
    <row r="132" spans="1:3" x14ac:dyDescent="0.3">
      <c r="A132" t="b">
        <v>1</v>
      </c>
      <c r="B132">
        <v>-96.488339999999994</v>
      </c>
      <c r="C132" s="2">
        <v>-0.13401157999999999</v>
      </c>
    </row>
    <row r="133" spans="1:3" x14ac:dyDescent="0.3">
      <c r="A133" t="b">
        <v>1</v>
      </c>
      <c r="B133">
        <v>-121.88977</v>
      </c>
      <c r="C133" s="2">
        <v>-0.16929135000000001</v>
      </c>
    </row>
    <row r="134" spans="1:3" x14ac:dyDescent="0.3">
      <c r="A134" t="b">
        <v>1</v>
      </c>
      <c r="B134">
        <v>54.38147</v>
      </c>
      <c r="C134" s="2">
        <v>7.5529819999999998E-2</v>
      </c>
    </row>
    <row r="135" spans="1:3" x14ac:dyDescent="0.3">
      <c r="A135" t="b">
        <v>1</v>
      </c>
      <c r="B135">
        <v>-29.938782</v>
      </c>
      <c r="C135" s="2">
        <v>-4.1581642000000002E-2</v>
      </c>
    </row>
    <row r="136" spans="1:3" x14ac:dyDescent="0.3">
      <c r="A136" t="b">
        <v>1</v>
      </c>
      <c r="B136">
        <v>-121.88977</v>
      </c>
      <c r="C136" s="2">
        <v>-0.16929135000000001</v>
      </c>
    </row>
    <row r="137" spans="1:3" x14ac:dyDescent="0.3">
      <c r="A137" t="b">
        <v>1</v>
      </c>
      <c r="B137">
        <v>48.881410000000002</v>
      </c>
      <c r="C137" s="2">
        <v>6.7890845000000005E-2</v>
      </c>
    </row>
    <row r="138" spans="1:3" x14ac:dyDescent="0.3">
      <c r="A138" t="b">
        <v>1</v>
      </c>
      <c r="B138">
        <v>13.326355</v>
      </c>
      <c r="C138" s="2">
        <v>1.8508825E-2</v>
      </c>
    </row>
    <row r="139" spans="1:3" x14ac:dyDescent="0.3">
      <c r="A139" t="b">
        <v>1</v>
      </c>
      <c r="B139">
        <v>-76.842770000000002</v>
      </c>
      <c r="C139" s="2">
        <v>-0.10672607000000001</v>
      </c>
    </row>
    <row r="140" spans="1:3" x14ac:dyDescent="0.3">
      <c r="A140" t="b">
        <v>1</v>
      </c>
      <c r="B140">
        <v>46.757995999999999</v>
      </c>
      <c r="C140" s="2">
        <v>6.4941659999999998E-2</v>
      </c>
    </row>
    <row r="141" spans="1:3" x14ac:dyDescent="0.3">
      <c r="A141" t="b">
        <v>1</v>
      </c>
      <c r="B141">
        <v>-121.88977</v>
      </c>
      <c r="C141" s="2">
        <v>-0.16929135000000001</v>
      </c>
    </row>
    <row r="142" spans="1:3" x14ac:dyDescent="0.3">
      <c r="A142" t="b">
        <v>1</v>
      </c>
      <c r="B142">
        <v>-35.880737000000003</v>
      </c>
      <c r="C142" s="2">
        <v>-4.9834356000000003E-2</v>
      </c>
    </row>
    <row r="143" spans="1:3" x14ac:dyDescent="0.3">
      <c r="A143" t="b">
        <v>1</v>
      </c>
      <c r="B143">
        <v>-17.055358999999999</v>
      </c>
      <c r="C143" s="2">
        <v>-2.3687997999999998E-2</v>
      </c>
    </row>
    <row r="144" spans="1:3" x14ac:dyDescent="0.3">
      <c r="A144" t="b">
        <v>1</v>
      </c>
      <c r="B144">
        <v>13.326355</v>
      </c>
      <c r="C144" s="2">
        <v>1.8508825E-2</v>
      </c>
    </row>
    <row r="145" spans="1:3" x14ac:dyDescent="0.3">
      <c r="A145" t="b">
        <v>1</v>
      </c>
      <c r="B145">
        <v>37.374389999999998</v>
      </c>
      <c r="C145" s="2">
        <v>5.1908873000000001E-2</v>
      </c>
    </row>
    <row r="146" spans="1:3" x14ac:dyDescent="0.3">
      <c r="A146" t="b">
        <v>1</v>
      </c>
      <c r="B146">
        <v>13.326355</v>
      </c>
      <c r="C146" s="2">
        <v>1.8508825E-2</v>
      </c>
    </row>
    <row r="147" spans="1:3" x14ac:dyDescent="0.3">
      <c r="A147" t="b">
        <v>1</v>
      </c>
      <c r="B147">
        <v>-98.742800000000003</v>
      </c>
      <c r="C147" s="2">
        <v>-0.13714277999999999</v>
      </c>
    </row>
    <row r="148" spans="1:3" x14ac:dyDescent="0.3">
      <c r="A148" t="b">
        <v>1</v>
      </c>
      <c r="B148">
        <v>80.376099999999994</v>
      </c>
      <c r="C148" s="2">
        <v>0.11163347</v>
      </c>
    </row>
    <row r="149" spans="1:3" x14ac:dyDescent="0.3">
      <c r="A149" t="b">
        <v>1</v>
      </c>
      <c r="B149">
        <v>13.326355</v>
      </c>
      <c r="C149" s="2">
        <v>1.8508825E-2</v>
      </c>
    </row>
    <row r="150" spans="1:3" x14ac:dyDescent="0.3">
      <c r="A150" t="b">
        <v>1</v>
      </c>
      <c r="B150">
        <v>-31.616209999999999</v>
      </c>
      <c r="C150" s="2">
        <v>-4.3911405000000001E-2</v>
      </c>
    </row>
    <row r="151" spans="1:3" x14ac:dyDescent="0.3">
      <c r="A151" t="b">
        <v>1</v>
      </c>
      <c r="B151">
        <v>79.797790000000006</v>
      </c>
      <c r="C151" s="2">
        <v>0.11083026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5C89-7FF6-45AA-A7E0-74F7A6A1A0CB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1" customWidth="1"/>
    <col min="6" max="6" width="12.2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26.845703</v>
      </c>
      <c r="C2" s="2">
        <v>3.7285699999999998E-2</v>
      </c>
      <c r="E2" s="1" t="s">
        <v>3</v>
      </c>
      <c r="F2" s="2">
        <f xml:space="preserve"> COUNTIF(TradeResults7[Column1], "VERDADEIRO") / COUNTA(TradeResults7[Column1])</f>
        <v>0.41333333333333333</v>
      </c>
    </row>
    <row r="3" spans="1:6" ht="18" x14ac:dyDescent="0.35">
      <c r="A3" t="b">
        <v>1</v>
      </c>
      <c r="B3">
        <v>26.845703</v>
      </c>
      <c r="C3" s="2">
        <v>3.7285699999999998E-2</v>
      </c>
      <c r="E3" s="1" t="s">
        <v>4</v>
      </c>
      <c r="F3" s="3">
        <f t="array" ref="F3" xml:space="preserve"> AVERAGE(IF(TradeResults7[Column1] = TRUE,TradeResults7[Column3]))</f>
        <v>3.7285699999999984E-2</v>
      </c>
    </row>
    <row r="4" spans="1:6" ht="18" x14ac:dyDescent="0.35">
      <c r="A4" t="b">
        <v>0</v>
      </c>
      <c r="B4">
        <v>-166.09612999999999</v>
      </c>
      <c r="C4" s="2">
        <v>-0.23068906</v>
      </c>
      <c r="E4" s="1" t="s">
        <v>8</v>
      </c>
      <c r="F4" s="6">
        <f t="array" ref="F4" xml:space="preserve"> AVERAGE(IF(TradeResults7[Column1] = TRUE,TradeResults7[Column2],0))</f>
        <v>11.096223906666657</v>
      </c>
    </row>
    <row r="5" spans="1:6" ht="18" x14ac:dyDescent="0.35">
      <c r="A5" t="b">
        <v>0</v>
      </c>
      <c r="B5">
        <v>-166.09612999999999</v>
      </c>
      <c r="C5" s="2">
        <v>-0.23068906</v>
      </c>
      <c r="E5" s="4" t="s">
        <v>5</v>
      </c>
      <c r="F5" s="2">
        <f t="array" ref="F5">_xlfn.STDEV.P(IF(TradeResults7[Column1]=TRUE, TradeResults7[Column3]))</f>
        <v>1.3877787807814457E-17</v>
      </c>
    </row>
    <row r="6" spans="1:6" ht="18" x14ac:dyDescent="0.35">
      <c r="A6" t="b">
        <v>0</v>
      </c>
      <c r="B6">
        <v>-166.09612999999999</v>
      </c>
      <c r="C6" s="2">
        <v>-0.23068906</v>
      </c>
      <c r="E6" s="1" t="s">
        <v>6</v>
      </c>
      <c r="F6" s="2">
        <f t="array" ref="F6">_xlfn.STDEV.P(IF(TradeResults7[Column1]=TRUE, IF(TradeResults7[Column3]&gt;0,TradeResults7[Column3])))</f>
        <v>1.3877787807814457E-17</v>
      </c>
    </row>
    <row r="7" spans="1:6" ht="18" x14ac:dyDescent="0.35">
      <c r="A7" t="b">
        <v>1</v>
      </c>
      <c r="B7">
        <v>26.845703</v>
      </c>
      <c r="C7" s="2">
        <v>3.7285699999999998E-2</v>
      </c>
      <c r="E7" s="1" t="s">
        <v>7</v>
      </c>
      <c r="F7" s="3" t="e">
        <f t="array" ref="F7">_xlfn.STDEV.P(IF(TradeResults7[Column1]=TRUE, IF(TradeResults7[Column3]&lt;0,TradeResults7[Column3])))</f>
        <v>#DIV/0!</v>
      </c>
    </row>
    <row r="8" spans="1:6" x14ac:dyDescent="0.3">
      <c r="A8" t="b">
        <v>1</v>
      </c>
      <c r="B8">
        <v>26.845703</v>
      </c>
      <c r="C8" s="2">
        <v>3.7285699999999998E-2</v>
      </c>
    </row>
    <row r="9" spans="1:6" x14ac:dyDescent="0.3">
      <c r="A9" t="b">
        <v>0</v>
      </c>
      <c r="B9">
        <v>-166.09612999999999</v>
      </c>
      <c r="C9" s="2">
        <v>-0.23068906</v>
      </c>
    </row>
    <row r="10" spans="1:6" x14ac:dyDescent="0.3">
      <c r="A10" t="b">
        <v>1</v>
      </c>
      <c r="B10">
        <v>26.845703</v>
      </c>
      <c r="C10" s="2">
        <v>3.7285699999999998E-2</v>
      </c>
    </row>
    <row r="11" spans="1:6" x14ac:dyDescent="0.3">
      <c r="A11" t="b">
        <v>1</v>
      </c>
      <c r="B11">
        <v>26.845703</v>
      </c>
      <c r="C11" s="2">
        <v>3.7285699999999998E-2</v>
      </c>
    </row>
    <row r="12" spans="1:6" x14ac:dyDescent="0.3">
      <c r="A12" t="b">
        <v>0</v>
      </c>
      <c r="B12">
        <v>-166.09612999999999</v>
      </c>
      <c r="C12" s="2">
        <v>-0.23068906</v>
      </c>
    </row>
    <row r="13" spans="1:6" x14ac:dyDescent="0.3">
      <c r="A13" t="b">
        <v>0</v>
      </c>
      <c r="B13">
        <v>-166.09612999999999</v>
      </c>
      <c r="C13" s="2">
        <v>-0.23068906</v>
      </c>
    </row>
    <row r="14" spans="1:6" x14ac:dyDescent="0.3">
      <c r="A14" t="b">
        <v>0</v>
      </c>
      <c r="B14">
        <v>-166.09612999999999</v>
      </c>
      <c r="C14" s="2">
        <v>-0.23068906</v>
      </c>
    </row>
    <row r="15" spans="1:6" x14ac:dyDescent="0.3">
      <c r="A15" t="b">
        <v>1</v>
      </c>
      <c r="B15">
        <v>26.845703</v>
      </c>
      <c r="C15" s="2">
        <v>3.7285699999999998E-2</v>
      </c>
    </row>
    <row r="16" spans="1:6" x14ac:dyDescent="0.3">
      <c r="A16" t="b">
        <v>0</v>
      </c>
      <c r="B16">
        <v>-166.09612999999999</v>
      </c>
      <c r="C16" s="2">
        <v>-0.23068906</v>
      </c>
    </row>
    <row r="17" spans="1:3" x14ac:dyDescent="0.3">
      <c r="A17" t="b">
        <v>1</v>
      </c>
      <c r="B17">
        <v>26.845703</v>
      </c>
      <c r="C17" s="2">
        <v>3.7285699999999998E-2</v>
      </c>
    </row>
    <row r="18" spans="1:3" x14ac:dyDescent="0.3">
      <c r="A18" t="b">
        <v>0</v>
      </c>
      <c r="B18">
        <v>-166.09612999999999</v>
      </c>
      <c r="C18" s="2">
        <v>-0.23068906</v>
      </c>
    </row>
    <row r="19" spans="1:3" x14ac:dyDescent="0.3">
      <c r="A19" t="b">
        <v>0</v>
      </c>
      <c r="B19">
        <v>-166.09612999999999</v>
      </c>
      <c r="C19" s="2">
        <v>-0.23068906</v>
      </c>
    </row>
    <row r="20" spans="1:3" x14ac:dyDescent="0.3">
      <c r="A20" t="b">
        <v>0</v>
      </c>
      <c r="B20">
        <v>-166.09612999999999</v>
      </c>
      <c r="C20" s="2">
        <v>-0.23068906</v>
      </c>
    </row>
    <row r="21" spans="1:3" x14ac:dyDescent="0.3">
      <c r="A21" t="b">
        <v>1</v>
      </c>
      <c r="B21">
        <v>26.845703</v>
      </c>
      <c r="C21" s="2">
        <v>3.7285699999999998E-2</v>
      </c>
    </row>
    <row r="22" spans="1:3" x14ac:dyDescent="0.3">
      <c r="A22" t="b">
        <v>1</v>
      </c>
      <c r="B22">
        <v>26.845703</v>
      </c>
      <c r="C22" s="2">
        <v>3.7285699999999998E-2</v>
      </c>
    </row>
    <row r="23" spans="1:3" x14ac:dyDescent="0.3">
      <c r="A23" t="b">
        <v>0</v>
      </c>
      <c r="B23">
        <v>-166.09612999999999</v>
      </c>
      <c r="C23" s="2">
        <v>-0.23068906</v>
      </c>
    </row>
    <row r="24" spans="1:3" x14ac:dyDescent="0.3">
      <c r="A24" t="b">
        <v>0</v>
      </c>
      <c r="B24">
        <v>-166.09612999999999</v>
      </c>
      <c r="C24" s="2">
        <v>-0.23068906</v>
      </c>
    </row>
    <row r="25" spans="1:3" x14ac:dyDescent="0.3">
      <c r="A25" t="b">
        <v>0</v>
      </c>
      <c r="B25">
        <v>-166.09612999999999</v>
      </c>
      <c r="C25" s="2">
        <v>-0.23068906</v>
      </c>
    </row>
    <row r="26" spans="1:3" x14ac:dyDescent="0.3">
      <c r="A26" t="b">
        <v>0</v>
      </c>
      <c r="B26">
        <v>-166.09612999999999</v>
      </c>
      <c r="C26" s="2">
        <v>-0.23068906</v>
      </c>
    </row>
    <row r="27" spans="1:3" x14ac:dyDescent="0.3">
      <c r="A27" t="b">
        <v>1</v>
      </c>
      <c r="B27">
        <v>26.845703</v>
      </c>
      <c r="C27" s="2">
        <v>3.7285699999999998E-2</v>
      </c>
    </row>
    <row r="28" spans="1:3" x14ac:dyDescent="0.3">
      <c r="A28" t="b">
        <v>1</v>
      </c>
      <c r="B28">
        <v>26.845703</v>
      </c>
      <c r="C28" s="2">
        <v>3.7285699999999998E-2</v>
      </c>
    </row>
    <row r="29" spans="1:3" x14ac:dyDescent="0.3">
      <c r="A29" t="b">
        <v>0</v>
      </c>
      <c r="B29">
        <v>-166.09612999999999</v>
      </c>
      <c r="C29" s="2">
        <v>-0.23068906</v>
      </c>
    </row>
    <row r="30" spans="1:3" x14ac:dyDescent="0.3">
      <c r="A30" t="b">
        <v>0</v>
      </c>
      <c r="B30">
        <v>-166.09612999999999</v>
      </c>
      <c r="C30" s="2">
        <v>-0.23068906</v>
      </c>
    </row>
    <row r="31" spans="1:3" x14ac:dyDescent="0.3">
      <c r="A31" t="b">
        <v>0</v>
      </c>
      <c r="B31">
        <v>-166.09612999999999</v>
      </c>
      <c r="C31" s="2">
        <v>-0.23068906</v>
      </c>
    </row>
    <row r="32" spans="1:3" x14ac:dyDescent="0.3">
      <c r="A32" t="b">
        <v>0</v>
      </c>
      <c r="B32">
        <v>-166.09612999999999</v>
      </c>
      <c r="C32" s="2">
        <v>-0.23068906</v>
      </c>
    </row>
    <row r="33" spans="1:3" x14ac:dyDescent="0.3">
      <c r="A33" t="b">
        <v>0</v>
      </c>
      <c r="B33">
        <v>-166.09612999999999</v>
      </c>
      <c r="C33" s="2">
        <v>-0.23068906</v>
      </c>
    </row>
    <row r="34" spans="1:3" x14ac:dyDescent="0.3">
      <c r="A34" t="b">
        <v>0</v>
      </c>
      <c r="B34">
        <v>-166.09612999999999</v>
      </c>
      <c r="C34" s="2">
        <v>-0.23068906</v>
      </c>
    </row>
    <row r="35" spans="1:3" x14ac:dyDescent="0.3">
      <c r="A35" t="b">
        <v>0</v>
      </c>
      <c r="B35">
        <v>-166.09612999999999</v>
      </c>
      <c r="C35" s="2">
        <v>-0.23068906</v>
      </c>
    </row>
    <row r="36" spans="1:3" x14ac:dyDescent="0.3">
      <c r="A36" t="b">
        <v>1</v>
      </c>
      <c r="B36">
        <v>26.845703</v>
      </c>
      <c r="C36" s="2">
        <v>3.7285699999999998E-2</v>
      </c>
    </row>
    <row r="37" spans="1:3" x14ac:dyDescent="0.3">
      <c r="A37" t="b">
        <v>0</v>
      </c>
      <c r="B37">
        <v>-166.09612999999999</v>
      </c>
      <c r="C37" s="2">
        <v>-0.23068906</v>
      </c>
    </row>
    <row r="38" spans="1:3" x14ac:dyDescent="0.3">
      <c r="A38" t="b">
        <v>0</v>
      </c>
      <c r="B38">
        <v>-166.09612999999999</v>
      </c>
      <c r="C38" s="2">
        <v>-0.23068906</v>
      </c>
    </row>
    <row r="39" spans="1:3" x14ac:dyDescent="0.3">
      <c r="A39" t="b">
        <v>0</v>
      </c>
      <c r="B39">
        <v>-166.09612999999999</v>
      </c>
      <c r="C39" s="2">
        <v>-0.23068906</v>
      </c>
    </row>
    <row r="40" spans="1:3" x14ac:dyDescent="0.3">
      <c r="A40" t="b">
        <v>0</v>
      </c>
      <c r="B40">
        <v>-166.09612999999999</v>
      </c>
      <c r="C40" s="2">
        <v>-0.23068906</v>
      </c>
    </row>
    <row r="41" spans="1:3" x14ac:dyDescent="0.3">
      <c r="A41" t="b">
        <v>0</v>
      </c>
      <c r="B41">
        <v>-166.09612999999999</v>
      </c>
      <c r="C41" s="2">
        <v>-0.23068906</v>
      </c>
    </row>
    <row r="42" spans="1:3" x14ac:dyDescent="0.3">
      <c r="A42" t="b">
        <v>1</v>
      </c>
      <c r="B42">
        <v>26.845703</v>
      </c>
      <c r="C42" s="2">
        <v>3.7285699999999998E-2</v>
      </c>
    </row>
    <row r="43" spans="1:3" x14ac:dyDescent="0.3">
      <c r="A43" t="b">
        <v>0</v>
      </c>
      <c r="B43">
        <v>-166.09612999999999</v>
      </c>
      <c r="C43" s="2">
        <v>-0.23068906</v>
      </c>
    </row>
    <row r="44" spans="1:3" x14ac:dyDescent="0.3">
      <c r="A44" t="b">
        <v>0</v>
      </c>
      <c r="B44">
        <v>-166.09612999999999</v>
      </c>
      <c r="C44" s="2">
        <v>-0.23068906</v>
      </c>
    </row>
    <row r="45" spans="1:3" x14ac:dyDescent="0.3">
      <c r="A45" t="b">
        <v>1</v>
      </c>
      <c r="B45">
        <v>26.845703</v>
      </c>
      <c r="C45" s="2">
        <v>3.7285699999999998E-2</v>
      </c>
    </row>
    <row r="46" spans="1:3" x14ac:dyDescent="0.3">
      <c r="A46" t="b">
        <v>0</v>
      </c>
      <c r="B46">
        <v>-166.09612999999999</v>
      </c>
      <c r="C46" s="2">
        <v>-0.23068906</v>
      </c>
    </row>
    <row r="47" spans="1:3" x14ac:dyDescent="0.3">
      <c r="A47" t="b">
        <v>0</v>
      </c>
      <c r="B47">
        <v>-166.09612999999999</v>
      </c>
      <c r="C47" s="2">
        <v>-0.23068906</v>
      </c>
    </row>
    <row r="48" spans="1:3" x14ac:dyDescent="0.3">
      <c r="A48" t="b">
        <v>0</v>
      </c>
      <c r="B48">
        <v>-166.09612999999999</v>
      </c>
      <c r="C48" s="2">
        <v>-0.23068906</v>
      </c>
    </row>
    <row r="49" spans="1:3" x14ac:dyDescent="0.3">
      <c r="A49" t="b">
        <v>1</v>
      </c>
      <c r="B49">
        <v>26.845703</v>
      </c>
      <c r="C49" s="2">
        <v>3.7285699999999998E-2</v>
      </c>
    </row>
    <row r="50" spans="1:3" x14ac:dyDescent="0.3">
      <c r="A50" t="b">
        <v>0</v>
      </c>
      <c r="B50">
        <v>-166.09612999999999</v>
      </c>
      <c r="C50" s="2">
        <v>-0.23068906</v>
      </c>
    </row>
    <row r="51" spans="1:3" x14ac:dyDescent="0.3">
      <c r="A51" t="b">
        <v>0</v>
      </c>
      <c r="B51">
        <v>-166.09612999999999</v>
      </c>
      <c r="C51" s="2">
        <v>-0.23068906</v>
      </c>
    </row>
    <row r="52" spans="1:3" x14ac:dyDescent="0.3">
      <c r="A52" t="b">
        <v>1</v>
      </c>
      <c r="B52">
        <v>26.845703</v>
      </c>
      <c r="C52" s="2">
        <v>3.7285699999999998E-2</v>
      </c>
    </row>
    <row r="53" spans="1:3" x14ac:dyDescent="0.3">
      <c r="A53" t="b">
        <v>1</v>
      </c>
      <c r="B53">
        <v>26.845703</v>
      </c>
      <c r="C53" s="2">
        <v>3.7285699999999998E-2</v>
      </c>
    </row>
    <row r="54" spans="1:3" x14ac:dyDescent="0.3">
      <c r="A54" t="b">
        <v>0</v>
      </c>
      <c r="B54">
        <v>-166.09612999999999</v>
      </c>
      <c r="C54" s="2">
        <v>-0.23068906</v>
      </c>
    </row>
    <row r="55" spans="1:3" x14ac:dyDescent="0.3">
      <c r="A55" t="b">
        <v>0</v>
      </c>
      <c r="B55">
        <v>-166.09612999999999</v>
      </c>
      <c r="C55" s="2">
        <v>-0.23068906</v>
      </c>
    </row>
    <row r="56" spans="1:3" x14ac:dyDescent="0.3">
      <c r="A56" t="b">
        <v>1</v>
      </c>
      <c r="B56">
        <v>26.845703</v>
      </c>
      <c r="C56" s="2">
        <v>3.7285699999999998E-2</v>
      </c>
    </row>
    <row r="57" spans="1:3" x14ac:dyDescent="0.3">
      <c r="A57" t="b">
        <v>0</v>
      </c>
      <c r="B57">
        <v>-166.09612999999999</v>
      </c>
      <c r="C57" s="2">
        <v>-0.23068906</v>
      </c>
    </row>
    <row r="58" spans="1:3" x14ac:dyDescent="0.3">
      <c r="A58" t="b">
        <v>1</v>
      </c>
      <c r="B58">
        <v>26.845703</v>
      </c>
      <c r="C58" s="2">
        <v>3.7285699999999998E-2</v>
      </c>
    </row>
    <row r="59" spans="1:3" x14ac:dyDescent="0.3">
      <c r="A59" t="b">
        <v>0</v>
      </c>
      <c r="B59">
        <v>-166.09612999999999</v>
      </c>
      <c r="C59" s="2">
        <v>-0.23068906</v>
      </c>
    </row>
    <row r="60" spans="1:3" x14ac:dyDescent="0.3">
      <c r="A60" t="b">
        <v>0</v>
      </c>
      <c r="B60">
        <v>-166.09612999999999</v>
      </c>
      <c r="C60" s="2">
        <v>-0.23068906</v>
      </c>
    </row>
    <row r="61" spans="1:3" x14ac:dyDescent="0.3">
      <c r="A61" t="b">
        <v>0</v>
      </c>
      <c r="B61">
        <v>-166.09612999999999</v>
      </c>
      <c r="C61" s="2">
        <v>-0.23068906</v>
      </c>
    </row>
    <row r="62" spans="1:3" x14ac:dyDescent="0.3">
      <c r="A62" t="b">
        <v>0</v>
      </c>
      <c r="B62">
        <v>-166.09612999999999</v>
      </c>
      <c r="C62" s="2">
        <v>-0.23068906</v>
      </c>
    </row>
    <row r="63" spans="1:3" x14ac:dyDescent="0.3">
      <c r="A63" t="b">
        <v>1</v>
      </c>
      <c r="B63">
        <v>26.845703</v>
      </c>
      <c r="C63" s="2">
        <v>3.7285699999999998E-2</v>
      </c>
    </row>
    <row r="64" spans="1:3" x14ac:dyDescent="0.3">
      <c r="A64" t="b">
        <v>1</v>
      </c>
      <c r="B64">
        <v>26.845703</v>
      </c>
      <c r="C64" s="2">
        <v>3.7285699999999998E-2</v>
      </c>
    </row>
    <row r="65" spans="1:3" x14ac:dyDescent="0.3">
      <c r="A65" t="b">
        <v>0</v>
      </c>
      <c r="B65">
        <v>-166.09612999999999</v>
      </c>
      <c r="C65" s="2">
        <v>-0.23068906</v>
      </c>
    </row>
    <row r="66" spans="1:3" x14ac:dyDescent="0.3">
      <c r="A66" t="b">
        <v>0</v>
      </c>
      <c r="B66">
        <v>-166.09612999999999</v>
      </c>
      <c r="C66" s="2">
        <v>-0.23068906</v>
      </c>
    </row>
    <row r="67" spans="1:3" x14ac:dyDescent="0.3">
      <c r="A67" t="b">
        <v>1</v>
      </c>
      <c r="B67">
        <v>26.845703</v>
      </c>
      <c r="C67" s="2">
        <v>3.7285699999999998E-2</v>
      </c>
    </row>
    <row r="68" spans="1:3" x14ac:dyDescent="0.3">
      <c r="A68" t="b">
        <v>1</v>
      </c>
      <c r="B68">
        <v>26.845703</v>
      </c>
      <c r="C68" s="2">
        <v>3.7285699999999998E-2</v>
      </c>
    </row>
    <row r="69" spans="1:3" x14ac:dyDescent="0.3">
      <c r="A69" t="b">
        <v>0</v>
      </c>
      <c r="B69">
        <v>-166.09612999999999</v>
      </c>
      <c r="C69" s="2">
        <v>-0.23068906</v>
      </c>
    </row>
    <row r="70" spans="1:3" x14ac:dyDescent="0.3">
      <c r="A70" t="b">
        <v>0</v>
      </c>
      <c r="B70">
        <v>-166.09612999999999</v>
      </c>
      <c r="C70" s="2">
        <v>-0.23068906</v>
      </c>
    </row>
    <row r="71" spans="1:3" x14ac:dyDescent="0.3">
      <c r="A71" t="b">
        <v>0</v>
      </c>
      <c r="B71">
        <v>-166.09612999999999</v>
      </c>
      <c r="C71" s="2">
        <v>-0.23068906</v>
      </c>
    </row>
    <row r="72" spans="1:3" x14ac:dyDescent="0.3">
      <c r="A72" t="b">
        <v>1</v>
      </c>
      <c r="B72">
        <v>26.845703</v>
      </c>
      <c r="C72" s="2">
        <v>3.7285699999999998E-2</v>
      </c>
    </row>
    <row r="73" spans="1:3" x14ac:dyDescent="0.3">
      <c r="A73" t="b">
        <v>0</v>
      </c>
      <c r="B73">
        <v>-166.09612999999999</v>
      </c>
      <c r="C73" s="2">
        <v>-0.23068906</v>
      </c>
    </row>
    <row r="74" spans="1:3" x14ac:dyDescent="0.3">
      <c r="A74" t="b">
        <v>0</v>
      </c>
      <c r="B74">
        <v>-166.09612999999999</v>
      </c>
      <c r="C74" s="2">
        <v>-0.23068906</v>
      </c>
    </row>
    <row r="75" spans="1:3" x14ac:dyDescent="0.3">
      <c r="A75" t="b">
        <v>1</v>
      </c>
      <c r="B75">
        <v>26.845703</v>
      </c>
      <c r="C75" s="2">
        <v>3.7285699999999998E-2</v>
      </c>
    </row>
    <row r="76" spans="1:3" x14ac:dyDescent="0.3">
      <c r="A76" t="b">
        <v>1</v>
      </c>
      <c r="B76">
        <v>26.845703</v>
      </c>
      <c r="C76" s="2">
        <v>3.7285699999999998E-2</v>
      </c>
    </row>
    <row r="77" spans="1:3" x14ac:dyDescent="0.3">
      <c r="A77" t="b">
        <v>0</v>
      </c>
      <c r="B77">
        <v>-166.09612999999999</v>
      </c>
      <c r="C77" s="2">
        <v>-0.23068906</v>
      </c>
    </row>
    <row r="78" spans="1:3" x14ac:dyDescent="0.3">
      <c r="A78" t="b">
        <v>1</v>
      </c>
      <c r="B78">
        <v>26.845703</v>
      </c>
      <c r="C78" s="2">
        <v>3.7285699999999998E-2</v>
      </c>
    </row>
    <row r="79" spans="1:3" x14ac:dyDescent="0.3">
      <c r="A79" t="b">
        <v>0</v>
      </c>
      <c r="B79">
        <v>-166.09612999999999</v>
      </c>
      <c r="C79" s="2">
        <v>-0.23068906</v>
      </c>
    </row>
    <row r="80" spans="1:3" x14ac:dyDescent="0.3">
      <c r="A80" t="b">
        <v>1</v>
      </c>
      <c r="B80">
        <v>26.845703</v>
      </c>
      <c r="C80" s="2">
        <v>3.7285699999999998E-2</v>
      </c>
    </row>
    <row r="81" spans="1:3" x14ac:dyDescent="0.3">
      <c r="A81" t="b">
        <v>0</v>
      </c>
      <c r="B81">
        <v>-166.09612999999999</v>
      </c>
      <c r="C81" s="2">
        <v>-0.23068906</v>
      </c>
    </row>
    <row r="82" spans="1:3" x14ac:dyDescent="0.3">
      <c r="A82" t="b">
        <v>1</v>
      </c>
      <c r="B82">
        <v>26.845703</v>
      </c>
      <c r="C82" s="2">
        <v>3.7285699999999998E-2</v>
      </c>
    </row>
    <row r="83" spans="1:3" x14ac:dyDescent="0.3">
      <c r="A83" t="b">
        <v>0</v>
      </c>
      <c r="B83">
        <v>-166.09612999999999</v>
      </c>
      <c r="C83" s="2">
        <v>-0.23068906</v>
      </c>
    </row>
    <row r="84" spans="1:3" x14ac:dyDescent="0.3">
      <c r="A84" t="b">
        <v>0</v>
      </c>
      <c r="B84">
        <v>-166.09612999999999</v>
      </c>
      <c r="C84" s="2">
        <v>-0.23068906</v>
      </c>
    </row>
    <row r="85" spans="1:3" x14ac:dyDescent="0.3">
      <c r="A85" t="b">
        <v>1</v>
      </c>
      <c r="B85">
        <v>26.845703</v>
      </c>
      <c r="C85" s="2">
        <v>3.7285699999999998E-2</v>
      </c>
    </row>
    <row r="86" spans="1:3" x14ac:dyDescent="0.3">
      <c r="A86" t="b">
        <v>0</v>
      </c>
      <c r="B86">
        <v>-166.09612999999999</v>
      </c>
      <c r="C86" s="2">
        <v>-0.23068906</v>
      </c>
    </row>
    <row r="87" spans="1:3" x14ac:dyDescent="0.3">
      <c r="A87" t="b">
        <v>0</v>
      </c>
      <c r="B87">
        <v>-166.09612999999999</v>
      </c>
      <c r="C87" s="2">
        <v>-0.23068906</v>
      </c>
    </row>
    <row r="88" spans="1:3" x14ac:dyDescent="0.3">
      <c r="A88" t="b">
        <v>0</v>
      </c>
      <c r="B88">
        <v>-166.09612999999999</v>
      </c>
      <c r="C88" s="2">
        <v>-0.23068906</v>
      </c>
    </row>
    <row r="89" spans="1:3" x14ac:dyDescent="0.3">
      <c r="A89" t="b">
        <v>0</v>
      </c>
      <c r="B89">
        <v>-166.09612999999999</v>
      </c>
      <c r="C89" s="2">
        <v>-0.23068906</v>
      </c>
    </row>
    <row r="90" spans="1:3" x14ac:dyDescent="0.3">
      <c r="A90" t="b">
        <v>0</v>
      </c>
      <c r="B90">
        <v>-166.09612999999999</v>
      </c>
      <c r="C90" s="2">
        <v>-0.23068906</v>
      </c>
    </row>
    <row r="91" spans="1:3" x14ac:dyDescent="0.3">
      <c r="A91" t="b">
        <v>1</v>
      </c>
      <c r="B91">
        <v>26.845703</v>
      </c>
      <c r="C91" s="2">
        <v>3.7285699999999998E-2</v>
      </c>
    </row>
    <row r="92" spans="1:3" x14ac:dyDescent="0.3">
      <c r="A92" t="b">
        <v>0</v>
      </c>
      <c r="B92">
        <v>-166.09612999999999</v>
      </c>
      <c r="C92" s="2">
        <v>-0.23068906</v>
      </c>
    </row>
    <row r="93" spans="1:3" x14ac:dyDescent="0.3">
      <c r="A93" t="b">
        <v>0</v>
      </c>
      <c r="B93">
        <v>-166.09612999999999</v>
      </c>
      <c r="C93" s="2">
        <v>-0.23068906</v>
      </c>
    </row>
    <row r="94" spans="1:3" x14ac:dyDescent="0.3">
      <c r="A94" t="b">
        <v>0</v>
      </c>
      <c r="B94">
        <v>-166.09612999999999</v>
      </c>
      <c r="C94" s="2">
        <v>-0.23068906</v>
      </c>
    </row>
    <row r="95" spans="1:3" x14ac:dyDescent="0.3">
      <c r="A95" t="b">
        <v>0</v>
      </c>
      <c r="B95">
        <v>-166.09612999999999</v>
      </c>
      <c r="C95" s="2">
        <v>-0.23068906</v>
      </c>
    </row>
    <row r="96" spans="1:3" x14ac:dyDescent="0.3">
      <c r="A96" t="b">
        <v>0</v>
      </c>
      <c r="B96">
        <v>-166.09612999999999</v>
      </c>
      <c r="C96" s="2">
        <v>-0.23068906</v>
      </c>
    </row>
    <row r="97" spans="1:3" x14ac:dyDescent="0.3">
      <c r="A97" t="b">
        <v>0</v>
      </c>
      <c r="B97">
        <v>-166.09612999999999</v>
      </c>
      <c r="C97" s="2">
        <v>-0.23068906</v>
      </c>
    </row>
    <row r="98" spans="1:3" x14ac:dyDescent="0.3">
      <c r="A98" t="b">
        <v>0</v>
      </c>
      <c r="B98">
        <v>-166.09612999999999</v>
      </c>
      <c r="C98" s="2">
        <v>-0.23068906</v>
      </c>
    </row>
    <row r="99" spans="1:3" x14ac:dyDescent="0.3">
      <c r="A99" t="b">
        <v>1</v>
      </c>
      <c r="B99">
        <v>26.845703</v>
      </c>
      <c r="C99" s="2">
        <v>3.7285699999999998E-2</v>
      </c>
    </row>
    <row r="100" spans="1:3" x14ac:dyDescent="0.3">
      <c r="A100" t="b">
        <v>1</v>
      </c>
      <c r="B100">
        <v>26.845703</v>
      </c>
      <c r="C100" s="2">
        <v>3.7285699999999998E-2</v>
      </c>
    </row>
    <row r="101" spans="1:3" x14ac:dyDescent="0.3">
      <c r="A101" t="b">
        <v>0</v>
      </c>
      <c r="B101">
        <v>-166.09612999999999</v>
      </c>
      <c r="C101" s="2">
        <v>-0.23068906</v>
      </c>
    </row>
    <row r="102" spans="1:3" x14ac:dyDescent="0.3">
      <c r="A102" t="b">
        <v>0</v>
      </c>
      <c r="B102">
        <v>-166.09612999999999</v>
      </c>
      <c r="C102" s="2">
        <v>-0.23068906</v>
      </c>
    </row>
    <row r="103" spans="1:3" x14ac:dyDescent="0.3">
      <c r="A103" t="b">
        <v>0</v>
      </c>
      <c r="B103">
        <v>-166.09612999999999</v>
      </c>
      <c r="C103" s="2">
        <v>-0.23068906</v>
      </c>
    </row>
    <row r="104" spans="1:3" x14ac:dyDescent="0.3">
      <c r="A104" t="b">
        <v>1</v>
      </c>
      <c r="B104">
        <v>26.845703</v>
      </c>
      <c r="C104" s="2">
        <v>3.7285699999999998E-2</v>
      </c>
    </row>
    <row r="105" spans="1:3" x14ac:dyDescent="0.3">
      <c r="A105" t="b">
        <v>1</v>
      </c>
      <c r="B105">
        <v>26.845703</v>
      </c>
      <c r="C105" s="2">
        <v>3.7285699999999998E-2</v>
      </c>
    </row>
    <row r="106" spans="1:3" x14ac:dyDescent="0.3">
      <c r="A106" t="b">
        <v>0</v>
      </c>
      <c r="B106">
        <v>-166.09612999999999</v>
      </c>
      <c r="C106" s="2">
        <v>-0.23068906</v>
      </c>
    </row>
    <row r="107" spans="1:3" x14ac:dyDescent="0.3">
      <c r="A107" t="b">
        <v>0</v>
      </c>
      <c r="B107">
        <v>-166.09612999999999</v>
      </c>
      <c r="C107" s="2">
        <v>-0.23068906</v>
      </c>
    </row>
    <row r="108" spans="1:3" x14ac:dyDescent="0.3">
      <c r="A108" t="b">
        <v>1</v>
      </c>
      <c r="B108">
        <v>26.845703</v>
      </c>
      <c r="C108" s="2">
        <v>3.7285699999999998E-2</v>
      </c>
    </row>
    <row r="109" spans="1:3" x14ac:dyDescent="0.3">
      <c r="A109" t="b">
        <v>0</v>
      </c>
      <c r="B109">
        <v>-166.09612999999999</v>
      </c>
      <c r="C109" s="2">
        <v>-0.23068906</v>
      </c>
    </row>
    <row r="110" spans="1:3" x14ac:dyDescent="0.3">
      <c r="A110" t="b">
        <v>0</v>
      </c>
      <c r="B110">
        <v>-166.09612999999999</v>
      </c>
      <c r="C110" s="2">
        <v>-0.23068906</v>
      </c>
    </row>
    <row r="111" spans="1:3" x14ac:dyDescent="0.3">
      <c r="A111" t="b">
        <v>1</v>
      </c>
      <c r="B111">
        <v>26.845703</v>
      </c>
      <c r="C111" s="2">
        <v>3.7285699999999998E-2</v>
      </c>
    </row>
    <row r="112" spans="1:3" x14ac:dyDescent="0.3">
      <c r="A112" t="b">
        <v>0</v>
      </c>
      <c r="B112">
        <v>-166.09612999999999</v>
      </c>
      <c r="C112" s="2">
        <v>-0.23068906</v>
      </c>
    </row>
    <row r="113" spans="1:3" x14ac:dyDescent="0.3">
      <c r="A113" t="b">
        <v>0</v>
      </c>
      <c r="B113">
        <v>-166.09612999999999</v>
      </c>
      <c r="C113" s="2">
        <v>-0.23068906</v>
      </c>
    </row>
    <row r="114" spans="1:3" x14ac:dyDescent="0.3">
      <c r="A114" t="b">
        <v>1</v>
      </c>
      <c r="B114">
        <v>26.845703</v>
      </c>
      <c r="C114" s="2">
        <v>3.7285699999999998E-2</v>
      </c>
    </row>
    <row r="115" spans="1:3" x14ac:dyDescent="0.3">
      <c r="A115" t="b">
        <v>1</v>
      </c>
      <c r="B115">
        <v>26.845703</v>
      </c>
      <c r="C115" s="2">
        <v>3.7285699999999998E-2</v>
      </c>
    </row>
    <row r="116" spans="1:3" x14ac:dyDescent="0.3">
      <c r="A116" t="b">
        <v>1</v>
      </c>
      <c r="B116">
        <v>26.845703</v>
      </c>
      <c r="C116" s="2">
        <v>3.7285699999999998E-2</v>
      </c>
    </row>
    <row r="117" spans="1:3" x14ac:dyDescent="0.3">
      <c r="A117" t="b">
        <v>0</v>
      </c>
      <c r="B117">
        <v>-166.09612999999999</v>
      </c>
      <c r="C117" s="2">
        <v>-0.23068906</v>
      </c>
    </row>
    <row r="118" spans="1:3" x14ac:dyDescent="0.3">
      <c r="A118" t="b">
        <v>1</v>
      </c>
      <c r="B118">
        <v>26.845703</v>
      </c>
      <c r="C118" s="2">
        <v>3.7285699999999998E-2</v>
      </c>
    </row>
    <row r="119" spans="1:3" x14ac:dyDescent="0.3">
      <c r="A119" t="b">
        <v>0</v>
      </c>
      <c r="B119">
        <v>-166.09612999999999</v>
      </c>
      <c r="C119" s="2">
        <v>-0.23068906</v>
      </c>
    </row>
    <row r="120" spans="1:3" x14ac:dyDescent="0.3">
      <c r="A120" t="b">
        <v>1</v>
      </c>
      <c r="B120">
        <v>26.845703</v>
      </c>
      <c r="C120" s="2">
        <v>3.7285699999999998E-2</v>
      </c>
    </row>
    <row r="121" spans="1:3" x14ac:dyDescent="0.3">
      <c r="A121" t="b">
        <v>1</v>
      </c>
      <c r="B121">
        <v>26.845703</v>
      </c>
      <c r="C121" s="2">
        <v>3.7285699999999998E-2</v>
      </c>
    </row>
    <row r="122" spans="1:3" x14ac:dyDescent="0.3">
      <c r="A122" t="b">
        <v>1</v>
      </c>
      <c r="B122">
        <v>26.845703</v>
      </c>
      <c r="C122" s="2">
        <v>3.7285699999999998E-2</v>
      </c>
    </row>
    <row r="123" spans="1:3" x14ac:dyDescent="0.3">
      <c r="A123" t="b">
        <v>1</v>
      </c>
      <c r="B123">
        <v>26.845703</v>
      </c>
      <c r="C123" s="2">
        <v>3.7285699999999998E-2</v>
      </c>
    </row>
    <row r="124" spans="1:3" x14ac:dyDescent="0.3">
      <c r="A124" t="b">
        <v>0</v>
      </c>
      <c r="B124">
        <v>-166.09612999999999</v>
      </c>
      <c r="C124" s="2">
        <v>-0.23068906</v>
      </c>
    </row>
    <row r="125" spans="1:3" x14ac:dyDescent="0.3">
      <c r="A125" t="b">
        <v>1</v>
      </c>
      <c r="B125">
        <v>26.845703</v>
      </c>
      <c r="C125" s="2">
        <v>3.7285699999999998E-2</v>
      </c>
    </row>
    <row r="126" spans="1:3" x14ac:dyDescent="0.3">
      <c r="A126" t="b">
        <v>1</v>
      </c>
      <c r="B126">
        <v>26.845703</v>
      </c>
      <c r="C126" s="2">
        <v>3.7285699999999998E-2</v>
      </c>
    </row>
    <row r="127" spans="1:3" x14ac:dyDescent="0.3">
      <c r="A127" t="b">
        <v>1</v>
      </c>
      <c r="B127">
        <v>26.845703</v>
      </c>
      <c r="C127" s="2">
        <v>3.7285699999999998E-2</v>
      </c>
    </row>
    <row r="128" spans="1:3" x14ac:dyDescent="0.3">
      <c r="A128" t="b">
        <v>0</v>
      </c>
      <c r="B128">
        <v>-166.09612999999999</v>
      </c>
      <c r="C128" s="2">
        <v>-0.23068906</v>
      </c>
    </row>
    <row r="129" spans="1:3" x14ac:dyDescent="0.3">
      <c r="A129" t="b">
        <v>0</v>
      </c>
      <c r="B129">
        <v>-166.09612999999999</v>
      </c>
      <c r="C129" s="2">
        <v>-0.23068906</v>
      </c>
    </row>
    <row r="130" spans="1:3" x14ac:dyDescent="0.3">
      <c r="A130" t="b">
        <v>1</v>
      </c>
      <c r="B130">
        <v>26.845703</v>
      </c>
      <c r="C130" s="2">
        <v>3.7285699999999998E-2</v>
      </c>
    </row>
    <row r="131" spans="1:3" x14ac:dyDescent="0.3">
      <c r="A131" t="b">
        <v>1</v>
      </c>
      <c r="B131">
        <v>26.845703</v>
      </c>
      <c r="C131" s="2">
        <v>3.7285699999999998E-2</v>
      </c>
    </row>
    <row r="132" spans="1:3" x14ac:dyDescent="0.3">
      <c r="A132" t="b">
        <v>1</v>
      </c>
      <c r="B132">
        <v>26.845703</v>
      </c>
      <c r="C132" s="2">
        <v>3.7285699999999998E-2</v>
      </c>
    </row>
    <row r="133" spans="1:3" x14ac:dyDescent="0.3">
      <c r="A133" t="b">
        <v>1</v>
      </c>
      <c r="B133">
        <v>26.845703</v>
      </c>
      <c r="C133" s="2">
        <v>3.7285699999999998E-2</v>
      </c>
    </row>
    <row r="134" spans="1:3" x14ac:dyDescent="0.3">
      <c r="A134" t="b">
        <v>0</v>
      </c>
      <c r="B134">
        <v>-166.09612999999999</v>
      </c>
      <c r="C134" s="2">
        <v>-0.23068906</v>
      </c>
    </row>
    <row r="135" spans="1:3" x14ac:dyDescent="0.3">
      <c r="A135" t="b">
        <v>1</v>
      </c>
      <c r="B135">
        <v>26.845703</v>
      </c>
      <c r="C135" s="2">
        <v>3.7285699999999998E-2</v>
      </c>
    </row>
    <row r="136" spans="1:3" x14ac:dyDescent="0.3">
      <c r="A136" t="b">
        <v>0</v>
      </c>
      <c r="B136">
        <v>-166.09612999999999</v>
      </c>
      <c r="C136" s="2">
        <v>-0.23068906</v>
      </c>
    </row>
    <row r="137" spans="1:3" x14ac:dyDescent="0.3">
      <c r="A137" t="b">
        <v>1</v>
      </c>
      <c r="B137">
        <v>26.845703</v>
      </c>
      <c r="C137" s="2">
        <v>3.7285699999999998E-2</v>
      </c>
    </row>
    <row r="138" spans="1:3" x14ac:dyDescent="0.3">
      <c r="A138" t="b">
        <v>1</v>
      </c>
      <c r="B138">
        <v>26.845703</v>
      </c>
      <c r="C138" s="2">
        <v>3.7285699999999998E-2</v>
      </c>
    </row>
    <row r="139" spans="1:3" x14ac:dyDescent="0.3">
      <c r="A139" t="b">
        <v>0</v>
      </c>
      <c r="B139">
        <v>-166.09612999999999</v>
      </c>
      <c r="C139" s="2">
        <v>-0.23068906</v>
      </c>
    </row>
    <row r="140" spans="1:3" x14ac:dyDescent="0.3">
      <c r="A140" t="b">
        <v>1</v>
      </c>
      <c r="B140">
        <v>26.845703</v>
      </c>
      <c r="C140" s="2">
        <v>3.7285699999999998E-2</v>
      </c>
    </row>
    <row r="141" spans="1:3" x14ac:dyDescent="0.3">
      <c r="A141" t="b">
        <v>1</v>
      </c>
      <c r="B141">
        <v>26.845703</v>
      </c>
      <c r="C141" s="2">
        <v>3.7285699999999998E-2</v>
      </c>
    </row>
    <row r="142" spans="1:3" x14ac:dyDescent="0.3">
      <c r="A142" t="b">
        <v>0</v>
      </c>
      <c r="B142">
        <v>-166.09612999999999</v>
      </c>
      <c r="C142" s="2">
        <v>-0.23068906</v>
      </c>
    </row>
    <row r="143" spans="1:3" x14ac:dyDescent="0.3">
      <c r="A143" t="b">
        <v>1</v>
      </c>
      <c r="B143">
        <v>26.845703</v>
      </c>
      <c r="C143" s="2">
        <v>3.7285699999999998E-2</v>
      </c>
    </row>
    <row r="144" spans="1:3" x14ac:dyDescent="0.3">
      <c r="A144" t="b">
        <v>0</v>
      </c>
      <c r="B144">
        <v>-166.09612999999999</v>
      </c>
      <c r="C144" s="2">
        <v>-0.23068906</v>
      </c>
    </row>
    <row r="145" spans="1:3" x14ac:dyDescent="0.3">
      <c r="A145" t="b">
        <v>0</v>
      </c>
      <c r="B145">
        <v>-166.09612999999999</v>
      </c>
      <c r="C145" s="2">
        <v>-0.23068906</v>
      </c>
    </row>
    <row r="146" spans="1:3" x14ac:dyDescent="0.3">
      <c r="A146" t="b">
        <v>0</v>
      </c>
      <c r="B146">
        <v>-166.09612999999999</v>
      </c>
      <c r="C146" s="2">
        <v>-0.23068906</v>
      </c>
    </row>
    <row r="147" spans="1:3" x14ac:dyDescent="0.3">
      <c r="A147" t="b">
        <v>0</v>
      </c>
      <c r="B147">
        <v>-166.09612999999999</v>
      </c>
      <c r="C147" s="2">
        <v>-0.23068906</v>
      </c>
    </row>
    <row r="148" spans="1:3" x14ac:dyDescent="0.3">
      <c r="A148" t="b">
        <v>1</v>
      </c>
      <c r="B148">
        <v>26.845703</v>
      </c>
      <c r="C148" s="2">
        <v>3.7285699999999998E-2</v>
      </c>
    </row>
    <row r="149" spans="1:3" x14ac:dyDescent="0.3">
      <c r="A149" t="b">
        <v>0</v>
      </c>
      <c r="B149">
        <v>-166.09612999999999</v>
      </c>
      <c r="C149" s="2">
        <v>-0.23068906</v>
      </c>
    </row>
    <row r="150" spans="1:3" x14ac:dyDescent="0.3">
      <c r="A150" t="b">
        <v>1</v>
      </c>
      <c r="B150">
        <v>26.845703</v>
      </c>
      <c r="C150" s="2">
        <v>3.7285699999999998E-2</v>
      </c>
    </row>
    <row r="151" spans="1:3" x14ac:dyDescent="0.3">
      <c r="A151" t="b">
        <v>1</v>
      </c>
      <c r="B151">
        <v>26.845703</v>
      </c>
      <c r="C151" s="2">
        <v>3.7285699999999998E-2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4854-4429-4A0E-814D-C5C79E458486}">
  <dimension ref="A1:F151"/>
  <sheetViews>
    <sheetView workbookViewId="0">
      <selection activeCell="H11" sqref="H11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4" max="4" width="9.109375" style="2" customWidth="1"/>
    <col min="5" max="5" width="29.33203125" customWidth="1"/>
    <col min="6" max="6" width="12.1093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-121.88977</v>
      </c>
      <c r="C2" s="2">
        <v>-0.16929135000000001</v>
      </c>
      <c r="E2" s="1" t="s">
        <v>3</v>
      </c>
      <c r="F2" s="2">
        <f xml:space="preserve"> COUNTIF(TradeResults6[Column1], "VERDADEIRO") / COUNTA(TradeResults6[Column1])</f>
        <v>1</v>
      </c>
    </row>
    <row r="3" spans="1:6" ht="18" x14ac:dyDescent="0.35">
      <c r="A3" t="b">
        <v>1</v>
      </c>
      <c r="B3">
        <v>-23.051758</v>
      </c>
      <c r="C3" s="2">
        <v>-3.2016330000000003E-2</v>
      </c>
      <c r="E3" s="1" t="s">
        <v>4</v>
      </c>
      <c r="F3" s="3">
        <f t="array" ref="F3" xml:space="preserve"> AVERAGE(IF(TradeResults6[Column1] = TRUE,TradeResults6[Column3]))</f>
        <v>-5.7430372879999931E-3</v>
      </c>
    </row>
    <row r="4" spans="1:6" ht="18" x14ac:dyDescent="0.35">
      <c r="A4" t="b">
        <v>1</v>
      </c>
      <c r="B4">
        <v>92.60736</v>
      </c>
      <c r="C4" s="2">
        <v>0.12862134</v>
      </c>
      <c r="E4" s="1" t="s">
        <v>8</v>
      </c>
      <c r="F4" s="6">
        <f t="array" ref="F4" xml:space="preserve"> AVERAGE(IF(TradeResults6[Column1] = TRUE,TradeResults6[Column2],0))</f>
        <v>-4.1349867486666687</v>
      </c>
    </row>
    <row r="5" spans="1:6" ht="18" x14ac:dyDescent="0.35">
      <c r="A5" t="b">
        <v>1</v>
      </c>
      <c r="B5">
        <v>126.21826</v>
      </c>
      <c r="C5" s="2">
        <v>0.17530314999999999</v>
      </c>
      <c r="E5" s="4" t="s">
        <v>5</v>
      </c>
      <c r="F5" s="2">
        <f>_xlfn.STDEV.P(IF(TradeResults6[Column1]=TRUE, TradeResults6[Column3]))</f>
        <v>0.13200029387570858</v>
      </c>
    </row>
    <row r="6" spans="1:6" ht="18" x14ac:dyDescent="0.35">
      <c r="A6" t="b">
        <v>1</v>
      </c>
      <c r="B6">
        <v>59.333312999999997</v>
      </c>
      <c r="C6" s="2">
        <v>8.2407380000000002E-2</v>
      </c>
      <c r="E6" s="1" t="s">
        <v>6</v>
      </c>
      <c r="F6" s="2">
        <f t="array" ref="F6">_xlfn.STDEV.P(IF(TradeResults6[Column1]=TRUE, IF(TradeResults6[Column3]&gt;0,TradeResults6[Column3])))</f>
        <v>3.9102866711995976E-2</v>
      </c>
    </row>
    <row r="7" spans="1:6" ht="18" x14ac:dyDescent="0.35">
      <c r="A7" t="b">
        <v>1</v>
      </c>
      <c r="B7">
        <v>-59.963439999999999</v>
      </c>
      <c r="C7" s="2">
        <v>-8.3282549999999997E-2</v>
      </c>
      <c r="E7" s="1" t="s">
        <v>7</v>
      </c>
      <c r="F7" s="3">
        <f t="array" ref="F7">_xlfn.STDEV.P(IF(TradeResults6[Column1]=TRUE, IF(TradeResults6[Column3]&lt;0,TradeResults6[Column3])))</f>
        <v>5.7136467116672036E-2</v>
      </c>
    </row>
    <row r="8" spans="1:6" x14ac:dyDescent="0.3">
      <c r="A8" t="b">
        <v>1</v>
      </c>
      <c r="B8">
        <v>-121.88977</v>
      </c>
      <c r="C8" s="2">
        <v>-0.16929135000000001</v>
      </c>
    </row>
    <row r="9" spans="1:6" x14ac:dyDescent="0.3">
      <c r="A9" t="b">
        <v>1</v>
      </c>
      <c r="B9">
        <v>-107.4928</v>
      </c>
      <c r="C9" s="2">
        <v>-0.14929555</v>
      </c>
    </row>
    <row r="10" spans="1:6" x14ac:dyDescent="0.3">
      <c r="A10" t="b">
        <v>1</v>
      </c>
      <c r="B10">
        <v>-121.88977</v>
      </c>
      <c r="C10" s="2">
        <v>-0.16929135000000001</v>
      </c>
      <c r="F10" s="5"/>
    </row>
    <row r="11" spans="1:6" x14ac:dyDescent="0.3">
      <c r="A11" t="b">
        <v>1</v>
      </c>
      <c r="B11">
        <v>133.77606</v>
      </c>
      <c r="C11" s="2">
        <v>0.18580009</v>
      </c>
    </row>
    <row r="12" spans="1:6" x14ac:dyDescent="0.3">
      <c r="A12" t="b">
        <v>1</v>
      </c>
      <c r="B12">
        <v>-33.26117</v>
      </c>
      <c r="C12" s="2">
        <v>-4.6196069999999999E-2</v>
      </c>
    </row>
    <row r="13" spans="1:6" x14ac:dyDescent="0.3">
      <c r="A13" t="b">
        <v>1</v>
      </c>
      <c r="B13">
        <v>-60.585999999999999</v>
      </c>
      <c r="C13" s="2">
        <v>-8.4147219999999995E-2</v>
      </c>
    </row>
    <row r="14" spans="1:6" x14ac:dyDescent="0.3">
      <c r="A14" t="b">
        <v>1</v>
      </c>
      <c r="B14">
        <v>-121.88977</v>
      </c>
      <c r="C14" s="2">
        <v>-0.16929135000000001</v>
      </c>
    </row>
    <row r="15" spans="1:6" x14ac:dyDescent="0.3">
      <c r="A15" t="b">
        <v>1</v>
      </c>
      <c r="B15">
        <v>132.04607999999999</v>
      </c>
      <c r="C15" s="2">
        <v>0.18339733999999999</v>
      </c>
    </row>
    <row r="16" spans="1:6" x14ac:dyDescent="0.3">
      <c r="A16" t="b">
        <v>1</v>
      </c>
      <c r="B16">
        <v>-81.102356</v>
      </c>
      <c r="C16" s="2">
        <v>-0.11264216000000001</v>
      </c>
    </row>
    <row r="17" spans="1:3" x14ac:dyDescent="0.3">
      <c r="A17" t="b">
        <v>1</v>
      </c>
      <c r="B17">
        <v>-94.053039999999996</v>
      </c>
      <c r="C17" s="2">
        <v>-0.13062923000000001</v>
      </c>
    </row>
    <row r="18" spans="1:3" x14ac:dyDescent="0.3">
      <c r="A18" t="b">
        <v>1</v>
      </c>
      <c r="B18">
        <v>-8.8391719999999996</v>
      </c>
      <c r="C18" s="2">
        <v>-1.2276627999999999E-2</v>
      </c>
    </row>
    <row r="19" spans="1:3" x14ac:dyDescent="0.3">
      <c r="A19" t="b">
        <v>1</v>
      </c>
      <c r="B19">
        <v>59.333312999999997</v>
      </c>
      <c r="C19" s="2">
        <v>8.2407380000000002E-2</v>
      </c>
    </row>
    <row r="20" spans="1:3" x14ac:dyDescent="0.3">
      <c r="A20" t="b">
        <v>1</v>
      </c>
      <c r="B20">
        <v>-58.246155000000002</v>
      </c>
      <c r="C20" s="2">
        <v>-8.0897436000000003E-2</v>
      </c>
    </row>
    <row r="21" spans="1:3" x14ac:dyDescent="0.3">
      <c r="A21" t="b">
        <v>1</v>
      </c>
      <c r="B21">
        <v>-10.814514000000001</v>
      </c>
      <c r="C21" s="2">
        <v>-1.5020158E-2</v>
      </c>
    </row>
    <row r="22" spans="1:3" x14ac:dyDescent="0.3">
      <c r="A22" t="b">
        <v>1</v>
      </c>
      <c r="B22">
        <v>94.805359999999993</v>
      </c>
      <c r="C22" s="2">
        <v>0.13167411000000001</v>
      </c>
    </row>
    <row r="23" spans="1:3" x14ac:dyDescent="0.3">
      <c r="A23" t="b">
        <v>1</v>
      </c>
      <c r="B23">
        <v>-121.88977</v>
      </c>
      <c r="C23" s="2">
        <v>-0.16929135000000001</v>
      </c>
    </row>
    <row r="24" spans="1:3" x14ac:dyDescent="0.3">
      <c r="A24" t="b">
        <v>1</v>
      </c>
      <c r="B24">
        <v>110.04553</v>
      </c>
      <c r="C24" s="2">
        <v>0.15284101999999999</v>
      </c>
    </row>
    <row r="25" spans="1:3" x14ac:dyDescent="0.3">
      <c r="A25" t="b">
        <v>1</v>
      </c>
      <c r="B25">
        <v>-95.239990000000006</v>
      </c>
      <c r="C25" s="2">
        <v>-0.13227775999999999</v>
      </c>
    </row>
    <row r="26" spans="1:3" x14ac:dyDescent="0.3">
      <c r="A26" t="b">
        <v>1</v>
      </c>
      <c r="B26">
        <v>-40.042479999999998</v>
      </c>
      <c r="C26" s="2">
        <v>-5.5614557000000002E-2</v>
      </c>
    </row>
    <row r="27" spans="1:3" x14ac:dyDescent="0.3">
      <c r="A27" t="b">
        <v>1</v>
      </c>
      <c r="B27">
        <v>-69.751339999999999</v>
      </c>
      <c r="C27" s="2">
        <v>-9.6876870000000004E-2</v>
      </c>
    </row>
    <row r="28" spans="1:3" x14ac:dyDescent="0.3">
      <c r="A28" t="b">
        <v>1</v>
      </c>
      <c r="B28">
        <v>59.333312999999997</v>
      </c>
      <c r="C28" s="2">
        <v>8.2407380000000002E-2</v>
      </c>
    </row>
    <row r="29" spans="1:3" x14ac:dyDescent="0.3">
      <c r="A29" t="b">
        <v>1</v>
      </c>
      <c r="B29">
        <v>-58.371825999999999</v>
      </c>
      <c r="C29" s="2">
        <v>-8.1071980000000002E-2</v>
      </c>
    </row>
    <row r="30" spans="1:3" x14ac:dyDescent="0.3">
      <c r="A30" t="b">
        <v>1</v>
      </c>
      <c r="B30">
        <v>79.104920000000007</v>
      </c>
      <c r="C30" s="2">
        <v>0.10986794499999999</v>
      </c>
    </row>
    <row r="31" spans="1:3" x14ac:dyDescent="0.3">
      <c r="A31" t="b">
        <v>1</v>
      </c>
      <c r="B31">
        <v>112.63079999999999</v>
      </c>
      <c r="C31" s="2">
        <v>0.15643166</v>
      </c>
    </row>
    <row r="32" spans="1:3" x14ac:dyDescent="0.3">
      <c r="A32" t="b">
        <v>1</v>
      </c>
      <c r="B32">
        <v>104.23096</v>
      </c>
      <c r="C32" s="2">
        <v>0.14476521000000001</v>
      </c>
    </row>
    <row r="33" spans="1:3" x14ac:dyDescent="0.3">
      <c r="A33" t="b">
        <v>1</v>
      </c>
      <c r="B33">
        <v>-15.992004</v>
      </c>
      <c r="C33" s="2">
        <v>-2.2211117999999998E-2</v>
      </c>
    </row>
    <row r="34" spans="1:3" x14ac:dyDescent="0.3">
      <c r="A34" t="b">
        <v>1</v>
      </c>
      <c r="B34">
        <v>-121.88977</v>
      </c>
      <c r="C34" s="2">
        <v>-0.16929135000000001</v>
      </c>
    </row>
    <row r="35" spans="1:3" x14ac:dyDescent="0.3">
      <c r="A35" t="b">
        <v>1</v>
      </c>
      <c r="B35">
        <v>-121.88977</v>
      </c>
      <c r="C35" s="2">
        <v>-0.16929135000000001</v>
      </c>
    </row>
    <row r="36" spans="1:3" x14ac:dyDescent="0.3">
      <c r="A36" t="b">
        <v>1</v>
      </c>
      <c r="B36">
        <v>-121.88977</v>
      </c>
      <c r="C36" s="2">
        <v>-0.16929135000000001</v>
      </c>
    </row>
    <row r="37" spans="1:3" x14ac:dyDescent="0.3">
      <c r="A37" t="b">
        <v>1</v>
      </c>
      <c r="B37">
        <v>-88.115600000000001</v>
      </c>
      <c r="C37" s="2">
        <v>-0.122382775</v>
      </c>
    </row>
    <row r="38" spans="1:3" x14ac:dyDescent="0.3">
      <c r="A38" t="b">
        <v>1</v>
      </c>
      <c r="B38">
        <v>59.333312999999997</v>
      </c>
      <c r="C38" s="2">
        <v>8.2407380000000002E-2</v>
      </c>
    </row>
    <row r="39" spans="1:3" x14ac:dyDescent="0.3">
      <c r="A39" t="b">
        <v>1</v>
      </c>
      <c r="B39">
        <v>-121.88977</v>
      </c>
      <c r="C39" s="2">
        <v>-0.16929135000000001</v>
      </c>
    </row>
    <row r="40" spans="1:3" x14ac:dyDescent="0.3">
      <c r="A40" t="b">
        <v>1</v>
      </c>
      <c r="B40">
        <v>-121.88977</v>
      </c>
      <c r="C40" s="2">
        <v>-0.16929135000000001</v>
      </c>
    </row>
    <row r="41" spans="1:3" x14ac:dyDescent="0.3">
      <c r="A41" t="b">
        <v>1</v>
      </c>
      <c r="B41">
        <v>127.72101000000001</v>
      </c>
      <c r="C41" s="2">
        <v>0.17739029000000001</v>
      </c>
    </row>
    <row r="42" spans="1:3" x14ac:dyDescent="0.3">
      <c r="A42" t="b">
        <v>1</v>
      </c>
      <c r="B42">
        <v>59.333312999999997</v>
      </c>
      <c r="C42" s="2">
        <v>8.2407380000000002E-2</v>
      </c>
    </row>
    <row r="43" spans="1:3" x14ac:dyDescent="0.3">
      <c r="A43" t="b">
        <v>1</v>
      </c>
      <c r="B43">
        <v>-121.88977</v>
      </c>
      <c r="C43" s="2">
        <v>-0.16929135000000001</v>
      </c>
    </row>
    <row r="44" spans="1:3" x14ac:dyDescent="0.3">
      <c r="A44" t="b">
        <v>1</v>
      </c>
      <c r="B44">
        <v>129.87146000000001</v>
      </c>
      <c r="C44" s="2">
        <v>0.18037702</v>
      </c>
    </row>
    <row r="45" spans="1:3" x14ac:dyDescent="0.3">
      <c r="A45" t="b">
        <v>1</v>
      </c>
      <c r="B45">
        <v>135.16723999999999</v>
      </c>
      <c r="C45" s="2">
        <v>0.18773228</v>
      </c>
    </row>
    <row r="46" spans="1:3" x14ac:dyDescent="0.3">
      <c r="A46" t="b">
        <v>1</v>
      </c>
      <c r="B46">
        <v>124.548706</v>
      </c>
      <c r="C46" s="2">
        <v>0.17298432</v>
      </c>
    </row>
    <row r="47" spans="1:3" x14ac:dyDescent="0.3">
      <c r="A47" t="b">
        <v>1</v>
      </c>
      <c r="B47">
        <v>-48.40558</v>
      </c>
      <c r="C47" s="2">
        <v>-6.722997E-2</v>
      </c>
    </row>
    <row r="48" spans="1:3" x14ac:dyDescent="0.3">
      <c r="A48" t="b">
        <v>1</v>
      </c>
      <c r="B48">
        <v>133.27654999999999</v>
      </c>
      <c r="C48" s="2">
        <v>0.18510631999999999</v>
      </c>
    </row>
    <row r="49" spans="1:3" x14ac:dyDescent="0.3">
      <c r="A49" t="b">
        <v>1</v>
      </c>
      <c r="B49">
        <v>59.333312999999997</v>
      </c>
      <c r="C49" s="2">
        <v>8.2407380000000002E-2</v>
      </c>
    </row>
    <row r="50" spans="1:3" x14ac:dyDescent="0.3">
      <c r="A50" t="b">
        <v>1</v>
      </c>
      <c r="B50">
        <v>-121.88977</v>
      </c>
      <c r="C50" s="2">
        <v>-0.16929135000000001</v>
      </c>
    </row>
    <row r="51" spans="1:3" x14ac:dyDescent="0.3">
      <c r="A51" t="b">
        <v>1</v>
      </c>
      <c r="B51">
        <v>59.333312999999997</v>
      </c>
      <c r="C51" s="2">
        <v>8.2407380000000002E-2</v>
      </c>
    </row>
    <row r="52" spans="1:3" x14ac:dyDescent="0.3">
      <c r="A52" t="b">
        <v>1</v>
      </c>
      <c r="B52">
        <v>-92.173034999999999</v>
      </c>
      <c r="C52" s="2">
        <v>-0.12801810999999999</v>
      </c>
    </row>
    <row r="53" spans="1:3" x14ac:dyDescent="0.3">
      <c r="A53" t="b">
        <v>1</v>
      </c>
      <c r="B53">
        <v>-84.296875</v>
      </c>
      <c r="C53" s="2">
        <v>-0.11707898999999999</v>
      </c>
    </row>
    <row r="54" spans="1:3" x14ac:dyDescent="0.3">
      <c r="A54" t="b">
        <v>1</v>
      </c>
      <c r="B54">
        <v>101.11359</v>
      </c>
      <c r="C54" s="2">
        <v>0.14043553</v>
      </c>
    </row>
    <row r="55" spans="1:3" x14ac:dyDescent="0.3">
      <c r="A55" t="b">
        <v>1</v>
      </c>
      <c r="B55">
        <v>59.333312999999997</v>
      </c>
      <c r="C55" s="2">
        <v>8.2407380000000002E-2</v>
      </c>
    </row>
    <row r="56" spans="1:3" x14ac:dyDescent="0.3">
      <c r="A56" t="b">
        <v>1</v>
      </c>
      <c r="B56">
        <v>59.333312999999997</v>
      </c>
      <c r="C56" s="2">
        <v>8.2407380000000002E-2</v>
      </c>
    </row>
    <row r="57" spans="1:3" x14ac:dyDescent="0.3">
      <c r="A57" t="b">
        <v>1</v>
      </c>
      <c r="B57">
        <v>126.12146</v>
      </c>
      <c r="C57" s="2">
        <v>0.17516870000000001</v>
      </c>
    </row>
    <row r="58" spans="1:3" x14ac:dyDescent="0.3">
      <c r="A58" t="b">
        <v>1</v>
      </c>
      <c r="B58">
        <v>-110.82080000000001</v>
      </c>
      <c r="C58" s="2">
        <v>-0.15391777000000001</v>
      </c>
    </row>
    <row r="59" spans="1:3" x14ac:dyDescent="0.3">
      <c r="A59" t="b">
        <v>1</v>
      </c>
      <c r="B59">
        <v>-69.446899999999999</v>
      </c>
      <c r="C59" s="2">
        <v>-9.6454023999999999E-2</v>
      </c>
    </row>
    <row r="60" spans="1:3" x14ac:dyDescent="0.3">
      <c r="A60" t="b">
        <v>1</v>
      </c>
      <c r="B60">
        <v>-121.88977</v>
      </c>
      <c r="C60" s="2">
        <v>-0.16929135000000001</v>
      </c>
    </row>
    <row r="61" spans="1:3" x14ac:dyDescent="0.3">
      <c r="A61" t="b">
        <v>1</v>
      </c>
      <c r="B61">
        <v>-121.88977</v>
      </c>
      <c r="C61" s="2">
        <v>-0.16929135000000001</v>
      </c>
    </row>
    <row r="62" spans="1:3" x14ac:dyDescent="0.3">
      <c r="A62" t="b">
        <v>1</v>
      </c>
      <c r="B62">
        <v>81.976990000000001</v>
      </c>
      <c r="C62" s="2">
        <v>0.11385693</v>
      </c>
    </row>
    <row r="63" spans="1:3" x14ac:dyDescent="0.3">
      <c r="A63" t="b">
        <v>1</v>
      </c>
      <c r="B63">
        <v>126.01288</v>
      </c>
      <c r="C63" s="2">
        <v>0.1750179</v>
      </c>
    </row>
    <row r="64" spans="1:3" x14ac:dyDescent="0.3">
      <c r="A64" t="b">
        <v>1</v>
      </c>
      <c r="B64">
        <v>91.246279999999999</v>
      </c>
      <c r="C64" s="2">
        <v>0.12673092999999999</v>
      </c>
    </row>
    <row r="65" spans="1:3" x14ac:dyDescent="0.3">
      <c r="A65" t="b">
        <v>1</v>
      </c>
      <c r="B65">
        <v>-64.503783999999996</v>
      </c>
      <c r="C65" s="2">
        <v>-8.9588589999999996E-2</v>
      </c>
    </row>
    <row r="66" spans="1:3" x14ac:dyDescent="0.3">
      <c r="A66" t="b">
        <v>1</v>
      </c>
      <c r="B66">
        <v>59.333312999999997</v>
      </c>
      <c r="C66" s="2">
        <v>8.2407380000000002E-2</v>
      </c>
    </row>
    <row r="67" spans="1:3" x14ac:dyDescent="0.3">
      <c r="A67" t="b">
        <v>1</v>
      </c>
      <c r="B67">
        <v>59.333312999999997</v>
      </c>
      <c r="C67" s="2">
        <v>8.2407380000000002E-2</v>
      </c>
    </row>
    <row r="68" spans="1:3" x14ac:dyDescent="0.3">
      <c r="A68" t="b">
        <v>1</v>
      </c>
      <c r="B68">
        <v>59.333312999999997</v>
      </c>
      <c r="C68" s="2">
        <v>8.2407380000000002E-2</v>
      </c>
    </row>
    <row r="69" spans="1:3" x14ac:dyDescent="0.3">
      <c r="A69" t="b">
        <v>1</v>
      </c>
      <c r="B69">
        <v>89.320859999999996</v>
      </c>
      <c r="C69" s="2">
        <v>0.12405674999999999</v>
      </c>
    </row>
    <row r="70" spans="1:3" x14ac:dyDescent="0.3">
      <c r="A70" t="b">
        <v>1</v>
      </c>
      <c r="B70">
        <v>-15.765015</v>
      </c>
      <c r="C70" s="2">
        <v>-2.1895853999999999E-2</v>
      </c>
    </row>
    <row r="71" spans="1:3" x14ac:dyDescent="0.3">
      <c r="A71" t="b">
        <v>1</v>
      </c>
      <c r="B71">
        <v>-49.572144000000002</v>
      </c>
      <c r="C71" s="2">
        <v>-6.88502E-2</v>
      </c>
    </row>
    <row r="72" spans="1:3" x14ac:dyDescent="0.3">
      <c r="A72" t="b">
        <v>1</v>
      </c>
      <c r="B72">
        <v>102.67792</v>
      </c>
      <c r="C72" s="2">
        <v>0.14260823</v>
      </c>
    </row>
    <row r="73" spans="1:3" x14ac:dyDescent="0.3">
      <c r="A73" t="b">
        <v>1</v>
      </c>
      <c r="B73">
        <v>112.88245000000001</v>
      </c>
      <c r="C73" s="2">
        <v>0.15678117999999999</v>
      </c>
    </row>
    <row r="74" spans="1:3" x14ac:dyDescent="0.3">
      <c r="A74" t="b">
        <v>1</v>
      </c>
      <c r="B74">
        <v>114.69507</v>
      </c>
      <c r="C74" s="2">
        <v>0.15929869999999999</v>
      </c>
    </row>
    <row r="75" spans="1:3" x14ac:dyDescent="0.3">
      <c r="A75" t="b">
        <v>1</v>
      </c>
      <c r="B75">
        <v>-121.88977</v>
      </c>
      <c r="C75" s="2">
        <v>-0.16929135000000001</v>
      </c>
    </row>
    <row r="76" spans="1:3" x14ac:dyDescent="0.3">
      <c r="A76" t="b">
        <v>1</v>
      </c>
      <c r="B76">
        <v>-115.03839000000001</v>
      </c>
      <c r="C76" s="2">
        <v>-0.15977553999999999</v>
      </c>
    </row>
    <row r="77" spans="1:3" x14ac:dyDescent="0.3">
      <c r="A77" t="b">
        <v>1</v>
      </c>
      <c r="B77">
        <v>118.98871</v>
      </c>
      <c r="C77" s="2">
        <v>0.16526209</v>
      </c>
    </row>
    <row r="78" spans="1:3" x14ac:dyDescent="0.3">
      <c r="A78" t="b">
        <v>1</v>
      </c>
      <c r="B78">
        <v>-121.88977</v>
      </c>
      <c r="C78" s="2">
        <v>-0.16929135000000001</v>
      </c>
    </row>
    <row r="79" spans="1:3" x14ac:dyDescent="0.3">
      <c r="A79" t="b">
        <v>1</v>
      </c>
      <c r="B79">
        <v>59.333312999999997</v>
      </c>
      <c r="C79" s="2">
        <v>8.2407380000000002E-2</v>
      </c>
    </row>
    <row r="80" spans="1:3" x14ac:dyDescent="0.3">
      <c r="A80" t="b">
        <v>1</v>
      </c>
      <c r="B80">
        <v>59.333312999999997</v>
      </c>
      <c r="C80" s="2">
        <v>8.2407380000000002E-2</v>
      </c>
    </row>
    <row r="81" spans="1:3" x14ac:dyDescent="0.3">
      <c r="A81" t="b">
        <v>1</v>
      </c>
      <c r="B81">
        <v>95.657899999999998</v>
      </c>
      <c r="C81" s="2">
        <v>0.13285818999999999</v>
      </c>
    </row>
    <row r="82" spans="1:3" x14ac:dyDescent="0.3">
      <c r="A82" t="b">
        <v>1</v>
      </c>
      <c r="B82">
        <v>-121.88977</v>
      </c>
      <c r="C82" s="2">
        <v>-0.16929135000000001</v>
      </c>
    </row>
    <row r="83" spans="1:3" x14ac:dyDescent="0.3">
      <c r="A83" t="b">
        <v>1</v>
      </c>
      <c r="B83">
        <v>-121.88977</v>
      </c>
      <c r="C83" s="2">
        <v>-0.16929135000000001</v>
      </c>
    </row>
    <row r="84" spans="1:3" x14ac:dyDescent="0.3">
      <c r="A84" t="b">
        <v>1</v>
      </c>
      <c r="B84">
        <v>90.374269999999996</v>
      </c>
      <c r="C84" s="2">
        <v>0.12551981000000001</v>
      </c>
    </row>
    <row r="85" spans="1:3" x14ac:dyDescent="0.3">
      <c r="A85" t="b">
        <v>1</v>
      </c>
      <c r="B85">
        <v>-76.397829999999999</v>
      </c>
      <c r="C85" s="2">
        <v>-0.10610809</v>
      </c>
    </row>
    <row r="86" spans="1:3" x14ac:dyDescent="0.3">
      <c r="A86" t="b">
        <v>1</v>
      </c>
      <c r="B86">
        <v>59.333312999999997</v>
      </c>
      <c r="C86" s="2">
        <v>8.2407380000000002E-2</v>
      </c>
    </row>
    <row r="87" spans="1:3" x14ac:dyDescent="0.3">
      <c r="A87" t="b">
        <v>1</v>
      </c>
      <c r="B87">
        <v>127.57586999999999</v>
      </c>
      <c r="C87" s="2">
        <v>0.17718871</v>
      </c>
    </row>
    <row r="88" spans="1:3" x14ac:dyDescent="0.3">
      <c r="A88" t="b">
        <v>1</v>
      </c>
      <c r="B88">
        <v>59.333312999999997</v>
      </c>
      <c r="C88" s="2">
        <v>8.2407380000000002E-2</v>
      </c>
    </row>
    <row r="89" spans="1:3" x14ac:dyDescent="0.3">
      <c r="A89" t="b">
        <v>1</v>
      </c>
      <c r="B89">
        <v>125.920044</v>
      </c>
      <c r="C89" s="2">
        <v>0.17488894999999999</v>
      </c>
    </row>
    <row r="90" spans="1:3" x14ac:dyDescent="0.3">
      <c r="A90" t="b">
        <v>1</v>
      </c>
      <c r="B90">
        <v>134.18042</v>
      </c>
      <c r="C90" s="2">
        <v>0.18636169999999999</v>
      </c>
    </row>
    <row r="91" spans="1:3" x14ac:dyDescent="0.3">
      <c r="A91" t="b">
        <v>1</v>
      </c>
      <c r="B91">
        <v>59.333312999999997</v>
      </c>
      <c r="C91" s="2">
        <v>8.2407380000000002E-2</v>
      </c>
    </row>
    <row r="92" spans="1:3" x14ac:dyDescent="0.3">
      <c r="A92" t="b">
        <v>1</v>
      </c>
      <c r="B92">
        <v>-121.88977</v>
      </c>
      <c r="C92" s="2">
        <v>-0.16929135000000001</v>
      </c>
    </row>
    <row r="93" spans="1:3" x14ac:dyDescent="0.3">
      <c r="A93" t="b">
        <v>1</v>
      </c>
      <c r="B93">
        <v>-8.5913090000000008</v>
      </c>
      <c r="C93" s="2">
        <v>-1.1932373E-2</v>
      </c>
    </row>
    <row r="94" spans="1:3" x14ac:dyDescent="0.3">
      <c r="A94" t="b">
        <v>1</v>
      </c>
      <c r="B94">
        <v>-100.048096</v>
      </c>
      <c r="C94" s="2">
        <v>-0.13895568</v>
      </c>
    </row>
    <row r="95" spans="1:3" x14ac:dyDescent="0.3">
      <c r="A95" t="b">
        <v>1</v>
      </c>
      <c r="B95">
        <v>59.333312999999997</v>
      </c>
      <c r="C95" s="2">
        <v>8.2407380000000002E-2</v>
      </c>
    </row>
    <row r="96" spans="1:3" x14ac:dyDescent="0.3">
      <c r="A96" t="b">
        <v>1</v>
      </c>
      <c r="B96">
        <v>-121.88977</v>
      </c>
      <c r="C96" s="2">
        <v>-0.16929135000000001</v>
      </c>
    </row>
    <row r="97" spans="1:3" x14ac:dyDescent="0.3">
      <c r="A97" t="b">
        <v>1</v>
      </c>
      <c r="B97">
        <v>-87.288880000000006</v>
      </c>
      <c r="C97" s="2">
        <v>-0.12123455</v>
      </c>
    </row>
    <row r="98" spans="1:3" x14ac:dyDescent="0.3">
      <c r="A98" t="b">
        <v>1</v>
      </c>
      <c r="B98">
        <v>-121.88977</v>
      </c>
      <c r="C98" s="2">
        <v>-0.16929135000000001</v>
      </c>
    </row>
    <row r="99" spans="1:3" x14ac:dyDescent="0.3">
      <c r="A99" t="b">
        <v>1</v>
      </c>
      <c r="B99">
        <v>-121.88977</v>
      </c>
      <c r="C99" s="2">
        <v>-0.16929135000000001</v>
      </c>
    </row>
    <row r="100" spans="1:3" x14ac:dyDescent="0.3">
      <c r="A100" t="b">
        <v>1</v>
      </c>
      <c r="B100">
        <v>-121.88977</v>
      </c>
      <c r="C100" s="2">
        <v>-0.16929135000000001</v>
      </c>
    </row>
    <row r="101" spans="1:3" x14ac:dyDescent="0.3">
      <c r="A101" t="b">
        <v>1</v>
      </c>
      <c r="B101">
        <v>-121.88977</v>
      </c>
      <c r="C101" s="2">
        <v>-0.16929135000000001</v>
      </c>
    </row>
    <row r="102" spans="1:3" x14ac:dyDescent="0.3">
      <c r="A102" t="b">
        <v>1</v>
      </c>
      <c r="B102">
        <v>-121.88977</v>
      </c>
      <c r="C102" s="2">
        <v>-0.16929135000000001</v>
      </c>
    </row>
    <row r="103" spans="1:3" x14ac:dyDescent="0.3">
      <c r="A103" t="b">
        <v>1</v>
      </c>
      <c r="B103">
        <v>-5.7470093000000002</v>
      </c>
      <c r="C103" s="2">
        <v>-7.9819569999999996E-3</v>
      </c>
    </row>
    <row r="104" spans="1:3" x14ac:dyDescent="0.3">
      <c r="A104" t="b">
        <v>1</v>
      </c>
      <c r="B104">
        <v>100.964966</v>
      </c>
      <c r="C104" s="2">
        <v>0.14022912000000001</v>
      </c>
    </row>
    <row r="105" spans="1:3" x14ac:dyDescent="0.3">
      <c r="A105" t="b">
        <v>1</v>
      </c>
      <c r="B105">
        <v>-5.5865479999999996</v>
      </c>
      <c r="C105" s="2">
        <v>-7.7590942000000003E-3</v>
      </c>
    </row>
    <row r="106" spans="1:3" x14ac:dyDescent="0.3">
      <c r="A106" t="b">
        <v>1</v>
      </c>
      <c r="B106">
        <v>133.47278</v>
      </c>
      <c r="C106" s="2">
        <v>0.18537886000000001</v>
      </c>
    </row>
    <row r="107" spans="1:3" x14ac:dyDescent="0.3">
      <c r="A107" t="b">
        <v>1</v>
      </c>
      <c r="B107">
        <v>127.11224</v>
      </c>
      <c r="C107" s="2">
        <v>0.17654479000000001</v>
      </c>
    </row>
    <row r="108" spans="1:3" x14ac:dyDescent="0.3">
      <c r="A108" t="b">
        <v>1</v>
      </c>
      <c r="B108">
        <v>-27.262084999999999</v>
      </c>
      <c r="C108" s="2">
        <v>-3.7864006999999998E-2</v>
      </c>
    </row>
    <row r="109" spans="1:3" x14ac:dyDescent="0.3">
      <c r="A109" t="b">
        <v>1</v>
      </c>
      <c r="B109">
        <v>-102.20813</v>
      </c>
      <c r="C109" s="2">
        <v>-0.14195573</v>
      </c>
    </row>
    <row r="110" spans="1:3" x14ac:dyDescent="0.3">
      <c r="A110" t="b">
        <v>1</v>
      </c>
      <c r="B110">
        <v>-110.546936</v>
      </c>
      <c r="C110" s="2">
        <v>-0.15353741000000001</v>
      </c>
    </row>
    <row r="111" spans="1:3" x14ac:dyDescent="0.3">
      <c r="A111" t="b">
        <v>1</v>
      </c>
      <c r="B111">
        <v>-6.069458</v>
      </c>
      <c r="C111" s="2">
        <v>-8.4298029999999996E-3</v>
      </c>
    </row>
    <row r="112" spans="1:3" x14ac:dyDescent="0.3">
      <c r="A112" t="b">
        <v>1</v>
      </c>
      <c r="B112">
        <v>59.333312999999997</v>
      </c>
      <c r="C112" s="2">
        <v>8.2407380000000002E-2</v>
      </c>
    </row>
    <row r="113" spans="1:3" x14ac:dyDescent="0.3">
      <c r="A113" t="b">
        <v>1</v>
      </c>
      <c r="B113">
        <v>-75.349059999999994</v>
      </c>
      <c r="C113" s="2">
        <v>-0.10465147</v>
      </c>
    </row>
    <row r="114" spans="1:3" x14ac:dyDescent="0.3">
      <c r="A114" t="b">
        <v>1</v>
      </c>
      <c r="B114">
        <v>59.333312999999997</v>
      </c>
      <c r="C114" s="2">
        <v>8.2407380000000002E-2</v>
      </c>
    </row>
    <row r="115" spans="1:3" x14ac:dyDescent="0.3">
      <c r="A115" t="b">
        <v>1</v>
      </c>
      <c r="B115">
        <v>-121.88977</v>
      </c>
      <c r="C115" s="2">
        <v>-0.16929135000000001</v>
      </c>
    </row>
    <row r="116" spans="1:3" x14ac:dyDescent="0.3">
      <c r="A116" t="b">
        <v>1</v>
      </c>
      <c r="B116">
        <v>-121.88977</v>
      </c>
      <c r="C116" s="2">
        <v>-0.16929135000000001</v>
      </c>
    </row>
    <row r="117" spans="1:3" x14ac:dyDescent="0.3">
      <c r="A117" t="b">
        <v>1</v>
      </c>
      <c r="B117">
        <v>-32.933104999999998</v>
      </c>
      <c r="C117" s="2">
        <v>-4.5740426000000001E-2</v>
      </c>
    </row>
    <row r="118" spans="1:3" x14ac:dyDescent="0.3">
      <c r="A118" t="b">
        <v>1</v>
      </c>
      <c r="B118">
        <v>103.32526</v>
      </c>
      <c r="C118" s="2">
        <v>0.1435073</v>
      </c>
    </row>
    <row r="119" spans="1:3" x14ac:dyDescent="0.3">
      <c r="A119" t="b">
        <v>1</v>
      </c>
      <c r="B119">
        <v>-121.88977</v>
      </c>
      <c r="C119" s="2">
        <v>-0.16929135000000001</v>
      </c>
    </row>
    <row r="120" spans="1:3" x14ac:dyDescent="0.3">
      <c r="A120" t="b">
        <v>1</v>
      </c>
      <c r="B120">
        <v>59.333312999999997</v>
      </c>
      <c r="C120" s="2">
        <v>8.2407380000000002E-2</v>
      </c>
    </row>
    <row r="121" spans="1:3" x14ac:dyDescent="0.3">
      <c r="A121" t="b">
        <v>1</v>
      </c>
      <c r="B121">
        <v>114.90398999999999</v>
      </c>
      <c r="C121" s="2">
        <v>0.15958886999999999</v>
      </c>
    </row>
    <row r="122" spans="1:3" x14ac:dyDescent="0.3">
      <c r="A122" t="b">
        <v>1</v>
      </c>
      <c r="B122">
        <v>-95.211426000000003</v>
      </c>
      <c r="C122" s="2">
        <v>-0.13223809</v>
      </c>
    </row>
    <row r="123" spans="1:3" x14ac:dyDescent="0.3">
      <c r="A123" t="b">
        <v>1</v>
      </c>
      <c r="B123">
        <v>-121.88977</v>
      </c>
      <c r="C123" s="2">
        <v>-0.16929135000000001</v>
      </c>
    </row>
    <row r="124" spans="1:3" x14ac:dyDescent="0.3">
      <c r="A124" t="b">
        <v>1</v>
      </c>
      <c r="B124">
        <v>59.333312999999997</v>
      </c>
      <c r="C124" s="2">
        <v>8.2407380000000002E-2</v>
      </c>
    </row>
    <row r="125" spans="1:3" x14ac:dyDescent="0.3">
      <c r="A125" t="b">
        <v>1</v>
      </c>
      <c r="B125">
        <v>-50.315308000000002</v>
      </c>
      <c r="C125" s="2">
        <v>-6.9882369999999999E-2</v>
      </c>
    </row>
    <row r="126" spans="1:3" x14ac:dyDescent="0.3">
      <c r="A126" t="b">
        <v>1</v>
      </c>
      <c r="B126">
        <v>79.374570000000006</v>
      </c>
      <c r="C126" s="2">
        <v>0.11024246</v>
      </c>
    </row>
    <row r="127" spans="1:3" x14ac:dyDescent="0.3">
      <c r="A127" t="b">
        <v>1</v>
      </c>
      <c r="B127">
        <v>59.333312999999997</v>
      </c>
      <c r="C127" s="2">
        <v>8.2407380000000002E-2</v>
      </c>
    </row>
    <row r="128" spans="1:3" x14ac:dyDescent="0.3">
      <c r="A128" t="b">
        <v>1</v>
      </c>
      <c r="B128">
        <v>59.333312999999997</v>
      </c>
      <c r="C128" s="2">
        <v>8.2407380000000002E-2</v>
      </c>
    </row>
    <row r="129" spans="1:3" x14ac:dyDescent="0.3">
      <c r="A129" t="b">
        <v>1</v>
      </c>
      <c r="B129">
        <v>59.333312999999997</v>
      </c>
      <c r="C129" s="2">
        <v>8.2407380000000002E-2</v>
      </c>
    </row>
    <row r="130" spans="1:3" x14ac:dyDescent="0.3">
      <c r="A130" t="b">
        <v>1</v>
      </c>
      <c r="B130">
        <v>-99.150999999999996</v>
      </c>
      <c r="C130" s="2">
        <v>-0.13770972000000001</v>
      </c>
    </row>
    <row r="131" spans="1:3" x14ac:dyDescent="0.3">
      <c r="A131" t="b">
        <v>1</v>
      </c>
      <c r="B131">
        <v>59.333312999999997</v>
      </c>
      <c r="C131" s="2">
        <v>8.2407380000000002E-2</v>
      </c>
    </row>
    <row r="132" spans="1:3" x14ac:dyDescent="0.3">
      <c r="A132" t="b">
        <v>1</v>
      </c>
      <c r="B132">
        <v>82.711789999999993</v>
      </c>
      <c r="C132" s="2">
        <v>0.11487749</v>
      </c>
    </row>
    <row r="133" spans="1:3" x14ac:dyDescent="0.3">
      <c r="A133" t="b">
        <v>1</v>
      </c>
      <c r="B133">
        <v>106.13916</v>
      </c>
      <c r="C133" s="2">
        <v>0.1474155</v>
      </c>
    </row>
    <row r="134" spans="1:3" x14ac:dyDescent="0.3">
      <c r="A134" t="b">
        <v>1</v>
      </c>
      <c r="B134">
        <v>80.636719999999997</v>
      </c>
      <c r="C134" s="2">
        <v>0.11199544</v>
      </c>
    </row>
    <row r="135" spans="1:3" x14ac:dyDescent="0.3">
      <c r="A135" t="b">
        <v>1</v>
      </c>
      <c r="B135">
        <v>-121.88977</v>
      </c>
      <c r="C135" s="2">
        <v>-0.16929135000000001</v>
      </c>
    </row>
    <row r="136" spans="1:3" x14ac:dyDescent="0.3">
      <c r="A136" t="b">
        <v>1</v>
      </c>
      <c r="B136">
        <v>-14.980164</v>
      </c>
      <c r="C136" s="2">
        <v>-2.0805784000000001E-2</v>
      </c>
    </row>
    <row r="137" spans="1:3" x14ac:dyDescent="0.3">
      <c r="A137" t="b">
        <v>1</v>
      </c>
      <c r="B137">
        <v>95.46808</v>
      </c>
      <c r="C137" s="2">
        <v>0.13259456</v>
      </c>
    </row>
    <row r="138" spans="1:3" x14ac:dyDescent="0.3">
      <c r="A138" t="b">
        <v>1</v>
      </c>
      <c r="B138">
        <v>97.696780000000004</v>
      </c>
      <c r="C138" s="2">
        <v>0.13568996999999999</v>
      </c>
    </row>
    <row r="139" spans="1:3" x14ac:dyDescent="0.3">
      <c r="A139" t="b">
        <v>1</v>
      </c>
      <c r="B139">
        <v>-9.2771609999999995</v>
      </c>
      <c r="C139" s="2">
        <v>-1.2884946E-2</v>
      </c>
    </row>
    <row r="140" spans="1:3" x14ac:dyDescent="0.3">
      <c r="A140" t="b">
        <v>1</v>
      </c>
      <c r="B140">
        <v>-121.88977</v>
      </c>
      <c r="C140" s="2">
        <v>-0.16929135000000001</v>
      </c>
    </row>
    <row r="141" spans="1:3" x14ac:dyDescent="0.3">
      <c r="A141" t="b">
        <v>1</v>
      </c>
      <c r="B141">
        <v>59.333312999999997</v>
      </c>
      <c r="C141" s="2">
        <v>8.2407380000000002E-2</v>
      </c>
    </row>
    <row r="142" spans="1:3" x14ac:dyDescent="0.3">
      <c r="A142" t="b">
        <v>1</v>
      </c>
      <c r="B142">
        <v>-78.905150000000006</v>
      </c>
      <c r="C142" s="2">
        <v>-0.109590486</v>
      </c>
    </row>
    <row r="143" spans="1:3" x14ac:dyDescent="0.3">
      <c r="A143" t="b">
        <v>1</v>
      </c>
      <c r="B143">
        <v>-121.88977</v>
      </c>
      <c r="C143" s="2">
        <v>-0.16929135000000001</v>
      </c>
    </row>
    <row r="144" spans="1:3" x14ac:dyDescent="0.3">
      <c r="A144" t="b">
        <v>1</v>
      </c>
      <c r="B144">
        <v>-121.88977</v>
      </c>
      <c r="C144" s="2">
        <v>-0.16929135000000001</v>
      </c>
    </row>
    <row r="145" spans="1:3" x14ac:dyDescent="0.3">
      <c r="A145" t="b">
        <v>1</v>
      </c>
      <c r="B145">
        <v>-104.86664</v>
      </c>
      <c r="C145" s="2">
        <v>-0.1456481</v>
      </c>
    </row>
    <row r="146" spans="1:3" x14ac:dyDescent="0.3">
      <c r="A146" t="b">
        <v>1</v>
      </c>
      <c r="B146">
        <v>-121.88977</v>
      </c>
      <c r="C146" s="2">
        <v>-0.16929135000000001</v>
      </c>
    </row>
    <row r="147" spans="1:3" x14ac:dyDescent="0.3">
      <c r="A147" t="b">
        <v>1</v>
      </c>
      <c r="B147">
        <v>-11.154845999999999</v>
      </c>
      <c r="C147" s="2">
        <v>-1.5492842E-2</v>
      </c>
    </row>
    <row r="148" spans="1:3" x14ac:dyDescent="0.3">
      <c r="A148" t="b">
        <v>1</v>
      </c>
      <c r="B148">
        <v>-121.88977</v>
      </c>
      <c r="C148" s="2">
        <v>-0.16929135000000001</v>
      </c>
    </row>
    <row r="149" spans="1:3" x14ac:dyDescent="0.3">
      <c r="A149" t="b">
        <v>1</v>
      </c>
      <c r="B149">
        <v>111.27246</v>
      </c>
      <c r="C149" s="2">
        <v>0.15454508</v>
      </c>
    </row>
    <row r="150" spans="1:3" x14ac:dyDescent="0.3">
      <c r="A150" t="b">
        <v>1</v>
      </c>
      <c r="B150">
        <v>116.14391999999999</v>
      </c>
      <c r="C150" s="2">
        <v>0.16131100000000001</v>
      </c>
    </row>
    <row r="151" spans="1:3" x14ac:dyDescent="0.3">
      <c r="A151" t="b">
        <v>1</v>
      </c>
      <c r="B151">
        <v>76.713070000000002</v>
      </c>
      <c r="C151" s="2">
        <v>0.10654593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976-8F5F-4E17-9A8E-29E7EB67005D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66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-166.09612999999999</v>
      </c>
      <c r="C2" s="2">
        <v>-0.23068906</v>
      </c>
      <c r="E2" s="1" t="s">
        <v>3</v>
      </c>
      <c r="F2" s="2">
        <f xml:space="preserve"> COUNTIF(TradeResults5[Column1], "VERDADEIRO") / COUNTA(TradeResults5[Column1])</f>
        <v>0.51333333333333331</v>
      </c>
    </row>
    <row r="3" spans="1:6" ht="18" x14ac:dyDescent="0.35">
      <c r="A3" t="b">
        <v>1</v>
      </c>
      <c r="B3">
        <v>75.558959999999999</v>
      </c>
      <c r="C3" s="2">
        <v>0.10494299999999999</v>
      </c>
      <c r="E3" s="1" t="s">
        <v>4</v>
      </c>
      <c r="F3" s="3">
        <f t="array" ref="F3" xml:space="preserve"> AVERAGE(IF(TradeResults5[Column1] = TRUE,TradeResults5[Column3]))</f>
        <v>0.10494299999999979</v>
      </c>
    </row>
    <row r="4" spans="1:6" ht="18" x14ac:dyDescent="0.35">
      <c r="A4" t="b">
        <v>0</v>
      </c>
      <c r="B4">
        <v>-166.09612999999999</v>
      </c>
      <c r="C4" s="2">
        <v>-0.23068906</v>
      </c>
      <c r="E4" s="1" t="s">
        <v>8</v>
      </c>
      <c r="F4" s="6">
        <f t="array" ref="F4" xml:space="preserve"> AVERAGE(IF(TradeResults5[Column1] = TRUE,TradeResults5[Column2],0))</f>
        <v>38.786932800000017</v>
      </c>
    </row>
    <row r="5" spans="1:6" ht="18" x14ac:dyDescent="0.35">
      <c r="A5" t="b">
        <v>1</v>
      </c>
      <c r="B5">
        <v>75.558959999999999</v>
      </c>
      <c r="C5" s="2">
        <v>0.10494299999999999</v>
      </c>
      <c r="E5" s="4" t="s">
        <v>5</v>
      </c>
      <c r="F5" s="2">
        <f t="array" ref="F5">_xlfn.STDEV.P(IF(TradeResults5[Column1]=TRUE, TradeResults5[Column3]))</f>
        <v>2.0816681711721685E-16</v>
      </c>
    </row>
    <row r="6" spans="1:6" ht="18" x14ac:dyDescent="0.35">
      <c r="A6" t="b">
        <v>1</v>
      </c>
      <c r="B6">
        <v>75.558959999999999</v>
      </c>
      <c r="C6" s="2">
        <v>0.10494299999999999</v>
      </c>
      <c r="E6" s="1" t="s">
        <v>6</v>
      </c>
      <c r="F6" s="2">
        <f t="array" ref="F6">_xlfn.STDEV.P(IF(TradeResults5[Column1]=TRUE, IF(TradeResults5[Column3]&gt;0,TradeResults5[Column3])))</f>
        <v>2.0816681711721685E-16</v>
      </c>
    </row>
    <row r="7" spans="1:6" ht="18" x14ac:dyDescent="0.35">
      <c r="A7" t="b">
        <v>0</v>
      </c>
      <c r="B7">
        <v>-166.09612999999999</v>
      </c>
      <c r="C7" s="2">
        <v>-0.23068906</v>
      </c>
      <c r="E7" s="1" t="s">
        <v>7</v>
      </c>
      <c r="F7" s="3" t="e">
        <f t="array" ref="F7">_xlfn.STDEV.P(IF(TradeResults5[Column1]=TRUE, IF(TradeResults5[Column3]&lt;0,TradeResults5[Column3])))</f>
        <v>#DIV/0!</v>
      </c>
    </row>
    <row r="8" spans="1:6" x14ac:dyDescent="0.3">
      <c r="A8" t="b">
        <v>0</v>
      </c>
      <c r="B8">
        <v>-166.09612999999999</v>
      </c>
      <c r="C8" s="2">
        <v>-0.23068906</v>
      </c>
    </row>
    <row r="9" spans="1:6" x14ac:dyDescent="0.3">
      <c r="A9" t="b">
        <v>0</v>
      </c>
      <c r="B9">
        <v>-166.09612999999999</v>
      </c>
      <c r="C9" s="2">
        <v>-0.23068906</v>
      </c>
    </row>
    <row r="10" spans="1:6" x14ac:dyDescent="0.3">
      <c r="A10" t="b">
        <v>1</v>
      </c>
      <c r="B10">
        <v>75.558959999999999</v>
      </c>
      <c r="C10" s="2">
        <v>0.10494299999999999</v>
      </c>
    </row>
    <row r="11" spans="1:6" x14ac:dyDescent="0.3">
      <c r="A11" t="b">
        <v>0</v>
      </c>
      <c r="B11">
        <v>-166.09612999999999</v>
      </c>
      <c r="C11" s="2">
        <v>-0.23068906</v>
      </c>
    </row>
    <row r="12" spans="1:6" x14ac:dyDescent="0.3">
      <c r="A12" t="b">
        <v>0</v>
      </c>
      <c r="B12">
        <v>-166.09612999999999</v>
      </c>
      <c r="C12" s="2">
        <v>-0.23068906</v>
      </c>
    </row>
    <row r="13" spans="1:6" x14ac:dyDescent="0.3">
      <c r="A13" t="b">
        <v>1</v>
      </c>
      <c r="B13">
        <v>75.558959999999999</v>
      </c>
      <c r="C13" s="2">
        <v>0.10494299999999999</v>
      </c>
    </row>
    <row r="14" spans="1:6" x14ac:dyDescent="0.3">
      <c r="A14" t="b">
        <v>0</v>
      </c>
      <c r="B14">
        <v>-166.09612999999999</v>
      </c>
      <c r="C14" s="2">
        <v>-0.23068906</v>
      </c>
    </row>
    <row r="15" spans="1:6" x14ac:dyDescent="0.3">
      <c r="A15" t="b">
        <v>1</v>
      </c>
      <c r="B15">
        <v>75.558959999999999</v>
      </c>
      <c r="C15" s="2">
        <v>0.10494299999999999</v>
      </c>
    </row>
    <row r="16" spans="1:6" x14ac:dyDescent="0.3">
      <c r="A16" t="b">
        <v>0</v>
      </c>
      <c r="B16">
        <v>-166.09612999999999</v>
      </c>
      <c r="C16" s="2">
        <v>-0.23068906</v>
      </c>
    </row>
    <row r="17" spans="1:3" x14ac:dyDescent="0.3">
      <c r="A17" t="b">
        <v>1</v>
      </c>
      <c r="B17">
        <v>75.558959999999999</v>
      </c>
      <c r="C17" s="2">
        <v>0.10494299999999999</v>
      </c>
    </row>
    <row r="18" spans="1:3" x14ac:dyDescent="0.3">
      <c r="A18" t="b">
        <v>1</v>
      </c>
      <c r="B18">
        <v>75.558959999999999</v>
      </c>
      <c r="C18" s="2">
        <v>0.10494299999999999</v>
      </c>
    </row>
    <row r="19" spans="1:3" x14ac:dyDescent="0.3">
      <c r="A19" t="b">
        <v>0</v>
      </c>
      <c r="B19">
        <v>-166.09612999999999</v>
      </c>
      <c r="C19" s="2">
        <v>-0.23068906</v>
      </c>
    </row>
    <row r="20" spans="1:3" x14ac:dyDescent="0.3">
      <c r="A20" t="b">
        <v>1</v>
      </c>
      <c r="B20">
        <v>75.558959999999999</v>
      </c>
      <c r="C20" s="2">
        <v>0.10494299999999999</v>
      </c>
    </row>
    <row r="21" spans="1:3" x14ac:dyDescent="0.3">
      <c r="A21" t="b">
        <v>0</v>
      </c>
      <c r="B21">
        <v>-166.09612999999999</v>
      </c>
      <c r="C21" s="2">
        <v>-0.23068906</v>
      </c>
    </row>
    <row r="22" spans="1:3" x14ac:dyDescent="0.3">
      <c r="A22" t="b">
        <v>1</v>
      </c>
      <c r="B22">
        <v>75.558959999999999</v>
      </c>
      <c r="C22" s="2">
        <v>0.10494299999999999</v>
      </c>
    </row>
    <row r="23" spans="1:3" x14ac:dyDescent="0.3">
      <c r="A23" t="b">
        <v>1</v>
      </c>
      <c r="B23">
        <v>75.558959999999999</v>
      </c>
      <c r="C23" s="2">
        <v>0.10494299999999999</v>
      </c>
    </row>
    <row r="24" spans="1:3" x14ac:dyDescent="0.3">
      <c r="A24" t="b">
        <v>1</v>
      </c>
      <c r="B24">
        <v>75.558959999999999</v>
      </c>
      <c r="C24" s="2">
        <v>0.10494299999999999</v>
      </c>
    </row>
    <row r="25" spans="1:3" x14ac:dyDescent="0.3">
      <c r="A25" t="b">
        <v>0</v>
      </c>
      <c r="B25">
        <v>-166.09612999999999</v>
      </c>
      <c r="C25" s="2">
        <v>-0.23068906</v>
      </c>
    </row>
    <row r="26" spans="1:3" x14ac:dyDescent="0.3">
      <c r="A26" t="b">
        <v>0</v>
      </c>
      <c r="B26">
        <v>-166.09612999999999</v>
      </c>
      <c r="C26" s="2">
        <v>-0.23068906</v>
      </c>
    </row>
    <row r="27" spans="1:3" x14ac:dyDescent="0.3">
      <c r="A27" t="b">
        <v>1</v>
      </c>
      <c r="B27">
        <v>75.558959999999999</v>
      </c>
      <c r="C27" s="2">
        <v>0.10494299999999999</v>
      </c>
    </row>
    <row r="28" spans="1:3" x14ac:dyDescent="0.3">
      <c r="A28" t="b">
        <v>1</v>
      </c>
      <c r="B28">
        <v>75.558959999999999</v>
      </c>
      <c r="C28" s="2">
        <v>0.10494299999999999</v>
      </c>
    </row>
    <row r="29" spans="1:3" x14ac:dyDescent="0.3">
      <c r="A29" t="b">
        <v>0</v>
      </c>
      <c r="B29">
        <v>-166.09612999999999</v>
      </c>
      <c r="C29" s="2">
        <v>-0.23068906</v>
      </c>
    </row>
    <row r="30" spans="1:3" x14ac:dyDescent="0.3">
      <c r="A30" t="b">
        <v>0</v>
      </c>
      <c r="B30">
        <v>-166.09612999999999</v>
      </c>
      <c r="C30" s="2">
        <v>-0.23068906</v>
      </c>
    </row>
    <row r="31" spans="1:3" x14ac:dyDescent="0.3">
      <c r="A31" t="b">
        <v>0</v>
      </c>
      <c r="B31">
        <v>-166.09612999999999</v>
      </c>
      <c r="C31" s="2">
        <v>-0.23068906</v>
      </c>
    </row>
    <row r="32" spans="1:3" x14ac:dyDescent="0.3">
      <c r="A32" t="b">
        <v>0</v>
      </c>
      <c r="B32">
        <v>-166.09612999999999</v>
      </c>
      <c r="C32" s="2">
        <v>-0.23068906</v>
      </c>
    </row>
    <row r="33" spans="1:3" x14ac:dyDescent="0.3">
      <c r="A33" t="b">
        <v>0</v>
      </c>
      <c r="B33">
        <v>-166.09612999999999</v>
      </c>
      <c r="C33" s="2">
        <v>-0.23068906</v>
      </c>
    </row>
    <row r="34" spans="1:3" x14ac:dyDescent="0.3">
      <c r="A34" t="b">
        <v>0</v>
      </c>
      <c r="B34">
        <v>-166.09612999999999</v>
      </c>
      <c r="C34" s="2">
        <v>-0.23068906</v>
      </c>
    </row>
    <row r="35" spans="1:3" x14ac:dyDescent="0.3">
      <c r="A35" t="b">
        <v>1</v>
      </c>
      <c r="B35">
        <v>75.558959999999999</v>
      </c>
      <c r="C35" s="2">
        <v>0.10494299999999999</v>
      </c>
    </row>
    <row r="36" spans="1:3" x14ac:dyDescent="0.3">
      <c r="A36" t="b">
        <v>0</v>
      </c>
      <c r="B36">
        <v>-166.09612999999999</v>
      </c>
      <c r="C36" s="2">
        <v>-0.23068906</v>
      </c>
    </row>
    <row r="37" spans="1:3" x14ac:dyDescent="0.3">
      <c r="A37" t="b">
        <v>1</v>
      </c>
      <c r="B37">
        <v>75.558959999999999</v>
      </c>
      <c r="C37" s="2">
        <v>0.10494299999999999</v>
      </c>
    </row>
    <row r="38" spans="1:3" x14ac:dyDescent="0.3">
      <c r="A38" t="b">
        <v>0</v>
      </c>
      <c r="B38">
        <v>-166.09612999999999</v>
      </c>
      <c r="C38" s="2">
        <v>-0.23068906</v>
      </c>
    </row>
    <row r="39" spans="1:3" x14ac:dyDescent="0.3">
      <c r="A39" t="b">
        <v>1</v>
      </c>
      <c r="B39">
        <v>75.558959999999999</v>
      </c>
      <c r="C39" s="2">
        <v>0.10494299999999999</v>
      </c>
    </row>
    <row r="40" spans="1:3" x14ac:dyDescent="0.3">
      <c r="A40" t="b">
        <v>1</v>
      </c>
      <c r="B40">
        <v>75.558959999999999</v>
      </c>
      <c r="C40" s="2">
        <v>0.10494299999999999</v>
      </c>
    </row>
    <row r="41" spans="1:3" x14ac:dyDescent="0.3">
      <c r="A41" t="b">
        <v>0</v>
      </c>
      <c r="B41">
        <v>-166.09612999999999</v>
      </c>
      <c r="C41" s="2">
        <v>-0.23068906</v>
      </c>
    </row>
    <row r="42" spans="1:3" x14ac:dyDescent="0.3">
      <c r="A42" t="b">
        <v>1</v>
      </c>
      <c r="B42">
        <v>75.558959999999999</v>
      </c>
      <c r="C42" s="2">
        <v>0.10494299999999999</v>
      </c>
    </row>
    <row r="43" spans="1:3" x14ac:dyDescent="0.3">
      <c r="A43" t="b">
        <v>1</v>
      </c>
      <c r="B43">
        <v>75.558959999999999</v>
      </c>
      <c r="C43" s="2">
        <v>0.10494299999999999</v>
      </c>
    </row>
    <row r="44" spans="1:3" x14ac:dyDescent="0.3">
      <c r="A44" t="b">
        <v>1</v>
      </c>
      <c r="B44">
        <v>75.558959999999999</v>
      </c>
      <c r="C44" s="2">
        <v>0.10494299999999999</v>
      </c>
    </row>
    <row r="45" spans="1:3" x14ac:dyDescent="0.3">
      <c r="A45" t="b">
        <v>1</v>
      </c>
      <c r="B45">
        <v>75.558959999999999</v>
      </c>
      <c r="C45" s="2">
        <v>0.10494299999999999</v>
      </c>
    </row>
    <row r="46" spans="1:3" x14ac:dyDescent="0.3">
      <c r="A46" t="b">
        <v>0</v>
      </c>
      <c r="B46">
        <v>-166.09612999999999</v>
      </c>
      <c r="C46" s="2">
        <v>-0.23068906</v>
      </c>
    </row>
    <row r="47" spans="1:3" x14ac:dyDescent="0.3">
      <c r="A47" t="b">
        <v>0</v>
      </c>
      <c r="B47">
        <v>-166.09612999999999</v>
      </c>
      <c r="C47" s="2">
        <v>-0.23068906</v>
      </c>
    </row>
    <row r="48" spans="1:3" x14ac:dyDescent="0.3">
      <c r="A48" t="b">
        <v>0</v>
      </c>
      <c r="B48">
        <v>-166.09612999999999</v>
      </c>
      <c r="C48" s="2">
        <v>-0.23068906</v>
      </c>
    </row>
    <row r="49" spans="1:3" x14ac:dyDescent="0.3">
      <c r="A49" t="b">
        <v>0</v>
      </c>
      <c r="B49">
        <v>-166.09612999999999</v>
      </c>
      <c r="C49" s="2">
        <v>-0.23068906</v>
      </c>
    </row>
    <row r="50" spans="1:3" x14ac:dyDescent="0.3">
      <c r="A50" t="b">
        <v>0</v>
      </c>
      <c r="B50">
        <v>-166.09612999999999</v>
      </c>
      <c r="C50" s="2">
        <v>-0.23068906</v>
      </c>
    </row>
    <row r="51" spans="1:3" x14ac:dyDescent="0.3">
      <c r="A51" t="b">
        <v>1</v>
      </c>
      <c r="B51">
        <v>75.558959999999999</v>
      </c>
      <c r="C51" s="2">
        <v>0.10494299999999999</v>
      </c>
    </row>
    <row r="52" spans="1:3" x14ac:dyDescent="0.3">
      <c r="A52" t="b">
        <v>1</v>
      </c>
      <c r="B52">
        <v>75.558959999999999</v>
      </c>
      <c r="C52" s="2">
        <v>0.10494299999999999</v>
      </c>
    </row>
    <row r="53" spans="1:3" x14ac:dyDescent="0.3">
      <c r="A53" t="b">
        <v>1</v>
      </c>
      <c r="B53">
        <v>75.558959999999999</v>
      </c>
      <c r="C53" s="2">
        <v>0.10494299999999999</v>
      </c>
    </row>
    <row r="54" spans="1:3" x14ac:dyDescent="0.3">
      <c r="A54" t="b">
        <v>0</v>
      </c>
      <c r="B54">
        <v>-166.09612999999999</v>
      </c>
      <c r="C54" s="2">
        <v>-0.23068906</v>
      </c>
    </row>
    <row r="55" spans="1:3" x14ac:dyDescent="0.3">
      <c r="A55" t="b">
        <v>1</v>
      </c>
      <c r="B55">
        <v>75.558959999999999</v>
      </c>
      <c r="C55" s="2">
        <v>0.10494299999999999</v>
      </c>
    </row>
    <row r="56" spans="1:3" x14ac:dyDescent="0.3">
      <c r="A56" t="b">
        <v>0</v>
      </c>
      <c r="B56">
        <v>-166.09612999999999</v>
      </c>
      <c r="C56" s="2">
        <v>-0.23068906</v>
      </c>
    </row>
    <row r="57" spans="1:3" x14ac:dyDescent="0.3">
      <c r="A57" t="b">
        <v>1</v>
      </c>
      <c r="B57">
        <v>75.558959999999999</v>
      </c>
      <c r="C57" s="2">
        <v>0.10494299999999999</v>
      </c>
    </row>
    <row r="58" spans="1:3" x14ac:dyDescent="0.3">
      <c r="A58" t="b">
        <v>0</v>
      </c>
      <c r="B58">
        <v>-166.09612999999999</v>
      </c>
      <c r="C58" s="2">
        <v>-0.23068906</v>
      </c>
    </row>
    <row r="59" spans="1:3" x14ac:dyDescent="0.3">
      <c r="A59" t="b">
        <v>1</v>
      </c>
      <c r="B59">
        <v>75.558959999999999</v>
      </c>
      <c r="C59" s="2">
        <v>0.10494299999999999</v>
      </c>
    </row>
    <row r="60" spans="1:3" x14ac:dyDescent="0.3">
      <c r="A60" t="b">
        <v>1</v>
      </c>
      <c r="B60">
        <v>75.558959999999999</v>
      </c>
      <c r="C60" s="2">
        <v>0.10494299999999999</v>
      </c>
    </row>
    <row r="61" spans="1:3" x14ac:dyDescent="0.3">
      <c r="A61" t="b">
        <v>0</v>
      </c>
      <c r="B61">
        <v>-166.09612999999999</v>
      </c>
      <c r="C61" s="2">
        <v>-0.23068906</v>
      </c>
    </row>
    <row r="62" spans="1:3" x14ac:dyDescent="0.3">
      <c r="A62" t="b">
        <v>0</v>
      </c>
      <c r="B62">
        <v>-166.09612999999999</v>
      </c>
      <c r="C62" s="2">
        <v>-0.23068906</v>
      </c>
    </row>
    <row r="63" spans="1:3" x14ac:dyDescent="0.3">
      <c r="A63" t="b">
        <v>0</v>
      </c>
      <c r="B63">
        <v>-166.09612999999999</v>
      </c>
      <c r="C63" s="2">
        <v>-0.23068906</v>
      </c>
    </row>
    <row r="64" spans="1:3" x14ac:dyDescent="0.3">
      <c r="A64" t="b">
        <v>1</v>
      </c>
      <c r="B64">
        <v>75.558959999999999</v>
      </c>
      <c r="C64" s="2">
        <v>0.10494299999999999</v>
      </c>
    </row>
    <row r="65" spans="1:3" x14ac:dyDescent="0.3">
      <c r="A65" t="b">
        <v>0</v>
      </c>
      <c r="B65">
        <v>-166.09612999999999</v>
      </c>
      <c r="C65" s="2">
        <v>-0.23068906</v>
      </c>
    </row>
    <row r="66" spans="1:3" x14ac:dyDescent="0.3">
      <c r="A66" t="b">
        <v>0</v>
      </c>
      <c r="B66">
        <v>-166.09612999999999</v>
      </c>
      <c r="C66" s="2">
        <v>-0.23068906</v>
      </c>
    </row>
    <row r="67" spans="1:3" x14ac:dyDescent="0.3">
      <c r="A67" t="b">
        <v>1</v>
      </c>
      <c r="B67">
        <v>75.558959999999999</v>
      </c>
      <c r="C67" s="2">
        <v>0.10494299999999999</v>
      </c>
    </row>
    <row r="68" spans="1:3" x14ac:dyDescent="0.3">
      <c r="A68" t="b">
        <v>1</v>
      </c>
      <c r="B68">
        <v>75.558959999999999</v>
      </c>
      <c r="C68" s="2">
        <v>0.10494299999999999</v>
      </c>
    </row>
    <row r="69" spans="1:3" x14ac:dyDescent="0.3">
      <c r="A69" t="b">
        <v>1</v>
      </c>
      <c r="B69">
        <v>75.558959999999999</v>
      </c>
      <c r="C69" s="2">
        <v>0.10494299999999999</v>
      </c>
    </row>
    <row r="70" spans="1:3" x14ac:dyDescent="0.3">
      <c r="A70" t="b">
        <v>0</v>
      </c>
      <c r="B70">
        <v>-166.09612999999999</v>
      </c>
      <c r="C70" s="2">
        <v>-0.23068906</v>
      </c>
    </row>
    <row r="71" spans="1:3" x14ac:dyDescent="0.3">
      <c r="A71" t="b">
        <v>0</v>
      </c>
      <c r="B71">
        <v>-166.09612999999999</v>
      </c>
      <c r="C71" s="2">
        <v>-0.23068906</v>
      </c>
    </row>
    <row r="72" spans="1:3" x14ac:dyDescent="0.3">
      <c r="A72" t="b">
        <v>1</v>
      </c>
      <c r="B72">
        <v>75.558959999999999</v>
      </c>
      <c r="C72" s="2">
        <v>0.10494299999999999</v>
      </c>
    </row>
    <row r="73" spans="1:3" x14ac:dyDescent="0.3">
      <c r="A73" t="b">
        <v>0</v>
      </c>
      <c r="B73">
        <v>-166.09612999999999</v>
      </c>
      <c r="C73" s="2">
        <v>-0.23068906</v>
      </c>
    </row>
    <row r="74" spans="1:3" x14ac:dyDescent="0.3">
      <c r="A74" t="b">
        <v>0</v>
      </c>
      <c r="B74">
        <v>-166.09612999999999</v>
      </c>
      <c r="C74" s="2">
        <v>-0.23068906</v>
      </c>
    </row>
    <row r="75" spans="1:3" x14ac:dyDescent="0.3">
      <c r="A75" t="b">
        <v>0</v>
      </c>
      <c r="B75">
        <v>-166.09612999999999</v>
      </c>
      <c r="C75" s="2">
        <v>-0.23068906</v>
      </c>
    </row>
    <row r="76" spans="1:3" x14ac:dyDescent="0.3">
      <c r="A76" t="b">
        <v>1</v>
      </c>
      <c r="B76">
        <v>75.558959999999999</v>
      </c>
      <c r="C76" s="2">
        <v>0.10494299999999999</v>
      </c>
    </row>
    <row r="77" spans="1:3" x14ac:dyDescent="0.3">
      <c r="A77" t="b">
        <v>1</v>
      </c>
      <c r="B77">
        <v>75.558959999999999</v>
      </c>
      <c r="C77" s="2">
        <v>0.10494299999999999</v>
      </c>
    </row>
    <row r="78" spans="1:3" x14ac:dyDescent="0.3">
      <c r="A78" t="b">
        <v>1</v>
      </c>
      <c r="B78">
        <v>75.558959999999999</v>
      </c>
      <c r="C78" s="2">
        <v>0.10494299999999999</v>
      </c>
    </row>
    <row r="79" spans="1:3" x14ac:dyDescent="0.3">
      <c r="A79" t="b">
        <v>0</v>
      </c>
      <c r="B79">
        <v>-166.09612999999999</v>
      </c>
      <c r="C79" s="2">
        <v>-0.23068906</v>
      </c>
    </row>
    <row r="80" spans="1:3" x14ac:dyDescent="0.3">
      <c r="A80" t="b">
        <v>0</v>
      </c>
      <c r="B80">
        <v>-166.09612999999999</v>
      </c>
      <c r="C80" s="2">
        <v>-0.23068906</v>
      </c>
    </row>
    <row r="81" spans="1:3" x14ac:dyDescent="0.3">
      <c r="A81" t="b">
        <v>1</v>
      </c>
      <c r="B81">
        <v>75.558959999999999</v>
      </c>
      <c r="C81" s="2">
        <v>0.10494299999999999</v>
      </c>
    </row>
    <row r="82" spans="1:3" x14ac:dyDescent="0.3">
      <c r="A82" t="b">
        <v>0</v>
      </c>
      <c r="B82">
        <v>-166.09612999999999</v>
      </c>
      <c r="C82" s="2">
        <v>-0.23068906</v>
      </c>
    </row>
    <row r="83" spans="1:3" x14ac:dyDescent="0.3">
      <c r="A83" t="b">
        <v>1</v>
      </c>
      <c r="B83">
        <v>75.558959999999999</v>
      </c>
      <c r="C83" s="2">
        <v>0.10494299999999999</v>
      </c>
    </row>
    <row r="84" spans="1:3" x14ac:dyDescent="0.3">
      <c r="A84" t="b">
        <v>0</v>
      </c>
      <c r="B84">
        <v>-166.09612999999999</v>
      </c>
      <c r="C84" s="2">
        <v>-0.23068906</v>
      </c>
    </row>
    <row r="85" spans="1:3" x14ac:dyDescent="0.3">
      <c r="A85" t="b">
        <v>0</v>
      </c>
      <c r="B85">
        <v>-166.09612999999999</v>
      </c>
      <c r="C85" s="2">
        <v>-0.23068906</v>
      </c>
    </row>
    <row r="86" spans="1:3" x14ac:dyDescent="0.3">
      <c r="A86" t="b">
        <v>0</v>
      </c>
      <c r="B86">
        <v>-166.09612999999999</v>
      </c>
      <c r="C86" s="2">
        <v>-0.23068906</v>
      </c>
    </row>
    <row r="87" spans="1:3" x14ac:dyDescent="0.3">
      <c r="A87" t="b">
        <v>0</v>
      </c>
      <c r="B87">
        <v>-166.09612999999999</v>
      </c>
      <c r="C87" s="2">
        <v>-0.23068906</v>
      </c>
    </row>
    <row r="88" spans="1:3" x14ac:dyDescent="0.3">
      <c r="A88" t="b">
        <v>1</v>
      </c>
      <c r="B88">
        <v>75.558959999999999</v>
      </c>
      <c r="C88" s="2">
        <v>0.10494299999999999</v>
      </c>
    </row>
    <row r="89" spans="1:3" x14ac:dyDescent="0.3">
      <c r="A89" t="b">
        <v>1</v>
      </c>
      <c r="B89">
        <v>75.558959999999999</v>
      </c>
      <c r="C89" s="2">
        <v>0.10494299999999999</v>
      </c>
    </row>
    <row r="90" spans="1:3" x14ac:dyDescent="0.3">
      <c r="A90" t="b">
        <v>0</v>
      </c>
      <c r="B90">
        <v>-166.09612999999999</v>
      </c>
      <c r="C90" s="2">
        <v>-0.23068906</v>
      </c>
    </row>
    <row r="91" spans="1:3" x14ac:dyDescent="0.3">
      <c r="A91" t="b">
        <v>0</v>
      </c>
      <c r="B91">
        <v>-166.09612999999999</v>
      </c>
      <c r="C91" s="2">
        <v>-0.23068906</v>
      </c>
    </row>
    <row r="92" spans="1:3" x14ac:dyDescent="0.3">
      <c r="A92" t="b">
        <v>1</v>
      </c>
      <c r="B92">
        <v>75.558959999999999</v>
      </c>
      <c r="C92" s="2">
        <v>0.10494299999999999</v>
      </c>
    </row>
    <row r="93" spans="1:3" x14ac:dyDescent="0.3">
      <c r="A93" t="b">
        <v>1</v>
      </c>
      <c r="B93">
        <v>75.558959999999999</v>
      </c>
      <c r="C93" s="2">
        <v>0.10494299999999999</v>
      </c>
    </row>
    <row r="94" spans="1:3" x14ac:dyDescent="0.3">
      <c r="A94" t="b">
        <v>0</v>
      </c>
      <c r="B94">
        <v>-166.09612999999999</v>
      </c>
      <c r="C94" s="2">
        <v>-0.23068906</v>
      </c>
    </row>
    <row r="95" spans="1:3" x14ac:dyDescent="0.3">
      <c r="A95" t="b">
        <v>1</v>
      </c>
      <c r="B95">
        <v>75.558959999999999</v>
      </c>
      <c r="C95" s="2">
        <v>0.10494299999999999</v>
      </c>
    </row>
    <row r="96" spans="1:3" x14ac:dyDescent="0.3">
      <c r="A96" t="b">
        <v>1</v>
      </c>
      <c r="B96">
        <v>75.558959999999999</v>
      </c>
      <c r="C96" s="2">
        <v>0.10494299999999999</v>
      </c>
    </row>
    <row r="97" spans="1:3" x14ac:dyDescent="0.3">
      <c r="A97" t="b">
        <v>0</v>
      </c>
      <c r="B97">
        <v>-166.09612999999999</v>
      </c>
      <c r="C97" s="2">
        <v>-0.23068906</v>
      </c>
    </row>
    <row r="98" spans="1:3" x14ac:dyDescent="0.3">
      <c r="A98" t="b">
        <v>1</v>
      </c>
      <c r="B98">
        <v>75.558959999999999</v>
      </c>
      <c r="C98" s="2">
        <v>0.10494299999999999</v>
      </c>
    </row>
    <row r="99" spans="1:3" x14ac:dyDescent="0.3">
      <c r="A99" t="b">
        <v>0</v>
      </c>
      <c r="B99">
        <v>-166.09612999999999</v>
      </c>
      <c r="C99" s="2">
        <v>-0.23068906</v>
      </c>
    </row>
    <row r="100" spans="1:3" x14ac:dyDescent="0.3">
      <c r="A100" t="b">
        <v>1</v>
      </c>
      <c r="B100">
        <v>75.558959999999999</v>
      </c>
      <c r="C100" s="2">
        <v>0.10494299999999999</v>
      </c>
    </row>
    <row r="101" spans="1:3" x14ac:dyDescent="0.3">
      <c r="A101" t="b">
        <v>0</v>
      </c>
      <c r="B101">
        <v>-166.09612999999999</v>
      </c>
      <c r="C101" s="2">
        <v>-0.23068906</v>
      </c>
    </row>
    <row r="102" spans="1:3" x14ac:dyDescent="0.3">
      <c r="A102" t="b">
        <v>1</v>
      </c>
      <c r="B102">
        <v>75.558959999999999</v>
      </c>
      <c r="C102" s="2">
        <v>0.10494299999999999</v>
      </c>
    </row>
    <row r="103" spans="1:3" x14ac:dyDescent="0.3">
      <c r="A103" t="b">
        <v>0</v>
      </c>
      <c r="B103">
        <v>-166.09612999999999</v>
      </c>
      <c r="C103" s="2">
        <v>-0.23068906</v>
      </c>
    </row>
    <row r="104" spans="1:3" x14ac:dyDescent="0.3">
      <c r="A104" t="b">
        <v>1</v>
      </c>
      <c r="B104">
        <v>75.558959999999999</v>
      </c>
      <c r="C104" s="2">
        <v>0.10494299999999999</v>
      </c>
    </row>
    <row r="105" spans="1:3" x14ac:dyDescent="0.3">
      <c r="A105" t="b">
        <v>1</v>
      </c>
      <c r="B105">
        <v>75.558959999999999</v>
      </c>
      <c r="C105" s="2">
        <v>0.10494299999999999</v>
      </c>
    </row>
    <row r="106" spans="1:3" x14ac:dyDescent="0.3">
      <c r="A106" t="b">
        <v>1</v>
      </c>
      <c r="B106">
        <v>75.558959999999999</v>
      </c>
      <c r="C106" s="2">
        <v>0.10494299999999999</v>
      </c>
    </row>
    <row r="107" spans="1:3" x14ac:dyDescent="0.3">
      <c r="A107" t="b">
        <v>1</v>
      </c>
      <c r="B107">
        <v>75.558959999999999</v>
      </c>
      <c r="C107" s="2">
        <v>0.10494299999999999</v>
      </c>
    </row>
    <row r="108" spans="1:3" x14ac:dyDescent="0.3">
      <c r="A108" t="b">
        <v>1</v>
      </c>
      <c r="B108">
        <v>75.558959999999999</v>
      </c>
      <c r="C108" s="2">
        <v>0.10494299999999999</v>
      </c>
    </row>
    <row r="109" spans="1:3" x14ac:dyDescent="0.3">
      <c r="A109" t="b">
        <v>0</v>
      </c>
      <c r="B109">
        <v>-166.09612999999999</v>
      </c>
      <c r="C109" s="2">
        <v>-0.23068906</v>
      </c>
    </row>
    <row r="110" spans="1:3" x14ac:dyDescent="0.3">
      <c r="A110" t="b">
        <v>0</v>
      </c>
      <c r="B110">
        <v>-166.09612999999999</v>
      </c>
      <c r="C110" s="2">
        <v>-0.23068906</v>
      </c>
    </row>
    <row r="111" spans="1:3" x14ac:dyDescent="0.3">
      <c r="A111" t="b">
        <v>1</v>
      </c>
      <c r="B111">
        <v>75.558959999999999</v>
      </c>
      <c r="C111" s="2">
        <v>0.10494299999999999</v>
      </c>
    </row>
    <row r="112" spans="1:3" x14ac:dyDescent="0.3">
      <c r="A112" t="b">
        <v>1</v>
      </c>
      <c r="B112">
        <v>75.558959999999999</v>
      </c>
      <c r="C112" s="2">
        <v>0.10494299999999999</v>
      </c>
    </row>
    <row r="113" spans="1:3" x14ac:dyDescent="0.3">
      <c r="A113" t="b">
        <v>0</v>
      </c>
      <c r="B113">
        <v>-166.09612999999999</v>
      </c>
      <c r="C113" s="2">
        <v>-0.23068906</v>
      </c>
    </row>
    <row r="114" spans="1:3" x14ac:dyDescent="0.3">
      <c r="A114" t="b">
        <v>1</v>
      </c>
      <c r="B114">
        <v>75.558959999999999</v>
      </c>
      <c r="C114" s="2">
        <v>0.10494299999999999</v>
      </c>
    </row>
    <row r="115" spans="1:3" x14ac:dyDescent="0.3">
      <c r="A115" t="b">
        <v>1</v>
      </c>
      <c r="B115">
        <v>75.558959999999999</v>
      </c>
      <c r="C115" s="2">
        <v>0.10494299999999999</v>
      </c>
    </row>
    <row r="116" spans="1:3" x14ac:dyDescent="0.3">
      <c r="A116" t="b">
        <v>1</v>
      </c>
      <c r="B116">
        <v>75.558959999999999</v>
      </c>
      <c r="C116" s="2">
        <v>0.10494299999999999</v>
      </c>
    </row>
    <row r="117" spans="1:3" x14ac:dyDescent="0.3">
      <c r="A117" t="b">
        <v>0</v>
      </c>
      <c r="B117">
        <v>-166.09612999999999</v>
      </c>
      <c r="C117" s="2">
        <v>-0.23068906</v>
      </c>
    </row>
    <row r="118" spans="1:3" x14ac:dyDescent="0.3">
      <c r="A118" t="b">
        <v>1</v>
      </c>
      <c r="B118">
        <v>75.558959999999999</v>
      </c>
      <c r="C118" s="2">
        <v>0.10494299999999999</v>
      </c>
    </row>
    <row r="119" spans="1:3" x14ac:dyDescent="0.3">
      <c r="A119" t="b">
        <v>1</v>
      </c>
      <c r="B119">
        <v>75.558959999999999</v>
      </c>
      <c r="C119" s="2">
        <v>0.10494299999999999</v>
      </c>
    </row>
    <row r="120" spans="1:3" x14ac:dyDescent="0.3">
      <c r="A120" t="b">
        <v>0</v>
      </c>
      <c r="B120">
        <v>-166.09612999999999</v>
      </c>
      <c r="C120" s="2">
        <v>-0.23068906</v>
      </c>
    </row>
    <row r="121" spans="1:3" x14ac:dyDescent="0.3">
      <c r="A121" t="b">
        <v>0</v>
      </c>
      <c r="B121">
        <v>-166.09612999999999</v>
      </c>
      <c r="C121" s="2">
        <v>-0.23068906</v>
      </c>
    </row>
    <row r="122" spans="1:3" x14ac:dyDescent="0.3">
      <c r="A122" t="b">
        <v>1</v>
      </c>
      <c r="B122">
        <v>75.558959999999999</v>
      </c>
      <c r="C122" s="2">
        <v>0.10494299999999999</v>
      </c>
    </row>
    <row r="123" spans="1:3" x14ac:dyDescent="0.3">
      <c r="A123" t="b">
        <v>1</v>
      </c>
      <c r="B123">
        <v>75.558959999999999</v>
      </c>
      <c r="C123" s="2">
        <v>0.10494299999999999</v>
      </c>
    </row>
    <row r="124" spans="1:3" x14ac:dyDescent="0.3">
      <c r="A124" t="b">
        <v>0</v>
      </c>
      <c r="B124">
        <v>-166.09612999999999</v>
      </c>
      <c r="C124" s="2">
        <v>-0.23068906</v>
      </c>
    </row>
    <row r="125" spans="1:3" x14ac:dyDescent="0.3">
      <c r="A125" t="b">
        <v>0</v>
      </c>
      <c r="B125">
        <v>-166.09612999999999</v>
      </c>
      <c r="C125" s="2">
        <v>-0.23068906</v>
      </c>
    </row>
    <row r="126" spans="1:3" x14ac:dyDescent="0.3">
      <c r="A126" t="b">
        <v>1</v>
      </c>
      <c r="B126">
        <v>75.558959999999999</v>
      </c>
      <c r="C126" s="2">
        <v>0.10494299999999999</v>
      </c>
    </row>
    <row r="127" spans="1:3" x14ac:dyDescent="0.3">
      <c r="A127" t="b">
        <v>0</v>
      </c>
      <c r="B127">
        <v>-166.09612999999999</v>
      </c>
      <c r="C127" s="2">
        <v>-0.23068906</v>
      </c>
    </row>
    <row r="128" spans="1:3" x14ac:dyDescent="0.3">
      <c r="A128" t="b">
        <v>0</v>
      </c>
      <c r="B128">
        <v>-166.09612999999999</v>
      </c>
      <c r="C128" s="2">
        <v>-0.23068906</v>
      </c>
    </row>
    <row r="129" spans="1:3" x14ac:dyDescent="0.3">
      <c r="A129" t="b">
        <v>1</v>
      </c>
      <c r="B129">
        <v>75.558959999999999</v>
      </c>
      <c r="C129" s="2">
        <v>0.10494299999999999</v>
      </c>
    </row>
    <row r="130" spans="1:3" x14ac:dyDescent="0.3">
      <c r="A130" t="b">
        <v>1</v>
      </c>
      <c r="B130">
        <v>75.558959999999999</v>
      </c>
      <c r="C130" s="2">
        <v>0.10494299999999999</v>
      </c>
    </row>
    <row r="131" spans="1:3" x14ac:dyDescent="0.3">
      <c r="A131" t="b">
        <v>1</v>
      </c>
      <c r="B131">
        <v>75.558959999999999</v>
      </c>
      <c r="C131" s="2">
        <v>0.10494299999999999</v>
      </c>
    </row>
    <row r="132" spans="1:3" x14ac:dyDescent="0.3">
      <c r="A132" t="b">
        <v>0</v>
      </c>
      <c r="B132">
        <v>-166.09612999999999</v>
      </c>
      <c r="C132" s="2">
        <v>-0.23068906</v>
      </c>
    </row>
    <row r="133" spans="1:3" x14ac:dyDescent="0.3">
      <c r="A133" t="b">
        <v>1</v>
      </c>
      <c r="B133">
        <v>75.558959999999999</v>
      </c>
      <c r="C133" s="2">
        <v>0.10494299999999999</v>
      </c>
    </row>
    <row r="134" spans="1:3" x14ac:dyDescent="0.3">
      <c r="A134" t="b">
        <v>0</v>
      </c>
      <c r="B134">
        <v>-166.09612999999999</v>
      </c>
      <c r="C134" s="2">
        <v>-0.23068906</v>
      </c>
    </row>
    <row r="135" spans="1:3" x14ac:dyDescent="0.3">
      <c r="A135" t="b">
        <v>0</v>
      </c>
      <c r="B135">
        <v>-166.09612999999999</v>
      </c>
      <c r="C135" s="2">
        <v>-0.23068906</v>
      </c>
    </row>
    <row r="136" spans="1:3" x14ac:dyDescent="0.3">
      <c r="A136" t="b">
        <v>0</v>
      </c>
      <c r="B136">
        <v>-166.09612999999999</v>
      </c>
      <c r="C136" s="2">
        <v>-0.23068906</v>
      </c>
    </row>
    <row r="137" spans="1:3" x14ac:dyDescent="0.3">
      <c r="A137" t="b">
        <v>1</v>
      </c>
      <c r="B137">
        <v>75.558959999999999</v>
      </c>
      <c r="C137" s="2">
        <v>0.10494299999999999</v>
      </c>
    </row>
    <row r="138" spans="1:3" x14ac:dyDescent="0.3">
      <c r="A138" t="b">
        <v>1</v>
      </c>
      <c r="B138">
        <v>75.558959999999999</v>
      </c>
      <c r="C138" s="2">
        <v>0.10494299999999999</v>
      </c>
    </row>
    <row r="139" spans="1:3" x14ac:dyDescent="0.3">
      <c r="A139" t="b">
        <v>1</v>
      </c>
      <c r="B139">
        <v>75.558959999999999</v>
      </c>
      <c r="C139" s="2">
        <v>0.10494299999999999</v>
      </c>
    </row>
    <row r="140" spans="1:3" x14ac:dyDescent="0.3">
      <c r="A140" t="b">
        <v>1</v>
      </c>
      <c r="B140">
        <v>75.558959999999999</v>
      </c>
      <c r="C140" s="2">
        <v>0.10494299999999999</v>
      </c>
    </row>
    <row r="141" spans="1:3" x14ac:dyDescent="0.3">
      <c r="A141" t="b">
        <v>1</v>
      </c>
      <c r="B141">
        <v>75.558959999999999</v>
      </c>
      <c r="C141" s="2">
        <v>0.10494299999999999</v>
      </c>
    </row>
    <row r="142" spans="1:3" x14ac:dyDescent="0.3">
      <c r="A142" t="b">
        <v>1</v>
      </c>
      <c r="B142">
        <v>75.558959999999999</v>
      </c>
      <c r="C142" s="2">
        <v>0.10494299999999999</v>
      </c>
    </row>
    <row r="143" spans="1:3" x14ac:dyDescent="0.3">
      <c r="A143" t="b">
        <v>0</v>
      </c>
      <c r="B143">
        <v>-166.09612999999999</v>
      </c>
      <c r="C143" s="2">
        <v>-0.23068906</v>
      </c>
    </row>
    <row r="144" spans="1:3" x14ac:dyDescent="0.3">
      <c r="A144" t="b">
        <v>1</v>
      </c>
      <c r="B144">
        <v>75.558959999999999</v>
      </c>
      <c r="C144" s="2">
        <v>0.10494299999999999</v>
      </c>
    </row>
    <row r="145" spans="1:3" x14ac:dyDescent="0.3">
      <c r="A145" t="b">
        <v>1</v>
      </c>
      <c r="B145">
        <v>75.558959999999999</v>
      </c>
      <c r="C145" s="2">
        <v>0.10494299999999999</v>
      </c>
    </row>
    <row r="146" spans="1:3" x14ac:dyDescent="0.3">
      <c r="A146" t="b">
        <v>0</v>
      </c>
      <c r="B146">
        <v>-166.09612999999999</v>
      </c>
      <c r="C146" s="2">
        <v>-0.23068906</v>
      </c>
    </row>
    <row r="147" spans="1:3" x14ac:dyDescent="0.3">
      <c r="A147" t="b">
        <v>0</v>
      </c>
      <c r="B147">
        <v>-166.09612999999999</v>
      </c>
      <c r="C147" s="2">
        <v>-0.23068906</v>
      </c>
    </row>
    <row r="148" spans="1:3" x14ac:dyDescent="0.3">
      <c r="A148" t="b">
        <v>1</v>
      </c>
      <c r="B148">
        <v>75.558959999999999</v>
      </c>
      <c r="C148" s="2">
        <v>0.10494299999999999</v>
      </c>
    </row>
    <row r="149" spans="1:3" x14ac:dyDescent="0.3">
      <c r="A149" t="b">
        <v>0</v>
      </c>
      <c r="B149">
        <v>-166.09612999999999</v>
      </c>
      <c r="C149" s="2">
        <v>-0.23068906</v>
      </c>
    </row>
    <row r="150" spans="1:3" x14ac:dyDescent="0.3">
      <c r="A150" t="b">
        <v>0</v>
      </c>
      <c r="B150">
        <v>-166.09612999999999</v>
      </c>
      <c r="C150" s="2">
        <v>-0.23068906</v>
      </c>
    </row>
    <row r="151" spans="1:3" x14ac:dyDescent="0.3">
      <c r="A151" t="b">
        <v>1</v>
      </c>
      <c r="B151">
        <v>75.558959999999999</v>
      </c>
      <c r="C151" s="2">
        <v>0.10494299999999999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3DD3-9826-4D54-8072-F28EDD092744}">
  <dimension ref="A1:F151"/>
  <sheetViews>
    <sheetView workbookViewId="0">
      <selection activeCell="A23" sqref="A23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83.900760000000005</v>
      </c>
      <c r="C2" s="2">
        <v>0.11652883</v>
      </c>
      <c r="E2" s="1" t="s">
        <v>3</v>
      </c>
      <c r="F2" s="2">
        <f xml:space="preserve"> COUNTIF(TradeResults4[Column1], "VERDADEIRO") / COUNTA(TradeResults4[Column1])</f>
        <v>1</v>
      </c>
    </row>
    <row r="3" spans="1:6" ht="18" x14ac:dyDescent="0.35">
      <c r="A3" t="b">
        <v>1</v>
      </c>
      <c r="B3">
        <v>133.90496999999999</v>
      </c>
      <c r="C3" s="2">
        <v>0.18597912999999999</v>
      </c>
      <c r="E3" s="1" t="s">
        <v>4</v>
      </c>
      <c r="F3" s="3">
        <f t="array" ref="F3" xml:space="preserve"> AVERAGE(IF(TradeResults4[Column1] = TRUE,TradeResults4[Column3]))</f>
        <v>6.8104992295999991E-2</v>
      </c>
    </row>
    <row r="4" spans="1:6" ht="18" x14ac:dyDescent="0.35">
      <c r="A4" t="b">
        <v>1</v>
      </c>
      <c r="B4">
        <v>83.900760000000005</v>
      </c>
      <c r="C4" s="2">
        <v>0.11652883</v>
      </c>
      <c r="E4" s="1" t="s">
        <v>8</v>
      </c>
      <c r="F4" s="6">
        <f t="array" ref="F4" xml:space="preserve"> AVERAGE(IF(TradeResults4[Column1] = TRUE,TradeResults4[Column2],0))</f>
        <v>49.035594707333338</v>
      </c>
    </row>
    <row r="5" spans="1:6" ht="18" x14ac:dyDescent="0.35">
      <c r="A5" t="b">
        <v>1</v>
      </c>
      <c r="B5">
        <v>3.6879883000000002</v>
      </c>
      <c r="C5" s="2">
        <v>5.1222059999999998E-3</v>
      </c>
      <c r="E5" s="4" t="s">
        <v>5</v>
      </c>
      <c r="F5" s="2">
        <f t="array" ref="F5">_xlfn.STDEV.P(IF(TradeResults4[Column1]=TRUE, TradeResults4[Column3]))</f>
        <v>9.4636566049216608E-2</v>
      </c>
    </row>
    <row r="6" spans="1:6" ht="18" x14ac:dyDescent="0.35">
      <c r="A6" t="b">
        <v>1</v>
      </c>
      <c r="B6">
        <v>112.79718</v>
      </c>
      <c r="C6" s="2">
        <v>0.15666274999999999</v>
      </c>
      <c r="E6" s="1" t="s">
        <v>6</v>
      </c>
      <c r="F6" s="2">
        <f t="array" ref="F6">_xlfn.STDEV.P(IF(TradeResults4[Column1]=TRUE, IF(TradeResults4[Column3]&gt;0,TradeResults4[Column3])))</f>
        <v>6.4648424735808452E-2</v>
      </c>
    </row>
    <row r="7" spans="1:6" ht="18" x14ac:dyDescent="0.35">
      <c r="A7" t="b">
        <v>1</v>
      </c>
      <c r="B7">
        <v>-23.176452999999999</v>
      </c>
      <c r="C7" s="2">
        <v>-3.2189519999999999E-2</v>
      </c>
      <c r="E7" s="1" t="s">
        <v>7</v>
      </c>
      <c r="F7" s="3">
        <f t="array" ref="F7">_xlfn.STDEV.P(IF(TradeResults4[Column1]=TRUE, IF(TradeResults4[Column3]&lt;0,TradeResults4[Column3])))</f>
        <v>1.5915089586725894E-2</v>
      </c>
    </row>
    <row r="8" spans="1:6" x14ac:dyDescent="0.3">
      <c r="A8" t="b">
        <v>1</v>
      </c>
      <c r="B8">
        <v>141.54956000000001</v>
      </c>
      <c r="C8" s="2">
        <v>0.19659661</v>
      </c>
    </row>
    <row r="9" spans="1:6" x14ac:dyDescent="0.3">
      <c r="A9" t="b">
        <v>1</v>
      </c>
      <c r="B9">
        <v>36.918456999999997</v>
      </c>
      <c r="C9" s="2">
        <v>5.1275633000000001E-2</v>
      </c>
    </row>
    <row r="10" spans="1:6" x14ac:dyDescent="0.3">
      <c r="A10" t="b">
        <v>1</v>
      </c>
      <c r="B10">
        <v>2.100708</v>
      </c>
      <c r="C10" s="2">
        <v>2.9176499999999999E-3</v>
      </c>
    </row>
    <row r="11" spans="1:6" x14ac:dyDescent="0.3">
      <c r="A11" t="b">
        <v>1</v>
      </c>
      <c r="B11">
        <v>8.9403690000000005</v>
      </c>
      <c r="C11" s="2">
        <v>1.2417179E-2</v>
      </c>
    </row>
    <row r="12" spans="1:6" x14ac:dyDescent="0.3">
      <c r="A12" t="b">
        <v>1</v>
      </c>
      <c r="B12">
        <v>-39.679319999999997</v>
      </c>
      <c r="C12" s="2">
        <v>-5.5110168000000001E-2</v>
      </c>
    </row>
    <row r="13" spans="1:6" x14ac:dyDescent="0.3">
      <c r="A13" t="b">
        <v>1</v>
      </c>
      <c r="B13">
        <v>-23.801758</v>
      </c>
      <c r="C13" s="2">
        <v>-3.3057995E-2</v>
      </c>
    </row>
    <row r="14" spans="1:6" x14ac:dyDescent="0.3">
      <c r="A14" t="b">
        <v>1</v>
      </c>
      <c r="B14">
        <v>-2.7630005</v>
      </c>
      <c r="C14" s="2">
        <v>-3.8375007E-3</v>
      </c>
    </row>
    <row r="15" spans="1:6" x14ac:dyDescent="0.3">
      <c r="A15" t="b">
        <v>1</v>
      </c>
      <c r="B15">
        <v>138.82696999999999</v>
      </c>
      <c r="C15" s="2">
        <v>0.19281523</v>
      </c>
    </row>
    <row r="16" spans="1:6" x14ac:dyDescent="0.3">
      <c r="A16" t="b">
        <v>1</v>
      </c>
      <c r="B16">
        <v>-39.679319999999997</v>
      </c>
      <c r="C16" s="2">
        <v>-5.5110168000000001E-2</v>
      </c>
    </row>
    <row r="17" spans="1:3" x14ac:dyDescent="0.3">
      <c r="A17" t="b">
        <v>1</v>
      </c>
      <c r="B17">
        <v>115.13202</v>
      </c>
      <c r="C17" s="2">
        <v>0.15990557999999999</v>
      </c>
    </row>
    <row r="18" spans="1:3" x14ac:dyDescent="0.3">
      <c r="A18" t="b">
        <v>1</v>
      </c>
      <c r="B18">
        <v>-39.679319999999997</v>
      </c>
      <c r="C18" s="2">
        <v>-5.5110168000000001E-2</v>
      </c>
    </row>
    <row r="19" spans="1:3" x14ac:dyDescent="0.3">
      <c r="A19" t="b">
        <v>1</v>
      </c>
      <c r="B19">
        <v>-39.679319999999997</v>
      </c>
      <c r="C19" s="2">
        <v>-5.5110168000000001E-2</v>
      </c>
    </row>
    <row r="20" spans="1:3" x14ac:dyDescent="0.3">
      <c r="A20" t="b">
        <v>1</v>
      </c>
      <c r="B20">
        <v>83.900760000000005</v>
      </c>
      <c r="C20" s="2">
        <v>0.11652883</v>
      </c>
    </row>
    <row r="21" spans="1:3" x14ac:dyDescent="0.3">
      <c r="A21" t="b">
        <v>1</v>
      </c>
      <c r="B21">
        <v>-39.679319999999997</v>
      </c>
      <c r="C21" s="2">
        <v>-5.5110168000000001E-2</v>
      </c>
    </row>
    <row r="22" spans="1:3" x14ac:dyDescent="0.3">
      <c r="A22" t="b">
        <v>1</v>
      </c>
      <c r="B22">
        <v>-39.679319999999997</v>
      </c>
      <c r="C22" s="2">
        <v>-5.5110168000000001E-2</v>
      </c>
    </row>
    <row r="23" spans="1:3" x14ac:dyDescent="0.3">
      <c r="A23" t="b">
        <v>1</v>
      </c>
      <c r="B23">
        <v>-39.679319999999997</v>
      </c>
      <c r="C23" s="2">
        <v>-5.5110168000000001E-2</v>
      </c>
    </row>
    <row r="24" spans="1:3" x14ac:dyDescent="0.3">
      <c r="A24" t="b">
        <v>1</v>
      </c>
      <c r="B24">
        <v>102.76239</v>
      </c>
      <c r="C24" s="2">
        <v>0.14272554000000001</v>
      </c>
    </row>
    <row r="25" spans="1:3" x14ac:dyDescent="0.3">
      <c r="A25" t="b">
        <v>1</v>
      </c>
      <c r="B25">
        <v>83.900760000000005</v>
      </c>
      <c r="C25" s="2">
        <v>0.11652883</v>
      </c>
    </row>
    <row r="26" spans="1:3" x14ac:dyDescent="0.3">
      <c r="A26" t="b">
        <v>1</v>
      </c>
      <c r="B26">
        <v>131.39783</v>
      </c>
      <c r="C26" s="2">
        <v>0.18249698</v>
      </c>
    </row>
    <row r="27" spans="1:3" x14ac:dyDescent="0.3">
      <c r="A27" t="b">
        <v>1</v>
      </c>
      <c r="B27">
        <v>7.4674069999999997</v>
      </c>
      <c r="C27" s="2">
        <v>1.0371399E-2</v>
      </c>
    </row>
    <row r="28" spans="1:3" x14ac:dyDescent="0.3">
      <c r="A28" t="b">
        <v>1</v>
      </c>
      <c r="B28">
        <v>15.026062</v>
      </c>
      <c r="C28" s="2">
        <v>2.0869530000000001E-2</v>
      </c>
    </row>
    <row r="29" spans="1:3" x14ac:dyDescent="0.3">
      <c r="A29" t="b">
        <v>1</v>
      </c>
      <c r="B29">
        <v>-27.082214</v>
      </c>
      <c r="C29" s="2">
        <v>-3.7614185000000001E-2</v>
      </c>
    </row>
    <row r="30" spans="1:3" x14ac:dyDescent="0.3">
      <c r="A30" t="b">
        <v>1</v>
      </c>
      <c r="B30">
        <v>21.180420000000002</v>
      </c>
      <c r="C30" s="2">
        <v>2.9417249999999999E-2</v>
      </c>
    </row>
    <row r="31" spans="1:3" x14ac:dyDescent="0.3">
      <c r="A31" t="b">
        <v>1</v>
      </c>
      <c r="B31">
        <v>4.1428833000000003</v>
      </c>
      <c r="C31" s="2">
        <v>5.7540046999999999E-3</v>
      </c>
    </row>
    <row r="32" spans="1:3" x14ac:dyDescent="0.3">
      <c r="A32" t="b">
        <v>1</v>
      </c>
      <c r="B32">
        <v>83.900760000000005</v>
      </c>
      <c r="C32" s="2">
        <v>0.11652883</v>
      </c>
    </row>
    <row r="33" spans="1:3" x14ac:dyDescent="0.3">
      <c r="A33" t="b">
        <v>1</v>
      </c>
      <c r="B33">
        <v>112.43848</v>
      </c>
      <c r="C33" s="2">
        <v>0.15616456000000001</v>
      </c>
    </row>
    <row r="34" spans="1:3" x14ac:dyDescent="0.3">
      <c r="A34" t="b">
        <v>1</v>
      </c>
      <c r="B34">
        <v>-39.679319999999997</v>
      </c>
      <c r="C34" s="2">
        <v>-5.5110168000000001E-2</v>
      </c>
    </row>
    <row r="35" spans="1:3" x14ac:dyDescent="0.3">
      <c r="A35" t="b">
        <v>1</v>
      </c>
      <c r="B35">
        <v>108.0874</v>
      </c>
      <c r="C35" s="2">
        <v>0.15012138999999999</v>
      </c>
    </row>
    <row r="36" spans="1:3" x14ac:dyDescent="0.3">
      <c r="A36" t="b">
        <v>1</v>
      </c>
      <c r="B36">
        <v>144.26746</v>
      </c>
      <c r="C36" s="2">
        <v>0.20037147</v>
      </c>
    </row>
    <row r="37" spans="1:3" x14ac:dyDescent="0.3">
      <c r="A37" t="b">
        <v>1</v>
      </c>
      <c r="B37">
        <v>83.900760000000005</v>
      </c>
      <c r="C37" s="2">
        <v>0.11652883</v>
      </c>
    </row>
    <row r="38" spans="1:3" x14ac:dyDescent="0.3">
      <c r="A38" t="b">
        <v>1</v>
      </c>
      <c r="B38">
        <v>135.55699999999999</v>
      </c>
      <c r="C38" s="2">
        <v>0.18827362</v>
      </c>
    </row>
    <row r="39" spans="1:3" x14ac:dyDescent="0.3">
      <c r="A39" t="b">
        <v>1</v>
      </c>
      <c r="B39">
        <v>83.900760000000005</v>
      </c>
      <c r="C39" s="2">
        <v>0.11652883</v>
      </c>
    </row>
    <row r="40" spans="1:3" x14ac:dyDescent="0.3">
      <c r="A40" t="b">
        <v>1</v>
      </c>
      <c r="B40">
        <v>-39.679319999999997</v>
      </c>
      <c r="C40" s="2">
        <v>-5.5110168000000001E-2</v>
      </c>
    </row>
    <row r="41" spans="1:3" x14ac:dyDescent="0.3">
      <c r="A41" t="b">
        <v>1</v>
      </c>
      <c r="B41">
        <v>137.07616999999999</v>
      </c>
      <c r="C41" s="2">
        <v>0.19038357</v>
      </c>
    </row>
    <row r="42" spans="1:3" x14ac:dyDescent="0.3">
      <c r="A42" t="b">
        <v>1</v>
      </c>
      <c r="B42">
        <v>27.042480000000001</v>
      </c>
      <c r="C42" s="2">
        <v>3.7559000000000002E-2</v>
      </c>
    </row>
    <row r="43" spans="1:3" x14ac:dyDescent="0.3">
      <c r="A43" t="b">
        <v>1</v>
      </c>
      <c r="B43">
        <v>32.366028</v>
      </c>
      <c r="C43" s="2">
        <v>4.4952816999999999E-2</v>
      </c>
    </row>
    <row r="44" spans="1:3" x14ac:dyDescent="0.3">
      <c r="A44" t="b">
        <v>1</v>
      </c>
      <c r="B44">
        <v>139.85077000000001</v>
      </c>
      <c r="C44" s="2">
        <v>0.19423716999999999</v>
      </c>
    </row>
    <row r="45" spans="1:3" x14ac:dyDescent="0.3">
      <c r="A45" t="b">
        <v>1</v>
      </c>
      <c r="B45">
        <v>119.09533999999999</v>
      </c>
      <c r="C45" s="2">
        <v>0.16541019000000001</v>
      </c>
    </row>
    <row r="46" spans="1:3" x14ac:dyDescent="0.3">
      <c r="A46" t="b">
        <v>1</v>
      </c>
      <c r="B46">
        <v>-39.679319999999997</v>
      </c>
      <c r="C46" s="2">
        <v>-5.5110168000000001E-2</v>
      </c>
    </row>
    <row r="47" spans="1:3" x14ac:dyDescent="0.3">
      <c r="A47" t="b">
        <v>1</v>
      </c>
      <c r="B47">
        <v>51.208620000000003</v>
      </c>
      <c r="C47" s="2">
        <v>7.1123080000000005E-2</v>
      </c>
    </row>
    <row r="48" spans="1:3" x14ac:dyDescent="0.3">
      <c r="A48" t="b">
        <v>1</v>
      </c>
      <c r="B48">
        <v>111.62273999999999</v>
      </c>
      <c r="C48" s="2">
        <v>0.15503159</v>
      </c>
    </row>
    <row r="49" spans="1:3" x14ac:dyDescent="0.3">
      <c r="A49" t="b">
        <v>1</v>
      </c>
      <c r="B49">
        <v>-39.679319999999997</v>
      </c>
      <c r="C49" s="2">
        <v>-5.5110168000000001E-2</v>
      </c>
    </row>
    <row r="50" spans="1:3" x14ac:dyDescent="0.3">
      <c r="A50" t="b">
        <v>1</v>
      </c>
      <c r="B50">
        <v>-39.679319999999997</v>
      </c>
      <c r="C50" s="2">
        <v>-5.5110168000000001E-2</v>
      </c>
    </row>
    <row r="51" spans="1:3" x14ac:dyDescent="0.3">
      <c r="A51" t="b">
        <v>1</v>
      </c>
      <c r="B51">
        <v>-39.679319999999997</v>
      </c>
      <c r="C51" s="2">
        <v>-5.5110168000000001E-2</v>
      </c>
    </row>
    <row r="52" spans="1:3" x14ac:dyDescent="0.3">
      <c r="A52" t="b">
        <v>1</v>
      </c>
      <c r="B52">
        <v>-39.679319999999997</v>
      </c>
      <c r="C52" s="2">
        <v>-5.5110168000000001E-2</v>
      </c>
    </row>
    <row r="53" spans="1:3" x14ac:dyDescent="0.3">
      <c r="A53" t="b">
        <v>1</v>
      </c>
      <c r="B53">
        <v>124.664856</v>
      </c>
      <c r="C53" s="2">
        <v>0.17314563999999999</v>
      </c>
    </row>
    <row r="54" spans="1:3" x14ac:dyDescent="0.3">
      <c r="A54" t="b">
        <v>1</v>
      </c>
      <c r="B54">
        <v>149.78253000000001</v>
      </c>
      <c r="C54" s="2">
        <v>0.2080313</v>
      </c>
    </row>
    <row r="55" spans="1:3" x14ac:dyDescent="0.3">
      <c r="A55" t="b">
        <v>1</v>
      </c>
      <c r="B55">
        <v>-39.679319999999997</v>
      </c>
      <c r="C55" s="2">
        <v>-5.5110168000000001E-2</v>
      </c>
    </row>
    <row r="56" spans="1:3" x14ac:dyDescent="0.3">
      <c r="A56" t="b">
        <v>1</v>
      </c>
      <c r="B56">
        <v>1.8399048</v>
      </c>
      <c r="C56" s="2">
        <v>2.5554233999999999E-3</v>
      </c>
    </row>
    <row r="57" spans="1:3" x14ac:dyDescent="0.3">
      <c r="A57" t="b">
        <v>1</v>
      </c>
      <c r="B57">
        <v>106.61389</v>
      </c>
      <c r="C57" s="2">
        <v>0.14807485000000001</v>
      </c>
    </row>
    <row r="58" spans="1:3" x14ac:dyDescent="0.3">
      <c r="A58" t="b">
        <v>1</v>
      </c>
      <c r="B58">
        <v>46.322629999999997</v>
      </c>
      <c r="C58" s="2">
        <v>6.4336984999999999E-2</v>
      </c>
    </row>
    <row r="59" spans="1:3" x14ac:dyDescent="0.3">
      <c r="A59" t="b">
        <v>1</v>
      </c>
      <c r="B59">
        <v>-28.138549999999999</v>
      </c>
      <c r="C59" s="2">
        <v>-3.9081320000000003E-2</v>
      </c>
    </row>
    <row r="60" spans="1:3" x14ac:dyDescent="0.3">
      <c r="A60" t="b">
        <v>1</v>
      </c>
      <c r="B60">
        <v>-2.8253784</v>
      </c>
      <c r="C60" s="2">
        <v>-3.9241364999999997E-3</v>
      </c>
    </row>
    <row r="61" spans="1:3" x14ac:dyDescent="0.3">
      <c r="A61" t="b">
        <v>1</v>
      </c>
      <c r="B61">
        <v>126.52557</v>
      </c>
      <c r="C61" s="2">
        <v>0.17572995999999999</v>
      </c>
    </row>
    <row r="62" spans="1:3" x14ac:dyDescent="0.3">
      <c r="A62" t="b">
        <v>1</v>
      </c>
      <c r="B62">
        <v>-18.18628</v>
      </c>
      <c r="C62" s="2">
        <v>-2.5258722000000001E-2</v>
      </c>
    </row>
    <row r="63" spans="1:3" x14ac:dyDescent="0.3">
      <c r="A63" t="b">
        <v>1</v>
      </c>
      <c r="B63">
        <v>116.80377</v>
      </c>
      <c r="C63" s="2">
        <v>0.16222747000000001</v>
      </c>
    </row>
    <row r="64" spans="1:3" x14ac:dyDescent="0.3">
      <c r="A64" t="b">
        <v>1</v>
      </c>
      <c r="B64">
        <v>123.08246</v>
      </c>
      <c r="C64" s="2">
        <v>0.17094786000000001</v>
      </c>
    </row>
    <row r="65" spans="1:3" x14ac:dyDescent="0.3">
      <c r="A65" t="b">
        <v>1</v>
      </c>
      <c r="B65">
        <v>1.8639526</v>
      </c>
      <c r="C65" s="2">
        <v>2.5888232000000001E-3</v>
      </c>
    </row>
    <row r="66" spans="1:3" x14ac:dyDescent="0.3">
      <c r="A66" t="b">
        <v>1</v>
      </c>
      <c r="B66">
        <v>131.4726</v>
      </c>
      <c r="C66" s="2">
        <v>0.18260082999999999</v>
      </c>
    </row>
    <row r="67" spans="1:3" x14ac:dyDescent="0.3">
      <c r="A67" t="b">
        <v>1</v>
      </c>
      <c r="B67">
        <v>142.71691999999999</v>
      </c>
      <c r="C67" s="2">
        <v>0.19821794000000001</v>
      </c>
    </row>
    <row r="68" spans="1:3" x14ac:dyDescent="0.3">
      <c r="A68" t="b">
        <v>1</v>
      </c>
      <c r="B68">
        <v>37.962829999999997</v>
      </c>
      <c r="C68" s="2">
        <v>5.2726152999999998E-2</v>
      </c>
    </row>
    <row r="69" spans="1:3" x14ac:dyDescent="0.3">
      <c r="A69" t="b">
        <v>1</v>
      </c>
      <c r="B69">
        <v>121.05096399999999</v>
      </c>
      <c r="C69" s="2">
        <v>0.16812634000000001</v>
      </c>
    </row>
    <row r="70" spans="1:3" x14ac:dyDescent="0.3">
      <c r="A70" t="b">
        <v>1</v>
      </c>
      <c r="B70">
        <v>48.816955999999998</v>
      </c>
      <c r="C70" s="2">
        <v>6.7801330000000007E-2</v>
      </c>
    </row>
    <row r="71" spans="1:3" x14ac:dyDescent="0.3">
      <c r="A71" t="b">
        <v>1</v>
      </c>
      <c r="B71">
        <v>8.3436889999999995</v>
      </c>
      <c r="C71" s="2">
        <v>1.1588457E-2</v>
      </c>
    </row>
    <row r="72" spans="1:3" x14ac:dyDescent="0.3">
      <c r="A72" t="b">
        <v>1</v>
      </c>
      <c r="B72">
        <v>139.96709999999999</v>
      </c>
      <c r="C72" s="2">
        <v>0.19439875000000001</v>
      </c>
    </row>
    <row r="73" spans="1:3" x14ac:dyDescent="0.3">
      <c r="A73" t="b">
        <v>1</v>
      </c>
      <c r="B73">
        <v>149.77288999999999</v>
      </c>
      <c r="C73" s="2">
        <v>0.20801790000000001</v>
      </c>
    </row>
    <row r="74" spans="1:3" x14ac:dyDescent="0.3">
      <c r="A74" t="b">
        <v>1</v>
      </c>
      <c r="B74">
        <v>16.783203</v>
      </c>
      <c r="C74" s="2">
        <v>2.3310003999999999E-2</v>
      </c>
    </row>
    <row r="75" spans="1:3" x14ac:dyDescent="0.3">
      <c r="A75" t="b">
        <v>1</v>
      </c>
      <c r="B75">
        <v>151.49889999999999</v>
      </c>
      <c r="C75" s="2">
        <v>0.21041514</v>
      </c>
    </row>
    <row r="76" spans="1:3" x14ac:dyDescent="0.3">
      <c r="A76" t="b">
        <v>1</v>
      </c>
      <c r="B76">
        <v>120.50769</v>
      </c>
      <c r="C76" s="2">
        <v>0.16737179999999999</v>
      </c>
    </row>
    <row r="77" spans="1:3" x14ac:dyDescent="0.3">
      <c r="A77" t="b">
        <v>1</v>
      </c>
      <c r="B77">
        <v>120.568726</v>
      </c>
      <c r="C77" s="2">
        <v>0.16745657</v>
      </c>
    </row>
    <row r="78" spans="1:3" x14ac:dyDescent="0.3">
      <c r="A78" t="b">
        <v>1</v>
      </c>
      <c r="B78">
        <v>111.63769499999999</v>
      </c>
      <c r="C78" s="2">
        <v>0.15505235000000001</v>
      </c>
    </row>
    <row r="79" spans="1:3" x14ac:dyDescent="0.3">
      <c r="A79" t="b">
        <v>1</v>
      </c>
      <c r="B79">
        <v>22.618286000000001</v>
      </c>
      <c r="C79" s="2">
        <v>3.1414285E-2</v>
      </c>
    </row>
    <row r="80" spans="1:3" x14ac:dyDescent="0.3">
      <c r="A80" t="b">
        <v>1</v>
      </c>
      <c r="B80">
        <v>140.35589999999999</v>
      </c>
      <c r="C80" s="2">
        <v>0.19493874999999999</v>
      </c>
    </row>
    <row r="81" spans="1:3" x14ac:dyDescent="0.3">
      <c r="A81" t="b">
        <v>1</v>
      </c>
      <c r="B81">
        <v>117.084045</v>
      </c>
      <c r="C81" s="2">
        <v>0.16261672999999999</v>
      </c>
    </row>
    <row r="82" spans="1:3" x14ac:dyDescent="0.3">
      <c r="A82" t="b">
        <v>1</v>
      </c>
      <c r="B82">
        <v>-9.4720460000000006</v>
      </c>
      <c r="C82" s="2">
        <v>-1.315562E-2</v>
      </c>
    </row>
    <row r="83" spans="1:3" x14ac:dyDescent="0.3">
      <c r="A83" t="b">
        <v>1</v>
      </c>
      <c r="B83">
        <v>130.53583</v>
      </c>
      <c r="C83" s="2">
        <v>0.18129976</v>
      </c>
    </row>
    <row r="84" spans="1:3" x14ac:dyDescent="0.3">
      <c r="A84" t="b">
        <v>1</v>
      </c>
      <c r="B84">
        <v>47.4375</v>
      </c>
      <c r="C84" s="2">
        <v>6.588542E-2</v>
      </c>
    </row>
    <row r="85" spans="1:3" x14ac:dyDescent="0.3">
      <c r="A85" t="b">
        <v>1</v>
      </c>
      <c r="B85">
        <v>83.900760000000005</v>
      </c>
      <c r="C85" s="2">
        <v>0.11652883</v>
      </c>
    </row>
    <row r="86" spans="1:3" x14ac:dyDescent="0.3">
      <c r="A86" t="b">
        <v>1</v>
      </c>
      <c r="B86">
        <v>19.155211999999999</v>
      </c>
      <c r="C86" s="2">
        <v>2.6604461999999999E-2</v>
      </c>
    </row>
    <row r="87" spans="1:3" x14ac:dyDescent="0.3">
      <c r="A87" t="b">
        <v>1</v>
      </c>
      <c r="B87">
        <v>-39.679319999999997</v>
      </c>
      <c r="C87" s="2">
        <v>-5.5110168000000001E-2</v>
      </c>
    </row>
    <row r="88" spans="1:3" x14ac:dyDescent="0.3">
      <c r="A88" t="b">
        <v>1</v>
      </c>
      <c r="B88">
        <v>-39.679319999999997</v>
      </c>
      <c r="C88" s="2">
        <v>-5.5110168000000001E-2</v>
      </c>
    </row>
    <row r="89" spans="1:3" x14ac:dyDescent="0.3">
      <c r="A89" t="b">
        <v>1</v>
      </c>
      <c r="B89">
        <v>116.03906000000001</v>
      </c>
      <c r="C89" s="2">
        <v>0.16116537</v>
      </c>
    </row>
    <row r="90" spans="1:3" x14ac:dyDescent="0.3">
      <c r="A90" t="b">
        <v>1</v>
      </c>
      <c r="B90">
        <v>40.824036</v>
      </c>
      <c r="C90" s="2">
        <v>5.6700050000000002E-2</v>
      </c>
    </row>
    <row r="91" spans="1:3" x14ac:dyDescent="0.3">
      <c r="A91" t="b">
        <v>1</v>
      </c>
      <c r="B91">
        <v>124.750244</v>
      </c>
      <c r="C91" s="2">
        <v>0.17326424000000001</v>
      </c>
    </row>
    <row r="92" spans="1:3" x14ac:dyDescent="0.3">
      <c r="A92" t="b">
        <v>1</v>
      </c>
      <c r="B92">
        <v>-39.679319999999997</v>
      </c>
      <c r="C92" s="2">
        <v>-5.5110168000000001E-2</v>
      </c>
    </row>
    <row r="93" spans="1:3" x14ac:dyDescent="0.3">
      <c r="A93" t="b">
        <v>1</v>
      </c>
      <c r="B93">
        <v>-39.679319999999997</v>
      </c>
      <c r="C93" s="2">
        <v>-5.5110168000000001E-2</v>
      </c>
    </row>
    <row r="94" spans="1:3" x14ac:dyDescent="0.3">
      <c r="A94" t="b">
        <v>1</v>
      </c>
      <c r="B94">
        <v>83.900760000000005</v>
      </c>
      <c r="C94" s="2">
        <v>0.11652883</v>
      </c>
    </row>
    <row r="95" spans="1:3" x14ac:dyDescent="0.3">
      <c r="A95" t="b">
        <v>1</v>
      </c>
      <c r="B95">
        <v>27.747924999999999</v>
      </c>
      <c r="C95" s="2">
        <v>3.8538784E-2</v>
      </c>
    </row>
    <row r="96" spans="1:3" x14ac:dyDescent="0.3">
      <c r="A96" t="b">
        <v>1</v>
      </c>
      <c r="B96">
        <v>117.38518999999999</v>
      </c>
      <c r="C96" s="2">
        <v>0.16303498999999999</v>
      </c>
    </row>
    <row r="97" spans="1:3" x14ac:dyDescent="0.3">
      <c r="A97" t="b">
        <v>1</v>
      </c>
      <c r="B97">
        <v>-39.679319999999997</v>
      </c>
      <c r="C97" s="2">
        <v>-5.5110168000000001E-2</v>
      </c>
    </row>
    <row r="98" spans="1:3" x14ac:dyDescent="0.3">
      <c r="A98" t="b">
        <v>1</v>
      </c>
      <c r="B98">
        <v>83.900760000000005</v>
      </c>
      <c r="C98" s="2">
        <v>0.11652883</v>
      </c>
    </row>
    <row r="99" spans="1:3" x14ac:dyDescent="0.3">
      <c r="A99" t="b">
        <v>1</v>
      </c>
      <c r="B99">
        <v>83.900760000000005</v>
      </c>
      <c r="C99" s="2">
        <v>0.11652883</v>
      </c>
    </row>
    <row r="100" spans="1:3" x14ac:dyDescent="0.3">
      <c r="A100" t="b">
        <v>1</v>
      </c>
      <c r="B100">
        <v>-39.679319999999997</v>
      </c>
      <c r="C100" s="2">
        <v>-5.5110168000000001E-2</v>
      </c>
    </row>
    <row r="101" spans="1:3" x14ac:dyDescent="0.3">
      <c r="A101" t="b">
        <v>1</v>
      </c>
      <c r="B101">
        <v>-39.679319999999997</v>
      </c>
      <c r="C101" s="2">
        <v>-5.5110168000000001E-2</v>
      </c>
    </row>
    <row r="102" spans="1:3" x14ac:dyDescent="0.3">
      <c r="A102" t="b">
        <v>1</v>
      </c>
      <c r="B102">
        <v>-39.679319999999997</v>
      </c>
      <c r="C102" s="2">
        <v>-5.5110168000000001E-2</v>
      </c>
    </row>
    <row r="103" spans="1:3" x14ac:dyDescent="0.3">
      <c r="A103" t="b">
        <v>1</v>
      </c>
      <c r="B103">
        <v>-39.679319999999997</v>
      </c>
      <c r="C103" s="2">
        <v>-5.5110168000000001E-2</v>
      </c>
    </row>
    <row r="104" spans="1:3" x14ac:dyDescent="0.3">
      <c r="A104" t="b">
        <v>1</v>
      </c>
      <c r="B104">
        <v>83.900760000000005</v>
      </c>
      <c r="C104" s="2">
        <v>0.11652883</v>
      </c>
    </row>
    <row r="105" spans="1:3" x14ac:dyDescent="0.3">
      <c r="A105" t="b">
        <v>1</v>
      </c>
      <c r="B105">
        <v>-23.627929999999999</v>
      </c>
      <c r="C105" s="2">
        <v>-3.2816570000000003E-2</v>
      </c>
    </row>
    <row r="106" spans="1:3" x14ac:dyDescent="0.3">
      <c r="A106" t="b">
        <v>1</v>
      </c>
      <c r="B106">
        <v>30.799377</v>
      </c>
      <c r="C106" s="2">
        <v>4.2776912E-2</v>
      </c>
    </row>
    <row r="107" spans="1:3" x14ac:dyDescent="0.3">
      <c r="A107" t="b">
        <v>1</v>
      </c>
      <c r="B107">
        <v>83.900760000000005</v>
      </c>
      <c r="C107" s="2">
        <v>0.11652883</v>
      </c>
    </row>
    <row r="108" spans="1:3" x14ac:dyDescent="0.3">
      <c r="A108" t="b">
        <v>1</v>
      </c>
      <c r="B108">
        <v>151.86841000000001</v>
      </c>
      <c r="C108" s="2">
        <v>0.21092834999999999</v>
      </c>
    </row>
    <row r="109" spans="1:3" x14ac:dyDescent="0.3">
      <c r="A109" t="b">
        <v>1</v>
      </c>
      <c r="B109">
        <v>15.693237</v>
      </c>
      <c r="C109" s="2">
        <v>2.1796163E-2</v>
      </c>
    </row>
    <row r="110" spans="1:3" x14ac:dyDescent="0.3">
      <c r="A110" t="b">
        <v>1</v>
      </c>
      <c r="B110">
        <v>123.217224</v>
      </c>
      <c r="C110" s="2">
        <v>0.17113503999999999</v>
      </c>
    </row>
    <row r="111" spans="1:3" x14ac:dyDescent="0.3">
      <c r="A111" t="b">
        <v>1</v>
      </c>
      <c r="B111">
        <v>5.329834</v>
      </c>
      <c r="C111" s="2">
        <v>7.4025469999999998E-3</v>
      </c>
    </row>
    <row r="112" spans="1:3" x14ac:dyDescent="0.3">
      <c r="A112" t="b">
        <v>1</v>
      </c>
      <c r="B112">
        <v>-39.679319999999997</v>
      </c>
      <c r="C112" s="2">
        <v>-5.5110168000000001E-2</v>
      </c>
    </row>
    <row r="113" spans="1:3" x14ac:dyDescent="0.3">
      <c r="A113" t="b">
        <v>1</v>
      </c>
      <c r="B113">
        <v>31.483703999999999</v>
      </c>
      <c r="C113" s="2">
        <v>4.3727363999999998E-2</v>
      </c>
    </row>
    <row r="114" spans="1:3" x14ac:dyDescent="0.3">
      <c r="A114" t="b">
        <v>1</v>
      </c>
      <c r="B114">
        <v>135.90227999999999</v>
      </c>
      <c r="C114" s="2">
        <v>0.18875317</v>
      </c>
    </row>
    <row r="115" spans="1:3" x14ac:dyDescent="0.3">
      <c r="A115" t="b">
        <v>1</v>
      </c>
      <c r="B115">
        <v>109.43347</v>
      </c>
      <c r="C115" s="2">
        <v>0.15199093999999999</v>
      </c>
    </row>
    <row r="116" spans="1:3" x14ac:dyDescent="0.3">
      <c r="A116" t="b">
        <v>1</v>
      </c>
      <c r="B116">
        <v>-39.679319999999997</v>
      </c>
      <c r="C116" s="2">
        <v>-5.5110168000000001E-2</v>
      </c>
    </row>
    <row r="117" spans="1:3" x14ac:dyDescent="0.3">
      <c r="A117" t="b">
        <v>1</v>
      </c>
      <c r="B117">
        <v>124.45654</v>
      </c>
      <c r="C117" s="2">
        <v>0.17285632000000001</v>
      </c>
    </row>
    <row r="118" spans="1:3" x14ac:dyDescent="0.3">
      <c r="A118" t="b">
        <v>1</v>
      </c>
      <c r="B118">
        <v>111.70721399999999</v>
      </c>
      <c r="C118" s="2">
        <v>0.15514891</v>
      </c>
    </row>
    <row r="119" spans="1:3" x14ac:dyDescent="0.3">
      <c r="A119" t="b">
        <v>1</v>
      </c>
      <c r="B119">
        <v>138.98328000000001</v>
      </c>
      <c r="C119" s="2">
        <v>0.19303232000000001</v>
      </c>
    </row>
    <row r="120" spans="1:3" x14ac:dyDescent="0.3">
      <c r="A120" t="b">
        <v>1</v>
      </c>
      <c r="B120">
        <v>33.633057000000001</v>
      </c>
      <c r="C120" s="2">
        <v>4.6712576999999998E-2</v>
      </c>
    </row>
    <row r="121" spans="1:3" x14ac:dyDescent="0.3">
      <c r="A121" t="b">
        <v>1</v>
      </c>
      <c r="B121">
        <v>83.900760000000005</v>
      </c>
      <c r="C121" s="2">
        <v>0.11652883</v>
      </c>
    </row>
    <row r="122" spans="1:3" x14ac:dyDescent="0.3">
      <c r="A122" t="b">
        <v>1</v>
      </c>
      <c r="B122">
        <v>83.900760000000005</v>
      </c>
      <c r="C122" s="2">
        <v>0.11652883</v>
      </c>
    </row>
    <row r="123" spans="1:3" x14ac:dyDescent="0.3">
      <c r="A123" t="b">
        <v>1</v>
      </c>
      <c r="B123">
        <v>-39.679319999999997</v>
      </c>
      <c r="C123" s="2">
        <v>-5.5110168000000001E-2</v>
      </c>
    </row>
    <row r="124" spans="1:3" x14ac:dyDescent="0.3">
      <c r="A124" t="b">
        <v>1</v>
      </c>
      <c r="B124">
        <v>46.130614999999999</v>
      </c>
      <c r="C124" s="2">
        <v>6.4070299999999997E-2</v>
      </c>
    </row>
    <row r="125" spans="1:3" x14ac:dyDescent="0.3">
      <c r="A125" t="b">
        <v>1</v>
      </c>
      <c r="B125">
        <v>-2.515625</v>
      </c>
      <c r="C125" s="2">
        <v>-3.4939237000000001E-3</v>
      </c>
    </row>
    <row r="126" spans="1:3" x14ac:dyDescent="0.3">
      <c r="A126" t="b">
        <v>1</v>
      </c>
      <c r="B126">
        <v>42.903503000000001</v>
      </c>
      <c r="C126" s="2">
        <v>5.9588198000000002E-2</v>
      </c>
    </row>
    <row r="127" spans="1:3" x14ac:dyDescent="0.3">
      <c r="A127" t="b">
        <v>1</v>
      </c>
      <c r="B127">
        <v>-39.679319999999997</v>
      </c>
      <c r="C127" s="2">
        <v>-5.5110168000000001E-2</v>
      </c>
    </row>
    <row r="128" spans="1:3" x14ac:dyDescent="0.3">
      <c r="A128" t="b">
        <v>1</v>
      </c>
      <c r="B128">
        <v>-9.7761840000000007</v>
      </c>
      <c r="C128" s="2">
        <v>-1.3578033E-2</v>
      </c>
    </row>
    <row r="129" spans="1:3" x14ac:dyDescent="0.3">
      <c r="A129" t="b">
        <v>1</v>
      </c>
      <c r="B129">
        <v>-39.679319999999997</v>
      </c>
      <c r="C129" s="2">
        <v>-5.5110168000000001E-2</v>
      </c>
    </row>
    <row r="130" spans="1:3" x14ac:dyDescent="0.3">
      <c r="A130" t="b">
        <v>1</v>
      </c>
      <c r="B130">
        <v>-39.679319999999997</v>
      </c>
      <c r="C130" s="2">
        <v>-5.5110168000000001E-2</v>
      </c>
    </row>
    <row r="131" spans="1:3" x14ac:dyDescent="0.3">
      <c r="A131" t="b">
        <v>1</v>
      </c>
      <c r="B131">
        <v>83.900760000000005</v>
      </c>
      <c r="C131" s="2">
        <v>0.11652883</v>
      </c>
    </row>
    <row r="132" spans="1:3" x14ac:dyDescent="0.3">
      <c r="A132" t="b">
        <v>1</v>
      </c>
      <c r="B132">
        <v>102.38275</v>
      </c>
      <c r="C132" s="2">
        <v>0.14219825999999999</v>
      </c>
    </row>
    <row r="133" spans="1:3" x14ac:dyDescent="0.3">
      <c r="A133" t="b">
        <v>1</v>
      </c>
      <c r="B133">
        <v>109.80615</v>
      </c>
      <c r="C133" s="2">
        <v>0.15250854</v>
      </c>
    </row>
    <row r="134" spans="1:3" x14ac:dyDescent="0.3">
      <c r="A134" t="b">
        <v>1</v>
      </c>
      <c r="B134">
        <v>133.77771000000001</v>
      </c>
      <c r="C134" s="2">
        <v>0.18580236999999999</v>
      </c>
    </row>
    <row r="135" spans="1:3" x14ac:dyDescent="0.3">
      <c r="A135" t="b">
        <v>1</v>
      </c>
      <c r="B135">
        <v>-39.679319999999997</v>
      </c>
      <c r="C135" s="2">
        <v>-5.5110168000000001E-2</v>
      </c>
    </row>
    <row r="136" spans="1:3" x14ac:dyDescent="0.3">
      <c r="A136" t="b">
        <v>1</v>
      </c>
      <c r="B136">
        <v>118.35388</v>
      </c>
      <c r="C136" s="2">
        <v>0.16438038999999999</v>
      </c>
    </row>
    <row r="137" spans="1:3" x14ac:dyDescent="0.3">
      <c r="A137" t="b">
        <v>1</v>
      </c>
      <c r="B137">
        <v>11.262268000000001</v>
      </c>
      <c r="C137" s="2">
        <v>1.5642039999999999E-2</v>
      </c>
    </row>
    <row r="138" spans="1:3" x14ac:dyDescent="0.3">
      <c r="A138" t="b">
        <v>1</v>
      </c>
      <c r="B138">
        <v>83.900760000000005</v>
      </c>
      <c r="C138" s="2">
        <v>0.11652883</v>
      </c>
    </row>
    <row r="139" spans="1:3" x14ac:dyDescent="0.3">
      <c r="A139" t="b">
        <v>1</v>
      </c>
      <c r="B139">
        <v>116.846436</v>
      </c>
      <c r="C139" s="2">
        <v>0.16228671</v>
      </c>
    </row>
    <row r="140" spans="1:3" x14ac:dyDescent="0.3">
      <c r="A140" t="b">
        <v>1</v>
      </c>
      <c r="B140">
        <v>-39.679319999999997</v>
      </c>
      <c r="C140" s="2">
        <v>-5.5110168000000001E-2</v>
      </c>
    </row>
    <row r="141" spans="1:3" x14ac:dyDescent="0.3">
      <c r="A141" t="b">
        <v>1</v>
      </c>
      <c r="B141">
        <v>-39.679319999999997</v>
      </c>
      <c r="C141" s="2">
        <v>-5.5110168000000001E-2</v>
      </c>
    </row>
    <row r="142" spans="1:3" x14ac:dyDescent="0.3">
      <c r="A142" t="b">
        <v>1</v>
      </c>
      <c r="B142">
        <v>-39.679319999999997</v>
      </c>
      <c r="C142" s="2">
        <v>-5.5110168000000001E-2</v>
      </c>
    </row>
    <row r="143" spans="1:3" x14ac:dyDescent="0.3">
      <c r="A143" t="b">
        <v>1</v>
      </c>
      <c r="B143">
        <v>23.640076000000001</v>
      </c>
      <c r="C143" s="2">
        <v>3.2833439999999998E-2</v>
      </c>
    </row>
    <row r="144" spans="1:3" x14ac:dyDescent="0.3">
      <c r="A144" t="b">
        <v>1</v>
      </c>
      <c r="B144">
        <v>83.900760000000005</v>
      </c>
      <c r="C144" s="2">
        <v>0.11652883</v>
      </c>
    </row>
    <row r="145" spans="1:3" x14ac:dyDescent="0.3">
      <c r="A145" t="b">
        <v>1</v>
      </c>
      <c r="B145">
        <v>114.43115</v>
      </c>
      <c r="C145" s="2">
        <v>0.15893214999999999</v>
      </c>
    </row>
    <row r="146" spans="1:3" x14ac:dyDescent="0.3">
      <c r="A146" t="b">
        <v>1</v>
      </c>
      <c r="B146">
        <v>134.81084999999999</v>
      </c>
      <c r="C146" s="2">
        <v>0.18723729</v>
      </c>
    </row>
    <row r="147" spans="1:3" x14ac:dyDescent="0.3">
      <c r="A147" t="b">
        <v>1</v>
      </c>
      <c r="B147">
        <v>-39.679319999999997</v>
      </c>
      <c r="C147" s="2">
        <v>-5.5110168000000001E-2</v>
      </c>
    </row>
    <row r="148" spans="1:3" x14ac:dyDescent="0.3">
      <c r="A148" t="b">
        <v>1</v>
      </c>
      <c r="B148">
        <v>137.58875</v>
      </c>
      <c r="C148" s="2">
        <v>0.19109549000000001</v>
      </c>
    </row>
    <row r="149" spans="1:3" x14ac:dyDescent="0.3">
      <c r="A149" t="b">
        <v>1</v>
      </c>
      <c r="B149">
        <v>-17.791687</v>
      </c>
      <c r="C149" s="2">
        <v>-2.4710676000000001E-2</v>
      </c>
    </row>
    <row r="150" spans="1:3" x14ac:dyDescent="0.3">
      <c r="A150" t="b">
        <v>1</v>
      </c>
      <c r="B150">
        <v>102.00964</v>
      </c>
      <c r="C150" s="2">
        <v>0.14168006</v>
      </c>
    </row>
    <row r="151" spans="1:3" x14ac:dyDescent="0.3">
      <c r="A151" t="b">
        <v>1</v>
      </c>
      <c r="B151">
        <v>119.62676999999999</v>
      </c>
      <c r="C151" s="2">
        <v>0.16614829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CF75-DB39-49AB-A609-1021B90FD6AF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9.5546875" customWidth="1"/>
    <col min="6" max="6" width="12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101.571594</v>
      </c>
      <c r="C2" s="2">
        <v>0.14107165999999999</v>
      </c>
      <c r="E2" s="1" t="s">
        <v>3</v>
      </c>
      <c r="F2" s="2">
        <f xml:space="preserve"> COUNTIF(TradeResults3[Column1], "VERDADEIRO") / COUNTA(TradeResults3[Column1])</f>
        <v>1</v>
      </c>
    </row>
    <row r="3" spans="1:6" ht="18" x14ac:dyDescent="0.35">
      <c r="A3" t="b">
        <v>1</v>
      </c>
      <c r="B3">
        <v>-74.571960000000004</v>
      </c>
      <c r="C3" s="2">
        <v>-0.10357217000000001</v>
      </c>
      <c r="E3" s="1" t="s">
        <v>4</v>
      </c>
      <c r="F3" s="3">
        <f t="array" ref="F3" xml:space="preserve"> AVERAGE(IF(TradeResults3[Column1] = TRUE,TradeResults3[Column3]))</f>
        <v>2.6904539333333352E-2</v>
      </c>
    </row>
    <row r="4" spans="1:6" ht="18" x14ac:dyDescent="0.35">
      <c r="A4" t="b">
        <v>1</v>
      </c>
      <c r="B4">
        <v>101.571594</v>
      </c>
      <c r="C4" s="2">
        <v>0.14107165999999999</v>
      </c>
      <c r="E4" s="1" t="s">
        <v>8</v>
      </c>
      <c r="F4" s="6">
        <f t="array" ref="F4" xml:space="preserve"> AVERAGE(IF(TradeResults3[Column1] = TRUE,TradeResults3[Column2],0))</f>
        <v>19.37126879999996</v>
      </c>
    </row>
    <row r="5" spans="1:6" ht="18" x14ac:dyDescent="0.35">
      <c r="A5" t="b">
        <v>1</v>
      </c>
      <c r="B5">
        <v>101.571594</v>
      </c>
      <c r="C5" s="2">
        <v>0.14107165999999999</v>
      </c>
      <c r="E5" s="4" t="s">
        <v>5</v>
      </c>
      <c r="F5" s="2">
        <f t="array" ref="F5">_xlfn.STDEV.P(IF(TradeResults3[Column1]=TRUE, TradeResults3[Column3]))</f>
        <v>0.12204978581975599</v>
      </c>
    </row>
    <row r="6" spans="1:6" ht="18" x14ac:dyDescent="0.35">
      <c r="A6" t="b">
        <v>1</v>
      </c>
      <c r="B6">
        <v>-74.571960000000004</v>
      </c>
      <c r="C6" s="2">
        <v>-0.10357217000000001</v>
      </c>
      <c r="E6" s="1" t="s">
        <v>6</v>
      </c>
      <c r="F6" s="2">
        <f t="array" ref="F6">_xlfn.STDEV.P(IF(TradeResults3[Column1]=TRUE, IF(TradeResults3[Column3]&gt;0,TradeResults3[Column3])))</f>
        <v>1.3877787807814457E-16</v>
      </c>
    </row>
    <row r="7" spans="1:6" ht="18" x14ac:dyDescent="0.35">
      <c r="A7" t="b">
        <v>1</v>
      </c>
      <c r="B7">
        <v>-74.571960000000004</v>
      </c>
      <c r="C7" s="2">
        <v>-0.10357217000000001</v>
      </c>
      <c r="E7" s="1" t="s">
        <v>7</v>
      </c>
      <c r="F7" s="3">
        <f t="array" ref="F7">_xlfn.STDEV.P(IF(TradeResults3[Column1]=TRUE, IF(TradeResults3[Column3]&lt;0,TradeResults3[Column3])))</f>
        <v>1.5265566588595902E-16</v>
      </c>
    </row>
    <row r="8" spans="1:6" x14ac:dyDescent="0.3">
      <c r="A8" t="b">
        <v>1</v>
      </c>
      <c r="B8">
        <v>-74.571960000000004</v>
      </c>
      <c r="C8" s="2">
        <v>-0.10357217000000001</v>
      </c>
    </row>
    <row r="9" spans="1:6" x14ac:dyDescent="0.3">
      <c r="A9" t="b">
        <v>1</v>
      </c>
      <c r="B9">
        <v>-74.571960000000004</v>
      </c>
      <c r="C9" s="2">
        <v>-0.10357217000000001</v>
      </c>
    </row>
    <row r="10" spans="1:6" x14ac:dyDescent="0.3">
      <c r="A10" t="b">
        <v>1</v>
      </c>
      <c r="B10">
        <v>101.571594</v>
      </c>
      <c r="C10" s="2">
        <v>0.14107165999999999</v>
      </c>
    </row>
    <row r="11" spans="1:6" x14ac:dyDescent="0.3">
      <c r="A11" t="b">
        <v>1</v>
      </c>
      <c r="B11">
        <v>-74.571960000000004</v>
      </c>
      <c r="C11" s="2">
        <v>-0.10357217000000001</v>
      </c>
    </row>
    <row r="12" spans="1:6" x14ac:dyDescent="0.3">
      <c r="A12" t="b">
        <v>1</v>
      </c>
      <c r="B12">
        <v>-74.571960000000004</v>
      </c>
      <c r="C12" s="2">
        <v>-0.10357217000000001</v>
      </c>
    </row>
    <row r="13" spans="1:6" x14ac:dyDescent="0.3">
      <c r="A13" t="b">
        <v>1</v>
      </c>
      <c r="B13">
        <v>-74.571960000000004</v>
      </c>
      <c r="C13" s="2">
        <v>-0.10357217000000001</v>
      </c>
    </row>
    <row r="14" spans="1:6" x14ac:dyDescent="0.3">
      <c r="A14" t="b">
        <v>1</v>
      </c>
      <c r="B14">
        <v>101.571594</v>
      </c>
      <c r="C14" s="2">
        <v>0.14107165999999999</v>
      </c>
    </row>
    <row r="15" spans="1:6" x14ac:dyDescent="0.3">
      <c r="A15" t="b">
        <v>1</v>
      </c>
      <c r="B15">
        <v>-74.571960000000004</v>
      </c>
      <c r="C15" s="2">
        <v>-0.10357217000000001</v>
      </c>
    </row>
    <row r="16" spans="1:6" x14ac:dyDescent="0.3">
      <c r="A16" t="b">
        <v>1</v>
      </c>
      <c r="B16">
        <v>-74.571960000000004</v>
      </c>
      <c r="C16" s="2">
        <v>-0.10357217000000001</v>
      </c>
    </row>
    <row r="17" spans="1:3" x14ac:dyDescent="0.3">
      <c r="A17" t="b">
        <v>1</v>
      </c>
      <c r="B17">
        <v>101.571594</v>
      </c>
      <c r="C17" s="2">
        <v>0.14107165999999999</v>
      </c>
    </row>
    <row r="18" spans="1:3" x14ac:dyDescent="0.3">
      <c r="A18" t="b">
        <v>1</v>
      </c>
      <c r="B18">
        <v>101.571594</v>
      </c>
      <c r="C18" s="2">
        <v>0.14107165999999999</v>
      </c>
    </row>
    <row r="19" spans="1:3" x14ac:dyDescent="0.3">
      <c r="A19" t="b">
        <v>1</v>
      </c>
      <c r="B19">
        <v>101.571594</v>
      </c>
      <c r="C19" s="2">
        <v>0.14107165999999999</v>
      </c>
    </row>
    <row r="20" spans="1:3" x14ac:dyDescent="0.3">
      <c r="A20" t="b">
        <v>1</v>
      </c>
      <c r="B20">
        <v>-74.571960000000004</v>
      </c>
      <c r="C20" s="2">
        <v>-0.10357217000000001</v>
      </c>
    </row>
    <row r="21" spans="1:3" x14ac:dyDescent="0.3">
      <c r="A21" t="b">
        <v>1</v>
      </c>
      <c r="B21">
        <v>101.571594</v>
      </c>
      <c r="C21" s="2">
        <v>0.14107165999999999</v>
      </c>
    </row>
    <row r="22" spans="1:3" x14ac:dyDescent="0.3">
      <c r="A22" t="b">
        <v>1</v>
      </c>
      <c r="B22">
        <v>101.571594</v>
      </c>
      <c r="C22" s="2">
        <v>0.14107165999999999</v>
      </c>
    </row>
    <row r="23" spans="1:3" x14ac:dyDescent="0.3">
      <c r="A23" t="b">
        <v>1</v>
      </c>
      <c r="B23">
        <v>101.571594</v>
      </c>
      <c r="C23" s="2">
        <v>0.14107165999999999</v>
      </c>
    </row>
    <row r="24" spans="1:3" x14ac:dyDescent="0.3">
      <c r="A24" t="b">
        <v>1</v>
      </c>
      <c r="B24">
        <v>101.571594</v>
      </c>
      <c r="C24" s="2">
        <v>0.14107165999999999</v>
      </c>
    </row>
    <row r="25" spans="1:3" x14ac:dyDescent="0.3">
      <c r="A25" t="b">
        <v>1</v>
      </c>
      <c r="B25">
        <v>-74.571960000000004</v>
      </c>
      <c r="C25" s="2">
        <v>-0.10357217000000001</v>
      </c>
    </row>
    <row r="26" spans="1:3" x14ac:dyDescent="0.3">
      <c r="A26" t="b">
        <v>1</v>
      </c>
      <c r="B26">
        <v>101.571594</v>
      </c>
      <c r="C26" s="2">
        <v>0.14107165999999999</v>
      </c>
    </row>
    <row r="27" spans="1:3" x14ac:dyDescent="0.3">
      <c r="A27" t="b">
        <v>1</v>
      </c>
      <c r="B27">
        <v>-74.571960000000004</v>
      </c>
      <c r="C27" s="2">
        <v>-0.10357217000000001</v>
      </c>
    </row>
    <row r="28" spans="1:3" x14ac:dyDescent="0.3">
      <c r="A28" t="b">
        <v>1</v>
      </c>
      <c r="B28">
        <v>101.571594</v>
      </c>
      <c r="C28" s="2">
        <v>0.14107165999999999</v>
      </c>
    </row>
    <row r="29" spans="1:3" x14ac:dyDescent="0.3">
      <c r="A29" t="b">
        <v>1</v>
      </c>
      <c r="B29">
        <v>101.571594</v>
      </c>
      <c r="C29" s="2">
        <v>0.14107165999999999</v>
      </c>
    </row>
    <row r="30" spans="1:3" x14ac:dyDescent="0.3">
      <c r="A30" t="b">
        <v>1</v>
      </c>
      <c r="B30">
        <v>-74.571960000000004</v>
      </c>
      <c r="C30" s="2">
        <v>-0.10357217000000001</v>
      </c>
    </row>
    <row r="31" spans="1:3" x14ac:dyDescent="0.3">
      <c r="A31" t="b">
        <v>1</v>
      </c>
      <c r="B31">
        <v>101.571594</v>
      </c>
      <c r="C31" s="2">
        <v>0.14107165999999999</v>
      </c>
    </row>
    <row r="32" spans="1:3" x14ac:dyDescent="0.3">
      <c r="A32" t="b">
        <v>1</v>
      </c>
      <c r="B32">
        <v>-74.571960000000004</v>
      </c>
      <c r="C32" s="2">
        <v>-0.10357217000000001</v>
      </c>
    </row>
    <row r="33" spans="1:3" x14ac:dyDescent="0.3">
      <c r="A33" t="b">
        <v>1</v>
      </c>
      <c r="B33">
        <v>101.571594</v>
      </c>
      <c r="C33" s="2">
        <v>0.14107165999999999</v>
      </c>
    </row>
    <row r="34" spans="1:3" x14ac:dyDescent="0.3">
      <c r="A34" t="b">
        <v>1</v>
      </c>
      <c r="B34">
        <v>-74.571960000000004</v>
      </c>
      <c r="C34" s="2">
        <v>-0.10357217000000001</v>
      </c>
    </row>
    <row r="35" spans="1:3" x14ac:dyDescent="0.3">
      <c r="A35" t="b">
        <v>1</v>
      </c>
      <c r="B35">
        <v>-74.571960000000004</v>
      </c>
      <c r="C35" s="2">
        <v>-0.10357217000000001</v>
      </c>
    </row>
    <row r="36" spans="1:3" x14ac:dyDescent="0.3">
      <c r="A36" t="b">
        <v>1</v>
      </c>
      <c r="B36">
        <v>101.571594</v>
      </c>
      <c r="C36" s="2">
        <v>0.14107165999999999</v>
      </c>
    </row>
    <row r="37" spans="1:3" x14ac:dyDescent="0.3">
      <c r="A37" t="b">
        <v>1</v>
      </c>
      <c r="B37">
        <v>-74.571960000000004</v>
      </c>
      <c r="C37" s="2">
        <v>-0.10357217000000001</v>
      </c>
    </row>
    <row r="38" spans="1:3" x14ac:dyDescent="0.3">
      <c r="A38" t="b">
        <v>1</v>
      </c>
      <c r="B38">
        <v>101.571594</v>
      </c>
      <c r="C38" s="2">
        <v>0.14107165999999999</v>
      </c>
    </row>
    <row r="39" spans="1:3" x14ac:dyDescent="0.3">
      <c r="A39" t="b">
        <v>1</v>
      </c>
      <c r="B39">
        <v>101.571594</v>
      </c>
      <c r="C39" s="2">
        <v>0.14107165999999999</v>
      </c>
    </row>
    <row r="40" spans="1:3" x14ac:dyDescent="0.3">
      <c r="A40" t="b">
        <v>1</v>
      </c>
      <c r="B40">
        <v>-74.571960000000004</v>
      </c>
      <c r="C40" s="2">
        <v>-0.10357217000000001</v>
      </c>
    </row>
    <row r="41" spans="1:3" x14ac:dyDescent="0.3">
      <c r="A41" t="b">
        <v>1</v>
      </c>
      <c r="B41">
        <v>101.571594</v>
      </c>
      <c r="C41" s="2">
        <v>0.14107165999999999</v>
      </c>
    </row>
    <row r="42" spans="1:3" x14ac:dyDescent="0.3">
      <c r="A42" t="b">
        <v>1</v>
      </c>
      <c r="B42">
        <v>-74.571960000000004</v>
      </c>
      <c r="C42" s="2">
        <v>-0.10357217000000001</v>
      </c>
    </row>
    <row r="43" spans="1:3" x14ac:dyDescent="0.3">
      <c r="A43" t="b">
        <v>1</v>
      </c>
      <c r="B43">
        <v>101.571594</v>
      </c>
      <c r="C43" s="2">
        <v>0.14107165999999999</v>
      </c>
    </row>
    <row r="44" spans="1:3" x14ac:dyDescent="0.3">
      <c r="A44" t="b">
        <v>1</v>
      </c>
      <c r="B44">
        <v>101.571594</v>
      </c>
      <c r="C44" s="2">
        <v>0.14107165999999999</v>
      </c>
    </row>
    <row r="45" spans="1:3" x14ac:dyDescent="0.3">
      <c r="A45" t="b">
        <v>1</v>
      </c>
      <c r="B45">
        <v>101.571594</v>
      </c>
      <c r="C45" s="2">
        <v>0.14107165999999999</v>
      </c>
    </row>
    <row r="46" spans="1:3" x14ac:dyDescent="0.3">
      <c r="A46" t="b">
        <v>1</v>
      </c>
      <c r="B46">
        <v>-74.571960000000004</v>
      </c>
      <c r="C46" s="2">
        <v>-0.10357217000000001</v>
      </c>
    </row>
    <row r="47" spans="1:3" x14ac:dyDescent="0.3">
      <c r="A47" t="b">
        <v>1</v>
      </c>
      <c r="B47">
        <v>101.571594</v>
      </c>
      <c r="C47" s="2">
        <v>0.14107165999999999</v>
      </c>
    </row>
    <row r="48" spans="1:3" x14ac:dyDescent="0.3">
      <c r="A48" t="b">
        <v>1</v>
      </c>
      <c r="B48">
        <v>101.571594</v>
      </c>
      <c r="C48" s="2">
        <v>0.14107165999999999</v>
      </c>
    </row>
    <row r="49" spans="1:3" x14ac:dyDescent="0.3">
      <c r="A49" t="b">
        <v>1</v>
      </c>
      <c r="B49">
        <v>101.571594</v>
      </c>
      <c r="C49" s="2">
        <v>0.14107165999999999</v>
      </c>
    </row>
    <row r="50" spans="1:3" x14ac:dyDescent="0.3">
      <c r="A50" t="b">
        <v>1</v>
      </c>
      <c r="B50">
        <v>101.571594</v>
      </c>
      <c r="C50" s="2">
        <v>0.14107165999999999</v>
      </c>
    </row>
    <row r="51" spans="1:3" x14ac:dyDescent="0.3">
      <c r="A51" t="b">
        <v>1</v>
      </c>
      <c r="B51">
        <v>-74.571960000000004</v>
      </c>
      <c r="C51" s="2">
        <v>-0.10357217000000001</v>
      </c>
    </row>
    <row r="52" spans="1:3" x14ac:dyDescent="0.3">
      <c r="A52" t="b">
        <v>1</v>
      </c>
      <c r="B52">
        <v>101.571594</v>
      </c>
      <c r="C52" s="2">
        <v>0.14107165999999999</v>
      </c>
    </row>
    <row r="53" spans="1:3" x14ac:dyDescent="0.3">
      <c r="A53" t="b">
        <v>1</v>
      </c>
      <c r="B53">
        <v>-74.571960000000004</v>
      </c>
      <c r="C53" s="2">
        <v>-0.10357217000000001</v>
      </c>
    </row>
    <row r="54" spans="1:3" x14ac:dyDescent="0.3">
      <c r="A54" t="b">
        <v>1</v>
      </c>
      <c r="B54">
        <v>-74.571960000000004</v>
      </c>
      <c r="C54" s="2">
        <v>-0.10357217000000001</v>
      </c>
    </row>
    <row r="55" spans="1:3" x14ac:dyDescent="0.3">
      <c r="A55" t="b">
        <v>1</v>
      </c>
      <c r="B55">
        <v>101.571594</v>
      </c>
      <c r="C55" s="2">
        <v>0.14107165999999999</v>
      </c>
    </row>
    <row r="56" spans="1:3" x14ac:dyDescent="0.3">
      <c r="A56" t="b">
        <v>1</v>
      </c>
      <c r="B56">
        <v>-74.571960000000004</v>
      </c>
      <c r="C56" s="2">
        <v>-0.10357217000000001</v>
      </c>
    </row>
    <row r="57" spans="1:3" x14ac:dyDescent="0.3">
      <c r="A57" t="b">
        <v>1</v>
      </c>
      <c r="B57">
        <v>101.571594</v>
      </c>
      <c r="C57" s="2">
        <v>0.14107165999999999</v>
      </c>
    </row>
    <row r="58" spans="1:3" x14ac:dyDescent="0.3">
      <c r="A58" t="b">
        <v>1</v>
      </c>
      <c r="B58">
        <v>-74.571960000000004</v>
      </c>
      <c r="C58" s="2">
        <v>-0.10357217000000001</v>
      </c>
    </row>
    <row r="59" spans="1:3" x14ac:dyDescent="0.3">
      <c r="A59" t="b">
        <v>1</v>
      </c>
      <c r="B59">
        <v>-74.571960000000004</v>
      </c>
      <c r="C59" s="2">
        <v>-0.10357217000000001</v>
      </c>
    </row>
    <row r="60" spans="1:3" x14ac:dyDescent="0.3">
      <c r="A60" t="b">
        <v>1</v>
      </c>
      <c r="B60">
        <v>-74.571960000000004</v>
      </c>
      <c r="C60" s="2">
        <v>-0.10357217000000001</v>
      </c>
    </row>
    <row r="61" spans="1:3" x14ac:dyDescent="0.3">
      <c r="A61" t="b">
        <v>1</v>
      </c>
      <c r="B61">
        <v>-74.571960000000004</v>
      </c>
      <c r="C61" s="2">
        <v>-0.10357217000000001</v>
      </c>
    </row>
    <row r="62" spans="1:3" x14ac:dyDescent="0.3">
      <c r="A62" t="b">
        <v>1</v>
      </c>
      <c r="B62">
        <v>101.571594</v>
      </c>
      <c r="C62" s="2">
        <v>0.14107165999999999</v>
      </c>
    </row>
    <row r="63" spans="1:3" x14ac:dyDescent="0.3">
      <c r="A63" t="b">
        <v>1</v>
      </c>
      <c r="B63">
        <v>101.571594</v>
      </c>
      <c r="C63" s="2">
        <v>0.14107165999999999</v>
      </c>
    </row>
    <row r="64" spans="1:3" x14ac:dyDescent="0.3">
      <c r="A64" t="b">
        <v>1</v>
      </c>
      <c r="B64">
        <v>-74.571960000000004</v>
      </c>
      <c r="C64" s="2">
        <v>-0.10357217000000001</v>
      </c>
    </row>
    <row r="65" spans="1:3" x14ac:dyDescent="0.3">
      <c r="A65" t="b">
        <v>1</v>
      </c>
      <c r="B65">
        <v>-74.571960000000004</v>
      </c>
      <c r="C65" s="2">
        <v>-0.10357217000000001</v>
      </c>
    </row>
    <row r="66" spans="1:3" x14ac:dyDescent="0.3">
      <c r="A66" t="b">
        <v>1</v>
      </c>
      <c r="B66">
        <v>-74.571960000000004</v>
      </c>
      <c r="C66" s="2">
        <v>-0.10357217000000001</v>
      </c>
    </row>
    <row r="67" spans="1:3" x14ac:dyDescent="0.3">
      <c r="A67" t="b">
        <v>1</v>
      </c>
      <c r="B67">
        <v>101.571594</v>
      </c>
      <c r="C67" s="2">
        <v>0.14107165999999999</v>
      </c>
    </row>
    <row r="68" spans="1:3" x14ac:dyDescent="0.3">
      <c r="A68" t="b">
        <v>1</v>
      </c>
      <c r="B68">
        <v>101.571594</v>
      </c>
      <c r="C68" s="2">
        <v>0.14107165999999999</v>
      </c>
    </row>
    <row r="69" spans="1:3" x14ac:dyDescent="0.3">
      <c r="A69" t="b">
        <v>1</v>
      </c>
      <c r="B69">
        <v>101.571594</v>
      </c>
      <c r="C69" s="2">
        <v>0.14107165999999999</v>
      </c>
    </row>
    <row r="70" spans="1:3" x14ac:dyDescent="0.3">
      <c r="A70" t="b">
        <v>1</v>
      </c>
      <c r="B70">
        <v>101.571594</v>
      </c>
      <c r="C70" s="2">
        <v>0.14107165999999999</v>
      </c>
    </row>
    <row r="71" spans="1:3" x14ac:dyDescent="0.3">
      <c r="A71" t="b">
        <v>1</v>
      </c>
      <c r="B71">
        <v>101.571594</v>
      </c>
      <c r="C71" s="2">
        <v>0.14107165999999999</v>
      </c>
    </row>
    <row r="72" spans="1:3" x14ac:dyDescent="0.3">
      <c r="A72" t="b">
        <v>1</v>
      </c>
      <c r="B72">
        <v>101.571594</v>
      </c>
      <c r="C72" s="2">
        <v>0.14107165999999999</v>
      </c>
    </row>
    <row r="73" spans="1:3" x14ac:dyDescent="0.3">
      <c r="A73" t="b">
        <v>1</v>
      </c>
      <c r="B73">
        <v>-74.571960000000004</v>
      </c>
      <c r="C73" s="2">
        <v>-0.10357217000000001</v>
      </c>
    </row>
    <row r="74" spans="1:3" x14ac:dyDescent="0.3">
      <c r="A74" t="b">
        <v>1</v>
      </c>
      <c r="B74">
        <v>-74.571960000000004</v>
      </c>
      <c r="C74" s="2">
        <v>-0.10357217000000001</v>
      </c>
    </row>
    <row r="75" spans="1:3" x14ac:dyDescent="0.3">
      <c r="A75" t="b">
        <v>1</v>
      </c>
      <c r="B75">
        <v>-74.571960000000004</v>
      </c>
      <c r="C75" s="2">
        <v>-0.10357217000000001</v>
      </c>
    </row>
    <row r="76" spans="1:3" x14ac:dyDescent="0.3">
      <c r="A76" t="b">
        <v>1</v>
      </c>
      <c r="B76">
        <v>-74.571960000000004</v>
      </c>
      <c r="C76" s="2">
        <v>-0.10357217000000001</v>
      </c>
    </row>
    <row r="77" spans="1:3" x14ac:dyDescent="0.3">
      <c r="A77" t="b">
        <v>1</v>
      </c>
      <c r="B77">
        <v>-74.571960000000004</v>
      </c>
      <c r="C77" s="2">
        <v>-0.10357217000000001</v>
      </c>
    </row>
    <row r="78" spans="1:3" x14ac:dyDescent="0.3">
      <c r="A78" t="b">
        <v>1</v>
      </c>
      <c r="B78">
        <v>101.571594</v>
      </c>
      <c r="C78" s="2">
        <v>0.14107165999999999</v>
      </c>
    </row>
    <row r="79" spans="1:3" x14ac:dyDescent="0.3">
      <c r="A79" t="b">
        <v>1</v>
      </c>
      <c r="B79">
        <v>-74.571960000000004</v>
      </c>
      <c r="C79" s="2">
        <v>-0.10357217000000001</v>
      </c>
    </row>
    <row r="80" spans="1:3" x14ac:dyDescent="0.3">
      <c r="A80" t="b">
        <v>1</v>
      </c>
      <c r="B80">
        <v>101.571594</v>
      </c>
      <c r="C80" s="2">
        <v>0.14107165999999999</v>
      </c>
    </row>
    <row r="81" spans="1:3" x14ac:dyDescent="0.3">
      <c r="A81" t="b">
        <v>1</v>
      </c>
      <c r="B81">
        <v>101.571594</v>
      </c>
      <c r="C81" s="2">
        <v>0.14107165999999999</v>
      </c>
    </row>
    <row r="82" spans="1:3" x14ac:dyDescent="0.3">
      <c r="A82" t="b">
        <v>1</v>
      </c>
      <c r="B82">
        <v>-74.571960000000004</v>
      </c>
      <c r="C82" s="2">
        <v>-0.10357217000000001</v>
      </c>
    </row>
    <row r="83" spans="1:3" x14ac:dyDescent="0.3">
      <c r="A83" t="b">
        <v>1</v>
      </c>
      <c r="B83">
        <v>101.571594</v>
      </c>
      <c r="C83" s="2">
        <v>0.14107165999999999</v>
      </c>
    </row>
    <row r="84" spans="1:3" x14ac:dyDescent="0.3">
      <c r="A84" t="b">
        <v>1</v>
      </c>
      <c r="B84">
        <v>101.571594</v>
      </c>
      <c r="C84" s="2">
        <v>0.14107165999999999</v>
      </c>
    </row>
    <row r="85" spans="1:3" x14ac:dyDescent="0.3">
      <c r="A85" t="b">
        <v>1</v>
      </c>
      <c r="B85">
        <v>101.571594</v>
      </c>
      <c r="C85" s="2">
        <v>0.14107165999999999</v>
      </c>
    </row>
    <row r="86" spans="1:3" x14ac:dyDescent="0.3">
      <c r="A86" t="b">
        <v>1</v>
      </c>
      <c r="B86">
        <v>101.571594</v>
      </c>
      <c r="C86" s="2">
        <v>0.14107165999999999</v>
      </c>
    </row>
    <row r="87" spans="1:3" x14ac:dyDescent="0.3">
      <c r="A87" t="b">
        <v>1</v>
      </c>
      <c r="B87">
        <v>101.571594</v>
      </c>
      <c r="C87" s="2">
        <v>0.14107165999999999</v>
      </c>
    </row>
    <row r="88" spans="1:3" x14ac:dyDescent="0.3">
      <c r="A88" t="b">
        <v>1</v>
      </c>
      <c r="B88">
        <v>101.571594</v>
      </c>
      <c r="C88" s="2">
        <v>0.14107165999999999</v>
      </c>
    </row>
    <row r="89" spans="1:3" x14ac:dyDescent="0.3">
      <c r="A89" t="b">
        <v>1</v>
      </c>
      <c r="B89">
        <v>-74.571960000000004</v>
      </c>
      <c r="C89" s="2">
        <v>-0.10357217000000001</v>
      </c>
    </row>
    <row r="90" spans="1:3" x14ac:dyDescent="0.3">
      <c r="A90" t="b">
        <v>1</v>
      </c>
      <c r="B90">
        <v>-74.571960000000004</v>
      </c>
      <c r="C90" s="2">
        <v>-0.10357217000000001</v>
      </c>
    </row>
    <row r="91" spans="1:3" x14ac:dyDescent="0.3">
      <c r="A91" t="b">
        <v>1</v>
      </c>
      <c r="B91">
        <v>101.571594</v>
      </c>
      <c r="C91" s="2">
        <v>0.14107165999999999</v>
      </c>
    </row>
    <row r="92" spans="1:3" x14ac:dyDescent="0.3">
      <c r="A92" t="b">
        <v>1</v>
      </c>
      <c r="B92">
        <v>101.571594</v>
      </c>
      <c r="C92" s="2">
        <v>0.14107165999999999</v>
      </c>
    </row>
    <row r="93" spans="1:3" x14ac:dyDescent="0.3">
      <c r="A93" t="b">
        <v>1</v>
      </c>
      <c r="B93">
        <v>101.571594</v>
      </c>
      <c r="C93" s="2">
        <v>0.14107165999999999</v>
      </c>
    </row>
    <row r="94" spans="1:3" x14ac:dyDescent="0.3">
      <c r="A94" t="b">
        <v>1</v>
      </c>
      <c r="B94">
        <v>-74.571960000000004</v>
      </c>
      <c r="C94" s="2">
        <v>-0.10357217000000001</v>
      </c>
    </row>
    <row r="95" spans="1:3" x14ac:dyDescent="0.3">
      <c r="A95" t="b">
        <v>1</v>
      </c>
      <c r="B95">
        <v>101.571594</v>
      </c>
      <c r="C95" s="2">
        <v>0.14107165999999999</v>
      </c>
    </row>
    <row r="96" spans="1:3" x14ac:dyDescent="0.3">
      <c r="A96" t="b">
        <v>1</v>
      </c>
      <c r="B96">
        <v>101.571594</v>
      </c>
      <c r="C96" s="2">
        <v>0.14107165999999999</v>
      </c>
    </row>
    <row r="97" spans="1:3" x14ac:dyDescent="0.3">
      <c r="A97" t="b">
        <v>1</v>
      </c>
      <c r="B97">
        <v>-74.571960000000004</v>
      </c>
      <c r="C97" s="2">
        <v>-0.10357217000000001</v>
      </c>
    </row>
    <row r="98" spans="1:3" x14ac:dyDescent="0.3">
      <c r="A98" t="b">
        <v>1</v>
      </c>
      <c r="B98">
        <v>101.571594</v>
      </c>
      <c r="C98" s="2">
        <v>0.14107165999999999</v>
      </c>
    </row>
    <row r="99" spans="1:3" x14ac:dyDescent="0.3">
      <c r="A99" t="b">
        <v>1</v>
      </c>
      <c r="B99">
        <v>101.571594</v>
      </c>
      <c r="C99" s="2">
        <v>0.14107165999999999</v>
      </c>
    </row>
    <row r="100" spans="1:3" x14ac:dyDescent="0.3">
      <c r="A100" t="b">
        <v>1</v>
      </c>
      <c r="B100">
        <v>-74.571960000000004</v>
      </c>
      <c r="C100" s="2">
        <v>-0.10357217000000001</v>
      </c>
    </row>
    <row r="101" spans="1:3" x14ac:dyDescent="0.3">
      <c r="A101" t="b">
        <v>1</v>
      </c>
      <c r="B101">
        <v>101.571594</v>
      </c>
      <c r="C101" s="2">
        <v>0.14107165999999999</v>
      </c>
    </row>
    <row r="102" spans="1:3" x14ac:dyDescent="0.3">
      <c r="A102" t="b">
        <v>1</v>
      </c>
      <c r="B102">
        <v>101.571594</v>
      </c>
      <c r="C102" s="2">
        <v>0.14107165999999999</v>
      </c>
    </row>
    <row r="103" spans="1:3" x14ac:dyDescent="0.3">
      <c r="A103" t="b">
        <v>1</v>
      </c>
      <c r="B103">
        <v>-74.571960000000004</v>
      </c>
      <c r="C103" s="2">
        <v>-0.10357217000000001</v>
      </c>
    </row>
    <row r="104" spans="1:3" x14ac:dyDescent="0.3">
      <c r="A104" t="b">
        <v>1</v>
      </c>
      <c r="B104">
        <v>-74.571960000000004</v>
      </c>
      <c r="C104" s="2">
        <v>-0.10357217000000001</v>
      </c>
    </row>
    <row r="105" spans="1:3" x14ac:dyDescent="0.3">
      <c r="A105" t="b">
        <v>1</v>
      </c>
      <c r="B105">
        <v>101.571594</v>
      </c>
      <c r="C105" s="2">
        <v>0.14107165999999999</v>
      </c>
    </row>
    <row r="106" spans="1:3" x14ac:dyDescent="0.3">
      <c r="A106" t="b">
        <v>1</v>
      </c>
      <c r="B106">
        <v>101.571594</v>
      </c>
      <c r="C106" s="2">
        <v>0.14107165999999999</v>
      </c>
    </row>
    <row r="107" spans="1:3" x14ac:dyDescent="0.3">
      <c r="A107" t="b">
        <v>1</v>
      </c>
      <c r="B107">
        <v>-74.571960000000004</v>
      </c>
      <c r="C107" s="2">
        <v>-0.10357217000000001</v>
      </c>
    </row>
    <row r="108" spans="1:3" x14ac:dyDescent="0.3">
      <c r="A108" t="b">
        <v>1</v>
      </c>
      <c r="B108">
        <v>101.571594</v>
      </c>
      <c r="C108" s="2">
        <v>0.14107165999999999</v>
      </c>
    </row>
    <row r="109" spans="1:3" x14ac:dyDescent="0.3">
      <c r="A109" t="b">
        <v>1</v>
      </c>
      <c r="B109">
        <v>-74.571960000000004</v>
      </c>
      <c r="C109" s="2">
        <v>-0.10357217000000001</v>
      </c>
    </row>
    <row r="110" spans="1:3" x14ac:dyDescent="0.3">
      <c r="A110" t="b">
        <v>1</v>
      </c>
      <c r="B110">
        <v>101.571594</v>
      </c>
      <c r="C110" s="2">
        <v>0.14107165999999999</v>
      </c>
    </row>
    <row r="111" spans="1:3" x14ac:dyDescent="0.3">
      <c r="A111" t="b">
        <v>1</v>
      </c>
      <c r="B111">
        <v>101.571594</v>
      </c>
      <c r="C111" s="2">
        <v>0.14107165999999999</v>
      </c>
    </row>
    <row r="112" spans="1:3" x14ac:dyDescent="0.3">
      <c r="A112" t="b">
        <v>1</v>
      </c>
      <c r="B112">
        <v>101.571594</v>
      </c>
      <c r="C112" s="2">
        <v>0.14107165999999999</v>
      </c>
    </row>
    <row r="113" spans="1:3" x14ac:dyDescent="0.3">
      <c r="A113" t="b">
        <v>1</v>
      </c>
      <c r="B113">
        <v>101.571594</v>
      </c>
      <c r="C113" s="2">
        <v>0.14107165999999999</v>
      </c>
    </row>
    <row r="114" spans="1:3" x14ac:dyDescent="0.3">
      <c r="A114" t="b">
        <v>1</v>
      </c>
      <c r="B114">
        <v>101.571594</v>
      </c>
      <c r="C114" s="2">
        <v>0.14107165999999999</v>
      </c>
    </row>
    <row r="115" spans="1:3" x14ac:dyDescent="0.3">
      <c r="A115" t="b">
        <v>1</v>
      </c>
      <c r="B115">
        <v>-74.571960000000004</v>
      </c>
      <c r="C115" s="2">
        <v>-0.10357217000000001</v>
      </c>
    </row>
    <row r="116" spans="1:3" x14ac:dyDescent="0.3">
      <c r="A116" t="b">
        <v>1</v>
      </c>
      <c r="B116">
        <v>-74.571960000000004</v>
      </c>
      <c r="C116" s="2">
        <v>-0.10357217000000001</v>
      </c>
    </row>
    <row r="117" spans="1:3" x14ac:dyDescent="0.3">
      <c r="A117" t="b">
        <v>1</v>
      </c>
      <c r="B117">
        <v>-74.571960000000004</v>
      </c>
      <c r="C117" s="2">
        <v>-0.10357217000000001</v>
      </c>
    </row>
    <row r="118" spans="1:3" x14ac:dyDescent="0.3">
      <c r="A118" t="b">
        <v>1</v>
      </c>
      <c r="B118">
        <v>101.571594</v>
      </c>
      <c r="C118" s="2">
        <v>0.14107165999999999</v>
      </c>
    </row>
    <row r="119" spans="1:3" x14ac:dyDescent="0.3">
      <c r="A119" t="b">
        <v>1</v>
      </c>
      <c r="B119">
        <v>101.571594</v>
      </c>
      <c r="C119" s="2">
        <v>0.14107165999999999</v>
      </c>
    </row>
    <row r="120" spans="1:3" x14ac:dyDescent="0.3">
      <c r="A120" t="b">
        <v>1</v>
      </c>
      <c r="B120">
        <v>-74.571960000000004</v>
      </c>
      <c r="C120" s="2">
        <v>-0.10357217000000001</v>
      </c>
    </row>
    <row r="121" spans="1:3" x14ac:dyDescent="0.3">
      <c r="A121" t="b">
        <v>1</v>
      </c>
      <c r="B121">
        <v>101.571594</v>
      </c>
      <c r="C121" s="2">
        <v>0.14107165999999999</v>
      </c>
    </row>
    <row r="122" spans="1:3" x14ac:dyDescent="0.3">
      <c r="A122" t="b">
        <v>1</v>
      </c>
      <c r="B122">
        <v>101.571594</v>
      </c>
      <c r="C122" s="2">
        <v>0.14107165999999999</v>
      </c>
    </row>
    <row r="123" spans="1:3" x14ac:dyDescent="0.3">
      <c r="A123" t="b">
        <v>1</v>
      </c>
      <c r="B123">
        <v>-74.571960000000004</v>
      </c>
      <c r="C123" s="2">
        <v>-0.10357217000000001</v>
      </c>
    </row>
    <row r="124" spans="1:3" x14ac:dyDescent="0.3">
      <c r="A124" t="b">
        <v>1</v>
      </c>
      <c r="B124">
        <v>-74.571960000000004</v>
      </c>
      <c r="C124" s="2">
        <v>-0.10357217000000001</v>
      </c>
    </row>
    <row r="125" spans="1:3" x14ac:dyDescent="0.3">
      <c r="A125" t="b">
        <v>1</v>
      </c>
      <c r="B125">
        <v>101.571594</v>
      </c>
      <c r="C125" s="2">
        <v>0.14107165999999999</v>
      </c>
    </row>
    <row r="126" spans="1:3" x14ac:dyDescent="0.3">
      <c r="A126" t="b">
        <v>1</v>
      </c>
      <c r="B126">
        <v>-74.571960000000004</v>
      </c>
      <c r="C126" s="2">
        <v>-0.10357217000000001</v>
      </c>
    </row>
    <row r="127" spans="1:3" x14ac:dyDescent="0.3">
      <c r="A127" t="b">
        <v>1</v>
      </c>
      <c r="B127">
        <v>101.571594</v>
      </c>
      <c r="C127" s="2">
        <v>0.14107165999999999</v>
      </c>
    </row>
    <row r="128" spans="1:3" x14ac:dyDescent="0.3">
      <c r="A128" t="b">
        <v>1</v>
      </c>
      <c r="B128">
        <v>101.571594</v>
      </c>
      <c r="C128" s="2">
        <v>0.14107165999999999</v>
      </c>
    </row>
    <row r="129" spans="1:3" x14ac:dyDescent="0.3">
      <c r="A129" t="b">
        <v>1</v>
      </c>
      <c r="B129">
        <v>101.571594</v>
      </c>
      <c r="C129" s="2">
        <v>0.14107165999999999</v>
      </c>
    </row>
    <row r="130" spans="1:3" x14ac:dyDescent="0.3">
      <c r="A130" t="b">
        <v>1</v>
      </c>
      <c r="B130">
        <v>101.571594</v>
      </c>
      <c r="C130" s="2">
        <v>0.14107165999999999</v>
      </c>
    </row>
    <row r="131" spans="1:3" x14ac:dyDescent="0.3">
      <c r="A131" t="b">
        <v>1</v>
      </c>
      <c r="B131">
        <v>-74.571960000000004</v>
      </c>
      <c r="C131" s="2">
        <v>-0.10357217000000001</v>
      </c>
    </row>
    <row r="132" spans="1:3" x14ac:dyDescent="0.3">
      <c r="A132" t="b">
        <v>1</v>
      </c>
      <c r="B132">
        <v>-74.571960000000004</v>
      </c>
      <c r="C132" s="2">
        <v>-0.10357217000000001</v>
      </c>
    </row>
    <row r="133" spans="1:3" x14ac:dyDescent="0.3">
      <c r="A133" t="b">
        <v>1</v>
      </c>
      <c r="B133">
        <v>-74.571960000000004</v>
      </c>
      <c r="C133" s="2">
        <v>-0.10357217000000001</v>
      </c>
    </row>
    <row r="134" spans="1:3" x14ac:dyDescent="0.3">
      <c r="A134" t="b">
        <v>1</v>
      </c>
      <c r="B134">
        <v>-74.571960000000004</v>
      </c>
      <c r="C134" s="2">
        <v>-0.10357217000000001</v>
      </c>
    </row>
    <row r="135" spans="1:3" x14ac:dyDescent="0.3">
      <c r="A135" t="b">
        <v>1</v>
      </c>
      <c r="B135">
        <v>-74.571960000000004</v>
      </c>
      <c r="C135" s="2">
        <v>-0.10357217000000001</v>
      </c>
    </row>
    <row r="136" spans="1:3" x14ac:dyDescent="0.3">
      <c r="A136" t="b">
        <v>1</v>
      </c>
      <c r="B136">
        <v>101.571594</v>
      </c>
      <c r="C136" s="2">
        <v>0.14107165999999999</v>
      </c>
    </row>
    <row r="137" spans="1:3" x14ac:dyDescent="0.3">
      <c r="A137" t="b">
        <v>1</v>
      </c>
      <c r="B137">
        <v>-74.571960000000004</v>
      </c>
      <c r="C137" s="2">
        <v>-0.10357217000000001</v>
      </c>
    </row>
    <row r="138" spans="1:3" x14ac:dyDescent="0.3">
      <c r="A138" t="b">
        <v>1</v>
      </c>
      <c r="B138">
        <v>101.571594</v>
      </c>
      <c r="C138" s="2">
        <v>0.14107165999999999</v>
      </c>
    </row>
    <row r="139" spans="1:3" x14ac:dyDescent="0.3">
      <c r="A139" t="b">
        <v>1</v>
      </c>
      <c r="B139">
        <v>-74.571960000000004</v>
      </c>
      <c r="C139" s="2">
        <v>-0.10357217000000001</v>
      </c>
    </row>
    <row r="140" spans="1:3" x14ac:dyDescent="0.3">
      <c r="A140" t="b">
        <v>1</v>
      </c>
      <c r="B140">
        <v>101.571594</v>
      </c>
      <c r="C140" s="2">
        <v>0.14107165999999999</v>
      </c>
    </row>
    <row r="141" spans="1:3" x14ac:dyDescent="0.3">
      <c r="A141" t="b">
        <v>1</v>
      </c>
      <c r="B141">
        <v>-74.571960000000004</v>
      </c>
      <c r="C141" s="2">
        <v>-0.10357217000000001</v>
      </c>
    </row>
    <row r="142" spans="1:3" x14ac:dyDescent="0.3">
      <c r="A142" t="b">
        <v>1</v>
      </c>
      <c r="B142">
        <v>-74.571960000000004</v>
      </c>
      <c r="C142" s="2">
        <v>-0.10357217000000001</v>
      </c>
    </row>
    <row r="143" spans="1:3" x14ac:dyDescent="0.3">
      <c r="A143" t="b">
        <v>1</v>
      </c>
      <c r="B143">
        <v>101.571594</v>
      </c>
      <c r="C143" s="2">
        <v>0.14107165999999999</v>
      </c>
    </row>
    <row r="144" spans="1:3" x14ac:dyDescent="0.3">
      <c r="A144" t="b">
        <v>1</v>
      </c>
      <c r="B144">
        <v>-74.571960000000004</v>
      </c>
      <c r="C144" s="2">
        <v>-0.10357217000000001</v>
      </c>
    </row>
    <row r="145" spans="1:3" x14ac:dyDescent="0.3">
      <c r="A145" t="b">
        <v>1</v>
      </c>
      <c r="B145">
        <v>101.571594</v>
      </c>
      <c r="C145" s="2">
        <v>0.14107165999999999</v>
      </c>
    </row>
    <row r="146" spans="1:3" x14ac:dyDescent="0.3">
      <c r="A146" t="b">
        <v>1</v>
      </c>
      <c r="B146">
        <v>-74.571960000000004</v>
      </c>
      <c r="C146" s="2">
        <v>-0.10357217000000001</v>
      </c>
    </row>
    <row r="147" spans="1:3" x14ac:dyDescent="0.3">
      <c r="A147" t="b">
        <v>1</v>
      </c>
      <c r="B147">
        <v>101.571594</v>
      </c>
      <c r="C147" s="2">
        <v>0.14107165999999999</v>
      </c>
    </row>
    <row r="148" spans="1:3" x14ac:dyDescent="0.3">
      <c r="A148" t="b">
        <v>1</v>
      </c>
      <c r="B148">
        <v>-74.571960000000004</v>
      </c>
      <c r="C148" s="2">
        <v>-0.10357217000000001</v>
      </c>
    </row>
    <row r="149" spans="1:3" x14ac:dyDescent="0.3">
      <c r="A149" t="b">
        <v>1</v>
      </c>
      <c r="B149">
        <v>-74.571960000000004</v>
      </c>
      <c r="C149" s="2">
        <v>-0.10357217000000001</v>
      </c>
    </row>
    <row r="150" spans="1:3" x14ac:dyDescent="0.3">
      <c r="A150" t="b">
        <v>1</v>
      </c>
      <c r="B150">
        <v>-74.571960000000004</v>
      </c>
      <c r="C150" s="2">
        <v>-0.10357217000000001</v>
      </c>
    </row>
    <row r="151" spans="1:3" x14ac:dyDescent="0.3">
      <c r="A151" t="b">
        <v>1</v>
      </c>
      <c r="B151">
        <v>-74.571960000000004</v>
      </c>
      <c r="C151" s="2">
        <v>-0.10357217000000001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6020-20C3-430A-87D1-832D9200F882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5546875" customWidth="1"/>
    <col min="6" max="6" width="13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-39.679319999999997</v>
      </c>
      <c r="C2" s="2">
        <v>-5.5110168000000001E-2</v>
      </c>
      <c r="E2" s="1" t="s">
        <v>3</v>
      </c>
      <c r="F2" s="2">
        <f xml:space="preserve"> COUNTIF(TradeResults2[Column1], "VERDADEIRO") / COUNTA(TradeResults2[Column1])</f>
        <v>0.88666666666666671</v>
      </c>
    </row>
    <row r="3" spans="1:6" ht="18" x14ac:dyDescent="0.35">
      <c r="A3" t="b">
        <v>1</v>
      </c>
      <c r="B3">
        <v>41.431519999999999</v>
      </c>
      <c r="C3" s="2">
        <v>5.7543776999999997E-2</v>
      </c>
      <c r="E3" s="1" t="s">
        <v>4</v>
      </c>
      <c r="F3" s="3">
        <f t="array" ref="F3" xml:space="preserve"> AVERAGE(IF(TradeResults2[Column1] = TRUE,TradeResults2[Column3]))</f>
        <v>6.5581982536541406E-2</v>
      </c>
    </row>
    <row r="4" spans="1:6" ht="18" x14ac:dyDescent="0.35">
      <c r="A4" t="b">
        <v>1</v>
      </c>
      <c r="B4">
        <v>172.24475000000001</v>
      </c>
      <c r="C4" s="2">
        <v>0.23922880999999999</v>
      </c>
      <c r="E4" s="1" t="s">
        <v>8</v>
      </c>
      <c r="F4" s="6">
        <f t="array" ref="F4" xml:space="preserve"> AVERAGE(IF(TradeResults2[Column1] = TRUE,TradeResults2[Column2],0))</f>
        <v>41.867538148666675</v>
      </c>
    </row>
    <row r="5" spans="1:6" ht="18" x14ac:dyDescent="0.35">
      <c r="A5" t="b">
        <v>1</v>
      </c>
      <c r="B5">
        <v>131.43158</v>
      </c>
      <c r="C5" s="2">
        <v>0.18254386</v>
      </c>
      <c r="E5" s="4" t="s">
        <v>5</v>
      </c>
      <c r="F5" s="2">
        <f t="array" ref="F5">_xlfn.STDEV.P(IF(TradeResults2[Column1]=TRUE, TradeResults2[Column3]))</f>
        <v>0.10599844107862871</v>
      </c>
    </row>
    <row r="6" spans="1:6" ht="18" x14ac:dyDescent="0.35">
      <c r="A6" t="b">
        <v>0</v>
      </c>
      <c r="B6">
        <v>186.97998000000001</v>
      </c>
      <c r="C6" s="2">
        <v>0.25969442999999998</v>
      </c>
      <c r="E6" s="1" t="s">
        <v>6</v>
      </c>
      <c r="F6" s="2">
        <f t="array" ref="F6">_xlfn.STDEV.P(IF(TradeResults2[Column1]=TRUE, IF(TradeResults2[Column3]&gt;0,TradeResults2[Column3])))</f>
        <v>8.9221668487590458E-2</v>
      </c>
    </row>
    <row r="7" spans="1:6" ht="18" x14ac:dyDescent="0.35">
      <c r="A7" t="b">
        <v>1</v>
      </c>
      <c r="B7">
        <v>163.16668999999999</v>
      </c>
      <c r="C7" s="2">
        <v>0.2266204</v>
      </c>
      <c r="E7" s="1" t="s">
        <v>7</v>
      </c>
      <c r="F7" s="3">
        <f t="array" ref="F7">_xlfn.STDEV.P(IF(TradeResults2[Column1]=TRUE, IF(TradeResults2[Column3]&lt;0,TradeResults2[Column3])))</f>
        <v>1.9195495764188487E-2</v>
      </c>
    </row>
    <row r="8" spans="1:6" x14ac:dyDescent="0.3">
      <c r="A8" t="b">
        <v>0</v>
      </c>
      <c r="B8">
        <v>192.27966000000001</v>
      </c>
      <c r="C8" s="2">
        <v>0.26705509999999999</v>
      </c>
    </row>
    <row r="9" spans="1:6" x14ac:dyDescent="0.3">
      <c r="A9" t="b">
        <v>1</v>
      </c>
      <c r="B9">
        <v>18.810486000000001</v>
      </c>
      <c r="C9" s="2">
        <v>2.6125675000000001E-2</v>
      </c>
    </row>
    <row r="10" spans="1:6" x14ac:dyDescent="0.3">
      <c r="A10" t="b">
        <v>1</v>
      </c>
      <c r="B10">
        <v>52.949646000000001</v>
      </c>
      <c r="C10" s="2">
        <v>7.3541170000000003E-2</v>
      </c>
    </row>
    <row r="11" spans="1:6" x14ac:dyDescent="0.3">
      <c r="A11" t="b">
        <v>1</v>
      </c>
      <c r="B11">
        <v>24.792663999999998</v>
      </c>
      <c r="C11" s="2">
        <v>3.4434254999999997E-2</v>
      </c>
    </row>
    <row r="12" spans="1:6" x14ac:dyDescent="0.3">
      <c r="A12" t="b">
        <v>1</v>
      </c>
      <c r="B12">
        <v>1.7028198000000001</v>
      </c>
      <c r="C12" s="2">
        <v>2.3650275999999998E-3</v>
      </c>
    </row>
    <row r="13" spans="1:6" x14ac:dyDescent="0.3">
      <c r="A13" t="b">
        <v>1</v>
      </c>
      <c r="B13">
        <v>7.1287839999999996</v>
      </c>
      <c r="C13" s="2">
        <v>9.9010899999999995E-3</v>
      </c>
    </row>
    <row r="14" spans="1:6" x14ac:dyDescent="0.3">
      <c r="A14" t="b">
        <v>1</v>
      </c>
      <c r="B14">
        <v>28.140319999999999</v>
      </c>
      <c r="C14" s="2">
        <v>3.9083779999999999E-2</v>
      </c>
    </row>
    <row r="15" spans="1:6" x14ac:dyDescent="0.3">
      <c r="A15" t="b">
        <v>1</v>
      </c>
      <c r="B15">
        <v>160.29425000000001</v>
      </c>
      <c r="C15" s="2">
        <v>0.22263089999999999</v>
      </c>
    </row>
    <row r="16" spans="1:6" x14ac:dyDescent="0.3">
      <c r="A16" t="b">
        <v>1</v>
      </c>
      <c r="B16">
        <v>8.9572140000000005</v>
      </c>
      <c r="C16" s="2">
        <v>1.2440575000000001E-2</v>
      </c>
    </row>
    <row r="17" spans="1:3" x14ac:dyDescent="0.3">
      <c r="A17" t="b">
        <v>1</v>
      </c>
      <c r="B17">
        <v>-4.7609862999999999</v>
      </c>
      <c r="C17" s="2">
        <v>-6.6124809999999999E-3</v>
      </c>
    </row>
    <row r="18" spans="1:3" x14ac:dyDescent="0.3">
      <c r="A18" t="b">
        <v>1</v>
      </c>
      <c r="B18">
        <v>-28.68695</v>
      </c>
      <c r="C18" s="2">
        <v>-3.9842985999999997E-2</v>
      </c>
    </row>
    <row r="19" spans="1:3" x14ac:dyDescent="0.3">
      <c r="A19" t="b">
        <v>1</v>
      </c>
      <c r="B19">
        <v>131.43158</v>
      </c>
      <c r="C19" s="2">
        <v>0.18254386</v>
      </c>
    </row>
    <row r="20" spans="1:3" x14ac:dyDescent="0.3">
      <c r="A20" t="b">
        <v>1</v>
      </c>
      <c r="B20">
        <v>177.11340000000001</v>
      </c>
      <c r="C20" s="2">
        <v>0.24599083999999999</v>
      </c>
    </row>
    <row r="21" spans="1:3" x14ac:dyDescent="0.3">
      <c r="A21" t="b">
        <v>0</v>
      </c>
      <c r="B21">
        <v>181.28399999999999</v>
      </c>
      <c r="C21" s="2">
        <v>0.25178334000000002</v>
      </c>
    </row>
    <row r="22" spans="1:3" x14ac:dyDescent="0.3">
      <c r="A22" t="b">
        <v>1</v>
      </c>
      <c r="B22">
        <v>-39.679319999999997</v>
      </c>
      <c r="C22" s="2">
        <v>-5.5110168000000001E-2</v>
      </c>
    </row>
    <row r="23" spans="1:3" x14ac:dyDescent="0.3">
      <c r="A23" t="b">
        <v>1</v>
      </c>
      <c r="B23">
        <v>16.514953999999999</v>
      </c>
      <c r="C23" s="2">
        <v>2.2937435999999999E-2</v>
      </c>
    </row>
    <row r="24" spans="1:3" x14ac:dyDescent="0.3">
      <c r="A24" t="b">
        <v>1</v>
      </c>
      <c r="B24">
        <v>131.43158</v>
      </c>
      <c r="C24" s="2">
        <v>0.18254386</v>
      </c>
    </row>
    <row r="25" spans="1:3" x14ac:dyDescent="0.3">
      <c r="A25" t="b">
        <v>1</v>
      </c>
      <c r="B25">
        <v>-39.679319999999997</v>
      </c>
      <c r="C25" s="2">
        <v>-5.5110168000000001E-2</v>
      </c>
    </row>
    <row r="26" spans="1:3" x14ac:dyDescent="0.3">
      <c r="A26" t="b">
        <v>1</v>
      </c>
      <c r="B26">
        <v>2.737854</v>
      </c>
      <c r="C26" s="2">
        <v>3.8025749999999999E-3</v>
      </c>
    </row>
    <row r="27" spans="1:3" x14ac:dyDescent="0.3">
      <c r="A27" t="b">
        <v>1</v>
      </c>
      <c r="B27">
        <v>-5.3244629999999997</v>
      </c>
      <c r="C27" s="2">
        <v>-7.3950873000000004E-3</v>
      </c>
    </row>
    <row r="28" spans="1:3" x14ac:dyDescent="0.3">
      <c r="A28" t="b">
        <v>1</v>
      </c>
      <c r="B28">
        <v>22.930298000000001</v>
      </c>
      <c r="C28" s="2">
        <v>3.1847636999999998E-2</v>
      </c>
    </row>
    <row r="29" spans="1:3" x14ac:dyDescent="0.3">
      <c r="A29" t="b">
        <v>1</v>
      </c>
      <c r="B29">
        <v>179.67273</v>
      </c>
      <c r="C29" s="2">
        <v>0.24954545</v>
      </c>
    </row>
    <row r="30" spans="1:3" x14ac:dyDescent="0.3">
      <c r="A30" t="b">
        <v>1</v>
      </c>
      <c r="B30">
        <v>-39.679319999999997</v>
      </c>
      <c r="C30" s="2">
        <v>-5.5110168000000001E-2</v>
      </c>
    </row>
    <row r="31" spans="1:3" x14ac:dyDescent="0.3">
      <c r="A31" t="b">
        <v>1</v>
      </c>
      <c r="B31">
        <v>177.72675000000001</v>
      </c>
      <c r="C31" s="2">
        <v>0.2468427</v>
      </c>
    </row>
    <row r="32" spans="1:3" x14ac:dyDescent="0.3">
      <c r="A32" t="b">
        <v>1</v>
      </c>
      <c r="B32">
        <v>169.10265999999999</v>
      </c>
      <c r="C32" s="2">
        <v>0.23486480000000001</v>
      </c>
    </row>
    <row r="33" spans="1:3" x14ac:dyDescent="0.3">
      <c r="A33" t="b">
        <v>1</v>
      </c>
      <c r="B33">
        <v>-39.679319999999997</v>
      </c>
      <c r="C33" s="2">
        <v>-5.5110168000000001E-2</v>
      </c>
    </row>
    <row r="34" spans="1:3" x14ac:dyDescent="0.3">
      <c r="A34" t="b">
        <v>0</v>
      </c>
      <c r="B34">
        <v>191.71027000000001</v>
      </c>
      <c r="C34" s="2">
        <v>0.26626425999999997</v>
      </c>
    </row>
    <row r="35" spans="1:3" x14ac:dyDescent="0.3">
      <c r="A35" t="b">
        <v>1</v>
      </c>
      <c r="B35">
        <v>173.32329999999999</v>
      </c>
      <c r="C35" s="2">
        <v>0.24072681000000001</v>
      </c>
    </row>
    <row r="36" spans="1:3" x14ac:dyDescent="0.3">
      <c r="A36" t="b">
        <v>1</v>
      </c>
      <c r="B36">
        <v>131.43158</v>
      </c>
      <c r="C36" s="2">
        <v>0.18254386</v>
      </c>
    </row>
    <row r="37" spans="1:3" x14ac:dyDescent="0.3">
      <c r="A37" t="b">
        <v>1</v>
      </c>
      <c r="B37">
        <v>39.179319999999997</v>
      </c>
      <c r="C37" s="2">
        <v>5.4415724999999998E-2</v>
      </c>
    </row>
    <row r="38" spans="1:3" x14ac:dyDescent="0.3">
      <c r="A38" t="b">
        <v>1</v>
      </c>
      <c r="B38">
        <v>131.43158</v>
      </c>
      <c r="C38" s="2">
        <v>0.18254386</v>
      </c>
    </row>
    <row r="39" spans="1:3" x14ac:dyDescent="0.3">
      <c r="A39" t="b">
        <v>1</v>
      </c>
      <c r="B39">
        <v>41.085875999999999</v>
      </c>
      <c r="C39" s="2">
        <v>5.7063717E-2</v>
      </c>
    </row>
    <row r="40" spans="1:3" x14ac:dyDescent="0.3">
      <c r="A40" t="b">
        <v>1</v>
      </c>
      <c r="B40">
        <v>8.1810910000000003</v>
      </c>
      <c r="C40" s="2">
        <v>1.1362627E-2</v>
      </c>
    </row>
    <row r="41" spans="1:3" x14ac:dyDescent="0.3">
      <c r="A41" t="b">
        <v>1</v>
      </c>
      <c r="B41">
        <v>169.32538</v>
      </c>
      <c r="C41" s="2">
        <v>0.23517413000000001</v>
      </c>
    </row>
    <row r="42" spans="1:3" x14ac:dyDescent="0.3">
      <c r="A42" t="b">
        <v>1</v>
      </c>
      <c r="B42">
        <v>22.929870000000001</v>
      </c>
      <c r="C42" s="2">
        <v>3.184704E-2</v>
      </c>
    </row>
    <row r="43" spans="1:3" x14ac:dyDescent="0.3">
      <c r="A43" t="b">
        <v>1</v>
      </c>
      <c r="B43">
        <v>36.053955000000002</v>
      </c>
      <c r="C43" s="2">
        <v>5.0074939999999998E-2</v>
      </c>
    </row>
    <row r="44" spans="1:3" x14ac:dyDescent="0.3">
      <c r="A44" t="b">
        <v>1</v>
      </c>
      <c r="B44">
        <v>131.43158</v>
      </c>
      <c r="C44" s="2">
        <v>0.18254386</v>
      </c>
    </row>
    <row r="45" spans="1:3" x14ac:dyDescent="0.3">
      <c r="A45" t="b">
        <v>1</v>
      </c>
      <c r="B45">
        <v>155.71527</v>
      </c>
      <c r="C45" s="2">
        <v>0.2162712</v>
      </c>
    </row>
    <row r="46" spans="1:3" x14ac:dyDescent="0.3">
      <c r="A46" t="b">
        <v>1</v>
      </c>
      <c r="B46">
        <v>152.54455999999999</v>
      </c>
      <c r="C46" s="2">
        <v>0.21186743999999999</v>
      </c>
    </row>
    <row r="47" spans="1:3" x14ac:dyDescent="0.3">
      <c r="A47" t="b">
        <v>1</v>
      </c>
      <c r="B47">
        <v>154.5968</v>
      </c>
      <c r="C47" s="2">
        <v>0.21471778</v>
      </c>
    </row>
    <row r="48" spans="1:3" x14ac:dyDescent="0.3">
      <c r="A48" t="b">
        <v>1</v>
      </c>
      <c r="B48">
        <v>-39.679319999999997</v>
      </c>
      <c r="C48" s="2">
        <v>-5.5110168000000001E-2</v>
      </c>
    </row>
    <row r="49" spans="1:3" x14ac:dyDescent="0.3">
      <c r="A49" t="b">
        <v>1</v>
      </c>
      <c r="B49">
        <v>20.545105</v>
      </c>
      <c r="C49" s="2">
        <v>2.8534869000000001E-2</v>
      </c>
    </row>
    <row r="50" spans="1:3" x14ac:dyDescent="0.3">
      <c r="A50" t="b">
        <v>1</v>
      </c>
      <c r="B50">
        <v>20.780456999999998</v>
      </c>
      <c r="C50" s="2">
        <v>2.8861744000000002E-2</v>
      </c>
    </row>
    <row r="51" spans="1:3" x14ac:dyDescent="0.3">
      <c r="A51" t="b">
        <v>1</v>
      </c>
      <c r="B51">
        <v>42.795105</v>
      </c>
      <c r="C51" s="2">
        <v>5.9437647000000003E-2</v>
      </c>
    </row>
    <row r="52" spans="1:3" x14ac:dyDescent="0.3">
      <c r="A52" t="b">
        <v>1</v>
      </c>
      <c r="B52">
        <v>-22.266480000000001</v>
      </c>
      <c r="C52" s="2">
        <v>-3.0925665000000001E-2</v>
      </c>
    </row>
    <row r="53" spans="1:3" x14ac:dyDescent="0.3">
      <c r="A53" t="b">
        <v>1</v>
      </c>
      <c r="B53">
        <v>40.991272000000002</v>
      </c>
      <c r="C53" s="2">
        <v>5.6932323E-2</v>
      </c>
    </row>
    <row r="54" spans="1:3" x14ac:dyDescent="0.3">
      <c r="A54" t="b">
        <v>1</v>
      </c>
      <c r="B54">
        <v>131.43158</v>
      </c>
      <c r="C54" s="2">
        <v>0.18254386</v>
      </c>
    </row>
    <row r="55" spans="1:3" x14ac:dyDescent="0.3">
      <c r="A55" t="b">
        <v>1</v>
      </c>
      <c r="B55">
        <v>-39.679319999999997</v>
      </c>
      <c r="C55" s="2">
        <v>-5.5110168000000001E-2</v>
      </c>
    </row>
    <row r="56" spans="1:3" x14ac:dyDescent="0.3">
      <c r="A56" t="b">
        <v>1</v>
      </c>
      <c r="B56">
        <v>35.195250000000001</v>
      </c>
      <c r="C56" s="2">
        <v>4.8882294E-2</v>
      </c>
    </row>
    <row r="57" spans="1:3" x14ac:dyDescent="0.3">
      <c r="A57" t="b">
        <v>1</v>
      </c>
      <c r="B57">
        <v>179.75378000000001</v>
      </c>
      <c r="C57" s="2">
        <v>0.24965803</v>
      </c>
    </row>
    <row r="58" spans="1:3" x14ac:dyDescent="0.3">
      <c r="A58" t="b">
        <v>1</v>
      </c>
      <c r="B58">
        <v>175.45171999999999</v>
      </c>
      <c r="C58" s="2">
        <v>0.24368295000000001</v>
      </c>
    </row>
    <row r="59" spans="1:3" x14ac:dyDescent="0.3">
      <c r="A59" t="b">
        <v>1</v>
      </c>
      <c r="B59">
        <v>48.47119</v>
      </c>
      <c r="C59" s="2">
        <v>6.7321099999999995E-2</v>
      </c>
    </row>
    <row r="60" spans="1:3" x14ac:dyDescent="0.3">
      <c r="A60" t="b">
        <v>1</v>
      </c>
      <c r="B60">
        <v>177.84228999999999</v>
      </c>
      <c r="C60" s="2">
        <v>0.24700316999999999</v>
      </c>
    </row>
    <row r="61" spans="1:3" x14ac:dyDescent="0.3">
      <c r="A61" t="b">
        <v>1</v>
      </c>
      <c r="B61">
        <v>21.089110999999999</v>
      </c>
      <c r="C61" s="2">
        <v>2.9290432000000002E-2</v>
      </c>
    </row>
    <row r="62" spans="1:3" x14ac:dyDescent="0.3">
      <c r="A62" t="b">
        <v>0</v>
      </c>
      <c r="B62">
        <v>181.51898</v>
      </c>
      <c r="C62" s="2">
        <v>0.25210969999999999</v>
      </c>
    </row>
    <row r="63" spans="1:3" x14ac:dyDescent="0.3">
      <c r="A63" t="b">
        <v>1</v>
      </c>
      <c r="B63">
        <v>-39.679319999999997</v>
      </c>
      <c r="C63" s="2">
        <v>-5.5110168000000001E-2</v>
      </c>
    </row>
    <row r="64" spans="1:3" x14ac:dyDescent="0.3">
      <c r="A64" t="b">
        <v>1</v>
      </c>
      <c r="B64">
        <v>-1.1231078999999999</v>
      </c>
      <c r="C64" s="2">
        <v>-1.5598720999999999E-3</v>
      </c>
    </row>
    <row r="65" spans="1:3" x14ac:dyDescent="0.3">
      <c r="A65" t="b">
        <v>0</v>
      </c>
      <c r="B65">
        <v>186.95403999999999</v>
      </c>
      <c r="C65" s="2">
        <v>0.25965840000000001</v>
      </c>
    </row>
    <row r="66" spans="1:3" x14ac:dyDescent="0.3">
      <c r="A66" t="b">
        <v>1</v>
      </c>
      <c r="B66">
        <v>9.9019165000000005</v>
      </c>
      <c r="C66" s="2">
        <v>1.3752662000000001E-2</v>
      </c>
    </row>
    <row r="67" spans="1:3" x14ac:dyDescent="0.3">
      <c r="A67" t="b">
        <v>1</v>
      </c>
      <c r="B67">
        <v>-39.679319999999997</v>
      </c>
      <c r="C67" s="2">
        <v>-5.5110168000000001E-2</v>
      </c>
    </row>
    <row r="68" spans="1:3" x14ac:dyDescent="0.3">
      <c r="A68" t="b">
        <v>1</v>
      </c>
      <c r="B68">
        <v>27.138794000000001</v>
      </c>
      <c r="C68" s="2">
        <v>3.769277E-2</v>
      </c>
    </row>
    <row r="69" spans="1:3" x14ac:dyDescent="0.3">
      <c r="A69" t="b">
        <v>1</v>
      </c>
      <c r="B69">
        <v>-39.679319999999997</v>
      </c>
      <c r="C69" s="2">
        <v>-5.5110168000000001E-2</v>
      </c>
    </row>
    <row r="70" spans="1:3" x14ac:dyDescent="0.3">
      <c r="A70" t="b">
        <v>1</v>
      </c>
      <c r="B70">
        <v>131.43158</v>
      </c>
      <c r="C70" s="2">
        <v>0.18254386</v>
      </c>
    </row>
    <row r="71" spans="1:3" x14ac:dyDescent="0.3">
      <c r="A71" t="b">
        <v>1</v>
      </c>
      <c r="B71">
        <v>15.025024</v>
      </c>
      <c r="C71" s="2">
        <v>2.0868088999999999E-2</v>
      </c>
    </row>
    <row r="72" spans="1:3" x14ac:dyDescent="0.3">
      <c r="A72" t="b">
        <v>1</v>
      </c>
      <c r="B72">
        <v>-6.7828980000000003</v>
      </c>
      <c r="C72" s="2">
        <v>-9.4206919999999996E-3</v>
      </c>
    </row>
    <row r="73" spans="1:3" x14ac:dyDescent="0.3">
      <c r="A73" t="b">
        <v>1</v>
      </c>
      <c r="B73">
        <v>35.235106999999999</v>
      </c>
      <c r="C73" s="2">
        <v>4.8937649999999999E-2</v>
      </c>
    </row>
    <row r="74" spans="1:3" x14ac:dyDescent="0.3">
      <c r="A74" t="b">
        <v>1</v>
      </c>
      <c r="B74">
        <v>131.43158</v>
      </c>
      <c r="C74" s="2">
        <v>0.18254386</v>
      </c>
    </row>
    <row r="75" spans="1:3" x14ac:dyDescent="0.3">
      <c r="A75" t="b">
        <v>1</v>
      </c>
      <c r="B75">
        <v>-39.679319999999997</v>
      </c>
      <c r="C75" s="2">
        <v>-5.5110168000000001E-2</v>
      </c>
    </row>
    <row r="76" spans="1:3" x14ac:dyDescent="0.3">
      <c r="A76" t="b">
        <v>0</v>
      </c>
      <c r="B76">
        <v>184.55267000000001</v>
      </c>
      <c r="C76" s="2">
        <v>0.25632315999999999</v>
      </c>
    </row>
    <row r="77" spans="1:3" x14ac:dyDescent="0.3">
      <c r="A77" t="b">
        <v>0</v>
      </c>
      <c r="B77">
        <v>191.82140999999999</v>
      </c>
      <c r="C77" s="2">
        <v>0.26641863999999998</v>
      </c>
    </row>
    <row r="78" spans="1:3" x14ac:dyDescent="0.3">
      <c r="A78" t="b">
        <v>1</v>
      </c>
      <c r="B78">
        <v>131.43158</v>
      </c>
      <c r="C78" s="2">
        <v>0.18254386</v>
      </c>
    </row>
    <row r="79" spans="1:3" x14ac:dyDescent="0.3">
      <c r="A79" t="b">
        <v>1</v>
      </c>
      <c r="B79">
        <v>152.67681999999999</v>
      </c>
      <c r="C79" s="2">
        <v>0.21205114</v>
      </c>
    </row>
    <row r="80" spans="1:3" x14ac:dyDescent="0.3">
      <c r="A80" t="b">
        <v>1</v>
      </c>
      <c r="B80">
        <v>19.541992</v>
      </c>
      <c r="C80" s="2">
        <v>2.7141657E-2</v>
      </c>
    </row>
    <row r="81" spans="1:3" x14ac:dyDescent="0.3">
      <c r="A81" t="b">
        <v>1</v>
      </c>
      <c r="B81">
        <v>131.43158</v>
      </c>
      <c r="C81" s="2">
        <v>0.18254386</v>
      </c>
    </row>
    <row r="82" spans="1:3" x14ac:dyDescent="0.3">
      <c r="A82" t="b">
        <v>0</v>
      </c>
      <c r="B82">
        <v>182.29443000000001</v>
      </c>
      <c r="C82" s="2">
        <v>0.25318669999999999</v>
      </c>
    </row>
    <row r="83" spans="1:3" x14ac:dyDescent="0.3">
      <c r="A83" t="b">
        <v>1</v>
      </c>
      <c r="B83">
        <v>131.43158</v>
      </c>
      <c r="C83" s="2">
        <v>0.18254386</v>
      </c>
    </row>
    <row r="84" spans="1:3" x14ac:dyDescent="0.3">
      <c r="A84" t="b">
        <v>1</v>
      </c>
      <c r="B84">
        <v>42.041319999999999</v>
      </c>
      <c r="C84" s="2">
        <v>5.839072E-2</v>
      </c>
    </row>
    <row r="85" spans="1:3" x14ac:dyDescent="0.3">
      <c r="A85" t="b">
        <v>0</v>
      </c>
      <c r="B85">
        <v>188.3664</v>
      </c>
      <c r="C85" s="2">
        <v>0.26162000000000002</v>
      </c>
    </row>
    <row r="86" spans="1:3" x14ac:dyDescent="0.3">
      <c r="A86" t="b">
        <v>1</v>
      </c>
      <c r="B86">
        <v>7.0305786000000001</v>
      </c>
      <c r="C86" s="2">
        <v>9.7646929999999996E-3</v>
      </c>
    </row>
    <row r="87" spans="1:3" x14ac:dyDescent="0.3">
      <c r="A87" t="b">
        <v>1</v>
      </c>
      <c r="B87">
        <v>-10.074585000000001</v>
      </c>
      <c r="C87" s="2">
        <v>-1.3992479E-2</v>
      </c>
    </row>
    <row r="88" spans="1:3" x14ac:dyDescent="0.3">
      <c r="A88" t="b">
        <v>1</v>
      </c>
      <c r="B88">
        <v>-26.304625999999999</v>
      </c>
      <c r="C88" s="2">
        <v>-3.6534205E-2</v>
      </c>
    </row>
    <row r="89" spans="1:3" x14ac:dyDescent="0.3">
      <c r="A89" t="b">
        <v>1</v>
      </c>
      <c r="B89">
        <v>-39.679319999999997</v>
      </c>
      <c r="C89" s="2">
        <v>-5.5110168000000001E-2</v>
      </c>
    </row>
    <row r="90" spans="1:3" x14ac:dyDescent="0.3">
      <c r="A90" t="b">
        <v>1</v>
      </c>
      <c r="B90">
        <v>167.88866999999999</v>
      </c>
      <c r="C90" s="2">
        <v>0.23317869999999999</v>
      </c>
    </row>
    <row r="91" spans="1:3" x14ac:dyDescent="0.3">
      <c r="A91" t="b">
        <v>1</v>
      </c>
      <c r="B91">
        <v>-22.429504000000001</v>
      </c>
      <c r="C91" s="2">
        <v>-3.115209E-2</v>
      </c>
    </row>
    <row r="92" spans="1:3" x14ac:dyDescent="0.3">
      <c r="A92" t="b">
        <v>1</v>
      </c>
      <c r="B92">
        <v>37.875976999999999</v>
      </c>
      <c r="C92" s="2">
        <v>5.2605525E-2</v>
      </c>
    </row>
    <row r="93" spans="1:3" x14ac:dyDescent="0.3">
      <c r="A93" t="b">
        <v>1</v>
      </c>
      <c r="B93">
        <v>-27.611877</v>
      </c>
      <c r="C93" s="2">
        <v>-3.8349830000000001E-2</v>
      </c>
    </row>
    <row r="94" spans="1:3" x14ac:dyDescent="0.3">
      <c r="A94" t="b">
        <v>0</v>
      </c>
      <c r="B94">
        <v>187.69098</v>
      </c>
      <c r="C94" s="2">
        <v>0.26068193000000001</v>
      </c>
    </row>
    <row r="95" spans="1:3" x14ac:dyDescent="0.3">
      <c r="A95" t="b">
        <v>1</v>
      </c>
      <c r="B95">
        <v>13.796326000000001</v>
      </c>
      <c r="C95" s="2">
        <v>1.9161563E-2</v>
      </c>
    </row>
    <row r="96" spans="1:3" x14ac:dyDescent="0.3">
      <c r="A96" t="b">
        <v>1</v>
      </c>
      <c r="B96">
        <v>47.854736000000003</v>
      </c>
      <c r="C96" s="2">
        <v>6.6464910000000002E-2</v>
      </c>
    </row>
    <row r="97" spans="1:3" x14ac:dyDescent="0.3">
      <c r="A97" t="b">
        <v>1</v>
      </c>
      <c r="B97">
        <v>-10.029785</v>
      </c>
      <c r="C97" s="2">
        <v>-1.3930257E-2</v>
      </c>
    </row>
    <row r="98" spans="1:3" x14ac:dyDescent="0.3">
      <c r="A98" t="b">
        <v>1</v>
      </c>
      <c r="B98">
        <v>131.43158</v>
      </c>
      <c r="C98" s="2">
        <v>0.18254386</v>
      </c>
    </row>
    <row r="99" spans="1:3" x14ac:dyDescent="0.3">
      <c r="A99" t="b">
        <v>1</v>
      </c>
      <c r="B99">
        <v>-39.679319999999997</v>
      </c>
      <c r="C99" s="2">
        <v>-5.5110168000000001E-2</v>
      </c>
    </row>
    <row r="100" spans="1:3" x14ac:dyDescent="0.3">
      <c r="A100" t="b">
        <v>1</v>
      </c>
      <c r="B100">
        <v>13.140381</v>
      </c>
      <c r="C100" s="2">
        <v>1.8250529000000001E-2</v>
      </c>
    </row>
    <row r="101" spans="1:3" x14ac:dyDescent="0.3">
      <c r="A101" t="b">
        <v>1</v>
      </c>
      <c r="B101">
        <v>-20.156738000000001</v>
      </c>
      <c r="C101" s="2">
        <v>-2.7995468999999999E-2</v>
      </c>
    </row>
    <row r="102" spans="1:3" x14ac:dyDescent="0.3">
      <c r="A102" t="b">
        <v>1</v>
      </c>
      <c r="B102">
        <v>-39.679319999999997</v>
      </c>
      <c r="C102" s="2">
        <v>-5.5110168000000001E-2</v>
      </c>
    </row>
    <row r="103" spans="1:3" x14ac:dyDescent="0.3">
      <c r="A103" t="b">
        <v>1</v>
      </c>
      <c r="B103">
        <v>-39.679319999999997</v>
      </c>
      <c r="C103" s="2">
        <v>-5.5110168000000001E-2</v>
      </c>
    </row>
    <row r="104" spans="1:3" x14ac:dyDescent="0.3">
      <c r="A104" t="b">
        <v>1</v>
      </c>
      <c r="B104">
        <v>-39.679319999999997</v>
      </c>
      <c r="C104" s="2">
        <v>-5.5110168000000001E-2</v>
      </c>
    </row>
    <row r="105" spans="1:3" x14ac:dyDescent="0.3">
      <c r="A105" t="b">
        <v>1</v>
      </c>
      <c r="B105">
        <v>131.43158</v>
      </c>
      <c r="C105" s="2">
        <v>0.18254386</v>
      </c>
    </row>
    <row r="106" spans="1:3" x14ac:dyDescent="0.3">
      <c r="A106" t="b">
        <v>0</v>
      </c>
      <c r="B106">
        <v>182.33611999999999</v>
      </c>
      <c r="C106" s="2">
        <v>0.25324459999999999</v>
      </c>
    </row>
    <row r="107" spans="1:3" x14ac:dyDescent="0.3">
      <c r="A107" t="b">
        <v>1</v>
      </c>
      <c r="B107">
        <v>-15.877563</v>
      </c>
      <c r="C107" s="2">
        <v>-2.2052169999999999E-2</v>
      </c>
    </row>
    <row r="108" spans="1:3" x14ac:dyDescent="0.3">
      <c r="A108" t="b">
        <v>1</v>
      </c>
      <c r="B108">
        <v>-39.679319999999997</v>
      </c>
      <c r="C108" s="2">
        <v>-5.5110168000000001E-2</v>
      </c>
    </row>
    <row r="109" spans="1:3" x14ac:dyDescent="0.3">
      <c r="A109" t="b">
        <v>1</v>
      </c>
      <c r="B109">
        <v>131.43158</v>
      </c>
      <c r="C109" s="2">
        <v>0.18254386</v>
      </c>
    </row>
    <row r="110" spans="1:3" x14ac:dyDescent="0.3">
      <c r="A110" t="b">
        <v>1</v>
      </c>
      <c r="B110">
        <v>-39.679319999999997</v>
      </c>
      <c r="C110" s="2">
        <v>-5.5110168000000001E-2</v>
      </c>
    </row>
    <row r="111" spans="1:3" x14ac:dyDescent="0.3">
      <c r="A111" t="b">
        <v>1</v>
      </c>
      <c r="B111">
        <v>-0.49133300000000002</v>
      </c>
      <c r="C111" s="2">
        <v>-6.8240694000000002E-4</v>
      </c>
    </row>
    <row r="112" spans="1:3" x14ac:dyDescent="0.3">
      <c r="A112" t="b">
        <v>1</v>
      </c>
      <c r="B112">
        <v>-39.679319999999997</v>
      </c>
      <c r="C112" s="2">
        <v>-5.5110168000000001E-2</v>
      </c>
    </row>
    <row r="113" spans="1:3" x14ac:dyDescent="0.3">
      <c r="A113" t="b">
        <v>1</v>
      </c>
      <c r="B113">
        <v>29.497070000000001</v>
      </c>
      <c r="C113" s="2">
        <v>4.0968154E-2</v>
      </c>
    </row>
    <row r="114" spans="1:3" x14ac:dyDescent="0.3">
      <c r="A114" t="b">
        <v>1</v>
      </c>
      <c r="B114">
        <v>-27.290040000000001</v>
      </c>
      <c r="C114" s="2">
        <v>-3.7902831999999997E-2</v>
      </c>
    </row>
    <row r="115" spans="1:3" x14ac:dyDescent="0.3">
      <c r="A115" t="b">
        <v>1</v>
      </c>
      <c r="B115">
        <v>42.148437999999999</v>
      </c>
      <c r="C115" s="2">
        <v>5.8539494999999997E-2</v>
      </c>
    </row>
    <row r="116" spans="1:3" x14ac:dyDescent="0.3">
      <c r="A116" t="b">
        <v>1</v>
      </c>
      <c r="B116">
        <v>167.68134000000001</v>
      </c>
      <c r="C116" s="2">
        <v>0.23289074000000001</v>
      </c>
    </row>
    <row r="117" spans="1:3" x14ac:dyDescent="0.3">
      <c r="A117" t="b">
        <v>1</v>
      </c>
      <c r="B117">
        <v>32.713012999999997</v>
      </c>
      <c r="C117" s="2">
        <v>4.5434740000000001E-2</v>
      </c>
    </row>
    <row r="118" spans="1:3" x14ac:dyDescent="0.3">
      <c r="A118" t="b">
        <v>1</v>
      </c>
      <c r="B118">
        <v>15.670593</v>
      </c>
      <c r="C118" s="2">
        <v>2.1764711999999999E-2</v>
      </c>
    </row>
    <row r="119" spans="1:3" x14ac:dyDescent="0.3">
      <c r="A119" t="b">
        <v>1</v>
      </c>
      <c r="B119">
        <v>131.43158</v>
      </c>
      <c r="C119" s="2">
        <v>0.18254386</v>
      </c>
    </row>
    <row r="120" spans="1:3" x14ac:dyDescent="0.3">
      <c r="A120" t="b">
        <v>1</v>
      </c>
      <c r="B120">
        <v>4.3712770000000001</v>
      </c>
      <c r="C120" s="2">
        <v>6.0712179999999998E-3</v>
      </c>
    </row>
    <row r="121" spans="1:3" x14ac:dyDescent="0.3">
      <c r="A121" t="b">
        <v>1</v>
      </c>
      <c r="B121">
        <v>-17.901610999999999</v>
      </c>
      <c r="C121" s="2">
        <v>-2.4863349999999999E-2</v>
      </c>
    </row>
    <row r="122" spans="1:3" x14ac:dyDescent="0.3">
      <c r="A122" t="b">
        <v>1</v>
      </c>
      <c r="B122">
        <v>39.610717999999999</v>
      </c>
      <c r="C122" s="2">
        <v>5.5014885999999999E-2</v>
      </c>
    </row>
    <row r="123" spans="1:3" x14ac:dyDescent="0.3">
      <c r="A123" t="b">
        <v>1</v>
      </c>
      <c r="B123">
        <v>-11.112304999999999</v>
      </c>
      <c r="C123" s="2">
        <v>-1.5433756999999999E-2</v>
      </c>
    </row>
    <row r="124" spans="1:3" x14ac:dyDescent="0.3">
      <c r="A124" t="b">
        <v>1</v>
      </c>
      <c r="B124">
        <v>-39.679319999999997</v>
      </c>
      <c r="C124" s="2">
        <v>-5.5110168000000001E-2</v>
      </c>
    </row>
    <row r="125" spans="1:3" x14ac:dyDescent="0.3">
      <c r="A125" t="b">
        <v>1</v>
      </c>
      <c r="B125">
        <v>131.43158</v>
      </c>
      <c r="C125" s="2">
        <v>0.18254386</v>
      </c>
    </row>
    <row r="126" spans="1:3" x14ac:dyDescent="0.3">
      <c r="A126" t="b">
        <v>0</v>
      </c>
      <c r="B126">
        <v>185.46350000000001</v>
      </c>
      <c r="C126" s="2">
        <v>0.25758819999999999</v>
      </c>
    </row>
    <row r="127" spans="1:3" x14ac:dyDescent="0.3">
      <c r="A127" t="b">
        <v>0</v>
      </c>
      <c r="B127">
        <v>188.83447000000001</v>
      </c>
      <c r="C127" s="2">
        <v>0.26227010000000001</v>
      </c>
    </row>
    <row r="128" spans="1:3" x14ac:dyDescent="0.3">
      <c r="A128" t="b">
        <v>1</v>
      </c>
      <c r="B128">
        <v>-39.679319999999997</v>
      </c>
      <c r="C128" s="2">
        <v>-5.5110168000000001E-2</v>
      </c>
    </row>
    <row r="129" spans="1:3" x14ac:dyDescent="0.3">
      <c r="A129" t="b">
        <v>1</v>
      </c>
      <c r="B129">
        <v>23.868407999999999</v>
      </c>
      <c r="C129" s="2">
        <v>3.3150569999999997E-2</v>
      </c>
    </row>
    <row r="130" spans="1:3" x14ac:dyDescent="0.3">
      <c r="A130" t="b">
        <v>1</v>
      </c>
      <c r="B130">
        <v>131.43158</v>
      </c>
      <c r="C130" s="2">
        <v>0.18254386</v>
      </c>
    </row>
    <row r="131" spans="1:3" x14ac:dyDescent="0.3">
      <c r="A131" t="b">
        <v>1</v>
      </c>
      <c r="B131">
        <v>-39.679319999999997</v>
      </c>
      <c r="C131" s="2">
        <v>-5.5110168000000001E-2</v>
      </c>
    </row>
    <row r="132" spans="1:3" x14ac:dyDescent="0.3">
      <c r="A132" t="b">
        <v>1</v>
      </c>
      <c r="B132">
        <v>162.12603999999999</v>
      </c>
      <c r="C132" s="2">
        <v>0.22517504999999999</v>
      </c>
    </row>
    <row r="133" spans="1:3" x14ac:dyDescent="0.3">
      <c r="A133" t="b">
        <v>1</v>
      </c>
      <c r="B133">
        <v>-39.679319999999997</v>
      </c>
      <c r="C133" s="2">
        <v>-5.5110168000000001E-2</v>
      </c>
    </row>
    <row r="134" spans="1:3" x14ac:dyDescent="0.3">
      <c r="A134" t="b">
        <v>1</v>
      </c>
      <c r="B134">
        <v>170.92162999999999</v>
      </c>
      <c r="C134" s="2">
        <v>0.23739115999999999</v>
      </c>
    </row>
    <row r="135" spans="1:3" x14ac:dyDescent="0.3">
      <c r="A135" t="b">
        <v>1</v>
      </c>
      <c r="B135">
        <v>131.43158</v>
      </c>
      <c r="C135" s="2">
        <v>0.18254386</v>
      </c>
    </row>
    <row r="136" spans="1:3" x14ac:dyDescent="0.3">
      <c r="A136" t="b">
        <v>1</v>
      </c>
      <c r="B136">
        <v>-39.679319999999997</v>
      </c>
      <c r="C136" s="2">
        <v>-5.5110168000000001E-2</v>
      </c>
    </row>
    <row r="137" spans="1:3" x14ac:dyDescent="0.3">
      <c r="A137" t="b">
        <v>1</v>
      </c>
      <c r="B137">
        <v>-7.1083983999999996</v>
      </c>
      <c r="C137" s="2">
        <v>-9.8727755E-3</v>
      </c>
    </row>
    <row r="138" spans="1:3" x14ac:dyDescent="0.3">
      <c r="A138" t="b">
        <v>1</v>
      </c>
      <c r="B138">
        <v>-4.8470459999999997</v>
      </c>
      <c r="C138" s="2">
        <v>-6.7320084000000004E-3</v>
      </c>
    </row>
    <row r="139" spans="1:3" x14ac:dyDescent="0.3">
      <c r="A139" t="b">
        <v>1</v>
      </c>
      <c r="B139">
        <v>46.588135000000001</v>
      </c>
      <c r="C139" s="2">
        <v>6.4705743999999996E-2</v>
      </c>
    </row>
    <row r="140" spans="1:3" x14ac:dyDescent="0.3">
      <c r="A140" t="b">
        <v>0</v>
      </c>
      <c r="B140">
        <v>180.03442000000001</v>
      </c>
      <c r="C140" s="2">
        <v>0.25004779999999999</v>
      </c>
    </row>
    <row r="141" spans="1:3" x14ac:dyDescent="0.3">
      <c r="A141" t="b">
        <v>1</v>
      </c>
      <c r="B141">
        <v>-24.995239999999999</v>
      </c>
      <c r="C141" s="2">
        <v>-3.4715610000000001E-2</v>
      </c>
    </row>
    <row r="142" spans="1:3" x14ac:dyDescent="0.3">
      <c r="A142" t="b">
        <v>1</v>
      </c>
      <c r="B142">
        <v>20.773743</v>
      </c>
      <c r="C142" s="2">
        <v>2.885242E-2</v>
      </c>
    </row>
    <row r="143" spans="1:3" x14ac:dyDescent="0.3">
      <c r="A143" t="b">
        <v>1</v>
      </c>
      <c r="B143">
        <v>-39.679319999999997</v>
      </c>
      <c r="C143" s="2">
        <v>-5.5110168000000001E-2</v>
      </c>
    </row>
    <row r="144" spans="1:3" x14ac:dyDescent="0.3">
      <c r="A144" t="b">
        <v>0</v>
      </c>
      <c r="B144">
        <v>189.09246999999999</v>
      </c>
      <c r="C144" s="2">
        <v>0.26262844000000002</v>
      </c>
    </row>
    <row r="145" spans="1:3" x14ac:dyDescent="0.3">
      <c r="A145" t="b">
        <v>1</v>
      </c>
      <c r="B145">
        <v>19.507079999999998</v>
      </c>
      <c r="C145" s="2">
        <v>2.7093165999999998E-2</v>
      </c>
    </row>
    <row r="146" spans="1:3" x14ac:dyDescent="0.3">
      <c r="A146" t="b">
        <v>1</v>
      </c>
      <c r="B146">
        <v>155.64135999999999</v>
      </c>
      <c r="C146" s="2">
        <v>0.21616854999999999</v>
      </c>
    </row>
    <row r="147" spans="1:3" x14ac:dyDescent="0.3">
      <c r="A147" t="b">
        <v>0</v>
      </c>
      <c r="B147">
        <v>188.15423999999999</v>
      </c>
      <c r="C147" s="2">
        <v>0.26132533000000002</v>
      </c>
    </row>
    <row r="148" spans="1:3" x14ac:dyDescent="0.3">
      <c r="A148" t="b">
        <v>1</v>
      </c>
      <c r="B148">
        <v>153.41443000000001</v>
      </c>
      <c r="C148" s="2">
        <v>0.2130756</v>
      </c>
    </row>
    <row r="149" spans="1:3" x14ac:dyDescent="0.3">
      <c r="A149" t="b">
        <v>1</v>
      </c>
      <c r="B149">
        <v>131.43158</v>
      </c>
      <c r="C149" s="2">
        <v>0.18254386</v>
      </c>
    </row>
    <row r="150" spans="1:3" x14ac:dyDescent="0.3">
      <c r="A150" t="b">
        <v>1</v>
      </c>
      <c r="B150">
        <v>163.38757000000001</v>
      </c>
      <c r="C150" s="2">
        <v>0.22692719</v>
      </c>
    </row>
    <row r="151" spans="1:3" x14ac:dyDescent="0.3">
      <c r="A151" t="b">
        <v>1</v>
      </c>
      <c r="B151">
        <v>-39.679319999999997</v>
      </c>
      <c r="C151" s="2">
        <v>-5.5110168000000001E-2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E7E-3565-4450-ADB0-78ACC03279D4}">
  <dimension ref="A1:F151"/>
  <sheetViews>
    <sheetView workbookViewId="0">
      <selection activeCell="G2" sqref="G2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8.5546875" customWidth="1"/>
    <col min="6" max="6" width="12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-74.571960000000004</v>
      </c>
      <c r="C2" s="2">
        <v>-0.10357217000000001</v>
      </c>
      <c r="E2" s="1" t="s">
        <v>3</v>
      </c>
      <c r="F2" s="2">
        <f xml:space="preserve"> COUNTIF(TradeResults1[Column1], "VERDADEIRO") / COUNTA(TradeResults1[Column1])</f>
        <v>1</v>
      </c>
    </row>
    <row r="3" spans="1:6" ht="18" x14ac:dyDescent="0.35">
      <c r="A3" t="b">
        <v>1</v>
      </c>
      <c r="B3">
        <v>151.89832000000001</v>
      </c>
      <c r="C3" s="2">
        <v>0.21096988</v>
      </c>
      <c r="E3" s="1" t="s">
        <v>4</v>
      </c>
      <c r="F3" s="3">
        <f t="array" ref="F3" xml:space="preserve"> AVERAGE(IF(TradeResults1[Column1] = TRUE,TradeResults1[Column3]))</f>
        <v>6.8377484000000197E-2</v>
      </c>
    </row>
    <row r="4" spans="1:6" ht="18" x14ac:dyDescent="0.35">
      <c r="A4" t="b">
        <v>1</v>
      </c>
      <c r="B4">
        <v>-74.571960000000004</v>
      </c>
      <c r="C4" s="2">
        <v>-0.10357217000000001</v>
      </c>
      <c r="E4" s="1" t="s">
        <v>8</v>
      </c>
      <c r="F4" s="6">
        <f t="array" ref="F4" xml:space="preserve"> AVERAGE(IF(TradeResults1[Column1] = TRUE,TradeResults1[Column2],0))</f>
        <v>49.231793066666697</v>
      </c>
    </row>
    <row r="5" spans="1:6" ht="18" x14ac:dyDescent="0.35">
      <c r="A5" t="b">
        <v>1</v>
      </c>
      <c r="B5">
        <v>-74.571960000000004</v>
      </c>
      <c r="C5" s="2">
        <v>-0.10357217000000001</v>
      </c>
      <c r="E5" s="4" t="s">
        <v>5</v>
      </c>
      <c r="F5" s="2">
        <f t="array" ref="F5">_xlfn.STDEV.P(IF(TradeResults1[Column1]=TRUE, TradeResults1[Column3]))</f>
        <v>0.15658452399656536</v>
      </c>
    </row>
    <row r="6" spans="1:6" ht="18" x14ac:dyDescent="0.35">
      <c r="A6" t="b">
        <v>1</v>
      </c>
      <c r="B6">
        <v>151.89832000000001</v>
      </c>
      <c r="C6" s="2">
        <v>0.21096988</v>
      </c>
      <c r="E6" s="1" t="s">
        <v>6</v>
      </c>
      <c r="F6" s="2">
        <f t="array" ref="F6">_xlfn.STDEV.P(IF(TradeResults1[Column1]=TRUE, IF(TradeResults1[Column3]&gt;0,TradeResults1[Column3])))</f>
        <v>2.4980018054066022E-16</v>
      </c>
    </row>
    <row r="7" spans="1:6" ht="18" x14ac:dyDescent="0.35">
      <c r="A7" t="b">
        <v>1</v>
      </c>
      <c r="B7">
        <v>-74.571960000000004</v>
      </c>
      <c r="C7" s="2">
        <v>-0.10357217000000001</v>
      </c>
      <c r="E7" s="1" t="s">
        <v>7</v>
      </c>
      <c r="F7" s="3">
        <f t="array" ref="F7">_xlfn.STDEV.P(IF(TradeResults1[Column1]=TRUE, IF(TradeResults1[Column3]&lt;0,TradeResults1[Column3])))</f>
        <v>1.3877787807814457E-16</v>
      </c>
    </row>
    <row r="8" spans="1:6" x14ac:dyDescent="0.3">
      <c r="A8" t="b">
        <v>1</v>
      </c>
      <c r="B8">
        <v>-74.571960000000004</v>
      </c>
      <c r="C8" s="2">
        <v>-0.10357217000000001</v>
      </c>
    </row>
    <row r="9" spans="1:6" x14ac:dyDescent="0.3">
      <c r="A9" t="b">
        <v>1</v>
      </c>
      <c r="B9">
        <v>151.89832000000001</v>
      </c>
      <c r="C9" s="2">
        <v>0.21096988</v>
      </c>
    </row>
    <row r="10" spans="1:6" x14ac:dyDescent="0.3">
      <c r="A10" t="b">
        <v>1</v>
      </c>
      <c r="B10">
        <v>-74.571960000000004</v>
      </c>
      <c r="C10" s="2">
        <v>-0.10357217000000001</v>
      </c>
    </row>
    <row r="11" spans="1:6" x14ac:dyDescent="0.3">
      <c r="A11" t="b">
        <v>1</v>
      </c>
      <c r="B11">
        <v>-74.571960000000004</v>
      </c>
      <c r="C11" s="2">
        <v>-0.10357217000000001</v>
      </c>
    </row>
    <row r="12" spans="1:6" x14ac:dyDescent="0.3">
      <c r="A12" t="b">
        <v>1</v>
      </c>
      <c r="B12">
        <v>-74.571960000000004</v>
      </c>
      <c r="C12" s="2">
        <v>-0.10357217000000001</v>
      </c>
    </row>
    <row r="13" spans="1:6" x14ac:dyDescent="0.3">
      <c r="A13" t="b">
        <v>1</v>
      </c>
      <c r="B13">
        <v>151.89832000000001</v>
      </c>
      <c r="C13" s="2">
        <v>0.21096988</v>
      </c>
    </row>
    <row r="14" spans="1:6" x14ac:dyDescent="0.3">
      <c r="A14" t="b">
        <v>1</v>
      </c>
      <c r="B14">
        <v>-74.571960000000004</v>
      </c>
      <c r="C14" s="2">
        <v>-0.10357217000000001</v>
      </c>
    </row>
    <row r="15" spans="1:6" x14ac:dyDescent="0.3">
      <c r="A15" t="b">
        <v>1</v>
      </c>
      <c r="B15">
        <v>151.89832000000001</v>
      </c>
      <c r="C15" s="2">
        <v>0.21096988</v>
      </c>
    </row>
    <row r="16" spans="1:6" x14ac:dyDescent="0.3">
      <c r="A16" t="b">
        <v>1</v>
      </c>
      <c r="B16">
        <v>-74.571960000000004</v>
      </c>
      <c r="C16" s="2">
        <v>-0.10357217000000001</v>
      </c>
    </row>
    <row r="17" spans="1:3" x14ac:dyDescent="0.3">
      <c r="A17" t="b">
        <v>1</v>
      </c>
      <c r="B17">
        <v>151.89832000000001</v>
      </c>
      <c r="C17" s="2">
        <v>0.21096988</v>
      </c>
    </row>
    <row r="18" spans="1:3" x14ac:dyDescent="0.3">
      <c r="A18" t="b">
        <v>1</v>
      </c>
      <c r="B18">
        <v>151.89832000000001</v>
      </c>
      <c r="C18" s="2">
        <v>0.21096988</v>
      </c>
    </row>
    <row r="19" spans="1:3" x14ac:dyDescent="0.3">
      <c r="A19" t="b">
        <v>1</v>
      </c>
      <c r="B19">
        <v>-74.571960000000004</v>
      </c>
      <c r="C19" s="2">
        <v>-0.10357217000000001</v>
      </c>
    </row>
    <row r="20" spans="1:3" x14ac:dyDescent="0.3">
      <c r="A20" t="b">
        <v>1</v>
      </c>
      <c r="B20">
        <v>-74.571960000000004</v>
      </c>
      <c r="C20" s="2">
        <v>-0.10357217000000001</v>
      </c>
    </row>
    <row r="21" spans="1:3" x14ac:dyDescent="0.3">
      <c r="A21" t="b">
        <v>1</v>
      </c>
      <c r="B21">
        <v>151.89832000000001</v>
      </c>
      <c r="C21" s="2">
        <v>0.21096988</v>
      </c>
    </row>
    <row r="22" spans="1:3" x14ac:dyDescent="0.3">
      <c r="A22" t="b">
        <v>1</v>
      </c>
      <c r="B22">
        <v>151.89832000000001</v>
      </c>
      <c r="C22" s="2">
        <v>0.21096988</v>
      </c>
    </row>
    <row r="23" spans="1:3" x14ac:dyDescent="0.3">
      <c r="A23" t="b">
        <v>1</v>
      </c>
      <c r="B23">
        <v>151.89832000000001</v>
      </c>
      <c r="C23" s="2">
        <v>0.21096988</v>
      </c>
    </row>
    <row r="24" spans="1:3" x14ac:dyDescent="0.3">
      <c r="A24" t="b">
        <v>1</v>
      </c>
      <c r="B24">
        <v>151.89832000000001</v>
      </c>
      <c r="C24" s="2">
        <v>0.21096988</v>
      </c>
    </row>
    <row r="25" spans="1:3" x14ac:dyDescent="0.3">
      <c r="A25" t="b">
        <v>1</v>
      </c>
      <c r="B25">
        <v>151.89832000000001</v>
      </c>
      <c r="C25" s="2">
        <v>0.21096988</v>
      </c>
    </row>
    <row r="26" spans="1:3" x14ac:dyDescent="0.3">
      <c r="A26" t="b">
        <v>1</v>
      </c>
      <c r="B26">
        <v>-74.571960000000004</v>
      </c>
      <c r="C26" s="2">
        <v>-0.10357217000000001</v>
      </c>
    </row>
    <row r="27" spans="1:3" x14ac:dyDescent="0.3">
      <c r="A27" t="b">
        <v>1</v>
      </c>
      <c r="B27">
        <v>151.89832000000001</v>
      </c>
      <c r="C27" s="2">
        <v>0.21096988</v>
      </c>
    </row>
    <row r="28" spans="1:3" x14ac:dyDescent="0.3">
      <c r="A28" t="b">
        <v>1</v>
      </c>
      <c r="B28">
        <v>-74.571960000000004</v>
      </c>
      <c r="C28" s="2">
        <v>-0.10357217000000001</v>
      </c>
    </row>
    <row r="29" spans="1:3" x14ac:dyDescent="0.3">
      <c r="A29" t="b">
        <v>1</v>
      </c>
      <c r="B29">
        <v>-74.571960000000004</v>
      </c>
      <c r="C29" s="2">
        <v>-0.10357217000000001</v>
      </c>
    </row>
    <row r="30" spans="1:3" x14ac:dyDescent="0.3">
      <c r="A30" t="b">
        <v>1</v>
      </c>
      <c r="B30">
        <v>151.89832000000001</v>
      </c>
      <c r="C30" s="2">
        <v>0.21096988</v>
      </c>
    </row>
    <row r="31" spans="1:3" x14ac:dyDescent="0.3">
      <c r="A31" t="b">
        <v>1</v>
      </c>
      <c r="B31">
        <v>151.89832000000001</v>
      </c>
      <c r="C31" s="2">
        <v>0.21096988</v>
      </c>
    </row>
    <row r="32" spans="1:3" x14ac:dyDescent="0.3">
      <c r="A32" t="b">
        <v>1</v>
      </c>
      <c r="B32">
        <v>151.89832000000001</v>
      </c>
      <c r="C32" s="2">
        <v>0.21096988</v>
      </c>
    </row>
    <row r="33" spans="1:3" x14ac:dyDescent="0.3">
      <c r="A33" t="b">
        <v>1</v>
      </c>
      <c r="B33">
        <v>-74.571960000000004</v>
      </c>
      <c r="C33" s="2">
        <v>-0.10357217000000001</v>
      </c>
    </row>
    <row r="34" spans="1:3" x14ac:dyDescent="0.3">
      <c r="A34" t="b">
        <v>1</v>
      </c>
      <c r="B34">
        <v>151.89832000000001</v>
      </c>
      <c r="C34" s="2">
        <v>0.21096988</v>
      </c>
    </row>
    <row r="35" spans="1:3" x14ac:dyDescent="0.3">
      <c r="A35" t="b">
        <v>1</v>
      </c>
      <c r="B35">
        <v>-74.571960000000004</v>
      </c>
      <c r="C35" s="2">
        <v>-0.10357217000000001</v>
      </c>
    </row>
    <row r="36" spans="1:3" x14ac:dyDescent="0.3">
      <c r="A36" t="b">
        <v>1</v>
      </c>
      <c r="B36">
        <v>-74.571960000000004</v>
      </c>
      <c r="C36" s="2">
        <v>-0.10357217000000001</v>
      </c>
    </row>
    <row r="37" spans="1:3" x14ac:dyDescent="0.3">
      <c r="A37" t="b">
        <v>1</v>
      </c>
      <c r="B37">
        <v>-74.571960000000004</v>
      </c>
      <c r="C37" s="2">
        <v>-0.10357217000000001</v>
      </c>
    </row>
    <row r="38" spans="1:3" x14ac:dyDescent="0.3">
      <c r="A38" t="b">
        <v>1</v>
      </c>
      <c r="B38">
        <v>-74.571960000000004</v>
      </c>
      <c r="C38" s="2">
        <v>-0.10357217000000001</v>
      </c>
    </row>
    <row r="39" spans="1:3" x14ac:dyDescent="0.3">
      <c r="A39" t="b">
        <v>1</v>
      </c>
      <c r="B39">
        <v>151.89832000000001</v>
      </c>
      <c r="C39" s="2">
        <v>0.21096988</v>
      </c>
    </row>
    <row r="40" spans="1:3" x14ac:dyDescent="0.3">
      <c r="A40" t="b">
        <v>1</v>
      </c>
      <c r="B40">
        <v>-74.571960000000004</v>
      </c>
      <c r="C40" s="2">
        <v>-0.10357217000000001</v>
      </c>
    </row>
    <row r="41" spans="1:3" x14ac:dyDescent="0.3">
      <c r="A41" t="b">
        <v>1</v>
      </c>
      <c r="B41">
        <v>151.89832000000001</v>
      </c>
      <c r="C41" s="2">
        <v>0.21096988</v>
      </c>
    </row>
    <row r="42" spans="1:3" x14ac:dyDescent="0.3">
      <c r="A42" t="b">
        <v>1</v>
      </c>
      <c r="B42">
        <v>151.89832000000001</v>
      </c>
      <c r="C42" s="2">
        <v>0.21096988</v>
      </c>
    </row>
    <row r="43" spans="1:3" x14ac:dyDescent="0.3">
      <c r="A43" t="b">
        <v>1</v>
      </c>
      <c r="B43">
        <v>-74.571960000000004</v>
      </c>
      <c r="C43" s="2">
        <v>-0.10357217000000001</v>
      </c>
    </row>
    <row r="44" spans="1:3" x14ac:dyDescent="0.3">
      <c r="A44" t="b">
        <v>1</v>
      </c>
      <c r="B44">
        <v>151.89832000000001</v>
      </c>
      <c r="C44" s="2">
        <v>0.21096988</v>
      </c>
    </row>
    <row r="45" spans="1:3" x14ac:dyDescent="0.3">
      <c r="A45" t="b">
        <v>1</v>
      </c>
      <c r="B45">
        <v>-74.571960000000004</v>
      </c>
      <c r="C45" s="2">
        <v>-0.10357217000000001</v>
      </c>
    </row>
    <row r="46" spans="1:3" x14ac:dyDescent="0.3">
      <c r="A46" t="b">
        <v>1</v>
      </c>
      <c r="B46">
        <v>-74.571960000000004</v>
      </c>
      <c r="C46" s="2">
        <v>-0.10357217000000001</v>
      </c>
    </row>
    <row r="47" spans="1:3" x14ac:dyDescent="0.3">
      <c r="A47" t="b">
        <v>1</v>
      </c>
      <c r="B47">
        <v>-74.571960000000004</v>
      </c>
      <c r="C47" s="2">
        <v>-0.10357217000000001</v>
      </c>
    </row>
    <row r="48" spans="1:3" x14ac:dyDescent="0.3">
      <c r="A48" t="b">
        <v>1</v>
      </c>
      <c r="B48">
        <v>-74.571960000000004</v>
      </c>
      <c r="C48" s="2">
        <v>-0.10357217000000001</v>
      </c>
    </row>
    <row r="49" spans="1:3" x14ac:dyDescent="0.3">
      <c r="A49" t="b">
        <v>1</v>
      </c>
      <c r="B49">
        <v>151.89832000000001</v>
      </c>
      <c r="C49" s="2">
        <v>0.21096988</v>
      </c>
    </row>
    <row r="50" spans="1:3" x14ac:dyDescent="0.3">
      <c r="A50" t="b">
        <v>1</v>
      </c>
      <c r="B50">
        <v>-74.571960000000004</v>
      </c>
      <c r="C50" s="2">
        <v>-0.10357217000000001</v>
      </c>
    </row>
    <row r="51" spans="1:3" x14ac:dyDescent="0.3">
      <c r="A51" t="b">
        <v>1</v>
      </c>
      <c r="B51">
        <v>-74.571960000000004</v>
      </c>
      <c r="C51" s="2">
        <v>-0.10357217000000001</v>
      </c>
    </row>
    <row r="52" spans="1:3" x14ac:dyDescent="0.3">
      <c r="A52" t="b">
        <v>1</v>
      </c>
      <c r="B52">
        <v>151.89832000000001</v>
      </c>
      <c r="C52" s="2">
        <v>0.21096988</v>
      </c>
    </row>
    <row r="53" spans="1:3" x14ac:dyDescent="0.3">
      <c r="A53" t="b">
        <v>1</v>
      </c>
      <c r="B53">
        <v>151.89832000000001</v>
      </c>
      <c r="C53" s="2">
        <v>0.21096988</v>
      </c>
    </row>
    <row r="54" spans="1:3" x14ac:dyDescent="0.3">
      <c r="A54" t="b">
        <v>1</v>
      </c>
      <c r="B54">
        <v>151.89832000000001</v>
      </c>
      <c r="C54" s="2">
        <v>0.21096988</v>
      </c>
    </row>
    <row r="55" spans="1:3" x14ac:dyDescent="0.3">
      <c r="A55" t="b">
        <v>1</v>
      </c>
      <c r="B55">
        <v>-74.571960000000004</v>
      </c>
      <c r="C55" s="2">
        <v>-0.10357217000000001</v>
      </c>
    </row>
    <row r="56" spans="1:3" x14ac:dyDescent="0.3">
      <c r="A56" t="b">
        <v>1</v>
      </c>
      <c r="B56">
        <v>151.89832000000001</v>
      </c>
      <c r="C56" s="2">
        <v>0.21096988</v>
      </c>
    </row>
    <row r="57" spans="1:3" x14ac:dyDescent="0.3">
      <c r="A57" t="b">
        <v>1</v>
      </c>
      <c r="B57">
        <v>151.89832000000001</v>
      </c>
      <c r="C57" s="2">
        <v>0.21096988</v>
      </c>
    </row>
    <row r="58" spans="1:3" x14ac:dyDescent="0.3">
      <c r="A58" t="b">
        <v>1</v>
      </c>
      <c r="B58">
        <v>151.89832000000001</v>
      </c>
      <c r="C58" s="2">
        <v>0.21096988</v>
      </c>
    </row>
    <row r="59" spans="1:3" x14ac:dyDescent="0.3">
      <c r="A59" t="b">
        <v>1</v>
      </c>
      <c r="B59">
        <v>151.89832000000001</v>
      </c>
      <c r="C59" s="2">
        <v>0.21096988</v>
      </c>
    </row>
    <row r="60" spans="1:3" x14ac:dyDescent="0.3">
      <c r="A60" t="b">
        <v>1</v>
      </c>
      <c r="B60">
        <v>-74.571960000000004</v>
      </c>
      <c r="C60" s="2">
        <v>-0.10357217000000001</v>
      </c>
    </row>
    <row r="61" spans="1:3" x14ac:dyDescent="0.3">
      <c r="A61" t="b">
        <v>1</v>
      </c>
      <c r="B61">
        <v>151.89832000000001</v>
      </c>
      <c r="C61" s="2">
        <v>0.21096988</v>
      </c>
    </row>
    <row r="62" spans="1:3" x14ac:dyDescent="0.3">
      <c r="A62" t="b">
        <v>1</v>
      </c>
      <c r="B62">
        <v>151.89832000000001</v>
      </c>
      <c r="C62" s="2">
        <v>0.21096988</v>
      </c>
    </row>
    <row r="63" spans="1:3" x14ac:dyDescent="0.3">
      <c r="A63" t="b">
        <v>1</v>
      </c>
      <c r="B63">
        <v>151.89832000000001</v>
      </c>
      <c r="C63" s="2">
        <v>0.21096988</v>
      </c>
    </row>
    <row r="64" spans="1:3" x14ac:dyDescent="0.3">
      <c r="A64" t="b">
        <v>1</v>
      </c>
      <c r="B64">
        <v>151.89832000000001</v>
      </c>
      <c r="C64" s="2">
        <v>0.21096988</v>
      </c>
    </row>
    <row r="65" spans="1:3" x14ac:dyDescent="0.3">
      <c r="A65" t="b">
        <v>1</v>
      </c>
      <c r="B65">
        <v>151.89832000000001</v>
      </c>
      <c r="C65" s="2">
        <v>0.21096988</v>
      </c>
    </row>
    <row r="66" spans="1:3" x14ac:dyDescent="0.3">
      <c r="A66" t="b">
        <v>1</v>
      </c>
      <c r="B66">
        <v>-74.571960000000004</v>
      </c>
      <c r="C66" s="2">
        <v>-0.10357217000000001</v>
      </c>
    </row>
    <row r="67" spans="1:3" x14ac:dyDescent="0.3">
      <c r="A67" t="b">
        <v>1</v>
      </c>
      <c r="B67">
        <v>-74.571960000000004</v>
      </c>
      <c r="C67" s="2">
        <v>-0.10357217000000001</v>
      </c>
    </row>
    <row r="68" spans="1:3" x14ac:dyDescent="0.3">
      <c r="A68" t="b">
        <v>1</v>
      </c>
      <c r="B68">
        <v>151.89832000000001</v>
      </c>
      <c r="C68" s="2">
        <v>0.21096988</v>
      </c>
    </row>
    <row r="69" spans="1:3" x14ac:dyDescent="0.3">
      <c r="A69" t="b">
        <v>1</v>
      </c>
      <c r="B69">
        <v>151.89832000000001</v>
      </c>
      <c r="C69" s="2">
        <v>0.21096988</v>
      </c>
    </row>
    <row r="70" spans="1:3" x14ac:dyDescent="0.3">
      <c r="A70" t="b">
        <v>1</v>
      </c>
      <c r="B70">
        <v>151.89832000000001</v>
      </c>
      <c r="C70" s="2">
        <v>0.21096988</v>
      </c>
    </row>
    <row r="71" spans="1:3" x14ac:dyDescent="0.3">
      <c r="A71" t="b">
        <v>1</v>
      </c>
      <c r="B71">
        <v>-74.571960000000004</v>
      </c>
      <c r="C71" s="2">
        <v>-0.10357217000000001</v>
      </c>
    </row>
    <row r="72" spans="1:3" x14ac:dyDescent="0.3">
      <c r="A72" t="b">
        <v>1</v>
      </c>
      <c r="B72">
        <v>151.89832000000001</v>
      </c>
      <c r="C72" s="2">
        <v>0.21096988</v>
      </c>
    </row>
    <row r="73" spans="1:3" x14ac:dyDescent="0.3">
      <c r="A73" t="b">
        <v>1</v>
      </c>
      <c r="B73">
        <v>151.89832000000001</v>
      </c>
      <c r="C73" s="2">
        <v>0.21096988</v>
      </c>
    </row>
    <row r="74" spans="1:3" x14ac:dyDescent="0.3">
      <c r="A74" t="b">
        <v>1</v>
      </c>
      <c r="B74">
        <v>-74.571960000000004</v>
      </c>
      <c r="C74" s="2">
        <v>-0.10357217000000001</v>
      </c>
    </row>
    <row r="75" spans="1:3" x14ac:dyDescent="0.3">
      <c r="A75" t="b">
        <v>1</v>
      </c>
      <c r="B75">
        <v>-74.571960000000004</v>
      </c>
      <c r="C75" s="2">
        <v>-0.10357217000000001</v>
      </c>
    </row>
    <row r="76" spans="1:3" x14ac:dyDescent="0.3">
      <c r="A76" t="b">
        <v>1</v>
      </c>
      <c r="B76">
        <v>151.89832000000001</v>
      </c>
      <c r="C76" s="2">
        <v>0.21096988</v>
      </c>
    </row>
    <row r="77" spans="1:3" x14ac:dyDescent="0.3">
      <c r="A77" t="b">
        <v>1</v>
      </c>
      <c r="B77">
        <v>151.89832000000001</v>
      </c>
      <c r="C77" s="2">
        <v>0.21096988</v>
      </c>
    </row>
    <row r="78" spans="1:3" x14ac:dyDescent="0.3">
      <c r="A78" t="b">
        <v>1</v>
      </c>
      <c r="B78">
        <v>151.89832000000001</v>
      </c>
      <c r="C78" s="2">
        <v>0.21096988</v>
      </c>
    </row>
    <row r="79" spans="1:3" x14ac:dyDescent="0.3">
      <c r="A79" t="b">
        <v>1</v>
      </c>
      <c r="B79">
        <v>-74.571960000000004</v>
      </c>
      <c r="C79" s="2">
        <v>-0.10357217000000001</v>
      </c>
    </row>
    <row r="80" spans="1:3" x14ac:dyDescent="0.3">
      <c r="A80" t="b">
        <v>1</v>
      </c>
      <c r="B80">
        <v>151.89832000000001</v>
      </c>
      <c r="C80" s="2">
        <v>0.21096988</v>
      </c>
    </row>
    <row r="81" spans="1:3" x14ac:dyDescent="0.3">
      <c r="A81" t="b">
        <v>1</v>
      </c>
      <c r="B81">
        <v>-74.571960000000004</v>
      </c>
      <c r="C81" s="2">
        <v>-0.10357217000000001</v>
      </c>
    </row>
    <row r="82" spans="1:3" x14ac:dyDescent="0.3">
      <c r="A82" t="b">
        <v>1</v>
      </c>
      <c r="B82">
        <v>151.89832000000001</v>
      </c>
      <c r="C82" s="2">
        <v>0.21096988</v>
      </c>
    </row>
    <row r="83" spans="1:3" x14ac:dyDescent="0.3">
      <c r="A83" t="b">
        <v>1</v>
      </c>
      <c r="B83">
        <v>151.89832000000001</v>
      </c>
      <c r="C83" s="2">
        <v>0.21096988</v>
      </c>
    </row>
    <row r="84" spans="1:3" x14ac:dyDescent="0.3">
      <c r="A84" t="b">
        <v>1</v>
      </c>
      <c r="B84">
        <v>-74.571960000000004</v>
      </c>
      <c r="C84" s="2">
        <v>-0.10357217000000001</v>
      </c>
    </row>
    <row r="85" spans="1:3" x14ac:dyDescent="0.3">
      <c r="A85" t="b">
        <v>1</v>
      </c>
      <c r="B85">
        <v>-74.571960000000004</v>
      </c>
      <c r="C85" s="2">
        <v>-0.10357217000000001</v>
      </c>
    </row>
    <row r="86" spans="1:3" x14ac:dyDescent="0.3">
      <c r="A86" t="b">
        <v>1</v>
      </c>
      <c r="B86">
        <v>151.89832000000001</v>
      </c>
      <c r="C86" s="2">
        <v>0.21096988</v>
      </c>
    </row>
    <row r="87" spans="1:3" x14ac:dyDescent="0.3">
      <c r="A87" t="b">
        <v>1</v>
      </c>
      <c r="B87">
        <v>151.89832000000001</v>
      </c>
      <c r="C87" s="2">
        <v>0.21096988</v>
      </c>
    </row>
    <row r="88" spans="1:3" x14ac:dyDescent="0.3">
      <c r="A88" t="b">
        <v>1</v>
      </c>
      <c r="B88">
        <v>151.89832000000001</v>
      </c>
      <c r="C88" s="2">
        <v>0.21096988</v>
      </c>
    </row>
    <row r="89" spans="1:3" x14ac:dyDescent="0.3">
      <c r="A89" t="b">
        <v>1</v>
      </c>
      <c r="B89">
        <v>-74.571960000000004</v>
      </c>
      <c r="C89" s="2">
        <v>-0.10357217000000001</v>
      </c>
    </row>
    <row r="90" spans="1:3" x14ac:dyDescent="0.3">
      <c r="A90" t="b">
        <v>1</v>
      </c>
      <c r="B90">
        <v>151.89832000000001</v>
      </c>
      <c r="C90" s="2">
        <v>0.21096988</v>
      </c>
    </row>
    <row r="91" spans="1:3" x14ac:dyDescent="0.3">
      <c r="A91" t="b">
        <v>1</v>
      </c>
      <c r="B91">
        <v>151.89832000000001</v>
      </c>
      <c r="C91" s="2">
        <v>0.21096988</v>
      </c>
    </row>
    <row r="92" spans="1:3" x14ac:dyDescent="0.3">
      <c r="A92" t="b">
        <v>1</v>
      </c>
      <c r="B92">
        <v>151.89832000000001</v>
      </c>
      <c r="C92" s="2">
        <v>0.21096988</v>
      </c>
    </row>
    <row r="93" spans="1:3" x14ac:dyDescent="0.3">
      <c r="A93" t="b">
        <v>1</v>
      </c>
      <c r="B93">
        <v>151.89832000000001</v>
      </c>
      <c r="C93" s="2">
        <v>0.21096988</v>
      </c>
    </row>
    <row r="94" spans="1:3" x14ac:dyDescent="0.3">
      <c r="A94" t="b">
        <v>1</v>
      </c>
      <c r="B94">
        <v>151.89832000000001</v>
      </c>
      <c r="C94" s="2">
        <v>0.21096988</v>
      </c>
    </row>
    <row r="95" spans="1:3" x14ac:dyDescent="0.3">
      <c r="A95" t="b">
        <v>1</v>
      </c>
      <c r="B95">
        <v>-74.571960000000004</v>
      </c>
      <c r="C95" s="2">
        <v>-0.10357217000000001</v>
      </c>
    </row>
    <row r="96" spans="1:3" x14ac:dyDescent="0.3">
      <c r="A96" t="b">
        <v>1</v>
      </c>
      <c r="B96">
        <v>151.89832000000001</v>
      </c>
      <c r="C96" s="2">
        <v>0.21096988</v>
      </c>
    </row>
    <row r="97" spans="1:3" x14ac:dyDescent="0.3">
      <c r="A97" t="b">
        <v>1</v>
      </c>
      <c r="B97">
        <v>-74.571960000000004</v>
      </c>
      <c r="C97" s="2">
        <v>-0.10357217000000001</v>
      </c>
    </row>
    <row r="98" spans="1:3" x14ac:dyDescent="0.3">
      <c r="A98" t="b">
        <v>1</v>
      </c>
      <c r="B98">
        <v>-74.571960000000004</v>
      </c>
      <c r="C98" s="2">
        <v>-0.10357217000000001</v>
      </c>
    </row>
    <row r="99" spans="1:3" x14ac:dyDescent="0.3">
      <c r="A99" t="b">
        <v>1</v>
      </c>
      <c r="B99">
        <v>-74.571960000000004</v>
      </c>
      <c r="C99" s="2">
        <v>-0.10357217000000001</v>
      </c>
    </row>
    <row r="100" spans="1:3" x14ac:dyDescent="0.3">
      <c r="A100" t="b">
        <v>1</v>
      </c>
      <c r="B100">
        <v>151.89832000000001</v>
      </c>
      <c r="C100" s="2">
        <v>0.21096988</v>
      </c>
    </row>
    <row r="101" spans="1:3" x14ac:dyDescent="0.3">
      <c r="A101" t="b">
        <v>1</v>
      </c>
      <c r="B101">
        <v>-74.571960000000004</v>
      </c>
      <c r="C101" s="2">
        <v>-0.10357217000000001</v>
      </c>
    </row>
    <row r="102" spans="1:3" x14ac:dyDescent="0.3">
      <c r="A102" t="b">
        <v>1</v>
      </c>
      <c r="B102">
        <v>-74.571960000000004</v>
      </c>
      <c r="C102" s="2">
        <v>-0.10357217000000001</v>
      </c>
    </row>
    <row r="103" spans="1:3" x14ac:dyDescent="0.3">
      <c r="A103" t="b">
        <v>1</v>
      </c>
      <c r="B103">
        <v>-74.571960000000004</v>
      </c>
      <c r="C103" s="2">
        <v>-0.10357217000000001</v>
      </c>
    </row>
    <row r="104" spans="1:3" x14ac:dyDescent="0.3">
      <c r="A104" t="b">
        <v>1</v>
      </c>
      <c r="B104">
        <v>-74.571960000000004</v>
      </c>
      <c r="C104" s="2">
        <v>-0.10357217000000001</v>
      </c>
    </row>
    <row r="105" spans="1:3" x14ac:dyDescent="0.3">
      <c r="A105" t="b">
        <v>1</v>
      </c>
      <c r="B105">
        <v>-74.571960000000004</v>
      </c>
      <c r="C105" s="2">
        <v>-0.10357217000000001</v>
      </c>
    </row>
    <row r="106" spans="1:3" x14ac:dyDescent="0.3">
      <c r="A106" t="b">
        <v>1</v>
      </c>
      <c r="B106">
        <v>151.89832000000001</v>
      </c>
      <c r="C106" s="2">
        <v>0.21096988</v>
      </c>
    </row>
    <row r="107" spans="1:3" x14ac:dyDescent="0.3">
      <c r="A107" t="b">
        <v>1</v>
      </c>
      <c r="B107">
        <v>-74.571960000000004</v>
      </c>
      <c r="C107" s="2">
        <v>-0.10357217000000001</v>
      </c>
    </row>
    <row r="108" spans="1:3" x14ac:dyDescent="0.3">
      <c r="A108" t="b">
        <v>1</v>
      </c>
      <c r="B108">
        <v>-74.571960000000004</v>
      </c>
      <c r="C108" s="2">
        <v>-0.10357217000000001</v>
      </c>
    </row>
    <row r="109" spans="1:3" x14ac:dyDescent="0.3">
      <c r="A109" t="b">
        <v>1</v>
      </c>
      <c r="B109">
        <v>151.89832000000001</v>
      </c>
      <c r="C109" s="2">
        <v>0.21096988</v>
      </c>
    </row>
    <row r="110" spans="1:3" x14ac:dyDescent="0.3">
      <c r="A110" t="b">
        <v>1</v>
      </c>
      <c r="B110">
        <v>151.89832000000001</v>
      </c>
      <c r="C110" s="2">
        <v>0.21096988</v>
      </c>
    </row>
    <row r="111" spans="1:3" x14ac:dyDescent="0.3">
      <c r="A111" t="b">
        <v>1</v>
      </c>
      <c r="B111">
        <v>151.89832000000001</v>
      </c>
      <c r="C111" s="2">
        <v>0.21096988</v>
      </c>
    </row>
    <row r="112" spans="1:3" x14ac:dyDescent="0.3">
      <c r="A112" t="b">
        <v>1</v>
      </c>
      <c r="B112">
        <v>-74.571960000000004</v>
      </c>
      <c r="C112" s="2">
        <v>-0.10357217000000001</v>
      </c>
    </row>
    <row r="113" spans="1:3" x14ac:dyDescent="0.3">
      <c r="A113" t="b">
        <v>1</v>
      </c>
      <c r="B113">
        <v>151.89832000000001</v>
      </c>
      <c r="C113" s="2">
        <v>0.21096988</v>
      </c>
    </row>
    <row r="114" spans="1:3" x14ac:dyDescent="0.3">
      <c r="A114" t="b">
        <v>1</v>
      </c>
      <c r="B114">
        <v>151.89832000000001</v>
      </c>
      <c r="C114" s="2">
        <v>0.21096988</v>
      </c>
    </row>
    <row r="115" spans="1:3" x14ac:dyDescent="0.3">
      <c r="A115" t="b">
        <v>1</v>
      </c>
      <c r="B115">
        <v>151.89832000000001</v>
      </c>
      <c r="C115" s="2">
        <v>0.21096988</v>
      </c>
    </row>
    <row r="116" spans="1:3" x14ac:dyDescent="0.3">
      <c r="A116" t="b">
        <v>1</v>
      </c>
      <c r="B116">
        <v>-74.571960000000004</v>
      </c>
      <c r="C116" s="2">
        <v>-0.10357217000000001</v>
      </c>
    </row>
    <row r="117" spans="1:3" x14ac:dyDescent="0.3">
      <c r="A117" t="b">
        <v>1</v>
      </c>
      <c r="B117">
        <v>151.89832000000001</v>
      </c>
      <c r="C117" s="2">
        <v>0.21096988</v>
      </c>
    </row>
    <row r="118" spans="1:3" x14ac:dyDescent="0.3">
      <c r="A118" t="b">
        <v>1</v>
      </c>
      <c r="B118">
        <v>151.89832000000001</v>
      </c>
      <c r="C118" s="2">
        <v>0.21096988</v>
      </c>
    </row>
    <row r="119" spans="1:3" x14ac:dyDescent="0.3">
      <c r="A119" t="b">
        <v>1</v>
      </c>
      <c r="B119">
        <v>151.89832000000001</v>
      </c>
      <c r="C119" s="2">
        <v>0.21096988</v>
      </c>
    </row>
    <row r="120" spans="1:3" x14ac:dyDescent="0.3">
      <c r="A120" t="b">
        <v>1</v>
      </c>
      <c r="B120">
        <v>151.89832000000001</v>
      </c>
      <c r="C120" s="2">
        <v>0.21096988</v>
      </c>
    </row>
    <row r="121" spans="1:3" x14ac:dyDescent="0.3">
      <c r="A121" t="b">
        <v>1</v>
      </c>
      <c r="B121">
        <v>151.89832000000001</v>
      </c>
      <c r="C121" s="2">
        <v>0.21096988</v>
      </c>
    </row>
    <row r="122" spans="1:3" x14ac:dyDescent="0.3">
      <c r="A122" t="b">
        <v>1</v>
      </c>
      <c r="B122">
        <v>-74.571960000000004</v>
      </c>
      <c r="C122" s="2">
        <v>-0.10357217000000001</v>
      </c>
    </row>
    <row r="123" spans="1:3" x14ac:dyDescent="0.3">
      <c r="A123" t="b">
        <v>1</v>
      </c>
      <c r="B123">
        <v>151.89832000000001</v>
      </c>
      <c r="C123" s="2">
        <v>0.21096988</v>
      </c>
    </row>
    <row r="124" spans="1:3" x14ac:dyDescent="0.3">
      <c r="A124" t="b">
        <v>1</v>
      </c>
      <c r="B124">
        <v>-74.571960000000004</v>
      </c>
      <c r="C124" s="2">
        <v>-0.10357217000000001</v>
      </c>
    </row>
    <row r="125" spans="1:3" x14ac:dyDescent="0.3">
      <c r="A125" t="b">
        <v>1</v>
      </c>
      <c r="B125">
        <v>151.89832000000001</v>
      </c>
      <c r="C125" s="2">
        <v>0.21096988</v>
      </c>
    </row>
    <row r="126" spans="1:3" x14ac:dyDescent="0.3">
      <c r="A126" t="b">
        <v>1</v>
      </c>
      <c r="B126">
        <v>-74.571960000000004</v>
      </c>
      <c r="C126" s="2">
        <v>-0.10357217000000001</v>
      </c>
    </row>
    <row r="127" spans="1:3" x14ac:dyDescent="0.3">
      <c r="A127" t="b">
        <v>1</v>
      </c>
      <c r="B127">
        <v>151.89832000000001</v>
      </c>
      <c r="C127" s="2">
        <v>0.21096988</v>
      </c>
    </row>
    <row r="128" spans="1:3" x14ac:dyDescent="0.3">
      <c r="A128" t="b">
        <v>1</v>
      </c>
      <c r="B128">
        <v>-74.571960000000004</v>
      </c>
      <c r="C128" s="2">
        <v>-0.10357217000000001</v>
      </c>
    </row>
    <row r="129" spans="1:3" x14ac:dyDescent="0.3">
      <c r="A129" t="b">
        <v>1</v>
      </c>
      <c r="B129">
        <v>-74.571960000000004</v>
      </c>
      <c r="C129" s="2">
        <v>-0.10357217000000001</v>
      </c>
    </row>
    <row r="130" spans="1:3" x14ac:dyDescent="0.3">
      <c r="A130" t="b">
        <v>1</v>
      </c>
      <c r="B130">
        <v>-74.571960000000004</v>
      </c>
      <c r="C130" s="2">
        <v>-0.10357217000000001</v>
      </c>
    </row>
    <row r="131" spans="1:3" x14ac:dyDescent="0.3">
      <c r="A131" t="b">
        <v>1</v>
      </c>
      <c r="B131">
        <v>151.89832000000001</v>
      </c>
      <c r="C131" s="2">
        <v>0.21096988</v>
      </c>
    </row>
    <row r="132" spans="1:3" x14ac:dyDescent="0.3">
      <c r="A132" t="b">
        <v>1</v>
      </c>
      <c r="B132">
        <v>151.89832000000001</v>
      </c>
      <c r="C132" s="2">
        <v>0.21096988</v>
      </c>
    </row>
    <row r="133" spans="1:3" x14ac:dyDescent="0.3">
      <c r="A133" t="b">
        <v>1</v>
      </c>
      <c r="B133">
        <v>151.89832000000001</v>
      </c>
      <c r="C133" s="2">
        <v>0.21096988</v>
      </c>
    </row>
    <row r="134" spans="1:3" x14ac:dyDescent="0.3">
      <c r="A134" t="b">
        <v>1</v>
      </c>
      <c r="B134">
        <v>151.89832000000001</v>
      </c>
      <c r="C134" s="2">
        <v>0.21096988</v>
      </c>
    </row>
    <row r="135" spans="1:3" x14ac:dyDescent="0.3">
      <c r="A135" t="b">
        <v>1</v>
      </c>
      <c r="B135">
        <v>151.89832000000001</v>
      </c>
      <c r="C135" s="2">
        <v>0.21096988</v>
      </c>
    </row>
    <row r="136" spans="1:3" x14ac:dyDescent="0.3">
      <c r="A136" t="b">
        <v>1</v>
      </c>
      <c r="B136">
        <v>151.89832000000001</v>
      </c>
      <c r="C136" s="2">
        <v>0.21096988</v>
      </c>
    </row>
    <row r="137" spans="1:3" x14ac:dyDescent="0.3">
      <c r="A137" t="b">
        <v>1</v>
      </c>
      <c r="B137">
        <v>-74.571960000000004</v>
      </c>
      <c r="C137" s="2">
        <v>-0.10357217000000001</v>
      </c>
    </row>
    <row r="138" spans="1:3" x14ac:dyDescent="0.3">
      <c r="A138" t="b">
        <v>1</v>
      </c>
      <c r="B138">
        <v>-74.571960000000004</v>
      </c>
      <c r="C138" s="2">
        <v>-0.10357217000000001</v>
      </c>
    </row>
    <row r="139" spans="1:3" x14ac:dyDescent="0.3">
      <c r="A139" t="b">
        <v>1</v>
      </c>
      <c r="B139">
        <v>151.89832000000001</v>
      </c>
      <c r="C139" s="2">
        <v>0.21096988</v>
      </c>
    </row>
    <row r="140" spans="1:3" x14ac:dyDescent="0.3">
      <c r="A140" t="b">
        <v>1</v>
      </c>
      <c r="B140">
        <v>-74.571960000000004</v>
      </c>
      <c r="C140" s="2">
        <v>-0.10357217000000001</v>
      </c>
    </row>
    <row r="141" spans="1:3" x14ac:dyDescent="0.3">
      <c r="A141" t="b">
        <v>1</v>
      </c>
      <c r="B141">
        <v>-74.571960000000004</v>
      </c>
      <c r="C141" s="2">
        <v>-0.10357217000000001</v>
      </c>
    </row>
    <row r="142" spans="1:3" x14ac:dyDescent="0.3">
      <c r="A142" t="b">
        <v>1</v>
      </c>
      <c r="B142">
        <v>-74.571960000000004</v>
      </c>
      <c r="C142" s="2">
        <v>-0.10357217000000001</v>
      </c>
    </row>
    <row r="143" spans="1:3" x14ac:dyDescent="0.3">
      <c r="A143" t="b">
        <v>1</v>
      </c>
      <c r="B143">
        <v>151.89832000000001</v>
      </c>
      <c r="C143" s="2">
        <v>0.21096988</v>
      </c>
    </row>
    <row r="144" spans="1:3" x14ac:dyDescent="0.3">
      <c r="A144" t="b">
        <v>1</v>
      </c>
      <c r="B144">
        <v>-74.571960000000004</v>
      </c>
      <c r="C144" s="2">
        <v>-0.10357217000000001</v>
      </c>
    </row>
    <row r="145" spans="1:3" x14ac:dyDescent="0.3">
      <c r="A145" t="b">
        <v>1</v>
      </c>
      <c r="B145">
        <v>-74.571960000000004</v>
      </c>
      <c r="C145" s="2">
        <v>-0.10357217000000001</v>
      </c>
    </row>
    <row r="146" spans="1:3" x14ac:dyDescent="0.3">
      <c r="A146" t="b">
        <v>1</v>
      </c>
      <c r="B146">
        <v>151.89832000000001</v>
      </c>
      <c r="C146" s="2">
        <v>0.21096988</v>
      </c>
    </row>
    <row r="147" spans="1:3" x14ac:dyDescent="0.3">
      <c r="A147" t="b">
        <v>1</v>
      </c>
      <c r="B147">
        <v>-74.571960000000004</v>
      </c>
      <c r="C147" s="2">
        <v>-0.10357217000000001</v>
      </c>
    </row>
    <row r="148" spans="1:3" x14ac:dyDescent="0.3">
      <c r="A148" t="b">
        <v>1</v>
      </c>
      <c r="B148">
        <v>-74.571960000000004</v>
      </c>
      <c r="C148" s="2">
        <v>-0.10357217000000001</v>
      </c>
    </row>
    <row r="149" spans="1:3" x14ac:dyDescent="0.3">
      <c r="A149" t="b">
        <v>1</v>
      </c>
      <c r="B149">
        <v>151.89832000000001</v>
      </c>
      <c r="C149" s="2">
        <v>0.21096988</v>
      </c>
    </row>
    <row r="150" spans="1:3" x14ac:dyDescent="0.3">
      <c r="A150" t="b">
        <v>1</v>
      </c>
      <c r="B150">
        <v>151.89832000000001</v>
      </c>
      <c r="C150" s="2">
        <v>0.21096988</v>
      </c>
    </row>
    <row r="151" spans="1:3" x14ac:dyDescent="0.3">
      <c r="A151" t="b">
        <v>1</v>
      </c>
      <c r="B151">
        <v>151.89832000000001</v>
      </c>
      <c r="C151" s="2">
        <v>0.21096988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BAAE8-4194-466B-BDCD-F3029091B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20</vt:i4>
      </vt:variant>
    </vt:vector>
  </HeadingPairs>
  <TitlesOfParts>
    <vt:vector size="20" baseType="lpstr">
      <vt:lpstr>Folha20</vt:lpstr>
      <vt:lpstr>Folha19</vt:lpstr>
      <vt:lpstr>Folha18</vt:lpstr>
      <vt:lpstr>Folha17</vt:lpstr>
      <vt:lpstr>Folha16</vt:lpstr>
      <vt:lpstr>Folha15</vt:lpstr>
      <vt:lpstr>Folha14</vt:lpstr>
      <vt:lpstr>Folha13</vt:lpstr>
      <vt:lpstr>Folha12</vt:lpstr>
      <vt:lpstr>Folha11</vt:lpstr>
      <vt:lpstr>Folha10</vt:lpstr>
      <vt:lpstr>Folha9</vt:lpstr>
      <vt:lpstr>Folha8</vt:lpstr>
      <vt:lpstr>Folha7</vt:lpstr>
      <vt:lpstr>Folha6</vt:lpstr>
      <vt:lpstr>Folha5</vt:lpstr>
      <vt:lpstr>Folha4</vt:lpstr>
      <vt:lpstr>Folha3</vt:lpstr>
      <vt:lpstr>Folha2</vt:lpstr>
      <vt:lpstr>Folha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</dc:creator>
  <cp:lastModifiedBy>gonca</cp:lastModifiedBy>
  <dcterms:created xsi:type="dcterms:W3CDTF">2019-05-20T18:33:25Z</dcterms:created>
  <dcterms:modified xsi:type="dcterms:W3CDTF">2019-05-21T15:55:49Z</dcterms:modified>
</cp:coreProperties>
</file>