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CD212E0-C1C1-480E-B6DF-30DFF195187E}" xr6:coauthVersionLast="36" xr6:coauthVersionMax="47" xr10:uidLastSave="{00000000-0000-0000-0000-000000000000}"/>
  <bookViews>
    <workbookView xWindow="0" yWindow="0" windowWidth="19560" windowHeight="15270" activeTab="3" xr2:uid="{23A12DF9-93C0-48B6-B8FD-3C146E2DFC71}"/>
  </bookViews>
  <sheets>
    <sheet name="Sheet1" sheetId="1" r:id="rId1"/>
    <sheet name="스킬" sheetId="2" r:id="rId2"/>
    <sheet name="밸런스" sheetId="4" r:id="rId3"/>
    <sheet name="탕후루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L197" i="4" l="1"/>
  <c r="L194" i="4"/>
  <c r="L191" i="4"/>
  <c r="L188" i="4"/>
  <c r="L185" i="4"/>
  <c r="L182" i="4"/>
  <c r="L179" i="4"/>
  <c r="L176" i="4"/>
  <c r="L173" i="4"/>
  <c r="L170" i="4"/>
  <c r="L167" i="4"/>
  <c r="L164" i="4"/>
  <c r="L161" i="4"/>
  <c r="L158" i="4"/>
  <c r="L155" i="4"/>
  <c r="L152" i="4"/>
  <c r="L149" i="4"/>
  <c r="L146" i="4"/>
  <c r="L143" i="4"/>
  <c r="L140" i="4"/>
  <c r="L137" i="4"/>
  <c r="L134" i="4"/>
  <c r="L131" i="4"/>
  <c r="L128" i="4"/>
  <c r="L125" i="4"/>
  <c r="L122" i="4"/>
  <c r="L119" i="4"/>
  <c r="L116" i="4"/>
  <c r="L113" i="4"/>
  <c r="L110" i="4"/>
  <c r="L107" i="4"/>
  <c r="L104" i="4"/>
  <c r="L101" i="4"/>
  <c r="L98" i="4"/>
  <c r="L95" i="4"/>
  <c r="L92" i="4"/>
  <c r="L89" i="4"/>
  <c r="L86" i="4"/>
  <c r="L83" i="4"/>
  <c r="L80" i="4"/>
  <c r="L77" i="4"/>
  <c r="L74" i="4"/>
  <c r="L71" i="4"/>
  <c r="L68" i="4"/>
  <c r="L65" i="4"/>
  <c r="L62" i="4"/>
  <c r="L59" i="4"/>
  <c r="L56" i="4"/>
  <c r="L53" i="4"/>
  <c r="L50" i="4"/>
  <c r="L47" i="4"/>
  <c r="L44" i="4"/>
  <c r="L41" i="4"/>
  <c r="L38" i="4"/>
  <c r="L35" i="4"/>
  <c r="L32" i="4"/>
  <c r="L29" i="4"/>
  <c r="L26" i="4"/>
  <c r="L23" i="4"/>
  <c r="L20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I197" i="4" s="1"/>
  <c r="F18" i="4"/>
  <c r="I18" i="4" s="1"/>
  <c r="O193" i="4"/>
  <c r="O194" i="4" s="1"/>
  <c r="O195" i="4" s="1"/>
  <c r="O196" i="4" s="1"/>
  <c r="O197" i="4" s="1"/>
  <c r="O187" i="4"/>
  <c r="O188" i="4" s="1"/>
  <c r="O189" i="4" s="1"/>
  <c r="O190" i="4" s="1"/>
  <c r="O191" i="4" s="1"/>
  <c r="O181" i="4"/>
  <c r="O182" i="4" s="1"/>
  <c r="O183" i="4" s="1"/>
  <c r="O184" i="4" s="1"/>
  <c r="O185" i="4" s="1"/>
  <c r="O157" i="4"/>
  <c r="O158" i="4" s="1"/>
  <c r="O159" i="4" s="1"/>
  <c r="O160" i="4" s="1"/>
  <c r="O161" i="4" s="1"/>
  <c r="O151" i="4"/>
  <c r="O152" i="4" s="1"/>
  <c r="O153" i="4" s="1"/>
  <c r="O154" i="4" s="1"/>
  <c r="O155" i="4" s="1"/>
  <c r="O145" i="4"/>
  <c r="O146" i="4" s="1"/>
  <c r="O147" i="4" s="1"/>
  <c r="O148" i="4" s="1"/>
  <c r="O149" i="4" s="1"/>
  <c r="O139" i="4"/>
  <c r="O140" i="4" s="1"/>
  <c r="O141" i="4" s="1"/>
  <c r="O142" i="4" s="1"/>
  <c r="O143" i="4" s="1"/>
  <c r="O133" i="4"/>
  <c r="O134" i="4" s="1"/>
  <c r="O135" i="4" s="1"/>
  <c r="O136" i="4" s="1"/>
  <c r="O137" i="4" s="1"/>
  <c r="O127" i="4"/>
  <c r="O128" i="4" s="1"/>
  <c r="O129" i="4" s="1"/>
  <c r="O130" i="4" s="1"/>
  <c r="O131" i="4" s="1"/>
  <c r="O121" i="4"/>
  <c r="O122" i="4" s="1"/>
  <c r="O123" i="4" s="1"/>
  <c r="O124" i="4" s="1"/>
  <c r="O125" i="4" s="1"/>
  <c r="O115" i="4"/>
  <c r="O116" i="4" s="1"/>
  <c r="O117" i="4" s="1"/>
  <c r="O118" i="4" s="1"/>
  <c r="O119" i="4" s="1"/>
  <c r="O109" i="4"/>
  <c r="O110" i="4" s="1"/>
  <c r="O111" i="4" s="1"/>
  <c r="O112" i="4" s="1"/>
  <c r="O113" i="4" s="1"/>
  <c r="O85" i="4"/>
  <c r="O86" i="4" s="1"/>
  <c r="O87" i="4" s="1"/>
  <c r="O88" i="4" s="1"/>
  <c r="O89" i="4" s="1"/>
  <c r="O73" i="4"/>
  <c r="O74" i="4" s="1"/>
  <c r="O75" i="4" s="1"/>
  <c r="O76" i="4" s="1"/>
  <c r="O77" i="4" s="1"/>
  <c r="O67" i="4"/>
  <c r="O68" i="4" s="1"/>
  <c r="O69" i="4" s="1"/>
  <c r="O70" i="4" s="1"/>
  <c r="O71" i="4" s="1"/>
  <c r="O55" i="4"/>
  <c r="O56" i="4" s="1"/>
  <c r="O57" i="4" s="1"/>
  <c r="O58" i="4" s="1"/>
  <c r="O59" i="4" s="1"/>
  <c r="O49" i="4"/>
  <c r="O50" i="4" s="1"/>
  <c r="O51" i="4" s="1"/>
  <c r="O52" i="4" s="1"/>
  <c r="O53" i="4" s="1"/>
  <c r="O37" i="4"/>
  <c r="O38" i="4" s="1"/>
  <c r="O39" i="4" s="1"/>
  <c r="O40" i="4" s="1"/>
  <c r="O41" i="4" s="1"/>
  <c r="D19" i="4"/>
  <c r="D20" i="4" s="1"/>
  <c r="D21" i="4" s="1"/>
  <c r="D22" i="4" s="1"/>
  <c r="D23" i="4" s="1"/>
  <c r="D24" i="4" s="1"/>
  <c r="AG25" i="4"/>
  <c r="AG26" i="4" s="1"/>
  <c r="AG27" i="4" s="1"/>
  <c r="AG28" i="4" s="1"/>
  <c r="AG35" i="4" s="1"/>
  <c r="AR25" i="4"/>
  <c r="AQ25" i="4"/>
  <c r="AP25" i="4"/>
  <c r="P36" i="4"/>
  <c r="P54" i="4"/>
  <c r="P72" i="4"/>
  <c r="P90" i="4"/>
  <c r="P108" i="4"/>
  <c r="P126" i="4"/>
  <c r="P144" i="4"/>
  <c r="P162" i="4"/>
  <c r="P180" i="4"/>
  <c r="P18" i="4"/>
  <c r="T18" i="4" s="1"/>
  <c r="J18" i="4"/>
  <c r="G19" i="4"/>
  <c r="G20" i="4" s="1"/>
  <c r="U275" i="4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V275" i="4"/>
  <c r="V244" i="4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U244" i="4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S244" i="4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T243" i="4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N18" i="4" l="1"/>
  <c r="D25" i="4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AG36" i="4"/>
  <c r="AG37" i="4" s="1"/>
  <c r="AG38" i="4" s="1"/>
  <c r="AG39" i="4" s="1"/>
  <c r="AG40" i="4" s="1"/>
  <c r="AG41" i="4" s="1"/>
  <c r="AG42" i="4" s="1"/>
  <c r="AG43" i="4" s="1"/>
  <c r="AG44" i="4" s="1"/>
  <c r="AG29" i="4"/>
  <c r="AG30" i="4" s="1"/>
  <c r="AG31" i="4" s="1"/>
  <c r="AG32" i="4" s="1"/>
  <c r="AG33" i="4" s="1"/>
  <c r="AG34" i="4" s="1"/>
  <c r="I19" i="4"/>
  <c r="I25" i="4"/>
  <c r="I24" i="4"/>
  <c r="I22" i="4"/>
  <c r="I21" i="4"/>
  <c r="I20" i="4"/>
  <c r="I23" i="4"/>
  <c r="I30" i="4"/>
  <c r="I29" i="4"/>
  <c r="I28" i="4"/>
  <c r="I27" i="4"/>
  <c r="I26" i="4"/>
  <c r="G21" i="4"/>
  <c r="J21" i="4" s="1"/>
  <c r="J20" i="4"/>
  <c r="J19" i="4"/>
  <c r="V276" i="4"/>
  <c r="I33" i="4" l="1"/>
  <c r="I35" i="4"/>
  <c r="I34" i="4"/>
  <c r="I31" i="4"/>
  <c r="I32" i="4"/>
  <c r="I71" i="4"/>
  <c r="I40" i="4"/>
  <c r="I41" i="4"/>
  <c r="I50" i="4"/>
  <c r="I42" i="4"/>
  <c r="I44" i="4"/>
  <c r="I49" i="4"/>
  <c r="I43" i="4"/>
  <c r="I52" i="4"/>
  <c r="I45" i="4"/>
  <c r="I47" i="4"/>
  <c r="I37" i="4"/>
  <c r="I36" i="4"/>
  <c r="I46" i="4"/>
  <c r="I48" i="4"/>
  <c r="I51" i="4"/>
  <c r="I53" i="4"/>
  <c r="I38" i="4"/>
  <c r="I39" i="4"/>
  <c r="AG45" i="4"/>
  <c r="AG46" i="4" s="1"/>
  <c r="AG47" i="4" s="1"/>
  <c r="AG48" i="4" s="1"/>
  <c r="G22" i="4"/>
  <c r="G23" i="4" s="1"/>
  <c r="V277" i="4"/>
  <c r="I54" i="4" l="1"/>
  <c r="I56" i="4"/>
  <c r="I69" i="4"/>
  <c r="I60" i="4"/>
  <c r="I66" i="4"/>
  <c r="I59" i="4"/>
  <c r="I55" i="4"/>
  <c r="I63" i="4"/>
  <c r="I62" i="4"/>
  <c r="I58" i="4"/>
  <c r="I67" i="4"/>
  <c r="I61" i="4"/>
  <c r="I65" i="4"/>
  <c r="I57" i="4"/>
  <c r="I68" i="4"/>
  <c r="I64" i="4"/>
  <c r="I70" i="4"/>
  <c r="J22" i="4"/>
  <c r="AG49" i="4"/>
  <c r="AG50" i="4" s="1"/>
  <c r="AG51" i="4" s="1"/>
  <c r="AG52" i="4" s="1"/>
  <c r="AG53" i="4" s="1"/>
  <c r="AG54" i="4" s="1"/>
  <c r="AG55" i="4"/>
  <c r="AG56" i="4" s="1"/>
  <c r="AG57" i="4" s="1"/>
  <c r="AG58" i="4" s="1"/>
  <c r="G24" i="4"/>
  <c r="J23" i="4"/>
  <c r="V278" i="4"/>
  <c r="I72" i="4" l="1"/>
  <c r="AG59" i="4"/>
  <c r="AG60" i="4" s="1"/>
  <c r="AG61" i="4" s="1"/>
  <c r="AG62" i="4" s="1"/>
  <c r="AG63" i="4" s="1"/>
  <c r="AG64" i="4" s="1"/>
  <c r="AG65" i="4"/>
  <c r="AG66" i="4" s="1"/>
  <c r="AG67" i="4" s="1"/>
  <c r="AG68" i="4" s="1"/>
  <c r="G25" i="4"/>
  <c r="J24" i="4"/>
  <c r="V279" i="4"/>
  <c r="I73" i="4" l="1"/>
  <c r="AG75" i="4"/>
  <c r="AG76" i="4" s="1"/>
  <c r="AG77" i="4" s="1"/>
  <c r="AG78" i="4" s="1"/>
  <c r="AG69" i="4"/>
  <c r="AG70" i="4" s="1"/>
  <c r="AG71" i="4" s="1"/>
  <c r="AG72" i="4" s="1"/>
  <c r="AG73" i="4" s="1"/>
  <c r="AG74" i="4" s="1"/>
  <c r="G26" i="4"/>
  <c r="J25" i="4"/>
  <c r="V280" i="4"/>
  <c r="I74" i="4" l="1"/>
  <c r="AG79" i="4"/>
  <c r="AG80" i="4" s="1"/>
  <c r="AG81" i="4" s="1"/>
  <c r="AG82" i="4" s="1"/>
  <c r="AG83" i="4" s="1"/>
  <c r="AG84" i="4" s="1"/>
  <c r="AG85" i="4"/>
  <c r="AG86" i="4" s="1"/>
  <c r="AG87" i="4" s="1"/>
  <c r="AG88" i="4" s="1"/>
  <c r="G27" i="4"/>
  <c r="J26" i="4"/>
  <c r="V281" i="4"/>
  <c r="I75" i="4" l="1"/>
  <c r="AG95" i="4"/>
  <c r="AG96" i="4" s="1"/>
  <c r="AG97" i="4" s="1"/>
  <c r="AG98" i="4" s="1"/>
  <c r="AG89" i="4"/>
  <c r="AG90" i="4" s="1"/>
  <c r="AG91" i="4" s="1"/>
  <c r="AG92" i="4" s="1"/>
  <c r="AG93" i="4" s="1"/>
  <c r="AG94" i="4" s="1"/>
  <c r="G28" i="4"/>
  <c r="J27" i="4"/>
  <c r="V282" i="4"/>
  <c r="I76" i="4" l="1"/>
  <c r="AG99" i="4"/>
  <c r="AG100" i="4" s="1"/>
  <c r="AG101" i="4" s="1"/>
  <c r="AG102" i="4" s="1"/>
  <c r="AG103" i="4" s="1"/>
  <c r="AG104" i="4" s="1"/>
  <c r="AG105" i="4"/>
  <c r="AG106" i="4" s="1"/>
  <c r="AG107" i="4" s="1"/>
  <c r="AG108" i="4" s="1"/>
  <c r="G29" i="4"/>
  <c r="J28" i="4"/>
  <c r="V283" i="4"/>
  <c r="F243" i="4"/>
  <c r="E244" i="4"/>
  <c r="E245" i="4" s="1"/>
  <c r="F245" i="4" s="1"/>
  <c r="AC193" i="4"/>
  <c r="AC194" i="4" s="1"/>
  <c r="AC195" i="4" s="1"/>
  <c r="AC196" i="4" s="1"/>
  <c r="AC197" i="4" s="1"/>
  <c r="AC187" i="4"/>
  <c r="AC188" i="4" s="1"/>
  <c r="AC189" i="4" s="1"/>
  <c r="AC190" i="4" s="1"/>
  <c r="AC191" i="4" s="1"/>
  <c r="AC181" i="4"/>
  <c r="AC182" i="4" s="1"/>
  <c r="AC183" i="4" s="1"/>
  <c r="AC184" i="4" s="1"/>
  <c r="AC185" i="4" s="1"/>
  <c r="AC175" i="4"/>
  <c r="AC176" i="4" s="1"/>
  <c r="AC177" i="4" s="1"/>
  <c r="AC178" i="4" s="1"/>
  <c r="AC179" i="4" s="1"/>
  <c r="AC169" i="4"/>
  <c r="AC170" i="4" s="1"/>
  <c r="AC171" i="4" s="1"/>
  <c r="AC172" i="4" s="1"/>
  <c r="AC173" i="4" s="1"/>
  <c r="AC163" i="4"/>
  <c r="AC164" i="4" s="1"/>
  <c r="AC165" i="4" s="1"/>
  <c r="AC166" i="4" s="1"/>
  <c r="AC167" i="4" s="1"/>
  <c r="AC157" i="4"/>
  <c r="AC158" i="4" s="1"/>
  <c r="AC159" i="4" s="1"/>
  <c r="AC160" i="4" s="1"/>
  <c r="AC161" i="4" s="1"/>
  <c r="AC151" i="4"/>
  <c r="AC152" i="4" s="1"/>
  <c r="AC153" i="4" s="1"/>
  <c r="AC154" i="4" s="1"/>
  <c r="AC155" i="4" s="1"/>
  <c r="AC145" i="4"/>
  <c r="AC146" i="4" s="1"/>
  <c r="AC147" i="4" s="1"/>
  <c r="AC148" i="4" s="1"/>
  <c r="AC149" i="4" s="1"/>
  <c r="AC139" i="4"/>
  <c r="AC140" i="4" s="1"/>
  <c r="AC141" i="4" s="1"/>
  <c r="AC142" i="4" s="1"/>
  <c r="AC143" i="4" s="1"/>
  <c r="AC133" i="4"/>
  <c r="AC134" i="4" s="1"/>
  <c r="AC135" i="4" s="1"/>
  <c r="AC136" i="4" s="1"/>
  <c r="AC137" i="4" s="1"/>
  <c r="AC127" i="4"/>
  <c r="AC128" i="4" s="1"/>
  <c r="AC129" i="4" s="1"/>
  <c r="AC130" i="4" s="1"/>
  <c r="AC131" i="4" s="1"/>
  <c r="AC121" i="4"/>
  <c r="AC122" i="4" s="1"/>
  <c r="AC123" i="4" s="1"/>
  <c r="AC124" i="4" s="1"/>
  <c r="AC125" i="4" s="1"/>
  <c r="AC115" i="4"/>
  <c r="AC116" i="4" s="1"/>
  <c r="AC117" i="4" s="1"/>
  <c r="AC118" i="4" s="1"/>
  <c r="AC119" i="4" s="1"/>
  <c r="AC109" i="4"/>
  <c r="AC110" i="4" s="1"/>
  <c r="AC111" i="4" s="1"/>
  <c r="AC112" i="4" s="1"/>
  <c r="AC113" i="4" s="1"/>
  <c r="AC103" i="4"/>
  <c r="AC104" i="4" s="1"/>
  <c r="AC105" i="4" s="1"/>
  <c r="AC106" i="4" s="1"/>
  <c r="AC107" i="4" s="1"/>
  <c r="AC97" i="4"/>
  <c r="AC98" i="4" s="1"/>
  <c r="AC99" i="4" s="1"/>
  <c r="AC100" i="4" s="1"/>
  <c r="AC101" i="4" s="1"/>
  <c r="AC91" i="4"/>
  <c r="AC92" i="4" s="1"/>
  <c r="AC93" i="4" s="1"/>
  <c r="AC94" i="4" s="1"/>
  <c r="AC95" i="4" s="1"/>
  <c r="AC73" i="4"/>
  <c r="AC74" i="4" s="1"/>
  <c r="AC75" i="4" s="1"/>
  <c r="AC76" i="4" s="1"/>
  <c r="AC77" i="4" s="1"/>
  <c r="AC79" i="4"/>
  <c r="AC80" i="4" s="1"/>
  <c r="AC81" i="4" s="1"/>
  <c r="AC82" i="4" s="1"/>
  <c r="AC83" i="4" s="1"/>
  <c r="AC85" i="4"/>
  <c r="AC86" i="4" s="1"/>
  <c r="AC87" i="4" s="1"/>
  <c r="AC88" i="4" s="1"/>
  <c r="AC89" i="4" s="1"/>
  <c r="AC67" i="4"/>
  <c r="AC68" i="4" s="1"/>
  <c r="AC69" i="4" s="1"/>
  <c r="AC70" i="4" s="1"/>
  <c r="AC71" i="4" s="1"/>
  <c r="AC61" i="4"/>
  <c r="AC62" i="4" s="1"/>
  <c r="AC63" i="4" s="1"/>
  <c r="AC64" i="4" s="1"/>
  <c r="AC65" i="4" s="1"/>
  <c r="AC55" i="4"/>
  <c r="AC56" i="4" s="1"/>
  <c r="AC57" i="4" s="1"/>
  <c r="AC58" i="4" s="1"/>
  <c r="AC59" i="4" s="1"/>
  <c r="AC49" i="4"/>
  <c r="AC50" i="4" s="1"/>
  <c r="AC51" i="4" s="1"/>
  <c r="AC52" i="4" s="1"/>
  <c r="AC53" i="4" s="1"/>
  <c r="AC43" i="4"/>
  <c r="AC44" i="4" s="1"/>
  <c r="AC45" i="4" s="1"/>
  <c r="AC46" i="4" s="1"/>
  <c r="AC47" i="4" s="1"/>
  <c r="AC37" i="4"/>
  <c r="AC38" i="4" s="1"/>
  <c r="AC39" i="4" s="1"/>
  <c r="AC40" i="4" s="1"/>
  <c r="AC41" i="4" s="1"/>
  <c r="AC19" i="4"/>
  <c r="AC20" i="4" s="1"/>
  <c r="AC21" i="4" s="1"/>
  <c r="AC22" i="4" s="1"/>
  <c r="AC23" i="4" s="1"/>
  <c r="AC25" i="4" s="1"/>
  <c r="AC26" i="4" s="1"/>
  <c r="AC27" i="4" s="1"/>
  <c r="AC28" i="4" s="1"/>
  <c r="AC29" i="4" s="1"/>
  <c r="AC31" i="4" s="1"/>
  <c r="AC32" i="4" s="1"/>
  <c r="AC33" i="4" s="1"/>
  <c r="AC34" i="4" s="1"/>
  <c r="AC35" i="4" s="1"/>
  <c r="AB19" i="4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Z36" i="4"/>
  <c r="Z37" i="4" s="1"/>
  <c r="Z24" i="4"/>
  <c r="Z30" i="4" s="1"/>
  <c r="O163" i="4"/>
  <c r="V24" i="4"/>
  <c r="V25" i="4" s="1"/>
  <c r="V19" i="4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AF19" i="4"/>
  <c r="AE19" i="4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G19" i="4"/>
  <c r="AG20" i="4" s="1"/>
  <c r="AG21" i="4" s="1"/>
  <c r="AG22" i="4" s="1"/>
  <c r="AG23" i="4" s="1"/>
  <c r="AG24" i="4" s="1"/>
  <c r="Y18" i="4"/>
  <c r="O91" i="4"/>
  <c r="O19" i="4"/>
  <c r="I77" i="4" l="1"/>
  <c r="AG115" i="4"/>
  <c r="AG116" i="4" s="1"/>
  <c r="AG117" i="4" s="1"/>
  <c r="AG109" i="4"/>
  <c r="AG110" i="4" s="1"/>
  <c r="AG111" i="4" s="1"/>
  <c r="AG112" i="4" s="1"/>
  <c r="AG113" i="4" s="1"/>
  <c r="AG114" i="4" s="1"/>
  <c r="P19" i="4"/>
  <c r="BN19" i="4" s="1"/>
  <c r="P55" i="4"/>
  <c r="P73" i="4"/>
  <c r="O92" i="4"/>
  <c r="BM92" i="4" s="1"/>
  <c r="P91" i="4"/>
  <c r="P109" i="4"/>
  <c r="P127" i="4"/>
  <c r="P145" i="4"/>
  <c r="BM38" i="4"/>
  <c r="P37" i="4"/>
  <c r="O164" i="4"/>
  <c r="O165" i="4" s="1"/>
  <c r="P163" i="4"/>
  <c r="P181" i="4"/>
  <c r="H243" i="4"/>
  <c r="G243" i="4"/>
  <c r="G30" i="4"/>
  <c r="J29" i="4"/>
  <c r="V20" i="4"/>
  <c r="BQ20" i="4" s="1"/>
  <c r="BR20" i="4" s="1"/>
  <c r="BS20" i="4" s="1"/>
  <c r="Z39" i="4"/>
  <c r="Z40" i="4" s="1"/>
  <c r="Z41" i="4" s="1"/>
  <c r="V284" i="4"/>
  <c r="O20" i="4"/>
  <c r="F244" i="4"/>
  <c r="Z42" i="4"/>
  <c r="Z48" i="4" s="1"/>
  <c r="Z49" i="4" s="1"/>
  <c r="E246" i="4"/>
  <c r="Z54" i="4"/>
  <c r="Z55" i="4" s="1"/>
  <c r="Z25" i="4"/>
  <c r="Z38" i="4"/>
  <c r="V31" i="4"/>
  <c r="Z31" i="4"/>
  <c r="V21" i="4"/>
  <c r="V22" i="4" s="1"/>
  <c r="V23" i="4" s="1"/>
  <c r="V37" i="4"/>
  <c r="V27" i="4"/>
  <c r="V28" i="4" s="1"/>
  <c r="V29" i="4" s="1"/>
  <c r="V26" i="4"/>
  <c r="BQ26" i="4" s="1"/>
  <c r="BR26" i="4" s="1"/>
  <c r="BS26" i="4" s="1"/>
  <c r="AH18" i="4"/>
  <c r="AH19" i="4"/>
  <c r="AF20" i="4"/>
  <c r="M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M7" i="4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M6" i="4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Y35" i="4"/>
  <c r="BZ35" i="4"/>
  <c r="BN18" i="4"/>
  <c r="BM19" i="4"/>
  <c r="BM36" i="4"/>
  <c r="BM37" i="4"/>
  <c r="BM54" i="4"/>
  <c r="BM55" i="4"/>
  <c r="BM56" i="4"/>
  <c r="BM72" i="4"/>
  <c r="BM73" i="4"/>
  <c r="BM74" i="4"/>
  <c r="BM90" i="4"/>
  <c r="BM91" i="4"/>
  <c r="BM18" i="4"/>
  <c r="BQ19" i="4"/>
  <c r="BR19" i="4" s="1"/>
  <c r="BS19" i="4" s="1"/>
  <c r="BY19" i="4"/>
  <c r="BZ19" i="4"/>
  <c r="BY20" i="4"/>
  <c r="BZ20" i="4"/>
  <c r="BY21" i="4"/>
  <c r="BZ21" i="4"/>
  <c r="BY22" i="4"/>
  <c r="BZ22" i="4"/>
  <c r="BY23" i="4"/>
  <c r="BZ23" i="4"/>
  <c r="BQ24" i="4"/>
  <c r="BR24" i="4" s="1"/>
  <c r="BT24" i="4" s="1"/>
  <c r="BY24" i="4"/>
  <c r="BZ24" i="4"/>
  <c r="BQ25" i="4"/>
  <c r="BR25" i="4" s="1"/>
  <c r="BT25" i="4" s="1"/>
  <c r="BY25" i="4"/>
  <c r="BZ25" i="4"/>
  <c r="BY26" i="4"/>
  <c r="BZ26" i="4"/>
  <c r="BY27" i="4"/>
  <c r="BZ27" i="4"/>
  <c r="BY28" i="4"/>
  <c r="BZ28" i="4"/>
  <c r="BY29" i="4"/>
  <c r="BZ29" i="4"/>
  <c r="BY30" i="4"/>
  <c r="BZ30" i="4"/>
  <c r="BY31" i="4"/>
  <c r="BZ31" i="4"/>
  <c r="BY32" i="4"/>
  <c r="BZ32" i="4"/>
  <c r="BY33" i="4"/>
  <c r="BZ33" i="4"/>
  <c r="BY34" i="4"/>
  <c r="BZ34" i="4"/>
  <c r="BY36" i="4"/>
  <c r="BZ36" i="4"/>
  <c r="BY37" i="4"/>
  <c r="BZ37" i="4"/>
  <c r="BY38" i="4"/>
  <c r="BZ38" i="4"/>
  <c r="BY39" i="4"/>
  <c r="BZ39" i="4"/>
  <c r="BY40" i="4"/>
  <c r="BZ40" i="4"/>
  <c r="BY41" i="4"/>
  <c r="BZ41" i="4"/>
  <c r="BY42" i="4"/>
  <c r="BZ42" i="4"/>
  <c r="BY43" i="4"/>
  <c r="BZ43" i="4"/>
  <c r="BY44" i="4"/>
  <c r="BZ44" i="4"/>
  <c r="BY45" i="4"/>
  <c r="BZ45" i="4"/>
  <c r="BY46" i="4"/>
  <c r="BZ46" i="4"/>
  <c r="BY47" i="4"/>
  <c r="BZ47" i="4"/>
  <c r="BY48" i="4"/>
  <c r="BZ48" i="4"/>
  <c r="BY49" i="4"/>
  <c r="BZ49" i="4"/>
  <c r="BY50" i="4"/>
  <c r="BZ50" i="4"/>
  <c r="BY51" i="4"/>
  <c r="BZ51" i="4"/>
  <c r="BY52" i="4"/>
  <c r="BZ52" i="4"/>
  <c r="BY53" i="4"/>
  <c r="BZ53" i="4"/>
  <c r="BY54" i="4"/>
  <c r="BZ54" i="4"/>
  <c r="BY55" i="4"/>
  <c r="BZ55" i="4"/>
  <c r="BY56" i="4"/>
  <c r="BZ56" i="4"/>
  <c r="BY57" i="4"/>
  <c r="BZ57" i="4"/>
  <c r="BY58" i="4"/>
  <c r="BZ58" i="4"/>
  <c r="BY59" i="4"/>
  <c r="BZ59" i="4"/>
  <c r="BY60" i="4"/>
  <c r="BZ60" i="4"/>
  <c r="BY61" i="4"/>
  <c r="BZ61" i="4"/>
  <c r="BY62" i="4"/>
  <c r="BZ62" i="4"/>
  <c r="BY63" i="4"/>
  <c r="BZ63" i="4"/>
  <c r="BY64" i="4"/>
  <c r="BZ64" i="4"/>
  <c r="BY65" i="4"/>
  <c r="BZ65" i="4"/>
  <c r="BY66" i="4"/>
  <c r="BZ66" i="4"/>
  <c r="BY67" i="4"/>
  <c r="BZ67" i="4"/>
  <c r="BY68" i="4"/>
  <c r="BZ68" i="4"/>
  <c r="BY69" i="4"/>
  <c r="BZ69" i="4"/>
  <c r="BY70" i="4"/>
  <c r="BZ70" i="4"/>
  <c r="BY71" i="4"/>
  <c r="BZ71" i="4"/>
  <c r="BY72" i="4"/>
  <c r="BZ72" i="4"/>
  <c r="BY73" i="4"/>
  <c r="BZ73" i="4"/>
  <c r="BY74" i="4"/>
  <c r="BZ74" i="4"/>
  <c r="BY75" i="4"/>
  <c r="BZ75" i="4"/>
  <c r="BY76" i="4"/>
  <c r="BZ76" i="4"/>
  <c r="BY77" i="4"/>
  <c r="BZ77" i="4"/>
  <c r="BY78" i="4"/>
  <c r="BZ78" i="4"/>
  <c r="BY79" i="4"/>
  <c r="BZ79" i="4"/>
  <c r="BY80" i="4"/>
  <c r="BZ80" i="4"/>
  <c r="BY81" i="4"/>
  <c r="BZ81" i="4"/>
  <c r="BY82" i="4"/>
  <c r="BZ82" i="4"/>
  <c r="BY83" i="4"/>
  <c r="BZ83" i="4"/>
  <c r="BY84" i="4"/>
  <c r="BZ84" i="4"/>
  <c r="BY85" i="4"/>
  <c r="BZ85" i="4"/>
  <c r="BY86" i="4"/>
  <c r="BZ86" i="4"/>
  <c r="BY87" i="4"/>
  <c r="BZ87" i="4"/>
  <c r="BY88" i="4"/>
  <c r="BZ88" i="4"/>
  <c r="BY89" i="4"/>
  <c r="BZ89" i="4"/>
  <c r="BY90" i="4"/>
  <c r="BZ90" i="4"/>
  <c r="BY91" i="4"/>
  <c r="BZ91" i="4"/>
  <c r="BY92" i="4"/>
  <c r="BZ92" i="4"/>
  <c r="BY93" i="4"/>
  <c r="BZ93" i="4"/>
  <c r="BY94" i="4"/>
  <c r="BZ94" i="4"/>
  <c r="BY95" i="4"/>
  <c r="BZ95" i="4"/>
  <c r="BY96" i="4"/>
  <c r="BZ96" i="4"/>
  <c r="BY97" i="4"/>
  <c r="BZ97" i="4"/>
  <c r="BY98" i="4"/>
  <c r="BZ98" i="4"/>
  <c r="BY99" i="4"/>
  <c r="BZ99" i="4"/>
  <c r="BY100" i="4"/>
  <c r="BZ100" i="4"/>
  <c r="BY101" i="4"/>
  <c r="BZ101" i="4"/>
  <c r="BY102" i="4"/>
  <c r="BZ102" i="4"/>
  <c r="BY103" i="4"/>
  <c r="BZ103" i="4"/>
  <c r="BY104" i="4"/>
  <c r="BZ104" i="4"/>
  <c r="BY105" i="4"/>
  <c r="BZ105" i="4"/>
  <c r="BY106" i="4"/>
  <c r="BZ106" i="4"/>
  <c r="BY107" i="4"/>
  <c r="BZ107" i="4"/>
  <c r="BZ18" i="4"/>
  <c r="BY18" i="4"/>
  <c r="BU18" i="4"/>
  <c r="BV18" i="4" s="1"/>
  <c r="BW18" i="4" s="1"/>
  <c r="BQ18" i="4"/>
  <c r="BR18" i="4" s="1"/>
  <c r="BS18" i="4" s="1"/>
  <c r="Z19" i="4"/>
  <c r="U18" i="4"/>
  <c r="O13" i="4"/>
  <c r="O15" i="4" s="1"/>
  <c r="M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M8" i="4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R15" i="2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13" i="2"/>
  <c r="R14" i="2" s="1"/>
  <c r="M13" i="2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D14" i="2"/>
  <c r="E14" i="2"/>
  <c r="E13" i="2"/>
  <c r="D13" i="2"/>
  <c r="D12" i="2"/>
  <c r="I6" i="2"/>
  <c r="P13" i="2"/>
  <c r="P14" i="2" s="1"/>
  <c r="P15" i="2" s="1"/>
  <c r="P16" i="2" s="1"/>
  <c r="P17" i="2" s="1"/>
  <c r="J13" i="2"/>
  <c r="J14" i="2" s="1"/>
  <c r="J15" i="2" s="1"/>
  <c r="J16" i="2" s="1"/>
  <c r="J17" i="2" s="1"/>
  <c r="H13" i="2"/>
  <c r="H14" i="2" s="1"/>
  <c r="H15" i="2" s="1"/>
  <c r="H16" i="2" s="1"/>
  <c r="H17" i="2" s="1"/>
  <c r="T19" i="4" l="1"/>
  <c r="I78" i="4"/>
  <c r="BQ23" i="4"/>
  <c r="BR23" i="4" s="1"/>
  <c r="BT23" i="4" s="1"/>
  <c r="BQ21" i="4"/>
  <c r="BR21" i="4" s="1"/>
  <c r="BT21" i="4" s="1"/>
  <c r="P146" i="4"/>
  <c r="P183" i="4"/>
  <c r="P165" i="4"/>
  <c r="P128" i="4"/>
  <c r="P110" i="4"/>
  <c r="P182" i="4"/>
  <c r="O93" i="4"/>
  <c r="P92" i="4"/>
  <c r="P20" i="4"/>
  <c r="BN20" i="4" s="1"/>
  <c r="P111" i="4"/>
  <c r="P164" i="4"/>
  <c r="P74" i="4"/>
  <c r="P38" i="4"/>
  <c r="P56" i="4"/>
  <c r="BM20" i="4"/>
  <c r="G244" i="4"/>
  <c r="Z60" i="4"/>
  <c r="Z66" i="4" s="1"/>
  <c r="Z67" i="4" s="1"/>
  <c r="G31" i="4"/>
  <c r="J30" i="4"/>
  <c r="BQ36" i="4"/>
  <c r="BR36" i="4" s="1"/>
  <c r="BS36" i="4" s="1"/>
  <c r="BQ37" i="4"/>
  <c r="BR37" i="4" s="1"/>
  <c r="BT37" i="4" s="1"/>
  <c r="V285" i="4"/>
  <c r="BQ30" i="4"/>
  <c r="BR30" i="4" s="1"/>
  <c r="BT30" i="4" s="1"/>
  <c r="Z27" i="4"/>
  <c r="Z28" i="4" s="1"/>
  <c r="Z29" i="4" s="1"/>
  <c r="Z56" i="4"/>
  <c r="O21" i="4"/>
  <c r="Z57" i="4"/>
  <c r="Z58" i="4" s="1"/>
  <c r="Z59" i="4" s="1"/>
  <c r="Z72" i="4"/>
  <c r="Z73" i="4" s="1"/>
  <c r="BQ29" i="4"/>
  <c r="BR29" i="4" s="1"/>
  <c r="BT29" i="4" s="1"/>
  <c r="BQ27" i="4"/>
  <c r="BR27" i="4" s="1"/>
  <c r="BS27" i="4" s="1"/>
  <c r="Z32" i="4"/>
  <c r="Z26" i="4"/>
  <c r="BQ28" i="4"/>
  <c r="BR28" i="4" s="1"/>
  <c r="BS28" i="4" s="1"/>
  <c r="Z51" i="4"/>
  <c r="Z52" i="4" s="1"/>
  <c r="Z53" i="4" s="1"/>
  <c r="BQ22" i="4"/>
  <c r="BR22" i="4" s="1"/>
  <c r="BT22" i="4" s="1"/>
  <c r="Z50" i="4"/>
  <c r="Z43" i="4"/>
  <c r="E247" i="4"/>
  <c r="F246" i="4"/>
  <c r="O166" i="4"/>
  <c r="BQ31" i="4"/>
  <c r="BR31" i="4" s="1"/>
  <c r="BT31" i="4" s="1"/>
  <c r="V32" i="4"/>
  <c r="BQ32" i="4" s="1"/>
  <c r="BR32" i="4" s="1"/>
  <c r="BT32" i="4" s="1"/>
  <c r="V33" i="4"/>
  <c r="V34" i="4" s="1"/>
  <c r="V35" i="4" s="1"/>
  <c r="V39" i="4"/>
  <c r="V38" i="4"/>
  <c r="BQ38" i="4" s="1"/>
  <c r="BR38" i="4" s="1"/>
  <c r="BT38" i="4" s="1"/>
  <c r="AH20" i="4"/>
  <c r="Z21" i="4"/>
  <c r="Z22" i="4" s="1"/>
  <c r="Z23" i="4" s="1"/>
  <c r="Z20" i="4"/>
  <c r="BU20" i="4" s="1"/>
  <c r="BV20" i="4" s="1"/>
  <c r="Z33" i="4"/>
  <c r="Z34" i="4" s="1"/>
  <c r="Z35" i="4" s="1"/>
  <c r="AF21" i="4"/>
  <c r="W18" i="4"/>
  <c r="BX18" i="4"/>
  <c r="BT18" i="4"/>
  <c r="BT20" i="4"/>
  <c r="BS25" i="4"/>
  <c r="BT26" i="4"/>
  <c r="BT19" i="4"/>
  <c r="BS24" i="4"/>
  <c r="BU19" i="4"/>
  <c r="BV19" i="4" s="1"/>
  <c r="AA18" i="4"/>
  <c r="P18" i="2"/>
  <c r="P19" i="2" s="1"/>
  <c r="P20" i="2" s="1"/>
  <c r="P21" i="2" s="1"/>
  <c r="P22" i="2" s="1"/>
  <c r="P23" i="2" s="1"/>
  <c r="P24" i="2" s="1"/>
  <c r="P25" i="2" s="1"/>
  <c r="P26" i="2" s="1"/>
  <c r="J18" i="2"/>
  <c r="J19" i="2" s="1"/>
  <c r="J20" i="2" s="1"/>
  <c r="J21" i="2" s="1"/>
  <c r="J22" i="2" s="1"/>
  <c r="J23" i="2" s="1"/>
  <c r="J24" i="2" s="1"/>
  <c r="J25" i="2" s="1"/>
  <c r="J26" i="2" s="1"/>
  <c r="H18" i="2"/>
  <c r="H19" i="2" s="1"/>
  <c r="H20" i="2" s="1"/>
  <c r="H21" i="2" s="1"/>
  <c r="H22" i="2" s="1"/>
  <c r="H23" i="2" s="1"/>
  <c r="H24" i="2" s="1"/>
  <c r="H25" i="2" s="1"/>
  <c r="H26" i="2" s="1"/>
  <c r="BS21" i="4" l="1"/>
  <c r="U19" i="4"/>
  <c r="Y19" i="4"/>
  <c r="T20" i="4"/>
  <c r="I79" i="4"/>
  <c r="BS23" i="4"/>
  <c r="BS37" i="4"/>
  <c r="P57" i="4"/>
  <c r="BM57" i="4"/>
  <c r="O94" i="4"/>
  <c r="P93" i="4"/>
  <c r="BM93" i="4"/>
  <c r="P112" i="4"/>
  <c r="P39" i="4"/>
  <c r="BM39" i="4"/>
  <c r="P147" i="4"/>
  <c r="BT36" i="4"/>
  <c r="P130" i="4"/>
  <c r="O22" i="4"/>
  <c r="P21" i="4"/>
  <c r="BN21" i="4" s="1"/>
  <c r="P148" i="4"/>
  <c r="P75" i="4"/>
  <c r="BM75" i="4"/>
  <c r="P166" i="4"/>
  <c r="P184" i="4"/>
  <c r="P129" i="4"/>
  <c r="Z61" i="4"/>
  <c r="BM21" i="4"/>
  <c r="G32" i="4"/>
  <c r="J31" i="4"/>
  <c r="BS29" i="4"/>
  <c r="V286" i="4"/>
  <c r="Z75" i="4"/>
  <c r="Z76" i="4" s="1"/>
  <c r="Z77" i="4" s="1"/>
  <c r="BS30" i="4"/>
  <c r="BT27" i="4"/>
  <c r="Z90" i="4"/>
  <c r="Z108" i="4" s="1"/>
  <c r="Z78" i="4"/>
  <c r="Z84" i="4" s="1"/>
  <c r="Z85" i="4" s="1"/>
  <c r="Z74" i="4"/>
  <c r="Z44" i="4"/>
  <c r="BT28" i="4"/>
  <c r="BS22" i="4"/>
  <c r="Z45" i="4"/>
  <c r="Z46" i="4" s="1"/>
  <c r="Z47" i="4" s="1"/>
  <c r="BU35" i="4"/>
  <c r="BV35" i="4" s="1"/>
  <c r="BW35" i="4" s="1"/>
  <c r="BQ35" i="4"/>
  <c r="BR35" i="4" s="1"/>
  <c r="BT35" i="4" s="1"/>
  <c r="E248" i="4"/>
  <c r="F247" i="4"/>
  <c r="BS32" i="4"/>
  <c r="BQ34" i="4"/>
  <c r="BR34" i="4" s="1"/>
  <c r="BS34" i="4" s="1"/>
  <c r="Z68" i="4"/>
  <c r="Z69" i="4"/>
  <c r="Z70" i="4" s="1"/>
  <c r="Z71" i="4" s="1"/>
  <c r="O167" i="4"/>
  <c r="BS31" i="4"/>
  <c r="BU21" i="4"/>
  <c r="BV21" i="4" s="1"/>
  <c r="BW21" i="4" s="1"/>
  <c r="BQ33" i="4"/>
  <c r="BR33" i="4" s="1"/>
  <c r="BT33" i="4" s="1"/>
  <c r="BQ42" i="4"/>
  <c r="BR42" i="4" s="1"/>
  <c r="V49" i="4"/>
  <c r="BS38" i="4"/>
  <c r="V43" i="4"/>
  <c r="V40" i="4"/>
  <c r="BQ39" i="4"/>
  <c r="BR39" i="4" s="1"/>
  <c r="BU36" i="4"/>
  <c r="BV36" i="4" s="1"/>
  <c r="BU37" i="4"/>
  <c r="BV37" i="4" s="1"/>
  <c r="AH21" i="4"/>
  <c r="AF22" i="4"/>
  <c r="BW20" i="4"/>
  <c r="BX20" i="4"/>
  <c r="BW19" i="4"/>
  <c r="BX19" i="4"/>
  <c r="BU38" i="4"/>
  <c r="BV38" i="4" s="1"/>
  <c r="H27" i="2"/>
  <c r="H28" i="2" s="1"/>
  <c r="H29" i="2" s="1"/>
  <c r="H30" i="2" s="1"/>
  <c r="H31" i="2" s="1"/>
  <c r="H32" i="2" s="1"/>
  <c r="H33" i="2" s="1"/>
  <c r="H34" i="2" s="1"/>
  <c r="H35" i="2" s="1"/>
  <c r="H36" i="2" s="1"/>
  <c r="P27" i="2"/>
  <c r="P28" i="2" s="1"/>
  <c r="P29" i="2" s="1"/>
  <c r="P30" i="2" s="1"/>
  <c r="P31" i="2" s="1"/>
  <c r="P32" i="2" s="1"/>
  <c r="P33" i="2" s="1"/>
  <c r="P34" i="2" s="1"/>
  <c r="P35" i="2" s="1"/>
  <c r="P36" i="2" s="1"/>
  <c r="J27" i="2"/>
  <c r="J28" i="2" s="1"/>
  <c r="J29" i="2" s="1"/>
  <c r="J30" i="2" s="1"/>
  <c r="J31" i="2" s="1"/>
  <c r="J32" i="2" s="1"/>
  <c r="J33" i="2" s="1"/>
  <c r="J34" i="2" s="1"/>
  <c r="J35" i="2" s="1"/>
  <c r="J36" i="2" s="1"/>
  <c r="Y20" i="4" l="1"/>
  <c r="U20" i="4"/>
  <c r="AA243" i="4"/>
  <c r="AB243" i="4" s="1"/>
  <c r="AA19" i="4"/>
  <c r="W20" i="4"/>
  <c r="W19" i="4"/>
  <c r="W243" i="4"/>
  <c r="X243" i="4" s="1"/>
  <c r="T21" i="4"/>
  <c r="I80" i="4"/>
  <c r="Z62" i="4"/>
  <c r="Z63" i="4"/>
  <c r="Z64" i="4" s="1"/>
  <c r="Z65" i="4" s="1"/>
  <c r="BQ54" i="4"/>
  <c r="BR54" i="4" s="1"/>
  <c r="BT54" i="4" s="1"/>
  <c r="P113" i="4"/>
  <c r="P40" i="4"/>
  <c r="BM40" i="4"/>
  <c r="P22" i="4"/>
  <c r="BN22" i="4" s="1"/>
  <c r="BM22" i="4"/>
  <c r="O23" i="4"/>
  <c r="P149" i="4"/>
  <c r="P76" i="4"/>
  <c r="BM76" i="4"/>
  <c r="O95" i="4"/>
  <c r="P94" i="4"/>
  <c r="BM94" i="4"/>
  <c r="P131" i="4"/>
  <c r="P167" i="4"/>
  <c r="P185" i="4"/>
  <c r="P58" i="4"/>
  <c r="BM58" i="4"/>
  <c r="G33" i="4"/>
  <c r="J32" i="4"/>
  <c r="Z79" i="4"/>
  <c r="Z91" i="4"/>
  <c r="Z96" i="4"/>
  <c r="Z97" i="4" s="1"/>
  <c r="V287" i="4"/>
  <c r="BX35" i="4"/>
  <c r="BS35" i="4"/>
  <c r="V44" i="4"/>
  <c r="BQ44" i="4" s="1"/>
  <c r="BR44" i="4" s="1"/>
  <c r="BT44" i="4" s="1"/>
  <c r="E249" i="4"/>
  <c r="F248" i="4"/>
  <c r="BQ48" i="4"/>
  <c r="BR48" i="4" s="1"/>
  <c r="BT48" i="4" s="1"/>
  <c r="Z87" i="4"/>
  <c r="Z88" i="4" s="1"/>
  <c r="Z89" i="4" s="1"/>
  <c r="Z86" i="4"/>
  <c r="Z126" i="4"/>
  <c r="Z114" i="4"/>
  <c r="Z109" i="4"/>
  <c r="BT34" i="4"/>
  <c r="BX21" i="4"/>
  <c r="BS33" i="4"/>
  <c r="V45" i="4"/>
  <c r="BQ45" i="4" s="1"/>
  <c r="BR45" i="4" s="1"/>
  <c r="V55" i="4"/>
  <c r="BS42" i="4"/>
  <c r="BT42" i="4"/>
  <c r="BQ43" i="4"/>
  <c r="BR43" i="4" s="1"/>
  <c r="BT43" i="4" s="1"/>
  <c r="BT39" i="4"/>
  <c r="BS39" i="4"/>
  <c r="V41" i="4"/>
  <c r="BQ40" i="4"/>
  <c r="BR40" i="4" s="1"/>
  <c r="V50" i="4"/>
  <c r="BQ50" i="4" s="1"/>
  <c r="BR50" i="4" s="1"/>
  <c r="V51" i="4"/>
  <c r="BQ49" i="4"/>
  <c r="BR49" i="4" s="1"/>
  <c r="BW36" i="4"/>
  <c r="BX36" i="4"/>
  <c r="BW37" i="4"/>
  <c r="BX37" i="4"/>
  <c r="AF23" i="4"/>
  <c r="AH22" i="4"/>
  <c r="BX38" i="4"/>
  <c r="BW38" i="4"/>
  <c r="BU22" i="4"/>
  <c r="BV22" i="4" s="1"/>
  <c r="BU39" i="4"/>
  <c r="BV39" i="4" s="1"/>
  <c r="BU23" i="4"/>
  <c r="BV23" i="4" s="1"/>
  <c r="H37" i="2"/>
  <c r="H38" i="2" s="1"/>
  <c r="H39" i="2" s="1"/>
  <c r="H40" i="2" s="1"/>
  <c r="H41" i="2" s="1"/>
  <c r="H42" i="2" s="1"/>
  <c r="H43" i="2" s="1"/>
  <c r="H44" i="2" s="1"/>
  <c r="H45" i="2" s="1"/>
  <c r="H46" i="2" s="1"/>
  <c r="P37" i="2"/>
  <c r="P38" i="2" s="1"/>
  <c r="P39" i="2" s="1"/>
  <c r="P40" i="2" s="1"/>
  <c r="P41" i="2" s="1"/>
  <c r="P42" i="2" s="1"/>
  <c r="P43" i="2" s="1"/>
  <c r="P44" i="2" s="1"/>
  <c r="P45" i="2" s="1"/>
  <c r="P46" i="2" s="1"/>
  <c r="J37" i="2"/>
  <c r="J38" i="2" s="1"/>
  <c r="J39" i="2" s="1"/>
  <c r="J40" i="2" s="1"/>
  <c r="J41" i="2" s="1"/>
  <c r="J42" i="2" s="1"/>
  <c r="J43" i="2" s="1"/>
  <c r="J44" i="2" s="1"/>
  <c r="J45" i="2" s="1"/>
  <c r="J46" i="2" s="1"/>
  <c r="AD243" i="4" l="1"/>
  <c r="AC243" i="4"/>
  <c r="Y21" i="4"/>
  <c r="AA21" i="4" s="1"/>
  <c r="U21" i="4"/>
  <c r="AA20" i="4"/>
  <c r="Y243" i="4"/>
  <c r="Z243" i="4"/>
  <c r="T22" i="4"/>
  <c r="I81" i="4"/>
  <c r="BM23" i="4"/>
  <c r="BS54" i="4"/>
  <c r="P95" i="4"/>
  <c r="BM95" i="4"/>
  <c r="I243" i="4"/>
  <c r="P23" i="4"/>
  <c r="P132" i="4"/>
  <c r="P150" i="4"/>
  <c r="P59" i="4"/>
  <c r="BM59" i="4"/>
  <c r="P186" i="4"/>
  <c r="P168" i="4"/>
  <c r="P41" i="4"/>
  <c r="BM41" i="4"/>
  <c r="I246" i="4"/>
  <c r="P77" i="4"/>
  <c r="BM77" i="4"/>
  <c r="P24" i="4"/>
  <c r="P114" i="4"/>
  <c r="Z81" i="4"/>
  <c r="Z82" i="4" s="1"/>
  <c r="Z83" i="4" s="1"/>
  <c r="Z93" i="4"/>
  <c r="Z94" i="4" s="1"/>
  <c r="Z95" i="4" s="1"/>
  <c r="Z102" i="4"/>
  <c r="Z103" i="4" s="1"/>
  <c r="Z92" i="4"/>
  <c r="Z80" i="4"/>
  <c r="G34" i="4"/>
  <c r="J33" i="4"/>
  <c r="V57" i="4"/>
  <c r="BQ57" i="4" s="1"/>
  <c r="BR57" i="4" s="1"/>
  <c r="V288" i="4"/>
  <c r="BS48" i="4"/>
  <c r="BS44" i="4"/>
  <c r="BQ41" i="4"/>
  <c r="BR41" i="4" s="1"/>
  <c r="BS41" i="4" s="1"/>
  <c r="E250" i="4"/>
  <c r="F249" i="4"/>
  <c r="Z111" i="4"/>
  <c r="Z112" i="4" s="1"/>
  <c r="Z113" i="4" s="1"/>
  <c r="Z110" i="4"/>
  <c r="Z120" i="4"/>
  <c r="Z121" i="4" s="1"/>
  <c r="Z115" i="4"/>
  <c r="Z132" i="4"/>
  <c r="Z144" i="4"/>
  <c r="Z127" i="4"/>
  <c r="Z99" i="4"/>
  <c r="Z100" i="4" s="1"/>
  <c r="Z101" i="4" s="1"/>
  <c r="Z98" i="4"/>
  <c r="O169" i="4"/>
  <c r="H244" i="4"/>
  <c r="V46" i="4"/>
  <c r="BQ46" i="4" s="1"/>
  <c r="BR46" i="4" s="1"/>
  <c r="BQ55" i="4"/>
  <c r="BR55" i="4" s="1"/>
  <c r="BT55" i="4" s="1"/>
  <c r="V56" i="4"/>
  <c r="BQ56" i="4" s="1"/>
  <c r="BR56" i="4" s="1"/>
  <c r="BT56" i="4" s="1"/>
  <c r="BS43" i="4"/>
  <c r="BQ60" i="4"/>
  <c r="BR60" i="4" s="1"/>
  <c r="BS60" i="4" s="1"/>
  <c r="V61" i="4"/>
  <c r="BM24" i="4"/>
  <c r="BT40" i="4"/>
  <c r="BS40" i="4"/>
  <c r="BT45" i="4"/>
  <c r="BS45" i="4"/>
  <c r="BS50" i="4"/>
  <c r="BT50" i="4"/>
  <c r="BT49" i="4"/>
  <c r="BS49" i="4"/>
  <c r="V52" i="4"/>
  <c r="BQ51" i="4"/>
  <c r="BR51" i="4" s="1"/>
  <c r="V67" i="4"/>
  <c r="BQ66" i="4"/>
  <c r="BR66" i="4" s="1"/>
  <c r="AF24" i="4"/>
  <c r="AH24" i="4" s="1"/>
  <c r="BU54" i="4"/>
  <c r="BV54" i="4" s="1"/>
  <c r="AH23" i="4"/>
  <c r="BX22" i="4"/>
  <c r="BW22" i="4"/>
  <c r="BX23" i="4"/>
  <c r="BW23" i="4"/>
  <c r="BX39" i="4"/>
  <c r="BW39" i="4"/>
  <c r="BU24" i="4"/>
  <c r="BV24" i="4" s="1"/>
  <c r="BU40" i="4"/>
  <c r="BV40" i="4" s="1"/>
  <c r="H47" i="2"/>
  <c r="H48" i="2" s="1"/>
  <c r="H49" i="2" s="1"/>
  <c r="H50" i="2" s="1"/>
  <c r="H51" i="2" s="1"/>
  <c r="H52" i="2" s="1"/>
  <c r="H53" i="2" s="1"/>
  <c r="H54" i="2" s="1"/>
  <c r="H55" i="2" s="1"/>
  <c r="H56" i="2" s="1"/>
  <c r="P47" i="2"/>
  <c r="P48" i="2" s="1"/>
  <c r="P49" i="2" s="1"/>
  <c r="P50" i="2" s="1"/>
  <c r="P51" i="2" s="1"/>
  <c r="P52" i="2" s="1"/>
  <c r="P53" i="2" s="1"/>
  <c r="P54" i="2" s="1"/>
  <c r="P55" i="2" s="1"/>
  <c r="P56" i="2" s="1"/>
  <c r="J47" i="2"/>
  <c r="J48" i="2" s="1"/>
  <c r="J49" i="2" s="1"/>
  <c r="J50" i="2" s="1"/>
  <c r="J51" i="2" s="1"/>
  <c r="J52" i="2" s="1"/>
  <c r="J53" i="2" s="1"/>
  <c r="J54" i="2" s="1"/>
  <c r="J55" i="2" s="1"/>
  <c r="J56" i="2" s="1"/>
  <c r="Y22" i="4" l="1"/>
  <c r="AA22" i="4" s="1"/>
  <c r="U22" i="4"/>
  <c r="W22" i="4" s="1"/>
  <c r="W21" i="4"/>
  <c r="I82" i="4"/>
  <c r="Z104" i="4"/>
  <c r="Z105" i="4"/>
  <c r="Z106" i="4" s="1"/>
  <c r="Z107" i="4" s="1"/>
  <c r="J243" i="4"/>
  <c r="J246" i="4"/>
  <c r="P169" i="4"/>
  <c r="P115" i="4"/>
  <c r="P60" i="4"/>
  <c r="BM60" i="4"/>
  <c r="P187" i="4"/>
  <c r="P78" i="4"/>
  <c r="BM78" i="4"/>
  <c r="P25" i="4"/>
  <c r="P133" i="4"/>
  <c r="BT60" i="4"/>
  <c r="P151" i="4"/>
  <c r="P42" i="4"/>
  <c r="BM42" i="4"/>
  <c r="V58" i="4"/>
  <c r="BQ58" i="4" s="1"/>
  <c r="BR58" i="4" s="1"/>
  <c r="O97" i="4"/>
  <c r="P96" i="4"/>
  <c r="BM96" i="4"/>
  <c r="J249" i="4"/>
  <c r="G35" i="4"/>
  <c r="J34" i="4"/>
  <c r="I249" i="4"/>
  <c r="V289" i="4"/>
  <c r="BT41" i="4"/>
  <c r="BQ61" i="4"/>
  <c r="BR61" i="4" s="1"/>
  <c r="BT61" i="4" s="1"/>
  <c r="E251" i="4"/>
  <c r="F250" i="4"/>
  <c r="V47" i="4"/>
  <c r="Z129" i="4"/>
  <c r="Z130" i="4" s="1"/>
  <c r="Z131" i="4" s="1"/>
  <c r="Z128" i="4"/>
  <c r="Z145" i="4"/>
  <c r="Z162" i="4"/>
  <c r="Z150" i="4"/>
  <c r="BS55" i="4"/>
  <c r="Z138" i="4"/>
  <c r="Z139" i="4" s="1"/>
  <c r="Z133" i="4"/>
  <c r="Z116" i="4"/>
  <c r="Z117" i="4"/>
  <c r="Z118" i="4" s="1"/>
  <c r="Z119" i="4" s="1"/>
  <c r="Z123" i="4"/>
  <c r="Z124" i="4" s="1"/>
  <c r="Z125" i="4" s="1"/>
  <c r="Z122" i="4"/>
  <c r="O170" i="4"/>
  <c r="BS56" i="4"/>
  <c r="BQ72" i="4"/>
  <c r="BR72" i="4" s="1"/>
  <c r="BT72" i="4" s="1"/>
  <c r="V73" i="4"/>
  <c r="V62" i="4"/>
  <c r="BQ62" i="4" s="1"/>
  <c r="BR62" i="4" s="1"/>
  <c r="BT62" i="4" s="1"/>
  <c r="V63" i="4"/>
  <c r="V64" i="4" s="1"/>
  <c r="BM25" i="4"/>
  <c r="BS51" i="4"/>
  <c r="BT51" i="4"/>
  <c r="V53" i="4"/>
  <c r="BQ52" i="4"/>
  <c r="BR52" i="4" s="1"/>
  <c r="BT57" i="4"/>
  <c r="BS57" i="4"/>
  <c r="BT46" i="4"/>
  <c r="BS46" i="4"/>
  <c r="V68" i="4"/>
  <c r="BQ68" i="4" s="1"/>
  <c r="BR68" i="4" s="1"/>
  <c r="V69" i="4"/>
  <c r="BQ67" i="4"/>
  <c r="BR67" i="4" s="1"/>
  <c r="V90" i="4"/>
  <c r="V79" i="4"/>
  <c r="BQ78" i="4"/>
  <c r="BR78" i="4" s="1"/>
  <c r="BS66" i="4"/>
  <c r="BT66" i="4"/>
  <c r="AF25" i="4"/>
  <c r="BX54" i="4"/>
  <c r="BW54" i="4"/>
  <c r="BU60" i="4"/>
  <c r="BV60" i="4" s="1"/>
  <c r="BU56" i="4"/>
  <c r="BV56" i="4" s="1"/>
  <c r="BU55" i="4"/>
  <c r="BV55" i="4" s="1"/>
  <c r="BW24" i="4"/>
  <c r="BX24" i="4"/>
  <c r="BW40" i="4"/>
  <c r="BX40" i="4"/>
  <c r="BU41" i="4"/>
  <c r="BV41" i="4" s="1"/>
  <c r="BU25" i="4"/>
  <c r="BV25" i="4" s="1"/>
  <c r="H57" i="2"/>
  <c r="H58" i="2" s="1"/>
  <c r="H59" i="2" s="1"/>
  <c r="H60" i="2" s="1"/>
  <c r="H61" i="2" s="1"/>
  <c r="P57" i="2"/>
  <c r="P58" i="2" s="1"/>
  <c r="P59" i="2" s="1"/>
  <c r="P60" i="2" s="1"/>
  <c r="P61" i="2" s="1"/>
  <c r="J57" i="2"/>
  <c r="J58" i="2" s="1"/>
  <c r="J59" i="2" s="1"/>
  <c r="J60" i="2" s="1"/>
  <c r="J61" i="2" s="1"/>
  <c r="I83" i="4" l="1"/>
  <c r="V59" i="4"/>
  <c r="BQ59" i="4" s="1"/>
  <c r="BR59" i="4" s="1"/>
  <c r="BT59" i="4" s="1"/>
  <c r="P170" i="4"/>
  <c r="P188" i="4"/>
  <c r="P116" i="4"/>
  <c r="O98" i="4"/>
  <c r="P97" i="4"/>
  <c r="BM97" i="4"/>
  <c r="P61" i="4"/>
  <c r="BM61" i="4"/>
  <c r="P79" i="4"/>
  <c r="BM79" i="4"/>
  <c r="P26" i="4"/>
  <c r="P43" i="4"/>
  <c r="BM43" i="4"/>
  <c r="P134" i="4"/>
  <c r="P152" i="4"/>
  <c r="G36" i="4"/>
  <c r="J35" i="4"/>
  <c r="V290" i="4"/>
  <c r="BS72" i="4"/>
  <c r="BQ73" i="4"/>
  <c r="BR73" i="4" s="1"/>
  <c r="BT73" i="4" s="1"/>
  <c r="BS61" i="4"/>
  <c r="BQ47" i="4"/>
  <c r="BR47" i="4" s="1"/>
  <c r="BS47" i="4" s="1"/>
  <c r="BQ53" i="4"/>
  <c r="BR53" i="4" s="1"/>
  <c r="BS53" i="4" s="1"/>
  <c r="V75" i="4"/>
  <c r="V76" i="4" s="1"/>
  <c r="V74" i="4"/>
  <c r="BQ74" i="4" s="1"/>
  <c r="BR74" i="4" s="1"/>
  <c r="BS74" i="4" s="1"/>
  <c r="E252" i="4"/>
  <c r="F251" i="4"/>
  <c r="Z135" i="4"/>
  <c r="Z136" i="4" s="1"/>
  <c r="Z137" i="4" s="1"/>
  <c r="Z134" i="4"/>
  <c r="Z141" i="4"/>
  <c r="Z142" i="4" s="1"/>
  <c r="Z143" i="4" s="1"/>
  <c r="Z140" i="4"/>
  <c r="Z168" i="4"/>
  <c r="Z180" i="4"/>
  <c r="Z163" i="4"/>
  <c r="Z147" i="4"/>
  <c r="Z148" i="4" s="1"/>
  <c r="Z149" i="4" s="1"/>
  <c r="Z146" i="4"/>
  <c r="Z156" i="4"/>
  <c r="Z157" i="4" s="1"/>
  <c r="Z151" i="4"/>
  <c r="O171" i="4"/>
  <c r="BQ63" i="4"/>
  <c r="BR63" i="4" s="1"/>
  <c r="BT63" i="4" s="1"/>
  <c r="BM26" i="4"/>
  <c r="BS62" i="4"/>
  <c r="BS52" i="4"/>
  <c r="BT52" i="4"/>
  <c r="BS58" i="4"/>
  <c r="BT58" i="4"/>
  <c r="V81" i="4"/>
  <c r="V80" i="4"/>
  <c r="BQ80" i="4" s="1"/>
  <c r="BR80" i="4" s="1"/>
  <c r="BQ79" i="4"/>
  <c r="BR79" i="4" s="1"/>
  <c r="V65" i="4"/>
  <c r="BQ64" i="4"/>
  <c r="BR64" i="4" s="1"/>
  <c r="BT78" i="4"/>
  <c r="BS78" i="4"/>
  <c r="V70" i="4"/>
  <c r="BQ69" i="4"/>
  <c r="BR69" i="4" s="1"/>
  <c r="V85" i="4"/>
  <c r="BQ84" i="4"/>
  <c r="BR84" i="4" s="1"/>
  <c r="V91" i="4"/>
  <c r="BQ90" i="4"/>
  <c r="BR90" i="4" s="1"/>
  <c r="BS67" i="4"/>
  <c r="BT67" i="4"/>
  <c r="BS68" i="4"/>
  <c r="BT68" i="4"/>
  <c r="AF26" i="4"/>
  <c r="AH26" i="4" s="1"/>
  <c r="AH25" i="4"/>
  <c r="BW56" i="4"/>
  <c r="BX56" i="4"/>
  <c r="BW60" i="4"/>
  <c r="BX60" i="4"/>
  <c r="BW55" i="4"/>
  <c r="BX55" i="4"/>
  <c r="BU57" i="4"/>
  <c r="BV57" i="4" s="1"/>
  <c r="BU62" i="4"/>
  <c r="BV62" i="4" s="1"/>
  <c r="BU61" i="4"/>
  <c r="BV61" i="4" s="1"/>
  <c r="BW25" i="4"/>
  <c r="BX25" i="4"/>
  <c r="BW41" i="4"/>
  <c r="BX41" i="4"/>
  <c r="BU42" i="4"/>
  <c r="BV42" i="4" s="1"/>
  <c r="BU26" i="4"/>
  <c r="BV26" i="4" s="1"/>
  <c r="I84" i="4" l="1"/>
  <c r="P153" i="4"/>
  <c r="P171" i="4"/>
  <c r="P62" i="4"/>
  <c r="BM62" i="4"/>
  <c r="P117" i="4"/>
  <c r="O99" i="4"/>
  <c r="P98" i="4"/>
  <c r="BM98" i="4"/>
  <c r="P44" i="4"/>
  <c r="BM44" i="4"/>
  <c r="P135" i="4"/>
  <c r="P189" i="4"/>
  <c r="P27" i="4"/>
  <c r="P80" i="4"/>
  <c r="BM80" i="4"/>
  <c r="G246" i="4"/>
  <c r="G245" i="4"/>
  <c r="G37" i="4"/>
  <c r="J36" i="4"/>
  <c r="BS59" i="4"/>
  <c r="BT74" i="4"/>
  <c r="BS73" i="4"/>
  <c r="BQ75" i="4"/>
  <c r="BR75" i="4" s="1"/>
  <c r="BT75" i="4" s="1"/>
  <c r="V291" i="4"/>
  <c r="BT47" i="4"/>
  <c r="BT53" i="4"/>
  <c r="BQ65" i="4"/>
  <c r="BR65" i="4" s="1"/>
  <c r="BT65" i="4" s="1"/>
  <c r="E253" i="4"/>
  <c r="F252" i="4"/>
  <c r="Z152" i="4"/>
  <c r="Z153" i="4"/>
  <c r="Z154" i="4" s="1"/>
  <c r="Z155" i="4" s="1"/>
  <c r="Z164" i="4"/>
  <c r="Z165" i="4"/>
  <c r="Z166" i="4" s="1"/>
  <c r="Z167" i="4" s="1"/>
  <c r="Z181" i="4"/>
  <c r="Z186" i="4"/>
  <c r="Z174" i="4"/>
  <c r="Z175" i="4" s="1"/>
  <c r="Z169" i="4"/>
  <c r="Z158" i="4"/>
  <c r="Z159" i="4"/>
  <c r="Z160" i="4" s="1"/>
  <c r="Z161" i="4" s="1"/>
  <c r="O172" i="4"/>
  <c r="BS63" i="4"/>
  <c r="BM27" i="4"/>
  <c r="V109" i="4"/>
  <c r="V71" i="4"/>
  <c r="BQ70" i="4"/>
  <c r="BR70" i="4" s="1"/>
  <c r="BS90" i="4"/>
  <c r="BT90" i="4"/>
  <c r="BT79" i="4"/>
  <c r="BS79" i="4"/>
  <c r="V82" i="4"/>
  <c r="BQ81" i="4"/>
  <c r="BR81" i="4" s="1"/>
  <c r="V97" i="4"/>
  <c r="BQ96" i="4"/>
  <c r="BR96" i="4" s="1"/>
  <c r="V92" i="4"/>
  <c r="BQ92" i="4" s="1"/>
  <c r="BR92" i="4" s="1"/>
  <c r="V93" i="4"/>
  <c r="BQ91" i="4"/>
  <c r="BR91" i="4" s="1"/>
  <c r="BT80" i="4"/>
  <c r="BS80" i="4"/>
  <c r="BT64" i="4"/>
  <c r="BS64" i="4"/>
  <c r="BS84" i="4"/>
  <c r="BT84" i="4"/>
  <c r="V87" i="4"/>
  <c r="V86" i="4"/>
  <c r="BQ86" i="4" s="1"/>
  <c r="BR86" i="4" s="1"/>
  <c r="BQ85" i="4"/>
  <c r="BR85" i="4" s="1"/>
  <c r="V77" i="4"/>
  <c r="BQ76" i="4"/>
  <c r="BR76" i="4" s="1"/>
  <c r="BT69" i="4"/>
  <c r="BS69" i="4"/>
  <c r="AF27" i="4"/>
  <c r="AH27" i="4" s="1"/>
  <c r="BX61" i="4"/>
  <c r="BW61" i="4"/>
  <c r="BX57" i="4"/>
  <c r="BW57" i="4"/>
  <c r="BX62" i="4"/>
  <c r="BW62" i="4"/>
  <c r="BU63" i="4"/>
  <c r="BV63" i="4" s="1"/>
  <c r="BU59" i="4"/>
  <c r="BV59" i="4" s="1"/>
  <c r="BU58" i="4"/>
  <c r="BV58" i="4" s="1"/>
  <c r="BU72" i="4"/>
  <c r="BV72" i="4" s="1"/>
  <c r="BX42" i="4"/>
  <c r="BW42" i="4"/>
  <c r="BW26" i="4"/>
  <c r="BX26" i="4"/>
  <c r="BU43" i="4"/>
  <c r="BV43" i="4" s="1"/>
  <c r="BU66" i="4"/>
  <c r="BV66" i="4" s="1"/>
  <c r="BU27" i="4"/>
  <c r="BV27" i="4" s="1"/>
  <c r="I85" i="4" l="1"/>
  <c r="P45" i="4"/>
  <c r="BM45" i="4"/>
  <c r="P28" i="4"/>
  <c r="O100" i="4"/>
  <c r="P99" i="4"/>
  <c r="BM99" i="4"/>
  <c r="P190" i="4"/>
  <c r="P172" i="4"/>
  <c r="P136" i="4"/>
  <c r="P154" i="4"/>
  <c r="P81" i="4"/>
  <c r="BM81" i="4"/>
  <c r="P63" i="4"/>
  <c r="BM63" i="4"/>
  <c r="P118" i="4"/>
  <c r="J252" i="4"/>
  <c r="G247" i="4"/>
  <c r="BS65" i="4"/>
  <c r="G38" i="4"/>
  <c r="J37" i="4"/>
  <c r="BS75" i="4"/>
  <c r="I252" i="4"/>
  <c r="V292" i="4"/>
  <c r="BQ71" i="4"/>
  <c r="BR71" i="4" s="1"/>
  <c r="BT71" i="4" s="1"/>
  <c r="BQ77" i="4"/>
  <c r="BR77" i="4" s="1"/>
  <c r="BT77" i="4" s="1"/>
  <c r="E254" i="4"/>
  <c r="F253" i="4"/>
  <c r="Z183" i="4"/>
  <c r="Z184" i="4" s="1"/>
  <c r="Z185" i="4" s="1"/>
  <c r="Z182" i="4"/>
  <c r="Z170" i="4"/>
  <c r="Z171" i="4"/>
  <c r="Z172" i="4" s="1"/>
  <c r="Z173" i="4" s="1"/>
  <c r="Z177" i="4"/>
  <c r="Z178" i="4" s="1"/>
  <c r="Z179" i="4" s="1"/>
  <c r="Z176" i="4"/>
  <c r="V127" i="4"/>
  <c r="Z192" i="4"/>
  <c r="Z193" i="4" s="1"/>
  <c r="Z187" i="4"/>
  <c r="O173" i="4"/>
  <c r="V115" i="4"/>
  <c r="V121" i="4"/>
  <c r="V111" i="4"/>
  <c r="V112" i="4" s="1"/>
  <c r="V113" i="4" s="1"/>
  <c r="V110" i="4"/>
  <c r="BM28" i="4"/>
  <c r="V94" i="4"/>
  <c r="BQ93" i="4"/>
  <c r="BR93" i="4" s="1"/>
  <c r="V99" i="4"/>
  <c r="V98" i="4"/>
  <c r="BQ98" i="4" s="1"/>
  <c r="BR98" i="4" s="1"/>
  <c r="BQ97" i="4"/>
  <c r="BR97" i="4" s="1"/>
  <c r="BS91" i="4"/>
  <c r="BT91" i="4"/>
  <c r="BS92" i="4"/>
  <c r="BT92" i="4"/>
  <c r="V103" i="4"/>
  <c r="BQ102" i="4"/>
  <c r="BR102" i="4" s="1"/>
  <c r="BT81" i="4"/>
  <c r="BS81" i="4"/>
  <c r="V83" i="4"/>
  <c r="BQ82" i="4"/>
  <c r="BR82" i="4" s="1"/>
  <c r="BS76" i="4"/>
  <c r="BT76" i="4"/>
  <c r="BT70" i="4"/>
  <c r="BS70" i="4"/>
  <c r="BT96" i="4"/>
  <c r="BS96" i="4"/>
  <c r="BT85" i="4"/>
  <c r="BS85" i="4"/>
  <c r="BT86" i="4"/>
  <c r="BS86" i="4"/>
  <c r="V88" i="4"/>
  <c r="BQ87" i="4"/>
  <c r="BR87" i="4" s="1"/>
  <c r="AF28" i="4"/>
  <c r="BX72" i="4"/>
  <c r="BW72" i="4"/>
  <c r="BU78" i="4"/>
  <c r="BV78" i="4" s="1"/>
  <c r="BW59" i="4"/>
  <c r="BX59" i="4"/>
  <c r="BU74" i="4"/>
  <c r="BV74" i="4" s="1"/>
  <c r="BU73" i="4"/>
  <c r="BV73" i="4" s="1"/>
  <c r="BW63" i="4"/>
  <c r="BX63" i="4"/>
  <c r="BX58" i="4"/>
  <c r="BW58" i="4"/>
  <c r="BU65" i="4"/>
  <c r="BV65" i="4" s="1"/>
  <c r="BU64" i="4"/>
  <c r="BV64" i="4" s="1"/>
  <c r="BW27" i="4"/>
  <c r="BX27" i="4"/>
  <c r="BX66" i="4"/>
  <c r="BW66" i="4"/>
  <c r="BW43" i="4"/>
  <c r="BX43" i="4"/>
  <c r="BU67" i="4"/>
  <c r="BV67" i="4" s="1"/>
  <c r="BU28" i="4"/>
  <c r="BV28" i="4" s="1"/>
  <c r="BU44" i="4"/>
  <c r="BV44" i="4" s="1"/>
  <c r="O11" i="4"/>
  <c r="I86" i="4" l="1"/>
  <c r="I253" i="4"/>
  <c r="P82" i="4"/>
  <c r="BM82" i="4"/>
  <c r="P137" i="4"/>
  <c r="P155" i="4"/>
  <c r="P191" i="4"/>
  <c r="P173" i="4"/>
  <c r="I244" i="4"/>
  <c r="P29" i="4"/>
  <c r="P64" i="4"/>
  <c r="BM64" i="4"/>
  <c r="O101" i="4"/>
  <c r="P100" i="4"/>
  <c r="BM100" i="4"/>
  <c r="P119" i="4"/>
  <c r="P46" i="4"/>
  <c r="BM46" i="4"/>
  <c r="G248" i="4"/>
  <c r="G39" i="4"/>
  <c r="J38" i="4"/>
  <c r="V293" i="4"/>
  <c r="BS71" i="4"/>
  <c r="BS77" i="4"/>
  <c r="BQ83" i="4"/>
  <c r="BR83" i="4" s="1"/>
  <c r="BS83" i="4" s="1"/>
  <c r="E255" i="4"/>
  <c r="F254" i="4"/>
  <c r="V139" i="4"/>
  <c r="V133" i="4"/>
  <c r="Z194" i="4"/>
  <c r="Z195" i="4"/>
  <c r="Z196" i="4" s="1"/>
  <c r="Z197" i="4" s="1"/>
  <c r="V128" i="4"/>
  <c r="V129" i="4"/>
  <c r="V130" i="4" s="1"/>
  <c r="V131" i="4" s="1"/>
  <c r="Z189" i="4"/>
  <c r="Z190" i="4" s="1"/>
  <c r="Z191" i="4" s="1"/>
  <c r="Z188" i="4"/>
  <c r="V123" i="4"/>
  <c r="V124" i="4" s="1"/>
  <c r="V125" i="4" s="1"/>
  <c r="V122" i="4"/>
  <c r="V116" i="4"/>
  <c r="V117" i="4"/>
  <c r="V118" i="4" s="1"/>
  <c r="V119" i="4" s="1"/>
  <c r="BM29" i="4"/>
  <c r="V105" i="4"/>
  <c r="V104" i="4"/>
  <c r="BQ104" i="4" s="1"/>
  <c r="BR104" i="4" s="1"/>
  <c r="BQ103" i="4"/>
  <c r="BR103" i="4" s="1"/>
  <c r="BT102" i="4"/>
  <c r="BS102" i="4"/>
  <c r="BT87" i="4"/>
  <c r="BS87" i="4"/>
  <c r="V89" i="4"/>
  <c r="BQ88" i="4"/>
  <c r="BR88" i="4" s="1"/>
  <c r="BT97" i="4"/>
  <c r="BS97" i="4"/>
  <c r="BS98" i="4"/>
  <c r="BT98" i="4"/>
  <c r="V100" i="4"/>
  <c r="BQ99" i="4"/>
  <c r="BR99" i="4" s="1"/>
  <c r="BT93" i="4"/>
  <c r="BS93" i="4"/>
  <c r="BS82" i="4"/>
  <c r="BT82" i="4"/>
  <c r="V95" i="4"/>
  <c r="BQ94" i="4"/>
  <c r="BR94" i="4" s="1"/>
  <c r="AF29" i="4"/>
  <c r="AH28" i="4"/>
  <c r="BX64" i="4"/>
  <c r="BW64" i="4"/>
  <c r="BX73" i="4"/>
  <c r="BW73" i="4"/>
  <c r="BX78" i="4"/>
  <c r="BW78" i="4"/>
  <c r="BU80" i="4"/>
  <c r="BV80" i="4" s="1"/>
  <c r="BU79" i="4"/>
  <c r="BV79" i="4" s="1"/>
  <c r="BX65" i="4"/>
  <c r="BW65" i="4"/>
  <c r="BU75" i="4"/>
  <c r="BV75" i="4" s="1"/>
  <c r="BW74" i="4"/>
  <c r="BX74" i="4"/>
  <c r="BU84" i="4"/>
  <c r="BV84" i="4" s="1"/>
  <c r="BW67" i="4"/>
  <c r="BX67" i="4"/>
  <c r="BW44" i="4"/>
  <c r="BX44" i="4"/>
  <c r="BW28" i="4"/>
  <c r="BX28" i="4"/>
  <c r="BU45" i="4"/>
  <c r="BV45" i="4" s="1"/>
  <c r="BU68" i="4"/>
  <c r="BV68" i="4" s="1"/>
  <c r="BU29" i="4"/>
  <c r="BV29" i="4" s="1"/>
  <c r="I87" i="4" l="1"/>
  <c r="P65" i="4"/>
  <c r="BM65" i="4"/>
  <c r="I250" i="4"/>
  <c r="P138" i="4"/>
  <c r="P192" i="4"/>
  <c r="P174" i="4"/>
  <c r="P47" i="4"/>
  <c r="BM47" i="4"/>
  <c r="I247" i="4"/>
  <c r="P156" i="4"/>
  <c r="P120" i="4"/>
  <c r="P30" i="4"/>
  <c r="P101" i="4"/>
  <c r="BM101" i="4"/>
  <c r="P83" i="4"/>
  <c r="BM83" i="4"/>
  <c r="G249" i="4"/>
  <c r="G40" i="4"/>
  <c r="J39" i="4"/>
  <c r="V294" i="4"/>
  <c r="BT83" i="4"/>
  <c r="BQ89" i="4"/>
  <c r="BR89" i="4" s="1"/>
  <c r="BT89" i="4" s="1"/>
  <c r="BQ95" i="4"/>
  <c r="BR95" i="4" s="1"/>
  <c r="BT95" i="4" s="1"/>
  <c r="E256" i="4"/>
  <c r="F255" i="4"/>
  <c r="V135" i="4"/>
  <c r="V136" i="4" s="1"/>
  <c r="V137" i="4" s="1"/>
  <c r="V134" i="4"/>
  <c r="V145" i="4"/>
  <c r="V141" i="4"/>
  <c r="V142" i="4" s="1"/>
  <c r="V143" i="4" s="1"/>
  <c r="V140" i="4"/>
  <c r="O175" i="4"/>
  <c r="BM30" i="4"/>
  <c r="O31" i="4"/>
  <c r="BS99" i="4"/>
  <c r="BT99" i="4"/>
  <c r="BT88" i="4"/>
  <c r="BS88" i="4"/>
  <c r="BT94" i="4"/>
  <c r="BS94" i="4"/>
  <c r="BT103" i="4"/>
  <c r="BS103" i="4"/>
  <c r="V101" i="4"/>
  <c r="BQ100" i="4"/>
  <c r="BR100" i="4" s="1"/>
  <c r="BT104" i="4"/>
  <c r="BS104" i="4"/>
  <c r="V106" i="4"/>
  <c r="BQ105" i="4"/>
  <c r="BR105" i="4" s="1"/>
  <c r="AF30" i="4"/>
  <c r="AH29" i="4"/>
  <c r="BU90" i="4"/>
  <c r="BV90" i="4" s="1"/>
  <c r="BX84" i="4"/>
  <c r="BW84" i="4"/>
  <c r="BW75" i="4"/>
  <c r="BX75" i="4"/>
  <c r="BU86" i="4"/>
  <c r="BV86" i="4" s="1"/>
  <c r="BW86" i="4" s="1"/>
  <c r="BU85" i="4"/>
  <c r="BV85" i="4" s="1"/>
  <c r="BX80" i="4"/>
  <c r="BW80" i="4"/>
  <c r="BU77" i="4"/>
  <c r="BV77" i="4" s="1"/>
  <c r="BU76" i="4"/>
  <c r="BV76" i="4" s="1"/>
  <c r="BU81" i="4"/>
  <c r="BV81" i="4" s="1"/>
  <c r="BW79" i="4"/>
  <c r="BX79" i="4"/>
  <c r="BW29" i="4"/>
  <c r="BX29" i="4"/>
  <c r="BW68" i="4"/>
  <c r="BX68" i="4"/>
  <c r="BW45" i="4"/>
  <c r="BX45" i="4"/>
  <c r="BU30" i="4"/>
  <c r="BV30" i="4" s="1"/>
  <c r="BU69" i="4"/>
  <c r="BV69" i="4" s="1"/>
  <c r="BU87" i="4"/>
  <c r="BV87" i="4" s="1"/>
  <c r="H245" i="4"/>
  <c r="BU46" i="4"/>
  <c r="BV46" i="4" s="1"/>
  <c r="I88" i="4" l="1"/>
  <c r="G250" i="4"/>
  <c r="J253" i="4"/>
  <c r="J247" i="4"/>
  <c r="J250" i="4"/>
  <c r="P84" i="4"/>
  <c r="BM84" i="4"/>
  <c r="P121" i="4"/>
  <c r="P48" i="4"/>
  <c r="BM48" i="4"/>
  <c r="P157" i="4"/>
  <c r="P175" i="4"/>
  <c r="P139" i="4"/>
  <c r="P193" i="4"/>
  <c r="P66" i="4"/>
  <c r="BM66" i="4"/>
  <c r="P31" i="4"/>
  <c r="O103" i="4"/>
  <c r="P102" i="4"/>
  <c r="BM102" i="4"/>
  <c r="J255" i="4"/>
  <c r="BS95" i="4"/>
  <c r="G41" i="4"/>
  <c r="J40" i="4"/>
  <c r="I255" i="4"/>
  <c r="V295" i="4"/>
  <c r="BS89" i="4"/>
  <c r="G251" i="4"/>
  <c r="BQ101" i="4"/>
  <c r="BR101" i="4" s="1"/>
  <c r="BT101" i="4" s="1"/>
  <c r="E257" i="4"/>
  <c r="F256" i="4"/>
  <c r="V146" i="4"/>
  <c r="V147" i="4"/>
  <c r="V148" i="4" s="1"/>
  <c r="V149" i="4" s="1"/>
  <c r="V157" i="4"/>
  <c r="V151" i="4"/>
  <c r="O176" i="4"/>
  <c r="O32" i="4"/>
  <c r="BM31" i="4"/>
  <c r="BX86" i="4"/>
  <c r="V107" i="4"/>
  <c r="BQ106" i="4"/>
  <c r="BR106" i="4" s="1"/>
  <c r="BS100" i="4"/>
  <c r="BT100" i="4"/>
  <c r="BT105" i="4"/>
  <c r="BS105" i="4"/>
  <c r="AF31" i="4"/>
  <c r="AH31" i="4" s="1"/>
  <c r="AH30" i="4"/>
  <c r="BU83" i="4"/>
  <c r="BV83" i="4" s="1"/>
  <c r="BU82" i="4"/>
  <c r="BV82" i="4" s="1"/>
  <c r="BW77" i="4"/>
  <c r="BX77" i="4"/>
  <c r="BX85" i="4"/>
  <c r="BW85" i="4"/>
  <c r="BW76" i="4"/>
  <c r="BX76" i="4"/>
  <c r="BW90" i="4"/>
  <c r="BX90" i="4"/>
  <c r="BU96" i="4"/>
  <c r="BV96" i="4" s="1"/>
  <c r="BW81" i="4"/>
  <c r="BX81" i="4"/>
  <c r="BU92" i="4"/>
  <c r="BV92" i="4" s="1"/>
  <c r="BU91" i="4"/>
  <c r="BV91" i="4" s="1"/>
  <c r="BX30" i="4"/>
  <c r="BW30" i="4"/>
  <c r="BX46" i="4"/>
  <c r="BW46" i="4"/>
  <c r="BX87" i="4"/>
  <c r="BW87" i="4"/>
  <c r="BW69" i="4"/>
  <c r="BX69" i="4"/>
  <c r="BU71" i="4"/>
  <c r="BV71" i="4" s="1"/>
  <c r="BU70" i="4"/>
  <c r="BV70" i="4" s="1"/>
  <c r="BU47" i="4"/>
  <c r="BV47" i="4" s="1"/>
  <c r="BU31" i="4"/>
  <c r="BV31" i="4" s="1"/>
  <c r="BU89" i="4"/>
  <c r="BV89" i="4" s="1"/>
  <c r="BU88" i="4"/>
  <c r="BV88" i="4" s="1"/>
  <c r="I89" i="4" l="1"/>
  <c r="O104" i="4"/>
  <c r="P103" i="4"/>
  <c r="BM103" i="4"/>
  <c r="P49" i="4"/>
  <c r="BM49" i="4"/>
  <c r="P122" i="4"/>
  <c r="P67" i="4"/>
  <c r="BM67" i="4"/>
  <c r="P85" i="4"/>
  <c r="BM85" i="4"/>
  <c r="P32" i="4"/>
  <c r="P140" i="4"/>
  <c r="P158" i="4"/>
  <c r="P194" i="4"/>
  <c r="P176" i="4"/>
  <c r="J256" i="4"/>
  <c r="G42" i="4"/>
  <c r="J41" i="4"/>
  <c r="I256" i="4"/>
  <c r="V296" i="4"/>
  <c r="G252" i="4"/>
  <c r="BS101" i="4"/>
  <c r="BQ107" i="4"/>
  <c r="BR107" i="4" s="1"/>
  <c r="BS107" i="4" s="1"/>
  <c r="E258" i="4"/>
  <c r="F257" i="4"/>
  <c r="V153" i="4"/>
  <c r="V154" i="4" s="1"/>
  <c r="V155" i="4" s="1"/>
  <c r="V152" i="4"/>
  <c r="V159" i="4"/>
  <c r="V160" i="4" s="1"/>
  <c r="V161" i="4" s="1"/>
  <c r="V158" i="4"/>
  <c r="V163" i="4"/>
  <c r="O177" i="4"/>
  <c r="O33" i="4"/>
  <c r="BM32" i="4"/>
  <c r="BS106" i="4"/>
  <c r="BT106" i="4"/>
  <c r="AF32" i="4"/>
  <c r="BW92" i="4"/>
  <c r="BX92" i="4"/>
  <c r="BU93" i="4"/>
  <c r="BV93" i="4" s="1"/>
  <c r="BW96" i="4"/>
  <c r="BX96" i="4"/>
  <c r="BU98" i="4"/>
  <c r="BV98" i="4" s="1"/>
  <c r="BU97" i="4"/>
  <c r="BV97" i="4" s="1"/>
  <c r="BW91" i="4"/>
  <c r="BX91" i="4"/>
  <c r="BW82" i="4"/>
  <c r="BX82" i="4"/>
  <c r="BU102" i="4"/>
  <c r="BV102" i="4" s="1"/>
  <c r="BW83" i="4"/>
  <c r="BX83" i="4"/>
  <c r="BX70" i="4"/>
  <c r="BW70" i="4"/>
  <c r="BX31" i="4"/>
  <c r="BW31" i="4"/>
  <c r="BX47" i="4"/>
  <c r="BW47" i="4"/>
  <c r="BX71" i="4"/>
  <c r="BW71" i="4"/>
  <c r="BW88" i="4"/>
  <c r="BX88" i="4"/>
  <c r="BW89" i="4"/>
  <c r="BX89" i="4"/>
  <c r="BU48" i="4"/>
  <c r="BV48" i="4" s="1"/>
  <c r="BU32" i="4"/>
  <c r="BV32" i="4" s="1"/>
  <c r="I90" i="4" l="1"/>
  <c r="P86" i="4"/>
  <c r="BM86" i="4"/>
  <c r="P159" i="4"/>
  <c r="P177" i="4"/>
  <c r="P195" i="4"/>
  <c r="P68" i="4"/>
  <c r="BM68" i="4"/>
  <c r="P50" i="4"/>
  <c r="BM50" i="4"/>
  <c r="P123" i="4"/>
  <c r="P33" i="4"/>
  <c r="P141" i="4"/>
  <c r="O105" i="4"/>
  <c r="P104" i="4"/>
  <c r="BM104" i="4"/>
  <c r="G43" i="4"/>
  <c r="J42" i="4"/>
  <c r="V297" i="4"/>
  <c r="G253" i="4"/>
  <c r="BT107" i="4"/>
  <c r="E259" i="4"/>
  <c r="F258" i="4"/>
  <c r="V164" i="4"/>
  <c r="V165" i="4"/>
  <c r="V166" i="4" s="1"/>
  <c r="V167" i="4" s="1"/>
  <c r="V169" i="4"/>
  <c r="V175" i="4"/>
  <c r="O178" i="4"/>
  <c r="O34" i="4"/>
  <c r="BM33" i="4"/>
  <c r="AF33" i="4"/>
  <c r="AH32" i="4"/>
  <c r="BX102" i="4"/>
  <c r="BW102" i="4"/>
  <c r="BW98" i="4"/>
  <c r="BX98" i="4"/>
  <c r="BU99" i="4"/>
  <c r="BV99" i="4" s="1"/>
  <c r="BU95" i="4"/>
  <c r="BV95" i="4" s="1"/>
  <c r="BU94" i="4"/>
  <c r="BV94" i="4" s="1"/>
  <c r="BU104" i="4"/>
  <c r="BV104" i="4" s="1"/>
  <c r="BU103" i="4"/>
  <c r="BV103" i="4" s="1"/>
  <c r="BX97" i="4"/>
  <c r="BW97" i="4"/>
  <c r="BW93" i="4"/>
  <c r="BX93" i="4"/>
  <c r="BW32" i="4"/>
  <c r="BX32" i="4"/>
  <c r="BW48" i="4"/>
  <c r="BX48" i="4"/>
  <c r="BU49" i="4"/>
  <c r="BV49" i="4" s="1"/>
  <c r="BU33" i="4"/>
  <c r="BV33" i="4" s="1"/>
  <c r="I91" i="4" l="1"/>
  <c r="P69" i="4"/>
  <c r="BM69" i="4"/>
  <c r="P142" i="4"/>
  <c r="P34" i="4"/>
  <c r="P196" i="4"/>
  <c r="O106" i="4"/>
  <c r="P105" i="4"/>
  <c r="BM105" i="4"/>
  <c r="P51" i="4"/>
  <c r="BM51" i="4"/>
  <c r="P124" i="4"/>
  <c r="P160" i="4"/>
  <c r="P178" i="4"/>
  <c r="P87" i="4"/>
  <c r="BM87" i="4"/>
  <c r="J258" i="4"/>
  <c r="G44" i="4"/>
  <c r="J43" i="4"/>
  <c r="V298" i="4"/>
  <c r="I258" i="4"/>
  <c r="G254" i="4"/>
  <c r="E260" i="4"/>
  <c r="F259" i="4"/>
  <c r="V177" i="4"/>
  <c r="V178" i="4" s="1"/>
  <c r="V179" i="4" s="1"/>
  <c r="V176" i="4"/>
  <c r="V171" i="4"/>
  <c r="V172" i="4" s="1"/>
  <c r="V173" i="4" s="1"/>
  <c r="V170" i="4"/>
  <c r="V181" i="4"/>
  <c r="O179" i="4"/>
  <c r="O35" i="4"/>
  <c r="BM34" i="4"/>
  <c r="AF34" i="4"/>
  <c r="AH33" i="4"/>
  <c r="BW103" i="4"/>
  <c r="BX103" i="4"/>
  <c r="BX94" i="4"/>
  <c r="BW94" i="4"/>
  <c r="BW95" i="4"/>
  <c r="BX95" i="4"/>
  <c r="BW99" i="4"/>
  <c r="BX99" i="4"/>
  <c r="BW104" i="4"/>
  <c r="BX104" i="4"/>
  <c r="BU105" i="4"/>
  <c r="BV105" i="4" s="1"/>
  <c r="BU101" i="4"/>
  <c r="BV101" i="4" s="1"/>
  <c r="BU100" i="4"/>
  <c r="BV100" i="4" s="1"/>
  <c r="BW33" i="4"/>
  <c r="BX33" i="4"/>
  <c r="BW49" i="4"/>
  <c r="BX49" i="4"/>
  <c r="BU34" i="4"/>
  <c r="BV34" i="4" s="1"/>
  <c r="BU50" i="4"/>
  <c r="BV50" i="4" s="1"/>
  <c r="I92" i="4" l="1"/>
  <c r="P52" i="4"/>
  <c r="BM52" i="4"/>
  <c r="P179" i="4"/>
  <c r="P143" i="4"/>
  <c r="P88" i="4"/>
  <c r="BM88" i="4"/>
  <c r="O107" i="4"/>
  <c r="P106" i="4"/>
  <c r="BM106" i="4"/>
  <c r="I245" i="4"/>
  <c r="P35" i="4"/>
  <c r="P70" i="4"/>
  <c r="BM70" i="4"/>
  <c r="P161" i="4"/>
  <c r="P197" i="4"/>
  <c r="P125" i="4"/>
  <c r="J259" i="4"/>
  <c r="G45" i="4"/>
  <c r="J44" i="4"/>
  <c r="V299" i="4"/>
  <c r="I259" i="4"/>
  <c r="G255" i="4"/>
  <c r="E261" i="4"/>
  <c r="F260" i="4"/>
  <c r="V182" i="4"/>
  <c r="V183" i="4"/>
  <c r="V184" i="4" s="1"/>
  <c r="V185" i="4" s="1"/>
  <c r="V193" i="4"/>
  <c r="V187" i="4"/>
  <c r="BM35" i="4"/>
  <c r="AF35" i="4"/>
  <c r="AH34" i="4"/>
  <c r="BU107" i="4"/>
  <c r="BV107" i="4" s="1"/>
  <c r="BU106" i="4"/>
  <c r="BV106" i="4" s="1"/>
  <c r="BX101" i="4"/>
  <c r="BW101" i="4"/>
  <c r="BW100" i="4"/>
  <c r="BX100" i="4"/>
  <c r="BX105" i="4"/>
  <c r="BW105" i="4"/>
  <c r="BX50" i="4"/>
  <c r="BW50" i="4"/>
  <c r="BX34" i="4"/>
  <c r="BW34" i="4"/>
  <c r="BU51" i="4"/>
  <c r="BV51" i="4" s="1"/>
  <c r="I93" i="4" l="1"/>
  <c r="P107" i="4"/>
  <c r="BM107" i="4"/>
  <c r="I257" i="4"/>
  <c r="P89" i="4"/>
  <c r="BM89" i="4"/>
  <c r="I254" i="4"/>
  <c r="P71" i="4"/>
  <c r="BM71" i="4"/>
  <c r="I251" i="4"/>
  <c r="P53" i="4"/>
  <c r="BM53" i="4"/>
  <c r="I248" i="4"/>
  <c r="J260" i="4"/>
  <c r="G46" i="4"/>
  <c r="J45" i="4"/>
  <c r="V300" i="4"/>
  <c r="I260" i="4"/>
  <c r="G256" i="4"/>
  <c r="E262" i="4"/>
  <c r="F261" i="4"/>
  <c r="V188" i="4"/>
  <c r="V189" i="4"/>
  <c r="V190" i="4" s="1"/>
  <c r="V191" i="4" s="1"/>
  <c r="V195" i="4"/>
  <c r="V196" i="4" s="1"/>
  <c r="V197" i="4" s="1"/>
  <c r="V194" i="4"/>
  <c r="AF36" i="4"/>
  <c r="AH35" i="4"/>
  <c r="BW106" i="4"/>
  <c r="BX106" i="4"/>
  <c r="BX107" i="4"/>
  <c r="BW107" i="4"/>
  <c r="BW51" i="4"/>
  <c r="BX51" i="4"/>
  <c r="BU52" i="4"/>
  <c r="BV52" i="4" s="1"/>
  <c r="H246" i="4"/>
  <c r="I94" i="4" l="1"/>
  <c r="J251" i="4"/>
  <c r="J254" i="4"/>
  <c r="J257" i="4"/>
  <c r="J248" i="4"/>
  <c r="J261" i="4"/>
  <c r="G47" i="4"/>
  <c r="J46" i="4"/>
  <c r="V301" i="4"/>
  <c r="I261" i="4"/>
  <c r="G257" i="4"/>
  <c r="E263" i="4"/>
  <c r="F262" i="4"/>
  <c r="AF37" i="4"/>
  <c r="AH36" i="4"/>
  <c r="BW52" i="4"/>
  <c r="BX52" i="4"/>
  <c r="BU53" i="4"/>
  <c r="BV53" i="4" s="1"/>
  <c r="I95" i="4" l="1"/>
  <c r="J262" i="4"/>
  <c r="G48" i="4"/>
  <c r="J47" i="4"/>
  <c r="I262" i="4"/>
  <c r="V302" i="4"/>
  <c r="G258" i="4"/>
  <c r="E264" i="4"/>
  <c r="F263" i="4"/>
  <c r="AF38" i="4"/>
  <c r="AH37" i="4"/>
  <c r="BW53" i="4"/>
  <c r="BX53" i="4"/>
  <c r="I96" i="4" l="1"/>
  <c r="J263" i="4"/>
  <c r="G49" i="4"/>
  <c r="J48" i="4"/>
  <c r="I263" i="4"/>
  <c r="V303" i="4"/>
  <c r="G259" i="4"/>
  <c r="E265" i="4"/>
  <c r="F264" i="4"/>
  <c r="AF39" i="4"/>
  <c r="AH38" i="4"/>
  <c r="I97" i="4" l="1"/>
  <c r="J264" i="4"/>
  <c r="G50" i="4"/>
  <c r="J49" i="4"/>
  <c r="I264" i="4"/>
  <c r="G260" i="4"/>
  <c r="E266" i="4"/>
  <c r="F265" i="4"/>
  <c r="AF40" i="4"/>
  <c r="AH39" i="4"/>
  <c r="I98" i="4" l="1"/>
  <c r="J265" i="4"/>
  <c r="G51" i="4"/>
  <c r="J50" i="4"/>
  <c r="I265" i="4"/>
  <c r="G261" i="4"/>
  <c r="E267" i="4"/>
  <c r="F266" i="4"/>
  <c r="AF41" i="4"/>
  <c r="AH40" i="4"/>
  <c r="I99" i="4" l="1"/>
  <c r="J266" i="4"/>
  <c r="G52" i="4"/>
  <c r="J51" i="4"/>
  <c r="I266" i="4"/>
  <c r="G262" i="4"/>
  <c r="E268" i="4"/>
  <c r="F267" i="4"/>
  <c r="AF42" i="4"/>
  <c r="AH41" i="4"/>
  <c r="H247" i="4"/>
  <c r="I100" i="4" l="1"/>
  <c r="J267" i="4"/>
  <c r="G53" i="4"/>
  <c r="J52" i="4"/>
  <c r="I267" i="4"/>
  <c r="G263" i="4"/>
  <c r="E269" i="4"/>
  <c r="F268" i="4"/>
  <c r="AF43" i="4"/>
  <c r="AH42" i="4"/>
  <c r="I101" i="4" l="1"/>
  <c r="J268" i="4"/>
  <c r="G54" i="4"/>
  <c r="J53" i="4"/>
  <c r="I268" i="4"/>
  <c r="G264" i="4"/>
  <c r="E270" i="4"/>
  <c r="F269" i="4"/>
  <c r="AF44" i="4"/>
  <c r="AH43" i="4"/>
  <c r="I102" i="4" l="1"/>
  <c r="J269" i="4"/>
  <c r="G55" i="4"/>
  <c r="J54" i="4"/>
  <c r="I269" i="4"/>
  <c r="G265" i="4"/>
  <c r="E271" i="4"/>
  <c r="F270" i="4"/>
  <c r="AF45" i="4"/>
  <c r="AH44" i="4"/>
  <c r="I103" i="4" l="1"/>
  <c r="J270" i="4"/>
  <c r="G56" i="4"/>
  <c r="J55" i="4"/>
  <c r="I270" i="4"/>
  <c r="G266" i="4"/>
  <c r="E272" i="4"/>
  <c r="F272" i="4" s="1"/>
  <c r="F271" i="4"/>
  <c r="AF46" i="4"/>
  <c r="AH45" i="4"/>
  <c r="I104" i="4" l="1"/>
  <c r="J272" i="4"/>
  <c r="J271" i="4"/>
  <c r="G57" i="4"/>
  <c r="J56" i="4"/>
  <c r="I272" i="4"/>
  <c r="I271" i="4"/>
  <c r="G267" i="4"/>
  <c r="AF47" i="4"/>
  <c r="AH46" i="4"/>
  <c r="I105" i="4" l="1"/>
  <c r="G58" i="4"/>
  <c r="J57" i="4"/>
  <c r="G268" i="4"/>
  <c r="AH47" i="4"/>
  <c r="AF48" i="4"/>
  <c r="H248" i="4"/>
  <c r="I106" i="4" l="1"/>
  <c r="G59" i="4"/>
  <c r="J58" i="4"/>
  <c r="G269" i="4"/>
  <c r="AF49" i="4"/>
  <c r="AH48" i="4"/>
  <c r="I107" i="4" l="1"/>
  <c r="G60" i="4"/>
  <c r="J59" i="4"/>
  <c r="G270" i="4"/>
  <c r="AF50" i="4"/>
  <c r="AH49" i="4"/>
  <c r="I108" i="4" l="1"/>
  <c r="G61" i="4"/>
  <c r="J60" i="4"/>
  <c r="G271" i="4"/>
  <c r="AF51" i="4"/>
  <c r="AH50" i="4"/>
  <c r="I109" i="4" l="1"/>
  <c r="G62" i="4"/>
  <c r="J61" i="4"/>
  <c r="G272" i="4"/>
  <c r="AF52" i="4"/>
  <c r="AH51" i="4"/>
  <c r="I110" i="4" l="1"/>
  <c r="G63" i="4"/>
  <c r="J62" i="4"/>
  <c r="AF53" i="4"/>
  <c r="AH52" i="4"/>
  <c r="I111" i="4" l="1"/>
  <c r="G64" i="4"/>
  <c r="J63" i="4"/>
  <c r="AF54" i="4"/>
  <c r="AH53" i="4"/>
  <c r="H249" i="4"/>
  <c r="I112" i="4" l="1"/>
  <c r="G65" i="4"/>
  <c r="J64" i="4"/>
  <c r="AF55" i="4"/>
  <c r="AH54" i="4"/>
  <c r="I113" i="4" l="1"/>
  <c r="G66" i="4"/>
  <c r="J65" i="4"/>
  <c r="AF56" i="4"/>
  <c r="AH55" i="4"/>
  <c r="I114" i="4" l="1"/>
  <c r="G67" i="4"/>
  <c r="J66" i="4"/>
  <c r="AF57" i="4"/>
  <c r="AH56" i="4"/>
  <c r="I115" i="4" l="1"/>
  <c r="G68" i="4"/>
  <c r="J67" i="4"/>
  <c r="AH57" i="4"/>
  <c r="AF58" i="4"/>
  <c r="I116" i="4" l="1"/>
  <c r="G69" i="4"/>
  <c r="J68" i="4"/>
  <c r="AF59" i="4"/>
  <c r="AH58" i="4"/>
  <c r="I117" i="4" l="1"/>
  <c r="G70" i="4"/>
  <c r="J69" i="4"/>
  <c r="AF60" i="4"/>
  <c r="AH59" i="4"/>
  <c r="H250" i="4"/>
  <c r="I118" i="4" l="1"/>
  <c r="G71" i="4"/>
  <c r="J70" i="4"/>
  <c r="AF61" i="4"/>
  <c r="AH60" i="4"/>
  <c r="I119" i="4" l="1"/>
  <c r="G72" i="4"/>
  <c r="J71" i="4"/>
  <c r="AF62" i="4"/>
  <c r="AH61" i="4"/>
  <c r="I120" i="4" l="1"/>
  <c r="G73" i="4"/>
  <c r="J72" i="4"/>
  <c r="AF63" i="4"/>
  <c r="AH62" i="4"/>
  <c r="I121" i="4" l="1"/>
  <c r="G74" i="4"/>
  <c r="J73" i="4"/>
  <c r="AF64" i="4"/>
  <c r="AH63" i="4"/>
  <c r="I122" i="4" l="1"/>
  <c r="G75" i="4"/>
  <c r="J74" i="4"/>
  <c r="AF65" i="4"/>
  <c r="AH64" i="4"/>
  <c r="I123" i="4" l="1"/>
  <c r="G76" i="4"/>
  <c r="J75" i="4"/>
  <c r="AF66" i="4"/>
  <c r="AH65" i="4"/>
  <c r="H251" i="4"/>
  <c r="I124" i="4" l="1"/>
  <c r="G77" i="4"/>
  <c r="J76" i="4"/>
  <c r="AF67" i="4"/>
  <c r="AH66" i="4"/>
  <c r="I125" i="4" l="1"/>
  <c r="G78" i="4"/>
  <c r="J77" i="4"/>
  <c r="AF68" i="4"/>
  <c r="AH67" i="4"/>
  <c r="I126" i="4" l="1"/>
  <c r="G79" i="4"/>
  <c r="J78" i="4"/>
  <c r="AF69" i="4"/>
  <c r="AH68" i="4"/>
  <c r="I127" i="4" l="1"/>
  <c r="G80" i="4"/>
  <c r="J79" i="4"/>
  <c r="AF70" i="4"/>
  <c r="AH69" i="4"/>
  <c r="I128" i="4" l="1"/>
  <c r="G81" i="4"/>
  <c r="J80" i="4"/>
  <c r="AF71" i="4"/>
  <c r="AH70" i="4"/>
  <c r="I129" i="4" l="1"/>
  <c r="G82" i="4"/>
  <c r="J81" i="4"/>
  <c r="AF72" i="4"/>
  <c r="AH71" i="4"/>
  <c r="H252" i="4"/>
  <c r="I130" i="4" l="1"/>
  <c r="G83" i="4"/>
  <c r="J82" i="4"/>
  <c r="AF73" i="4"/>
  <c r="AH72" i="4"/>
  <c r="I131" i="4" l="1"/>
  <c r="G84" i="4"/>
  <c r="J83" i="4"/>
  <c r="AF74" i="4"/>
  <c r="AH73" i="4"/>
  <c r="I132" i="4" l="1"/>
  <c r="G85" i="4"/>
  <c r="J84" i="4"/>
  <c r="AF75" i="4"/>
  <c r="AH74" i="4"/>
  <c r="I133" i="4" l="1"/>
  <c r="G86" i="4"/>
  <c r="J85" i="4"/>
  <c r="AF76" i="4"/>
  <c r="AH75" i="4"/>
  <c r="I134" i="4" l="1"/>
  <c r="G87" i="4"/>
  <c r="J86" i="4"/>
  <c r="AF77" i="4"/>
  <c r="AH76" i="4"/>
  <c r="I135" i="4" l="1"/>
  <c r="G88" i="4"/>
  <c r="J87" i="4"/>
  <c r="AF78" i="4"/>
  <c r="AH77" i="4"/>
  <c r="H253" i="4"/>
  <c r="I136" i="4" l="1"/>
  <c r="G89" i="4"/>
  <c r="J88" i="4"/>
  <c r="AF79" i="4"/>
  <c r="AH78" i="4"/>
  <c r="I137" i="4" l="1"/>
  <c r="G90" i="4"/>
  <c r="J89" i="4"/>
  <c r="AF80" i="4"/>
  <c r="AH79" i="4"/>
  <c r="I138" i="4" l="1"/>
  <c r="G91" i="4"/>
  <c r="J90" i="4"/>
  <c r="AF81" i="4"/>
  <c r="AH80" i="4"/>
  <c r="I139" i="4" l="1"/>
  <c r="G92" i="4"/>
  <c r="J91" i="4"/>
  <c r="AF82" i="4"/>
  <c r="AH81" i="4"/>
  <c r="I140" i="4" l="1"/>
  <c r="G93" i="4"/>
  <c r="J92" i="4"/>
  <c r="AF83" i="4"/>
  <c r="AH82" i="4"/>
  <c r="I141" i="4" l="1"/>
  <c r="G94" i="4"/>
  <c r="J93" i="4"/>
  <c r="AF84" i="4"/>
  <c r="AH83" i="4"/>
  <c r="H254" i="4"/>
  <c r="I142" i="4" l="1"/>
  <c r="G95" i="4"/>
  <c r="J94" i="4"/>
  <c r="AF85" i="4"/>
  <c r="AH84" i="4"/>
  <c r="I143" i="4" l="1"/>
  <c r="G96" i="4"/>
  <c r="J95" i="4"/>
  <c r="AF86" i="4"/>
  <c r="AH85" i="4"/>
  <c r="I144" i="4" l="1"/>
  <c r="G97" i="4"/>
  <c r="J96" i="4"/>
  <c r="AF87" i="4"/>
  <c r="AH86" i="4"/>
  <c r="I145" i="4" l="1"/>
  <c r="G98" i="4"/>
  <c r="J97" i="4"/>
  <c r="AH87" i="4"/>
  <c r="AF88" i="4"/>
  <c r="I146" i="4" l="1"/>
  <c r="G99" i="4"/>
  <c r="J98" i="4"/>
  <c r="AF89" i="4"/>
  <c r="AH88" i="4"/>
  <c r="I147" i="4" l="1"/>
  <c r="G100" i="4"/>
  <c r="J99" i="4"/>
  <c r="AF90" i="4"/>
  <c r="AH89" i="4"/>
  <c r="H255" i="4"/>
  <c r="I148" i="4" l="1"/>
  <c r="G101" i="4"/>
  <c r="J100" i="4"/>
  <c r="AF91" i="4"/>
  <c r="AH90" i="4"/>
  <c r="I149" i="4" l="1"/>
  <c r="G102" i="4"/>
  <c r="J101" i="4"/>
  <c r="AF92" i="4"/>
  <c r="AH91" i="4"/>
  <c r="I150" i="4" l="1"/>
  <c r="G103" i="4"/>
  <c r="J102" i="4"/>
  <c r="AF93" i="4"/>
  <c r="AH92" i="4"/>
  <c r="I151" i="4" l="1"/>
  <c r="G104" i="4"/>
  <c r="J103" i="4"/>
  <c r="AF94" i="4"/>
  <c r="AH93" i="4"/>
  <c r="I152" i="4" l="1"/>
  <c r="G105" i="4"/>
  <c r="J104" i="4"/>
  <c r="AF95" i="4"/>
  <c r="AH94" i="4"/>
  <c r="I153" i="4" l="1"/>
  <c r="G106" i="4"/>
  <c r="J105" i="4"/>
  <c r="AF96" i="4"/>
  <c r="AH95" i="4"/>
  <c r="H256" i="4"/>
  <c r="I154" i="4" l="1"/>
  <c r="G107" i="4"/>
  <c r="J106" i="4"/>
  <c r="AF97" i="4"/>
  <c r="AH96" i="4"/>
  <c r="I155" i="4" l="1"/>
  <c r="G108" i="4"/>
  <c r="J107" i="4"/>
  <c r="AF98" i="4"/>
  <c r="AH97" i="4"/>
  <c r="I156" i="4" l="1"/>
  <c r="G109" i="4"/>
  <c r="J108" i="4"/>
  <c r="AF99" i="4"/>
  <c r="AH98" i="4"/>
  <c r="I157" i="4" l="1"/>
  <c r="G110" i="4"/>
  <c r="J109" i="4"/>
  <c r="AF100" i="4"/>
  <c r="AH99" i="4"/>
  <c r="I158" i="4" l="1"/>
  <c r="G111" i="4"/>
  <c r="J110" i="4"/>
  <c r="AF101" i="4"/>
  <c r="AH100" i="4"/>
  <c r="I159" i="4" l="1"/>
  <c r="G112" i="4"/>
  <c r="J111" i="4"/>
  <c r="AF102" i="4"/>
  <c r="AH101" i="4"/>
  <c r="H257" i="4"/>
  <c r="I160" i="4" l="1"/>
  <c r="G113" i="4"/>
  <c r="J112" i="4"/>
  <c r="AF103" i="4"/>
  <c r="AH102" i="4"/>
  <c r="I161" i="4" l="1"/>
  <c r="G114" i="4"/>
  <c r="J113" i="4"/>
  <c r="AF104" i="4"/>
  <c r="AH103" i="4"/>
  <c r="I162" i="4" l="1"/>
  <c r="G115" i="4"/>
  <c r="J114" i="4"/>
  <c r="AF105" i="4"/>
  <c r="AH104" i="4"/>
  <c r="I163" i="4" l="1"/>
  <c r="G116" i="4"/>
  <c r="J115" i="4"/>
  <c r="AF106" i="4"/>
  <c r="AH105" i="4"/>
  <c r="I164" i="4" l="1"/>
  <c r="G117" i="4"/>
  <c r="J116" i="4"/>
  <c r="AF107" i="4"/>
  <c r="AH106" i="4"/>
  <c r="I165" i="4" l="1"/>
  <c r="G118" i="4"/>
  <c r="J117" i="4"/>
  <c r="H258" i="4"/>
  <c r="AH107" i="4"/>
  <c r="AF108" i="4"/>
  <c r="I166" i="4" l="1"/>
  <c r="G119" i="4"/>
  <c r="J118" i="4"/>
  <c r="AF109" i="4"/>
  <c r="AH108" i="4"/>
  <c r="I167" i="4" l="1"/>
  <c r="G120" i="4"/>
  <c r="J119" i="4"/>
  <c r="AF110" i="4"/>
  <c r="AH109" i="4"/>
  <c r="I168" i="4" l="1"/>
  <c r="G121" i="4"/>
  <c r="J120" i="4"/>
  <c r="AF111" i="4"/>
  <c r="AH110" i="4"/>
  <c r="I169" i="4" l="1"/>
  <c r="G122" i="4"/>
  <c r="J121" i="4"/>
  <c r="AF112" i="4"/>
  <c r="AH111" i="4"/>
  <c r="I170" i="4" l="1"/>
  <c r="G123" i="4"/>
  <c r="J122" i="4"/>
  <c r="AF113" i="4"/>
  <c r="AH112" i="4"/>
  <c r="I171" i="4" l="1"/>
  <c r="G124" i="4"/>
  <c r="J123" i="4"/>
  <c r="H259" i="4"/>
  <c r="AF114" i="4"/>
  <c r="AH113" i="4"/>
  <c r="I172" i="4" l="1"/>
  <c r="G125" i="4"/>
  <c r="J124" i="4"/>
  <c r="AF115" i="4"/>
  <c r="AH114" i="4"/>
  <c r="I173" i="4" l="1"/>
  <c r="G126" i="4"/>
  <c r="J125" i="4"/>
  <c r="AF116" i="4"/>
  <c r="AH115" i="4"/>
  <c r="I174" i="4" l="1"/>
  <c r="G127" i="4"/>
  <c r="J126" i="4"/>
  <c r="AF117" i="4"/>
  <c r="AH117" i="4" s="1"/>
  <c r="AH116" i="4"/>
  <c r="I175" i="4" l="1"/>
  <c r="G128" i="4"/>
  <c r="J127" i="4"/>
  <c r="I176" i="4" l="1"/>
  <c r="G129" i="4"/>
  <c r="J128" i="4"/>
  <c r="I177" i="4" l="1"/>
  <c r="G130" i="4"/>
  <c r="J129" i="4"/>
  <c r="H260" i="4"/>
  <c r="I178" i="4" l="1"/>
  <c r="G131" i="4"/>
  <c r="J130" i="4"/>
  <c r="I179" i="4" l="1"/>
  <c r="G132" i="4"/>
  <c r="J131" i="4"/>
  <c r="I180" i="4" l="1"/>
  <c r="G133" i="4"/>
  <c r="J132" i="4"/>
  <c r="I181" i="4" l="1"/>
  <c r="G134" i="4"/>
  <c r="J133" i="4"/>
  <c r="I182" i="4" l="1"/>
  <c r="G135" i="4"/>
  <c r="J134" i="4"/>
  <c r="I183" i="4" l="1"/>
  <c r="G136" i="4"/>
  <c r="J135" i="4"/>
  <c r="H261" i="4"/>
  <c r="I184" i="4" l="1"/>
  <c r="G137" i="4"/>
  <c r="J136" i="4"/>
  <c r="I185" i="4" l="1"/>
  <c r="G138" i="4"/>
  <c r="J137" i="4"/>
  <c r="I186" i="4" l="1"/>
  <c r="G139" i="4"/>
  <c r="J138" i="4"/>
  <c r="I187" i="4" l="1"/>
  <c r="G140" i="4"/>
  <c r="J139" i="4"/>
  <c r="I188" i="4" l="1"/>
  <c r="G141" i="4"/>
  <c r="J140" i="4"/>
  <c r="I189" i="4" l="1"/>
  <c r="G142" i="4"/>
  <c r="J141" i="4"/>
  <c r="H262" i="4"/>
  <c r="I190" i="4" l="1"/>
  <c r="G143" i="4"/>
  <c r="J142" i="4"/>
  <c r="I191" i="4" l="1"/>
  <c r="G144" i="4"/>
  <c r="J143" i="4"/>
  <c r="I192" i="4" l="1"/>
  <c r="G145" i="4"/>
  <c r="J144" i="4"/>
  <c r="I193" i="4" l="1"/>
  <c r="G146" i="4"/>
  <c r="J145" i="4"/>
  <c r="I194" i="4" l="1"/>
  <c r="G147" i="4"/>
  <c r="J146" i="4"/>
  <c r="I195" i="4" l="1"/>
  <c r="G148" i="4"/>
  <c r="J147" i="4"/>
  <c r="H263" i="4"/>
  <c r="I196" i="4" l="1"/>
  <c r="G149" i="4"/>
  <c r="J148" i="4"/>
  <c r="G150" i="4" l="1"/>
  <c r="J149" i="4"/>
  <c r="G151" i="4" l="1"/>
  <c r="J150" i="4"/>
  <c r="G152" i="4" l="1"/>
  <c r="J151" i="4"/>
  <c r="G153" i="4" l="1"/>
  <c r="J152" i="4"/>
  <c r="G154" i="4" l="1"/>
  <c r="J153" i="4"/>
  <c r="H264" i="4"/>
  <c r="G155" i="4" l="1"/>
  <c r="J154" i="4"/>
  <c r="G156" i="4" l="1"/>
  <c r="J155" i="4"/>
  <c r="G157" i="4" l="1"/>
  <c r="J156" i="4"/>
  <c r="G158" i="4" l="1"/>
  <c r="J157" i="4"/>
  <c r="G159" i="4" l="1"/>
  <c r="J158" i="4"/>
  <c r="G160" i="4" l="1"/>
  <c r="J159" i="4"/>
  <c r="H265" i="4"/>
  <c r="G161" i="4" l="1"/>
  <c r="J160" i="4"/>
  <c r="G162" i="4" l="1"/>
  <c r="J161" i="4"/>
  <c r="G163" i="4" l="1"/>
  <c r="J162" i="4"/>
  <c r="G164" i="4" l="1"/>
  <c r="J163" i="4"/>
  <c r="G165" i="4" l="1"/>
  <c r="J164" i="4"/>
  <c r="G166" i="4" l="1"/>
  <c r="J165" i="4"/>
  <c r="H266" i="4"/>
  <c r="G167" i="4" l="1"/>
  <c r="J166" i="4"/>
  <c r="G168" i="4" l="1"/>
  <c r="J167" i="4"/>
  <c r="G169" i="4" l="1"/>
  <c r="J168" i="4"/>
  <c r="G170" i="4" l="1"/>
  <c r="J169" i="4"/>
  <c r="G171" i="4" l="1"/>
  <c r="J170" i="4"/>
  <c r="G172" i="4" l="1"/>
  <c r="J171" i="4"/>
  <c r="H267" i="4"/>
  <c r="G173" i="4" l="1"/>
  <c r="J172" i="4"/>
  <c r="G174" i="4" l="1"/>
  <c r="J173" i="4"/>
  <c r="G175" i="4" l="1"/>
  <c r="J174" i="4"/>
  <c r="G176" i="4" l="1"/>
  <c r="J175" i="4"/>
  <c r="G177" i="4" l="1"/>
  <c r="J176" i="4"/>
  <c r="G178" i="4" l="1"/>
  <c r="J177" i="4"/>
  <c r="H268" i="4"/>
  <c r="G179" i="4" l="1"/>
  <c r="J178" i="4"/>
  <c r="G180" i="4" l="1"/>
  <c r="J179" i="4"/>
  <c r="G181" i="4" l="1"/>
  <c r="J180" i="4"/>
  <c r="G182" i="4" l="1"/>
  <c r="J181" i="4"/>
  <c r="G183" i="4" l="1"/>
  <c r="J182" i="4"/>
  <c r="G184" i="4" l="1"/>
  <c r="J183" i="4"/>
  <c r="H269" i="4"/>
  <c r="G185" i="4" l="1"/>
  <c r="J184" i="4"/>
  <c r="G186" i="4" l="1"/>
  <c r="J185" i="4"/>
  <c r="G187" i="4" l="1"/>
  <c r="J186" i="4"/>
  <c r="G188" i="4" l="1"/>
  <c r="J187" i="4"/>
  <c r="G189" i="4" l="1"/>
  <c r="J188" i="4"/>
  <c r="G190" i="4" l="1"/>
  <c r="J189" i="4"/>
  <c r="H270" i="4"/>
  <c r="G191" i="4" l="1"/>
  <c r="J190" i="4"/>
  <c r="G192" i="4" l="1"/>
  <c r="J191" i="4"/>
  <c r="G193" i="4" l="1"/>
  <c r="J192" i="4"/>
  <c r="G194" i="4" l="1"/>
  <c r="J193" i="4"/>
  <c r="G195" i="4" l="1"/>
  <c r="J194" i="4"/>
  <c r="G196" i="4" l="1"/>
  <c r="J195" i="4"/>
  <c r="H271" i="4"/>
  <c r="G197" i="4" l="1"/>
  <c r="J197" i="4" s="1"/>
  <c r="J196" i="4"/>
  <c r="H272" i="4" l="1"/>
  <c r="J244" i="4"/>
  <c r="J245" i="4"/>
  <c r="BN74" i="4"/>
  <c r="BN99" i="4"/>
  <c r="BN23" i="4"/>
  <c r="T64" i="4"/>
  <c r="U64" i="4" s="1"/>
  <c r="BN64" i="4"/>
  <c r="BN47" i="4"/>
  <c r="BN66" i="4"/>
  <c r="T178" i="4"/>
  <c r="U178" i="4" s="1"/>
  <c r="T111" i="4"/>
  <c r="Y111" i="4" s="1"/>
  <c r="T189" i="4"/>
  <c r="Y189" i="4" s="1"/>
  <c r="T148" i="4"/>
  <c r="Y148" i="4" s="1"/>
  <c r="BN79" i="4"/>
  <c r="T132" i="4"/>
  <c r="U132" i="4" s="1"/>
  <c r="BN46" i="4"/>
  <c r="T166" i="4"/>
  <c r="U166" i="4" s="1"/>
  <c r="BN69" i="4"/>
  <c r="BN88" i="4"/>
  <c r="T27" i="4"/>
  <c r="Y27" i="4" s="1"/>
  <c r="BN27" i="4"/>
  <c r="BN55" i="4"/>
  <c r="BN81" i="4"/>
  <c r="T174" i="4"/>
  <c r="Y174" i="4" s="1"/>
  <c r="T158" i="4"/>
  <c r="Y158" i="4" s="1"/>
  <c r="T110" i="4"/>
  <c r="Y110" i="4" s="1"/>
  <c r="T195" i="4"/>
  <c r="Y195" i="4" s="1"/>
  <c r="T130" i="4"/>
  <c r="U130" i="4" s="1"/>
  <c r="T117" i="4"/>
  <c r="Y117" i="4" s="1"/>
  <c r="T39" i="4"/>
  <c r="Y39" i="4" s="1"/>
  <c r="BN39" i="4"/>
  <c r="T74" i="4"/>
  <c r="BN53" i="4"/>
  <c r="BN57" i="4"/>
  <c r="BN24" i="4"/>
  <c r="T170" i="4"/>
  <c r="U170" i="4" s="1"/>
  <c r="T162" i="4"/>
  <c r="U162" i="4" s="1"/>
  <c r="T142" i="4"/>
  <c r="U142" i="4" s="1"/>
  <c r="T140" i="4"/>
  <c r="U140" i="4" s="1"/>
  <c r="T152" i="4"/>
  <c r="U152" i="4" s="1"/>
  <c r="T176" i="4"/>
  <c r="U176" i="4" s="1"/>
  <c r="T165" i="4"/>
  <c r="T123" i="4"/>
  <c r="Y123" i="4" s="1"/>
  <c r="T46" i="4"/>
  <c r="BN65" i="4"/>
  <c r="BN72" i="4"/>
  <c r="T87" i="4"/>
  <c r="BN87" i="4"/>
  <c r="BN97" i="4"/>
  <c r="T66" i="4"/>
  <c r="U66" i="4" s="1"/>
  <c r="T105" i="4"/>
  <c r="U105" i="4" s="1"/>
  <c r="BN105" i="4"/>
  <c r="BN43" i="4"/>
  <c r="T72" i="4"/>
  <c r="BN90" i="4"/>
  <c r="T99" i="4"/>
  <c r="U99" i="4" s="1"/>
  <c r="BN42" i="4"/>
  <c r="BN83" i="4"/>
  <c r="BN49" i="4"/>
  <c r="T82" i="4"/>
  <c r="U82" i="4" s="1"/>
  <c r="BN82" i="4"/>
  <c r="T153" i="4"/>
  <c r="T134" i="4"/>
  <c r="U134" i="4" s="1"/>
  <c r="T75" i="4"/>
  <c r="Y75" i="4" s="1"/>
  <c r="BN75" i="4"/>
  <c r="BN32" i="4"/>
  <c r="BN89" i="4"/>
  <c r="BN62" i="4"/>
  <c r="BN100" i="4"/>
  <c r="T102" i="4"/>
  <c r="U102" i="4" s="1"/>
  <c r="BN102" i="4"/>
  <c r="T32" i="4"/>
  <c r="Y32" i="4" s="1"/>
  <c r="BN73" i="4"/>
  <c r="T164" i="4"/>
  <c r="Y164" i="4" s="1"/>
  <c r="T122" i="4"/>
  <c r="U122" i="4" s="1"/>
  <c r="BN71" i="4"/>
  <c r="T24" i="4"/>
  <c r="U24" i="4" s="1"/>
  <c r="T147" i="4"/>
  <c r="T135" i="4"/>
  <c r="Y135" i="4" s="1"/>
  <c r="BN33" i="4"/>
  <c r="T58" i="4"/>
  <c r="U58" i="4" s="1"/>
  <c r="BN58" i="4"/>
  <c r="T40" i="4"/>
  <c r="BN40" i="4"/>
  <c r="T128" i="4"/>
  <c r="U128" i="4" s="1"/>
  <c r="T192" i="4"/>
  <c r="Y192" i="4" s="1"/>
  <c r="BN50" i="4"/>
  <c r="T94" i="4"/>
  <c r="Y94" i="4" s="1"/>
  <c r="BN94" i="4"/>
  <c r="BN86" i="4"/>
  <c r="BN107" i="4"/>
  <c r="BN92" i="4"/>
  <c r="T124" i="4"/>
  <c r="Y124" i="4" s="1"/>
  <c r="T42" i="4"/>
  <c r="U42" i="4" s="1"/>
  <c r="T115" i="4"/>
  <c r="U115" i="4" s="1"/>
  <c r="W259" i="4" s="1"/>
  <c r="X259" i="4" s="1"/>
  <c r="Z259" i="4" s="1"/>
  <c r="T81" i="4"/>
  <c r="Y81" i="4" s="1"/>
  <c r="BN68" i="4"/>
  <c r="T100" i="4"/>
  <c r="U100" i="4" s="1"/>
  <c r="T98" i="4"/>
  <c r="Y98" i="4" s="1"/>
  <c r="BN98" i="4"/>
  <c r="T62" i="4"/>
  <c r="U62" i="4" s="1"/>
  <c r="BN52" i="4"/>
  <c r="T84" i="4"/>
  <c r="Y84" i="4" s="1"/>
  <c r="BN84" i="4"/>
  <c r="BN35" i="4"/>
  <c r="T45" i="4"/>
  <c r="U45" i="4" s="1"/>
  <c r="BN45" i="4"/>
  <c r="T188" i="4"/>
  <c r="U188" i="4" s="1"/>
  <c r="BN101" i="4"/>
  <c r="BN95" i="4"/>
  <c r="T133" i="4"/>
  <c r="U133" i="4" s="1"/>
  <c r="W262" i="4" s="1"/>
  <c r="X262" i="4" s="1"/>
  <c r="Y262" i="4" s="1"/>
  <c r="T33" i="4"/>
  <c r="U33" i="4" s="1"/>
  <c r="T141" i="4"/>
  <c r="Y141" i="4" s="1"/>
  <c r="T194" i="4"/>
  <c r="U194" i="4" s="1"/>
  <c r="T52" i="4"/>
  <c r="T30" i="4"/>
  <c r="U30" i="4" s="1"/>
  <c r="BN30" i="4"/>
  <c r="BN44" i="4"/>
  <c r="BN91" i="4"/>
  <c r="T57" i="4"/>
  <c r="Y57" i="4" s="1"/>
  <c r="T116" i="4"/>
  <c r="T156" i="4"/>
  <c r="U156" i="4" s="1"/>
  <c r="BN29" i="4"/>
  <c r="BN56" i="4"/>
  <c r="T50" i="4"/>
  <c r="U50" i="4" s="1"/>
  <c r="BN51" i="4"/>
  <c r="T160" i="4"/>
  <c r="U160" i="4" s="1"/>
  <c r="T150" i="4"/>
  <c r="U150" i="4" s="1"/>
  <c r="BN93" i="4"/>
  <c r="T93" i="4"/>
  <c r="T92" i="4"/>
  <c r="Y92" i="4" s="1"/>
  <c r="BN104" i="4"/>
  <c r="T182" i="4"/>
  <c r="Y182" i="4" s="1"/>
  <c r="T177" i="4"/>
  <c r="Y177" i="4" s="1"/>
  <c r="BN63" i="4"/>
  <c r="BN41" i="4"/>
  <c r="BN61" i="4"/>
  <c r="T70" i="4"/>
  <c r="U70" i="4" s="1"/>
  <c r="BN70" i="4"/>
  <c r="T146" i="4"/>
  <c r="U146" i="4" s="1"/>
  <c r="T68" i="4"/>
  <c r="Y68" i="4" s="1"/>
  <c r="T54" i="4"/>
  <c r="Y54" i="4" s="1"/>
  <c r="BN54" i="4"/>
  <c r="BN67" i="4"/>
  <c r="T34" i="4"/>
  <c r="Y34" i="4" s="1"/>
  <c r="BN34" i="4"/>
  <c r="T108" i="4"/>
  <c r="Y108" i="4" s="1"/>
  <c r="T172" i="4"/>
  <c r="U172" i="4" s="1"/>
  <c r="T28" i="4"/>
  <c r="U28" i="4" s="1"/>
  <c r="BN28" i="4"/>
  <c r="T80" i="4"/>
  <c r="U80" i="4" s="1"/>
  <c r="BN80" i="4"/>
  <c r="T183" i="4"/>
  <c r="U183" i="4" s="1"/>
  <c r="T186" i="4"/>
  <c r="U186" i="4" s="1"/>
  <c r="T136" i="4"/>
  <c r="U136" i="4" s="1"/>
  <c r="T137" i="4"/>
  <c r="Y137" i="4" s="1"/>
  <c r="AA293" i="4" s="1"/>
  <c r="AB293" i="4" s="1"/>
  <c r="T159" i="4"/>
  <c r="U159" i="4" s="1"/>
  <c r="T114" i="4"/>
  <c r="T86" i="4"/>
  <c r="U86" i="4" s="1"/>
  <c r="T154" i="4"/>
  <c r="U154" i="4" s="1"/>
  <c r="T196" i="4"/>
  <c r="Y196" i="4" s="1"/>
  <c r="T48" i="4"/>
  <c r="Y48" i="4" s="1"/>
  <c r="BN48" i="4"/>
  <c r="BN25" i="4"/>
  <c r="T44" i="4"/>
  <c r="Y44" i="4" s="1"/>
  <c r="T38" i="4"/>
  <c r="U38" i="4" s="1"/>
  <c r="BN38" i="4"/>
  <c r="T126" i="4"/>
  <c r="Y126" i="4" s="1"/>
  <c r="T184" i="4"/>
  <c r="Y184" i="4" s="1"/>
  <c r="T36" i="4"/>
  <c r="Y36" i="4" s="1"/>
  <c r="BN36" i="4"/>
  <c r="T180" i="4"/>
  <c r="U180" i="4" s="1"/>
  <c r="T168" i="4"/>
  <c r="Y168" i="4" s="1"/>
  <c r="T171" i="4"/>
  <c r="U171" i="4" s="1"/>
  <c r="T190" i="4"/>
  <c r="U190" i="4" s="1"/>
  <c r="T26" i="4"/>
  <c r="Y26" i="4" s="1"/>
  <c r="BN26" i="4"/>
  <c r="T96" i="4"/>
  <c r="U96" i="4" s="1"/>
  <c r="BN96" i="4"/>
  <c r="T56" i="4"/>
  <c r="T88" i="4"/>
  <c r="U88" i="4" s="1"/>
  <c r="T51" i="4"/>
  <c r="U51" i="4" s="1"/>
  <c r="T138" i="4"/>
  <c r="U138" i="4" s="1"/>
  <c r="T90" i="4"/>
  <c r="Y90" i="4" s="1"/>
  <c r="T63" i="4"/>
  <c r="Y63" i="4" s="1"/>
  <c r="T120" i="4"/>
  <c r="Y120" i="4" s="1"/>
  <c r="T129" i="4"/>
  <c r="U129" i="4" s="1"/>
  <c r="T76" i="4"/>
  <c r="U76" i="4" s="1"/>
  <c r="BN76" i="4"/>
  <c r="T69" i="4"/>
  <c r="U69" i="4" s="1"/>
  <c r="T104" i="4"/>
  <c r="Y104" i="4" s="1"/>
  <c r="T118" i="4"/>
  <c r="U118" i="4" s="1"/>
  <c r="T144" i="4"/>
  <c r="U144" i="4" s="1"/>
  <c r="T112" i="4"/>
  <c r="BN85" i="4"/>
  <c r="T78" i="4"/>
  <c r="Y78" i="4" s="1"/>
  <c r="BN78" i="4"/>
  <c r="T60" i="4"/>
  <c r="U60" i="4" s="1"/>
  <c r="BN60" i="4"/>
  <c r="BN59" i="4"/>
  <c r="BN103" i="4"/>
  <c r="T127" i="4"/>
  <c r="U127" i="4" s="1"/>
  <c r="W261" i="4" s="1"/>
  <c r="X261" i="4" s="1"/>
  <c r="T173" i="4"/>
  <c r="U173" i="4" s="1"/>
  <c r="W299" i="4" s="1"/>
  <c r="X299" i="4" s="1"/>
  <c r="T175" i="4"/>
  <c r="T145" i="4"/>
  <c r="U145" i="4" s="1"/>
  <c r="W264" i="4" s="1"/>
  <c r="X264" i="4" s="1"/>
  <c r="BN77" i="4"/>
  <c r="T53" i="4"/>
  <c r="U53" i="4" s="1"/>
  <c r="W279" i="4" s="1"/>
  <c r="X279" i="4" s="1"/>
  <c r="T25" i="4"/>
  <c r="T121" i="4"/>
  <c r="Y121" i="4" s="1"/>
  <c r="AA260" i="4" s="1"/>
  <c r="AB260" i="4" s="1"/>
  <c r="T79" i="4"/>
  <c r="Y79" i="4" s="1"/>
  <c r="AA253" i="4" s="1"/>
  <c r="AB253" i="4" s="1"/>
  <c r="T119" i="4"/>
  <c r="U119" i="4" s="1"/>
  <c r="W290" i="4" s="1"/>
  <c r="X290" i="4" s="1"/>
  <c r="T89" i="4"/>
  <c r="U89" i="4" s="1"/>
  <c r="W285" i="4" s="1"/>
  <c r="X285" i="4" s="1"/>
  <c r="T167" i="4"/>
  <c r="U167" i="4" s="1"/>
  <c r="W298" i="4" s="1"/>
  <c r="X298" i="4" s="1"/>
  <c r="T161" i="4"/>
  <c r="Y161" i="4" s="1"/>
  <c r="AA297" i="4" s="1"/>
  <c r="AB297" i="4" s="1"/>
  <c r="T85" i="4"/>
  <c r="Y85" i="4" s="1"/>
  <c r="AA254" i="4" s="1"/>
  <c r="AB254" i="4" s="1"/>
  <c r="T193" i="4"/>
  <c r="Y193" i="4" s="1"/>
  <c r="AA272" i="4" s="1"/>
  <c r="AB272" i="4" s="1"/>
  <c r="T163" i="4"/>
  <c r="Y163" i="4" s="1"/>
  <c r="AA267" i="4" s="1"/>
  <c r="AB267" i="4" s="1"/>
  <c r="AD267" i="4" s="1"/>
  <c r="T77" i="4"/>
  <c r="Y77" i="4" s="1"/>
  <c r="AA283" i="4" s="1"/>
  <c r="AB283" i="4" s="1"/>
  <c r="T125" i="4"/>
  <c r="U125" i="4" s="1"/>
  <c r="W291" i="4" s="1"/>
  <c r="X291" i="4" s="1"/>
  <c r="Y291" i="4" s="1"/>
  <c r="T43" i="4"/>
  <c r="Y43" i="4" s="1"/>
  <c r="AA247" i="4" s="1"/>
  <c r="AB247" i="4" s="1"/>
  <c r="T113" i="4"/>
  <c r="U113" i="4" s="1"/>
  <c r="W289" i="4" s="1"/>
  <c r="X289" i="4" s="1"/>
  <c r="T131" i="4"/>
  <c r="U131" i="4" s="1"/>
  <c r="W292" i="4" s="1"/>
  <c r="X292" i="4" s="1"/>
  <c r="T101" i="4"/>
  <c r="Y101" i="4" s="1"/>
  <c r="AA287" i="4" s="1"/>
  <c r="AB287" i="4" s="1"/>
  <c r="T169" i="4"/>
  <c r="U169" i="4" s="1"/>
  <c r="W268" i="4" s="1"/>
  <c r="X268" i="4" s="1"/>
  <c r="T91" i="4"/>
  <c r="U91" i="4" s="1"/>
  <c r="W255" i="4" s="1"/>
  <c r="X255" i="4" s="1"/>
  <c r="T67" i="4"/>
  <c r="U67" i="4" s="1"/>
  <c r="W251" i="4" s="1"/>
  <c r="X251" i="4" s="1"/>
  <c r="Y251" i="4" s="1"/>
  <c r="T73" i="4"/>
  <c r="U73" i="4" s="1"/>
  <c r="W252" i="4" s="1"/>
  <c r="X252" i="4" s="1"/>
  <c r="BN31" i="4"/>
  <c r="T109" i="4"/>
  <c r="Y109" i="4" s="1"/>
  <c r="AA258" i="4" s="1"/>
  <c r="AB258" i="4" s="1"/>
  <c r="AD258" i="4" s="1"/>
  <c r="T55" i="4"/>
  <c r="Y55" i="4" s="1"/>
  <c r="AA249" i="4" s="1"/>
  <c r="AB249" i="4" s="1"/>
  <c r="AD249" i="4" s="1"/>
  <c r="T41" i="4"/>
  <c r="U41" i="4" s="1"/>
  <c r="W277" i="4" s="1"/>
  <c r="X277" i="4" s="1"/>
  <c r="T83" i="4"/>
  <c r="Y83" i="4" s="1"/>
  <c r="AA284" i="4" s="1"/>
  <c r="AB284" i="4" s="1"/>
  <c r="AD284" i="4" s="1"/>
  <c r="T155" i="4"/>
  <c r="U155" i="4" s="1"/>
  <c r="W296" i="4" s="1"/>
  <c r="X296" i="4" s="1"/>
  <c r="T151" i="4"/>
  <c r="Y151" i="4" s="1"/>
  <c r="AA265" i="4" s="1"/>
  <c r="AB265" i="4" s="1"/>
  <c r="T61" i="4"/>
  <c r="Y61" i="4" s="1"/>
  <c r="AA250" i="4" s="1"/>
  <c r="AB250" i="4" s="1"/>
  <c r="AD250" i="4" s="1"/>
  <c r="T97" i="4"/>
  <c r="T37" i="4"/>
  <c r="BN37" i="4"/>
  <c r="T71" i="4"/>
  <c r="T179" i="4"/>
  <c r="Y179" i="4" s="1"/>
  <c r="AA300" i="4" s="1"/>
  <c r="AB300" i="4" s="1"/>
  <c r="T35" i="4"/>
  <c r="Y35" i="4" s="1"/>
  <c r="AA276" i="4" s="1"/>
  <c r="AB276" i="4" s="1"/>
  <c r="T95" i="4"/>
  <c r="Y95" i="4" s="1"/>
  <c r="AA286" i="4" s="1"/>
  <c r="AB286" i="4" s="1"/>
  <c r="T139" i="4"/>
  <c r="T59" i="4"/>
  <c r="Y59" i="4" s="1"/>
  <c r="AA280" i="4" s="1"/>
  <c r="AB280" i="4" s="1"/>
  <c r="AC280" i="4" s="1"/>
  <c r="T107" i="4"/>
  <c r="Y107" i="4" s="1"/>
  <c r="AA288" i="4" s="1"/>
  <c r="AB288" i="4" s="1"/>
  <c r="T187" i="4"/>
  <c r="Y187" i="4" s="1"/>
  <c r="AA271" i="4" s="1"/>
  <c r="AB271" i="4" s="1"/>
  <c r="T149" i="4"/>
  <c r="T106" i="4"/>
  <c r="Y106" i="4" s="1"/>
  <c r="BN106" i="4"/>
  <c r="T157" i="4"/>
  <c r="T31" i="4"/>
  <c r="Y31" i="4" s="1"/>
  <c r="AA245" i="4" s="1"/>
  <c r="AB245" i="4" s="1"/>
  <c r="AC245" i="4" s="1"/>
  <c r="T197" i="4"/>
  <c r="T47" i="4"/>
  <c r="Y47" i="4" s="1"/>
  <c r="AA278" i="4" s="1"/>
  <c r="AB278" i="4" s="1"/>
  <c r="T191" i="4"/>
  <c r="U191" i="4" s="1"/>
  <c r="W302" i="4" s="1"/>
  <c r="X302" i="4" s="1"/>
  <c r="T103" i="4"/>
  <c r="U103" i="4" s="1"/>
  <c r="W257" i="4" s="1"/>
  <c r="X257" i="4" s="1"/>
  <c r="T181" i="4"/>
  <c r="T23" i="4"/>
  <c r="U23" i="4" s="1"/>
  <c r="T29" i="4"/>
  <c r="Y29" i="4" s="1"/>
  <c r="AA275" i="4" s="1"/>
  <c r="AB275" i="4" s="1"/>
  <c r="AC275" i="4" s="1"/>
  <c r="T49" i="4"/>
  <c r="Y49" i="4" s="1"/>
  <c r="AA248" i="4" s="1"/>
  <c r="AB248" i="4" s="1"/>
  <c r="T185" i="4"/>
  <c r="U185" i="4" s="1"/>
  <c r="W301" i="4" s="1"/>
  <c r="X301" i="4" s="1"/>
  <c r="T143" i="4"/>
  <c r="U143" i="4" s="1"/>
  <c r="W294" i="4" s="1"/>
  <c r="X294" i="4" s="1"/>
  <c r="T65" i="4"/>
  <c r="U65" i="4" s="1"/>
  <c r="W281" i="4" s="1"/>
  <c r="X281" i="4" s="1"/>
  <c r="Y281" i="4" s="1"/>
  <c r="U193" i="4" l="1"/>
  <c r="W272" i="4" s="1"/>
  <c r="X272" i="4" s="1"/>
  <c r="U109" i="4"/>
  <c r="W258" i="4" s="1"/>
  <c r="X258" i="4" s="1"/>
  <c r="Z258" i="4" s="1"/>
  <c r="Y100" i="4"/>
  <c r="Y99" i="4"/>
  <c r="U59" i="4"/>
  <c r="W280" i="4" s="1"/>
  <c r="X280" i="4" s="1"/>
  <c r="Z280" i="4" s="1"/>
  <c r="Y23" i="4"/>
  <c r="AA23" i="4" s="1"/>
  <c r="U196" i="4"/>
  <c r="Y162" i="4"/>
  <c r="U168" i="4"/>
  <c r="Y160" i="4"/>
  <c r="U158" i="4"/>
  <c r="U161" i="4"/>
  <c r="W297" i="4" s="1"/>
  <c r="X297" i="4" s="1"/>
  <c r="Z297" i="4" s="1"/>
  <c r="Y140" i="4"/>
  <c r="Y138" i="4"/>
  <c r="Y143" i="4"/>
  <c r="AA294" i="4" s="1"/>
  <c r="AB294" i="4" s="1"/>
  <c r="AC294" i="4" s="1"/>
  <c r="Y132" i="4"/>
  <c r="U117" i="4"/>
  <c r="U104" i="4"/>
  <c r="U107" i="4"/>
  <c r="W288" i="4" s="1"/>
  <c r="X288" i="4" s="1"/>
  <c r="Y288" i="4" s="1"/>
  <c r="U85" i="4"/>
  <c r="W254" i="4" s="1"/>
  <c r="X254" i="4" s="1"/>
  <c r="Y254" i="4" s="1"/>
  <c r="U83" i="4"/>
  <c r="W284" i="4" s="1"/>
  <c r="X284" i="4" s="1"/>
  <c r="Y284" i="4" s="1"/>
  <c r="Y67" i="4"/>
  <c r="AA251" i="4" s="1"/>
  <c r="AB251" i="4" s="1"/>
  <c r="AC251" i="4" s="1"/>
  <c r="Y66" i="4"/>
  <c r="U44" i="4"/>
  <c r="Y33" i="4"/>
  <c r="U34" i="4"/>
  <c r="U31" i="4"/>
  <c r="W245" i="4" s="1"/>
  <c r="X245" i="4" s="1"/>
  <c r="Z245" i="4" s="1"/>
  <c r="U27" i="4"/>
  <c r="U26" i="4"/>
  <c r="Y155" i="4"/>
  <c r="AA296" i="4" s="1"/>
  <c r="AB296" i="4" s="1"/>
  <c r="AD296" i="4" s="1"/>
  <c r="Y191" i="4"/>
  <c r="AA302" i="4" s="1"/>
  <c r="AB302" i="4" s="1"/>
  <c r="AD302" i="4" s="1"/>
  <c r="Y119" i="4"/>
  <c r="AA290" i="4" s="1"/>
  <c r="AB290" i="4" s="1"/>
  <c r="AC290" i="4" s="1"/>
  <c r="Y190" i="4"/>
  <c r="U184" i="4"/>
  <c r="U137" i="4"/>
  <c r="W293" i="4" s="1"/>
  <c r="X293" i="4" s="1"/>
  <c r="Z293" i="4" s="1"/>
  <c r="Y127" i="4"/>
  <c r="AA261" i="4" s="1"/>
  <c r="AB261" i="4" s="1"/>
  <c r="AD261" i="4" s="1"/>
  <c r="Y133" i="4"/>
  <c r="AA262" i="4" s="1"/>
  <c r="AB262" i="4" s="1"/>
  <c r="AC262" i="4" s="1"/>
  <c r="U189" i="4"/>
  <c r="Y171" i="4"/>
  <c r="Y172" i="4"/>
  <c r="Y122" i="4"/>
  <c r="Y105" i="4"/>
  <c r="U195" i="4"/>
  <c r="Y178" i="4"/>
  <c r="Y186" i="4"/>
  <c r="Y156" i="4"/>
  <c r="U121" i="4"/>
  <c r="W260" i="4" s="1"/>
  <c r="X260" i="4" s="1"/>
  <c r="Z260" i="4" s="1"/>
  <c r="Y146" i="4"/>
  <c r="U182" i="4"/>
  <c r="U124" i="4"/>
  <c r="U179" i="4"/>
  <c r="W300" i="4" s="1"/>
  <c r="X300" i="4" s="1"/>
  <c r="Z300" i="4" s="1"/>
  <c r="U123" i="4"/>
  <c r="U81" i="4"/>
  <c r="Y86" i="4"/>
  <c r="U63" i="4"/>
  <c r="Y70" i="4"/>
  <c r="U47" i="4"/>
  <c r="W278" i="4" s="1"/>
  <c r="X278" i="4" s="1"/>
  <c r="Z278" i="4" s="1"/>
  <c r="Y45" i="4"/>
  <c r="U43" i="4"/>
  <c r="W247" i="4" s="1"/>
  <c r="X247" i="4" s="1"/>
  <c r="Z247" i="4" s="1"/>
  <c r="Y51" i="4"/>
  <c r="Y50" i="4"/>
  <c r="U49" i="4"/>
  <c r="W248" i="4" s="1"/>
  <c r="X248" i="4" s="1"/>
  <c r="Z248" i="4" s="1"/>
  <c r="Y42" i="4"/>
  <c r="Y41" i="4"/>
  <c r="AA277" i="4" s="1"/>
  <c r="AB277" i="4" s="1"/>
  <c r="AC277" i="4" s="1"/>
  <c r="U36" i="4"/>
  <c r="AD280" i="4"/>
  <c r="AC284" i="4"/>
  <c r="Z302" i="4"/>
  <c r="Y302" i="4"/>
  <c r="AD275" i="4"/>
  <c r="Y259" i="4"/>
  <c r="Z291" i="4"/>
  <c r="AD288" i="4"/>
  <c r="AC288" i="4"/>
  <c r="Z296" i="4"/>
  <c r="Y296" i="4"/>
  <c r="U149" i="4"/>
  <c r="W295" i="4" s="1"/>
  <c r="X295" i="4" s="1"/>
  <c r="Y149" i="4"/>
  <c r="AA295" i="4" s="1"/>
  <c r="AB295" i="4" s="1"/>
  <c r="AC297" i="4"/>
  <c r="AD297" i="4"/>
  <c r="AC253" i="4"/>
  <c r="AD253" i="4"/>
  <c r="U197" i="4"/>
  <c r="W303" i="4" s="1"/>
  <c r="X303" i="4" s="1"/>
  <c r="Y197" i="4"/>
  <c r="AA303" i="4" s="1"/>
  <c r="AB303" i="4" s="1"/>
  <c r="U56" i="4"/>
  <c r="Y56" i="4"/>
  <c r="Z294" i="4"/>
  <c r="Y294" i="4"/>
  <c r="Y139" i="4"/>
  <c r="AA263" i="4" s="1"/>
  <c r="AB263" i="4" s="1"/>
  <c r="U139" i="4"/>
  <c r="W263" i="4" s="1"/>
  <c r="X263" i="4" s="1"/>
  <c r="AD260" i="4"/>
  <c r="AC260" i="4"/>
  <c r="AC300" i="4"/>
  <c r="AD300" i="4"/>
  <c r="AD276" i="4"/>
  <c r="AC276" i="4"/>
  <c r="Z290" i="4"/>
  <c r="Y290" i="4"/>
  <c r="AC271" i="4"/>
  <c r="AD271" i="4"/>
  <c r="Y71" i="4"/>
  <c r="AA282" i="4" s="1"/>
  <c r="AB282" i="4" s="1"/>
  <c r="U71" i="4"/>
  <c r="W282" i="4" s="1"/>
  <c r="X282" i="4" s="1"/>
  <c r="Z289" i="4"/>
  <c r="Y289" i="4"/>
  <c r="Z298" i="4"/>
  <c r="Y298" i="4"/>
  <c r="Y261" i="4"/>
  <c r="Z261" i="4"/>
  <c r="AD248" i="4"/>
  <c r="AC248" i="4"/>
  <c r="Z252" i="4"/>
  <c r="Y252" i="4"/>
  <c r="AC286" i="4"/>
  <c r="AD286" i="4"/>
  <c r="AC265" i="4"/>
  <c r="AD265" i="4"/>
  <c r="Z285" i="4"/>
  <c r="Y285" i="4"/>
  <c r="Y301" i="4"/>
  <c r="Z301" i="4"/>
  <c r="AD278" i="4"/>
  <c r="AC278" i="4"/>
  <c r="U157" i="4"/>
  <c r="W266" i="4" s="1"/>
  <c r="X266" i="4" s="1"/>
  <c r="Y157" i="4"/>
  <c r="AA266" i="4" s="1"/>
  <c r="AB266" i="4" s="1"/>
  <c r="Y97" i="4"/>
  <c r="AA256" i="4" s="1"/>
  <c r="AB256" i="4" s="1"/>
  <c r="U97" i="4"/>
  <c r="W256" i="4" s="1"/>
  <c r="X256" i="4" s="1"/>
  <c r="W23" i="4"/>
  <c r="W274" i="4"/>
  <c r="X274" i="4" s="1"/>
  <c r="W24" i="4"/>
  <c r="Y181" i="4"/>
  <c r="AA270" i="4" s="1"/>
  <c r="AB270" i="4" s="1"/>
  <c r="U181" i="4"/>
  <c r="W270" i="4" s="1"/>
  <c r="X270" i="4" s="1"/>
  <c r="AD254" i="4"/>
  <c r="AC254" i="4"/>
  <c r="U116" i="4"/>
  <c r="Y116" i="4"/>
  <c r="Y72" i="4"/>
  <c r="U72" i="4"/>
  <c r="Y165" i="4"/>
  <c r="U165" i="4"/>
  <c r="Y185" i="4"/>
  <c r="AA301" i="4" s="1"/>
  <c r="AB301" i="4" s="1"/>
  <c r="AD247" i="4"/>
  <c r="AC247" i="4"/>
  <c r="AC250" i="4"/>
  <c r="AD293" i="4"/>
  <c r="AC293" i="4"/>
  <c r="AC267" i="4"/>
  <c r="U106" i="4"/>
  <c r="U35" i="4"/>
  <c r="W276" i="4" s="1"/>
  <c r="X276" i="4" s="1"/>
  <c r="Y37" i="4"/>
  <c r="AA246" i="4" s="1"/>
  <c r="AB246" i="4" s="1"/>
  <c r="U37" i="4"/>
  <c r="W246" i="4" s="1"/>
  <c r="X246" i="4" s="1"/>
  <c r="U151" i="4"/>
  <c r="W265" i="4" s="1"/>
  <c r="X265" i="4" s="1"/>
  <c r="Y73" i="4"/>
  <c r="AA252" i="4" s="1"/>
  <c r="AB252" i="4" s="1"/>
  <c r="U101" i="4"/>
  <c r="W287" i="4" s="1"/>
  <c r="X287" i="4" s="1"/>
  <c r="Y113" i="4"/>
  <c r="AA289" i="4" s="1"/>
  <c r="AB289" i="4" s="1"/>
  <c r="U93" i="4"/>
  <c r="Y93" i="4"/>
  <c r="Y87" i="4"/>
  <c r="U87" i="4"/>
  <c r="Z281" i="4"/>
  <c r="Z264" i="4"/>
  <c r="Y264" i="4"/>
  <c r="AC272" i="4"/>
  <c r="AD272" i="4"/>
  <c r="Y147" i="4"/>
  <c r="U147" i="4"/>
  <c r="Y103" i="4"/>
  <c r="AA257" i="4" s="1"/>
  <c r="AB257" i="4" s="1"/>
  <c r="U187" i="4"/>
  <c r="W271" i="4" s="1"/>
  <c r="X271" i="4" s="1"/>
  <c r="U95" i="4"/>
  <c r="W286" i="4" s="1"/>
  <c r="X286" i="4" s="1"/>
  <c r="U61" i="4"/>
  <c r="W250" i="4" s="1"/>
  <c r="X250" i="4" s="1"/>
  <c r="Y169" i="4"/>
  <c r="AA268" i="4" s="1"/>
  <c r="AB268" i="4" s="1"/>
  <c r="AD283" i="4"/>
  <c r="AC283" i="4"/>
  <c r="U175" i="4"/>
  <c r="W269" i="4" s="1"/>
  <c r="X269" i="4" s="1"/>
  <c r="Y175" i="4"/>
  <c r="AA269" i="4" s="1"/>
  <c r="AB269" i="4" s="1"/>
  <c r="AC249" i="4"/>
  <c r="AD287" i="4"/>
  <c r="AC287" i="4"/>
  <c r="Y65" i="4"/>
  <c r="AA281" i="4" s="1"/>
  <c r="AB281" i="4" s="1"/>
  <c r="U29" i="4"/>
  <c r="W275" i="4" s="1"/>
  <c r="X275" i="4" s="1"/>
  <c r="Z257" i="4"/>
  <c r="Y257" i="4"/>
  <c r="U55" i="4"/>
  <c r="W249" i="4" s="1"/>
  <c r="X249" i="4" s="1"/>
  <c r="Y268" i="4"/>
  <c r="Z268" i="4"/>
  <c r="Y131" i="4"/>
  <c r="AA292" i="4" s="1"/>
  <c r="AB292" i="4" s="1"/>
  <c r="Z251" i="4"/>
  <c r="Z262" i="4"/>
  <c r="Y46" i="4"/>
  <c r="U46" i="4"/>
  <c r="Y91" i="4"/>
  <c r="AA255" i="4" s="1"/>
  <c r="AB255" i="4" s="1"/>
  <c r="Z292" i="4"/>
  <c r="Y292" i="4"/>
  <c r="Y25" i="4"/>
  <c r="AA244" i="4" s="1"/>
  <c r="AB244" i="4" s="1"/>
  <c r="U25" i="4"/>
  <c r="Y299" i="4"/>
  <c r="Z299" i="4"/>
  <c r="AD245" i="4"/>
  <c r="U112" i="4"/>
  <c r="Y112" i="4"/>
  <c r="Y114" i="4"/>
  <c r="U114" i="4"/>
  <c r="U40" i="4"/>
  <c r="Y40" i="4"/>
  <c r="U74" i="4"/>
  <c r="Y74" i="4"/>
  <c r="AC258" i="4"/>
  <c r="Z255" i="4"/>
  <c r="Y255" i="4"/>
  <c r="Y272" i="4"/>
  <c r="Z272" i="4"/>
  <c r="Z279" i="4"/>
  <c r="Y279" i="4"/>
  <c r="Y277" i="4"/>
  <c r="Z277" i="4"/>
  <c r="U52" i="4"/>
  <c r="Y52" i="4"/>
  <c r="U153" i="4"/>
  <c r="Y153" i="4"/>
  <c r="Y145" i="4"/>
  <c r="AA264" i="4" s="1"/>
  <c r="AB264" i="4" s="1"/>
  <c r="U79" i="4"/>
  <c r="W253" i="4" s="1"/>
  <c r="X253" i="4" s="1"/>
  <c r="Y154" i="4"/>
  <c r="Y183" i="4"/>
  <c r="U192" i="4"/>
  <c r="U164" i="4"/>
  <c r="Y170" i="4"/>
  <c r="Y102" i="4"/>
  <c r="Y64" i="4"/>
  <c r="U163" i="4"/>
  <c r="W267" i="4" s="1"/>
  <c r="X267" i="4" s="1"/>
  <c r="Y89" i="4"/>
  <c r="AA285" i="4" s="1"/>
  <c r="AB285" i="4" s="1"/>
  <c r="Y173" i="4"/>
  <c r="AA299" i="4" s="1"/>
  <c r="AB299" i="4" s="1"/>
  <c r="Y125" i="4"/>
  <c r="AA291" i="4" s="1"/>
  <c r="AB291" i="4" s="1"/>
  <c r="Y144" i="4"/>
  <c r="Y129" i="4"/>
  <c r="Y159" i="4"/>
  <c r="U57" i="4"/>
  <c r="Y194" i="4"/>
  <c r="Y28" i="4"/>
  <c r="Y24" i="4"/>
  <c r="Y176" i="4"/>
  <c r="U75" i="4"/>
  <c r="U94" i="4"/>
  <c r="U98" i="4"/>
  <c r="U77" i="4"/>
  <c r="W283" i="4" s="1"/>
  <c r="X283" i="4" s="1"/>
  <c r="Y60" i="4"/>
  <c r="U90" i="4"/>
  <c r="Y180" i="4"/>
  <c r="U126" i="4"/>
  <c r="Y136" i="4"/>
  <c r="U108" i="4"/>
  <c r="U68" i="4"/>
  <c r="Y76" i="4"/>
  <c r="U78" i="4"/>
  <c r="Y115" i="4"/>
  <c r="AA259" i="4" s="1"/>
  <c r="AB259" i="4" s="1"/>
  <c r="Y142" i="4"/>
  <c r="U174" i="4"/>
  <c r="Y166" i="4"/>
  <c r="Y58" i="4"/>
  <c r="Y167" i="4"/>
  <c r="AA298" i="4" s="1"/>
  <c r="AB298" i="4" s="1"/>
  <c r="Y88" i="4"/>
  <c r="U92" i="4"/>
  <c r="Y62" i="4"/>
  <c r="Y128" i="4"/>
  <c r="U135" i="4"/>
  <c r="Y134" i="4"/>
  <c r="Y30" i="4"/>
  <c r="Y53" i="4"/>
  <c r="AA279" i="4" s="1"/>
  <c r="AB279" i="4" s="1"/>
  <c r="Y118" i="4"/>
  <c r="Y69" i="4"/>
  <c r="U120" i="4"/>
  <c r="U177" i="4"/>
  <c r="Y150" i="4"/>
  <c r="Y80" i="4"/>
  <c r="U141" i="4"/>
  <c r="Y188" i="4"/>
  <c r="U32" i="4"/>
  <c r="Y96" i="4"/>
  <c r="Y152" i="4"/>
  <c r="Y130" i="4"/>
  <c r="U110" i="4"/>
  <c r="U84" i="4"/>
  <c r="U148" i="4"/>
  <c r="U111" i="4"/>
  <c r="U54" i="4"/>
  <c r="U48" i="4"/>
  <c r="Y38" i="4"/>
  <c r="U39" i="4"/>
  <c r="Y82" i="4"/>
  <c r="AA274" i="4" l="1"/>
  <c r="AB274" i="4" s="1"/>
  <c r="K243" i="4"/>
  <c r="L243" i="4"/>
  <c r="Y280" i="4"/>
  <c r="Y258" i="4"/>
  <c r="AD294" i="4"/>
  <c r="Y245" i="4"/>
  <c r="Z288" i="4"/>
  <c r="Z284" i="4"/>
  <c r="Y297" i="4"/>
  <c r="Z254" i="4"/>
  <c r="AD251" i="4"/>
  <c r="Y260" i="4"/>
  <c r="AC302" i="4"/>
  <c r="AC296" i="4"/>
  <c r="AD277" i="4"/>
  <c r="AD290" i="4"/>
  <c r="Y248" i="4"/>
  <c r="Y300" i="4"/>
  <c r="Y247" i="4"/>
  <c r="AC261" i="4"/>
  <c r="AD262" i="4"/>
  <c r="Y293" i="4"/>
  <c r="Y278" i="4"/>
  <c r="AA59" i="4"/>
  <c r="AA131" i="4"/>
  <c r="W36" i="4"/>
  <c r="W31" i="4"/>
  <c r="W86" i="4"/>
  <c r="AA138" i="4"/>
  <c r="AA54" i="4"/>
  <c r="AA29" i="4"/>
  <c r="AA35" i="4"/>
  <c r="AA33" i="4"/>
  <c r="AA40" i="4"/>
  <c r="AA31" i="4"/>
  <c r="AA63" i="4"/>
  <c r="AA103" i="4"/>
  <c r="Z270" i="4"/>
  <c r="Y270" i="4"/>
  <c r="W89" i="4"/>
  <c r="W157" i="4"/>
  <c r="Z303" i="4"/>
  <c r="Y303" i="4"/>
  <c r="AD264" i="4"/>
  <c r="AC264" i="4"/>
  <c r="AA112" i="4"/>
  <c r="AA120" i="4"/>
  <c r="AA107" i="4"/>
  <c r="AC270" i="4"/>
  <c r="AD270" i="4"/>
  <c r="W184" i="4"/>
  <c r="W35" i="4"/>
  <c r="W142" i="4"/>
  <c r="W106" i="4"/>
  <c r="W145" i="4"/>
  <c r="W173" i="4"/>
  <c r="W164" i="4"/>
  <c r="W122" i="4"/>
  <c r="W53" i="4"/>
  <c r="W65" i="4"/>
  <c r="W32" i="4"/>
  <c r="W98" i="4"/>
  <c r="W134" i="4"/>
  <c r="W67" i="4"/>
  <c r="AD279" i="4"/>
  <c r="AC279" i="4"/>
  <c r="AC298" i="4"/>
  <c r="AD298" i="4"/>
  <c r="W244" i="4"/>
  <c r="X244" i="4" s="1"/>
  <c r="W123" i="4"/>
  <c r="W87" i="4"/>
  <c r="W66" i="4"/>
  <c r="W63" i="4"/>
  <c r="W141" i="4"/>
  <c r="W196" i="4"/>
  <c r="W109" i="4"/>
  <c r="W193" i="4"/>
  <c r="W177" i="4"/>
  <c r="W104" i="4"/>
  <c r="W138" i="4"/>
  <c r="W85" i="4"/>
  <c r="W120" i="4"/>
  <c r="W78" i="4"/>
  <c r="W167" i="4"/>
  <c r="W125" i="4"/>
  <c r="W101" i="4"/>
  <c r="W74" i="4"/>
  <c r="W174" i="4"/>
  <c r="W37" i="4"/>
  <c r="W56" i="4"/>
  <c r="AA72" i="4"/>
  <c r="AA115" i="4"/>
  <c r="AA176" i="4"/>
  <c r="AA170" i="4"/>
  <c r="AA133" i="4"/>
  <c r="AC281" i="4"/>
  <c r="AD281" i="4"/>
  <c r="AD268" i="4"/>
  <c r="AC268" i="4"/>
  <c r="AA189" i="4"/>
  <c r="AA192" i="4"/>
  <c r="Y265" i="4"/>
  <c r="Z265" i="4"/>
  <c r="AA69" i="4"/>
  <c r="AA145" i="4"/>
  <c r="AA140" i="4"/>
  <c r="AA64" i="4"/>
  <c r="AA25" i="4"/>
  <c r="AA143" i="4"/>
  <c r="AA167" i="4"/>
  <c r="AA149" i="4"/>
  <c r="W172" i="4"/>
  <c r="W111" i="4"/>
  <c r="W72" i="4"/>
  <c r="W90" i="4"/>
  <c r="W50" i="4"/>
  <c r="W180" i="4"/>
  <c r="W71" i="4"/>
  <c r="W181" i="4"/>
  <c r="W68" i="4"/>
  <c r="W150" i="4"/>
  <c r="Y274" i="4"/>
  <c r="Z274" i="4"/>
  <c r="W166" i="4"/>
  <c r="W131" i="4"/>
  <c r="W29" i="4"/>
  <c r="W44" i="4"/>
  <c r="W168" i="4"/>
  <c r="W62" i="4"/>
  <c r="W46" i="4"/>
  <c r="W178" i="4"/>
  <c r="AC295" i="4"/>
  <c r="AD295" i="4"/>
  <c r="Z253" i="4"/>
  <c r="Y253" i="4"/>
  <c r="Y287" i="4"/>
  <c r="Z287" i="4"/>
  <c r="AA101" i="4"/>
  <c r="W102" i="4"/>
  <c r="W190" i="4"/>
  <c r="W119" i="4"/>
  <c r="Z283" i="4"/>
  <c r="Y283" i="4"/>
  <c r="AA136" i="4"/>
  <c r="AA152" i="4"/>
  <c r="AA190" i="4"/>
  <c r="AA45" i="4"/>
  <c r="AA108" i="4"/>
  <c r="AA132" i="4"/>
  <c r="AA119" i="4"/>
  <c r="W148" i="4"/>
  <c r="W188" i="4"/>
  <c r="W34" i="4"/>
  <c r="W130" i="4"/>
  <c r="W57" i="4"/>
  <c r="W195" i="4"/>
  <c r="Z266" i="4"/>
  <c r="Y266" i="4"/>
  <c r="AC244" i="4"/>
  <c r="AD244" i="4"/>
  <c r="AA85" i="4"/>
  <c r="AA156" i="4"/>
  <c r="AA79" i="4"/>
  <c r="AA116" i="4"/>
  <c r="Y250" i="4"/>
  <c r="Z250" i="4"/>
  <c r="AA127" i="4"/>
  <c r="AA183" i="4"/>
  <c r="AA83" i="4"/>
  <c r="Y246" i="4"/>
  <c r="Z246" i="4"/>
  <c r="AA153" i="4"/>
  <c r="AA168" i="4"/>
  <c r="AA160" i="4"/>
  <c r="AA150" i="4"/>
  <c r="AA137" i="4"/>
  <c r="AA125" i="4"/>
  <c r="AA197" i="4"/>
  <c r="AD274" i="4"/>
  <c r="AC274" i="4"/>
  <c r="W189" i="4"/>
  <c r="W58" i="4"/>
  <c r="W45" i="4"/>
  <c r="W75" i="4"/>
  <c r="W30" i="4"/>
  <c r="W143" i="4"/>
  <c r="W79" i="4"/>
  <c r="W82" i="4"/>
  <c r="W92" i="4"/>
  <c r="W26" i="4"/>
  <c r="W137" i="4"/>
  <c r="W151" i="4"/>
  <c r="W110" i="4"/>
  <c r="W100" i="4"/>
  <c r="W139" i="4"/>
  <c r="W185" i="4"/>
  <c r="W161" i="4"/>
  <c r="Z282" i="4"/>
  <c r="Y282" i="4"/>
  <c r="W33" i="4"/>
  <c r="Y295" i="4"/>
  <c r="Z295" i="4"/>
  <c r="Y267" i="4"/>
  <c r="Z267" i="4"/>
  <c r="AA129" i="4"/>
  <c r="AA106" i="4"/>
  <c r="AA60" i="4"/>
  <c r="AA172" i="4"/>
  <c r="W60" i="4"/>
  <c r="W197" i="4"/>
  <c r="AC266" i="4"/>
  <c r="AD266" i="4"/>
  <c r="AA158" i="4"/>
  <c r="AA93" i="4"/>
  <c r="AA56" i="4"/>
  <c r="Y249" i="4"/>
  <c r="Z249" i="4"/>
  <c r="AA98" i="4"/>
  <c r="AA96" i="4"/>
  <c r="AA47" i="4"/>
  <c r="W80" i="4"/>
  <c r="W95" i="4"/>
  <c r="W61" i="4"/>
  <c r="W59" i="4"/>
  <c r="AD282" i="4"/>
  <c r="AC282" i="4"/>
  <c r="AA38" i="4"/>
  <c r="AA76" i="4"/>
  <c r="AA123" i="4"/>
  <c r="AA184" i="4"/>
  <c r="Y271" i="4"/>
  <c r="Z271" i="4"/>
  <c r="AA162" i="4"/>
  <c r="AA163" i="4"/>
  <c r="Y276" i="4"/>
  <c r="Z276" i="4"/>
  <c r="AA66" i="4"/>
  <c r="AA55" i="4"/>
  <c r="AA86" i="4"/>
  <c r="AA128" i="4"/>
  <c r="AA89" i="4"/>
  <c r="AA179" i="4"/>
  <c r="AA71" i="4"/>
  <c r="W159" i="4"/>
  <c r="W93" i="4"/>
  <c r="W47" i="4"/>
  <c r="W149" i="4"/>
  <c r="W147" i="4"/>
  <c r="W25" i="4"/>
  <c r="W69" i="4"/>
  <c r="W54" i="4"/>
  <c r="W27" i="4"/>
  <c r="W187" i="4"/>
  <c r="W97" i="4"/>
  <c r="W114" i="4"/>
  <c r="W113" i="4"/>
  <c r="W28" i="4"/>
  <c r="W112" i="4"/>
  <c r="W135" i="4"/>
  <c r="AC256" i="4"/>
  <c r="AD256" i="4"/>
  <c r="W51" i="4"/>
  <c r="W83" i="4"/>
  <c r="W128" i="4"/>
  <c r="AA78" i="4"/>
  <c r="AA121" i="4"/>
  <c r="AA87" i="4"/>
  <c r="W115" i="4"/>
  <c r="W158" i="4"/>
  <c r="W133" i="4"/>
  <c r="W156" i="4"/>
  <c r="W81" i="4"/>
  <c r="Y275" i="4"/>
  <c r="Z275" i="4"/>
  <c r="AA182" i="4"/>
  <c r="Z286" i="4"/>
  <c r="Y286" i="4"/>
  <c r="AD246" i="4"/>
  <c r="AC246" i="4"/>
  <c r="AA122" i="4"/>
  <c r="AA175" i="4"/>
  <c r="AA41" i="4"/>
  <c r="W73" i="4"/>
  <c r="W136" i="4"/>
  <c r="W105" i="4"/>
  <c r="W160" i="4"/>
  <c r="W49" i="4"/>
  <c r="W48" i="4"/>
  <c r="W77" i="4"/>
  <c r="W42" i="4"/>
  <c r="W117" i="4"/>
  <c r="AD291" i="4"/>
  <c r="AC291" i="4"/>
  <c r="AA173" i="4"/>
  <c r="AA110" i="4"/>
  <c r="AA104" i="4"/>
  <c r="AA186" i="4"/>
  <c r="AA24" i="4"/>
  <c r="AA30" i="4"/>
  <c r="AA109" i="4"/>
  <c r="AA36" i="4"/>
  <c r="AA164" i="4"/>
  <c r="AA102" i="4"/>
  <c r="AA142" i="4"/>
  <c r="AA177" i="4"/>
  <c r="AA32" i="4"/>
  <c r="AA37" i="4"/>
  <c r="AA94" i="4"/>
  <c r="AA74" i="4"/>
  <c r="AA147" i="4"/>
  <c r="AA111" i="4"/>
  <c r="AA105" i="4"/>
  <c r="AA196" i="4"/>
  <c r="AA51" i="4"/>
  <c r="AA126" i="4"/>
  <c r="AA34" i="4"/>
  <c r="AA154" i="4"/>
  <c r="AA68" i="4"/>
  <c r="AA52" i="4"/>
  <c r="AA48" i="4"/>
  <c r="AA75" i="4"/>
  <c r="AA193" i="4"/>
  <c r="AA187" i="4"/>
  <c r="AA97" i="4"/>
  <c r="AA91" i="4"/>
  <c r="AA169" i="4"/>
  <c r="AA139" i="4"/>
  <c r="AA46" i="4"/>
  <c r="AA188" i="4"/>
  <c r="AA165" i="4"/>
  <c r="AA117" i="4"/>
  <c r="AA194" i="4"/>
  <c r="AA151" i="4"/>
  <c r="AA135" i="4"/>
  <c r="AA44" i="4"/>
  <c r="AA114" i="4"/>
  <c r="AA67" i="4"/>
  <c r="AA159" i="4"/>
  <c r="AA58" i="4"/>
  <c r="AA28" i="4"/>
  <c r="AA82" i="4"/>
  <c r="AA42" i="4"/>
  <c r="AA49" i="4"/>
  <c r="AA166" i="4"/>
  <c r="AA99" i="4"/>
  <c r="AA90" i="4"/>
  <c r="AA61" i="4"/>
  <c r="AA113" i="4"/>
  <c r="AA181" i="4"/>
  <c r="AA92" i="4"/>
  <c r="AC299" i="4"/>
  <c r="AD299" i="4"/>
  <c r="AA141" i="4"/>
  <c r="AA80" i="4"/>
  <c r="AA118" i="4"/>
  <c r="AA39" i="4"/>
  <c r="AC269" i="4"/>
  <c r="AD269" i="4"/>
  <c r="AC257" i="4"/>
  <c r="AD257" i="4"/>
  <c r="AA88" i="4"/>
  <c r="AA144" i="4"/>
  <c r="AA195" i="4"/>
  <c r="AA148" i="4"/>
  <c r="AA134" i="4"/>
  <c r="AA73" i="4"/>
  <c r="AA43" i="4"/>
  <c r="AA65" i="4"/>
  <c r="AA53" i="4"/>
  <c r="AA155" i="4"/>
  <c r="AD301" i="4"/>
  <c r="AC301" i="4"/>
  <c r="W194" i="4"/>
  <c r="W165" i="4"/>
  <c r="W191" i="4"/>
  <c r="W76" i="4"/>
  <c r="W39" i="4"/>
  <c r="W40" i="4"/>
  <c r="W55" i="4"/>
  <c r="W132" i="4"/>
  <c r="W162" i="4"/>
  <c r="W99" i="4"/>
  <c r="W108" i="4"/>
  <c r="W175" i="4"/>
  <c r="W84" i="4"/>
  <c r="W70" i="4"/>
  <c r="W124" i="4"/>
  <c r="W43" i="4"/>
  <c r="W107" i="4"/>
  <c r="Z263" i="4"/>
  <c r="Y263" i="4"/>
  <c r="W127" i="4"/>
  <c r="AA171" i="4"/>
  <c r="W153" i="4"/>
  <c r="W52" i="4"/>
  <c r="W154" i="4"/>
  <c r="W91" i="4"/>
  <c r="W144" i="4"/>
  <c r="AD292" i="4"/>
  <c r="AC292" i="4"/>
  <c r="AD252" i="4"/>
  <c r="AC252" i="4"/>
  <c r="AA100" i="4"/>
  <c r="AA146" i="4"/>
  <c r="AA180" i="4"/>
  <c r="AA191" i="4"/>
  <c r="AA95" i="4"/>
  <c r="W41" i="4"/>
  <c r="W116" i="4"/>
  <c r="W176" i="4"/>
  <c r="W183" i="4"/>
  <c r="Z256" i="4"/>
  <c r="Y256" i="4"/>
  <c r="W118" i="4"/>
  <c r="W96" i="4"/>
  <c r="AC259" i="4"/>
  <c r="AD259" i="4"/>
  <c r="AD285" i="4"/>
  <c r="AC285" i="4"/>
  <c r="AA157" i="4"/>
  <c r="AA124" i="4"/>
  <c r="AA27" i="4"/>
  <c r="AA178" i="4"/>
  <c r="AA130" i="4"/>
  <c r="Z269" i="4"/>
  <c r="Y269" i="4"/>
  <c r="AA70" i="4"/>
  <c r="AA26" i="4"/>
  <c r="AA84" i="4"/>
  <c r="AD289" i="4"/>
  <c r="AC289" i="4"/>
  <c r="AA62" i="4"/>
  <c r="AA57" i="4"/>
  <c r="AA81" i="4"/>
  <c r="AA50" i="4"/>
  <c r="AA174" i="4"/>
  <c r="AA185" i="4"/>
  <c r="AA77" i="4"/>
  <c r="AA161" i="4"/>
  <c r="W171" i="4"/>
  <c r="W121" i="4"/>
  <c r="W38" i="4"/>
  <c r="W163" i="4"/>
  <c r="W182" i="4"/>
  <c r="W152" i="4"/>
  <c r="W155" i="4"/>
  <c r="W170" i="4"/>
  <c r="W192" i="4"/>
  <c r="W88" i="4"/>
  <c r="W126" i="4"/>
  <c r="W186" i="4"/>
  <c r="W179" i="4"/>
  <c r="W140" i="4"/>
  <c r="W129" i="4"/>
  <c r="W103" i="4"/>
  <c r="W169" i="4"/>
  <c r="W146" i="4"/>
  <c r="W94" i="4"/>
  <c r="AD263" i="4"/>
  <c r="AC263" i="4"/>
  <c r="AD303" i="4"/>
  <c r="AC303" i="4"/>
  <c r="W64" i="4"/>
  <c r="AC255" i="4"/>
  <c r="AD255" i="4"/>
  <c r="K250" i="4" l="1"/>
  <c r="L250" i="4"/>
  <c r="K262" i="4"/>
  <c r="L262" i="4"/>
  <c r="K257" i="4"/>
  <c r="L257" i="4"/>
  <c r="K245" i="4"/>
  <c r="L245" i="4"/>
  <c r="K249" i="4"/>
  <c r="L249" i="4"/>
  <c r="K244" i="4"/>
  <c r="L244" i="4"/>
  <c r="K271" i="4"/>
  <c r="L271" i="4"/>
  <c r="K259" i="4"/>
  <c r="L259" i="4"/>
  <c r="K263" i="4"/>
  <c r="L263" i="4"/>
  <c r="K264" i="4"/>
  <c r="L264" i="4"/>
  <c r="K258" i="4"/>
  <c r="L258" i="4"/>
  <c r="K247" i="4"/>
  <c r="L247" i="4"/>
  <c r="K266" i="4"/>
  <c r="L266" i="4"/>
  <c r="K252" i="4"/>
  <c r="L252" i="4"/>
  <c r="K251" i="4"/>
  <c r="L251" i="4"/>
  <c r="K255" i="4"/>
  <c r="L255" i="4"/>
  <c r="K268" i="4"/>
  <c r="L268" i="4"/>
  <c r="K270" i="4"/>
  <c r="L270" i="4"/>
  <c r="K265" i="4"/>
  <c r="L265" i="4"/>
  <c r="K246" i="4"/>
  <c r="L246" i="4"/>
  <c r="K269" i="4"/>
  <c r="L269" i="4"/>
  <c r="K272" i="4"/>
  <c r="L272" i="4"/>
  <c r="K256" i="4"/>
  <c r="L256" i="4"/>
  <c r="K267" i="4"/>
  <c r="L267" i="4"/>
  <c r="K248" i="4"/>
  <c r="L248" i="4"/>
  <c r="K254" i="4"/>
  <c r="L254" i="4"/>
  <c r="K260" i="4"/>
  <c r="L260" i="4"/>
  <c r="K253" i="4"/>
  <c r="L253" i="4"/>
  <c r="K261" i="4"/>
  <c r="L261" i="4"/>
  <c r="Z244" i="4"/>
  <c r="Y244" i="4"/>
</calcChain>
</file>

<file path=xl/sharedStrings.xml><?xml version="1.0" encoding="utf-8"?>
<sst xmlns="http://schemas.openxmlformats.org/spreadsheetml/2006/main" count="857" uniqueCount="600">
  <si>
    <t>1-1 맵 디자인 완성</t>
    <phoneticPr fontId="1" type="noConversion"/>
  </si>
  <si>
    <t>스폰구역 구분</t>
    <phoneticPr fontId="1" type="noConversion"/>
  </si>
  <si>
    <t>주인공 위치에 따른 스폰구역 수정</t>
    <phoneticPr fontId="1" type="noConversion"/>
  </si>
  <si>
    <t>움직일때 뛰는 모션 실험</t>
    <phoneticPr fontId="1" type="noConversion"/>
  </si>
  <si>
    <t>시간에 따른 공격모션 실행 (일단 1초)</t>
    <phoneticPr fontId="1" type="noConversion"/>
  </si>
  <si>
    <t>공격모션시 이팩트 오브젝트출현</t>
    <phoneticPr fontId="1" type="noConversion"/>
  </si>
  <si>
    <t>이펙트 오브젝트에 콜라이더 설정</t>
    <phoneticPr fontId="1" type="noConversion"/>
  </si>
  <si>
    <t>적은 콜라이더 확인피 데미지 표기</t>
    <phoneticPr fontId="1" type="noConversion"/>
  </si>
  <si>
    <t>콜라이더 확인시 넉백 및 색변경</t>
    <phoneticPr fontId="1" type="noConversion"/>
  </si>
  <si>
    <t>주인공 피 , 몬스터 피 작성</t>
    <phoneticPr fontId="1" type="noConversion"/>
  </si>
  <si>
    <t>일반 근접 피, 데미지, 속도 모션, 공격구형</t>
    <phoneticPr fontId="1" type="noConversion"/>
  </si>
  <si>
    <t>피격시 주인공 피 감소 구현</t>
    <phoneticPr fontId="1" type="noConversion"/>
  </si>
  <si>
    <t>몬스터 데스 구현</t>
    <phoneticPr fontId="1" type="noConversion"/>
  </si>
  <si>
    <t>탱커 피, 데미지, 속도 모션, 공격구형</t>
    <phoneticPr fontId="1" type="noConversion"/>
  </si>
  <si>
    <t>아처 피, 데미지, 속도 모션, 공격구형</t>
    <phoneticPr fontId="1" type="noConversion"/>
  </si>
  <si>
    <t>이속빠른적 피, 데미지, 속도 모션, 공격구형</t>
    <phoneticPr fontId="1" type="noConversion"/>
  </si>
  <si>
    <t>배열</t>
    <phoneticPr fontId="1" type="noConversion"/>
  </si>
  <si>
    <t>몬스터 데스시 경험치 오브젝트 소환</t>
    <phoneticPr fontId="1" type="noConversion"/>
  </si>
  <si>
    <t>몬스터 데스시 골드 오브젝트 소환</t>
    <phoneticPr fontId="1" type="noConversion"/>
  </si>
  <si>
    <t>주인공이 경험치, 골드 오브젝트 트리거시 획득</t>
    <phoneticPr fontId="1" type="noConversion"/>
  </si>
  <si>
    <t>주인공 레벨업 배열 구축</t>
    <phoneticPr fontId="1" type="noConversion"/>
  </si>
  <si>
    <t>래밸업시 HUD 실행 구축</t>
    <phoneticPr fontId="1" type="noConversion"/>
  </si>
  <si>
    <t>레벨업 HUD 는 랜덤 실행 구축 3개중 선택</t>
    <phoneticPr fontId="1" type="noConversion"/>
  </si>
  <si>
    <t>주인공 강화 탭, 용병강화 탭 구현</t>
    <phoneticPr fontId="1" type="noConversion"/>
  </si>
  <si>
    <t>무기종류 고민</t>
    <phoneticPr fontId="1" type="noConversion"/>
  </si>
  <si>
    <t>칼, 도끼, 창 3개?</t>
    <phoneticPr fontId="1" type="noConversion"/>
  </si>
  <si>
    <t xml:space="preserve">각 무기 레벨별 공격력, 범위 모션 설정 </t>
    <phoneticPr fontId="1" type="noConversion"/>
  </si>
  <si>
    <t>1-1 몬스터 구현</t>
    <phoneticPr fontId="1" type="noConversion"/>
  </si>
  <si>
    <t>5분에 보스 소환 1마리</t>
    <phoneticPr fontId="1" type="noConversion"/>
  </si>
  <si>
    <t xml:space="preserve">1분사이 0.5초당 1마리 = 120       </t>
    <phoneticPr fontId="1" type="noConversion"/>
  </si>
  <si>
    <t xml:space="preserve">3분 30초시 300마리 소환           </t>
    <phoneticPr fontId="1" type="noConversion"/>
  </si>
  <si>
    <t xml:space="preserve">4~5분에 0.25당 4마리 960 소환            </t>
    <phoneticPr fontId="1" type="noConversion"/>
  </si>
  <si>
    <t xml:space="preserve">4분시 300 마리 소환          </t>
    <phoneticPr fontId="1" type="noConversion"/>
  </si>
  <si>
    <t xml:space="preserve">3분시 300마리 소환            </t>
    <phoneticPr fontId="1" type="noConversion"/>
  </si>
  <si>
    <t xml:space="preserve">2분대 0.25당 1마리 = 240    </t>
    <phoneticPr fontId="1" type="noConversion"/>
  </si>
  <si>
    <t>UI 구성</t>
    <phoneticPr fontId="1" type="noConversion"/>
  </si>
  <si>
    <t>레벨 100까지</t>
    <phoneticPr fontId="1" type="noConversion"/>
  </si>
  <si>
    <t>창은 범위 작은크기 단일 데미지 최대 1.5초</t>
    <phoneticPr fontId="1" type="noConversion"/>
  </si>
  <si>
    <t>도끼는 범위공격 큰크기 단일대미지 중간 2초</t>
    <phoneticPr fontId="1" type="noConversion"/>
  </si>
  <si>
    <t>칼은 범위공격 중간크기  단일대미지 중간 1.5초</t>
    <phoneticPr fontId="1" type="noConversion"/>
  </si>
  <si>
    <t>아처 공격력 5</t>
    <phoneticPr fontId="1" type="noConversion"/>
  </si>
  <si>
    <t>공격속도 5</t>
    <phoneticPr fontId="1" type="noConversion"/>
  </si>
  <si>
    <t>화살개수 5</t>
    <phoneticPr fontId="1" type="noConversion"/>
  </si>
  <si>
    <t>탱커 공격력 5</t>
    <phoneticPr fontId="1" type="noConversion"/>
  </si>
  <si>
    <t>속도 5</t>
    <phoneticPr fontId="1" type="noConversion"/>
  </si>
  <si>
    <t>범위 5</t>
    <phoneticPr fontId="1" type="noConversion"/>
  </si>
  <si>
    <t>궁극기 5 2~5 는 지속시간</t>
    <phoneticPr fontId="1" type="noConversion"/>
  </si>
  <si>
    <t>법사 공격력 5</t>
    <phoneticPr fontId="1" type="noConversion"/>
  </si>
  <si>
    <t>법사 캐스팅속소 5</t>
    <phoneticPr fontId="1" type="noConversion"/>
  </si>
  <si>
    <t>법사 공격횟수 5</t>
    <phoneticPr fontId="1" type="noConversion"/>
  </si>
  <si>
    <t>법사 범위공격 5</t>
    <phoneticPr fontId="1" type="noConversion"/>
  </si>
  <si>
    <t>탱거 쉬는 시간 감소 5</t>
    <phoneticPr fontId="1" type="noConversion"/>
  </si>
  <si>
    <t>아처 관통력 5</t>
    <phoneticPr fontId="1" type="noConversion"/>
  </si>
  <si>
    <t>궁극기 1 (공속 대폭) 2~4는 지속시간</t>
    <phoneticPr fontId="1" type="noConversion"/>
  </si>
  <si>
    <t>궁국기 5 (이동속도, 범위 대폭업) 2~5는 지속시간</t>
    <phoneticPr fontId="1" type="noConversion"/>
  </si>
  <si>
    <t>법사 궁극기  (전범위) 2~4는 데미지, 범위</t>
    <phoneticPr fontId="1" type="noConversion"/>
  </si>
  <si>
    <t>패시브</t>
    <phoneticPr fontId="1" type="noConversion"/>
  </si>
  <si>
    <t>받는 피해 감소 5</t>
    <phoneticPr fontId="1" type="noConversion"/>
  </si>
  <si>
    <t>초당 HP 회복 5</t>
    <phoneticPr fontId="1" type="noConversion"/>
  </si>
  <si>
    <t>최대 HP 5</t>
    <phoneticPr fontId="1" type="noConversion"/>
  </si>
  <si>
    <t>자석 5</t>
    <phoneticPr fontId="1" type="noConversion"/>
  </si>
  <si>
    <t>이동속도 5</t>
    <phoneticPr fontId="1" type="noConversion"/>
  </si>
  <si>
    <t>공격속도 강화 5</t>
    <phoneticPr fontId="1" type="noConversion"/>
  </si>
  <si>
    <t>범위강화 5</t>
    <phoneticPr fontId="1" type="noConversion"/>
  </si>
  <si>
    <t>주인공강화 공격강화 5 모션 추가</t>
    <phoneticPr fontId="1" type="noConversion"/>
  </si>
  <si>
    <t>전투레벨 50 1탄 최대레벨</t>
    <phoneticPr fontId="1" type="noConversion"/>
  </si>
  <si>
    <t>?? 주인공스킬 1개더구상</t>
    <phoneticPr fontId="1" type="noConversion"/>
  </si>
  <si>
    <t>성직자 힐 10번마다  적 이동속도 디버프 5</t>
    <phoneticPr fontId="1" type="noConversion"/>
  </si>
  <si>
    <t>성직자 힐 몇번마다 적 공격속도 디버프 5</t>
    <phoneticPr fontId="1" type="noConversion"/>
  </si>
  <si>
    <t>성직자 힐 10번마다 공격버프, 공속버프 5</t>
    <phoneticPr fontId="1" type="noConversion"/>
  </si>
  <si>
    <t>성직자 힐 10번마다 피해감소버프  5</t>
    <phoneticPr fontId="1" type="noConversion"/>
  </si>
  <si>
    <t>성직자 궁극기 ??? 만들기</t>
    <phoneticPr fontId="1" type="noConversion"/>
  </si>
  <si>
    <t xml:space="preserve">공격강화 </t>
    <phoneticPr fontId="1" type="noConversion"/>
  </si>
  <si>
    <t>방어강화</t>
    <phoneticPr fontId="1" type="noConversion"/>
  </si>
  <si>
    <t>HP강화</t>
    <phoneticPr fontId="1" type="noConversion"/>
  </si>
  <si>
    <t>이동속도 강화</t>
    <phoneticPr fontId="1" type="noConversion"/>
  </si>
  <si>
    <t>크리티컬 강화</t>
    <phoneticPr fontId="1" type="noConversion"/>
  </si>
  <si>
    <t>10당 특수 스킬 오픈</t>
    <phoneticPr fontId="1" type="noConversion"/>
  </si>
  <si>
    <t>공격 몇회당 스킬 발동</t>
    <phoneticPr fontId="1" type="noConversion"/>
  </si>
  <si>
    <t>용병 1명추가</t>
    <phoneticPr fontId="1" type="noConversion"/>
  </si>
  <si>
    <t>용병 스킬 추가</t>
    <phoneticPr fontId="1" type="noConversion"/>
  </si>
  <si>
    <t>기획</t>
    <phoneticPr fontId="1" type="noConversion"/>
  </si>
  <si>
    <t>아이템종류</t>
    <phoneticPr fontId="1" type="noConversion"/>
  </si>
  <si>
    <t>무기, 갑옷, 액세서리?</t>
    <phoneticPr fontId="1" type="noConversion"/>
  </si>
  <si>
    <t>갑옷 HP, 데미지감소 특수 스킬옵션</t>
    <phoneticPr fontId="1" type="noConversion"/>
  </si>
  <si>
    <t>무기 칼 도끼 창, 등급별 특수옵션</t>
    <phoneticPr fontId="1" type="noConversion"/>
  </si>
  <si>
    <t>액세서리 이속? 크리스컬? 보조 스킬추가</t>
    <phoneticPr fontId="1" type="noConversion"/>
  </si>
  <si>
    <t>일반, 레어, 에픽, 유닉 4단게만</t>
    <phoneticPr fontId="1" type="noConversion"/>
  </si>
  <si>
    <t>아이템은 뽑기만가능</t>
    <phoneticPr fontId="1" type="noConversion"/>
  </si>
  <si>
    <t>일일상점 으로 레어까진 구매가능</t>
    <phoneticPr fontId="1" type="noConversion"/>
  </si>
  <si>
    <t>강화 +20까지 강화가능 돈많이듬</t>
    <phoneticPr fontId="1" type="noConversion"/>
  </si>
  <si>
    <t>클리어시 나오는 보상으로 강화가능</t>
    <phoneticPr fontId="1" type="noConversion"/>
  </si>
  <si>
    <t>강화환불기능 추가 반만 광고보면 전체</t>
    <phoneticPr fontId="1" type="noConversion"/>
  </si>
  <si>
    <t>다음 고민거리는 여기까지완료하고하자</t>
    <phoneticPr fontId="1" type="noConversion"/>
  </si>
  <si>
    <t>실패</t>
    <phoneticPr fontId="1" type="noConversion"/>
  </si>
  <si>
    <t>성공</t>
    <phoneticPr fontId="1" type="noConversion"/>
  </si>
  <si>
    <t>작업중</t>
    <phoneticPr fontId="1" type="noConversion"/>
  </si>
  <si>
    <t>float로 해보자</t>
    <phoneticPr fontId="1" type="noConversion"/>
  </si>
  <si>
    <t>애니수정해보자</t>
    <phoneticPr fontId="1" type="noConversion"/>
  </si>
  <si>
    <t>스킬1</t>
    <phoneticPr fontId="1" type="noConversion"/>
  </si>
  <si>
    <t>스킬2</t>
    <phoneticPr fontId="1" type="noConversion"/>
  </si>
  <si>
    <t>스킬3</t>
    <phoneticPr fontId="1" type="noConversion"/>
  </si>
  <si>
    <t>스킬4</t>
    <phoneticPr fontId="1" type="noConversion"/>
  </si>
  <si>
    <t>스킬5</t>
    <phoneticPr fontId="1" type="noConversion"/>
  </si>
  <si>
    <t>관통4</t>
    <phoneticPr fontId="1" type="noConversion"/>
  </si>
  <si>
    <t>관통5</t>
    <phoneticPr fontId="1" type="noConversion"/>
  </si>
  <si>
    <t>lv</t>
    <phoneticPr fontId="1" type="noConversion"/>
  </si>
  <si>
    <t>3개발사</t>
    <phoneticPr fontId="1" type="noConversion"/>
  </si>
  <si>
    <t>2개발사</t>
    <phoneticPr fontId="1" type="noConversion"/>
  </si>
  <si>
    <t>쿨타임 감소</t>
    <phoneticPr fontId="1" type="noConversion"/>
  </si>
  <si>
    <t>스킬 2사용</t>
    <phoneticPr fontId="1" type="noConversion"/>
  </si>
  <si>
    <t>지속시간 증가</t>
    <phoneticPr fontId="1" type="noConversion"/>
  </si>
  <si>
    <t>쿨타임감소</t>
    <phoneticPr fontId="1" type="noConversion"/>
  </si>
  <si>
    <t>쿨없음</t>
    <phoneticPr fontId="1" type="noConversion"/>
  </si>
  <si>
    <t>15초</t>
    <phoneticPr fontId="1" type="noConversion"/>
  </si>
  <si>
    <t>60초</t>
    <phoneticPr fontId="1" type="noConversion"/>
  </si>
  <si>
    <t>지속 20초</t>
    <phoneticPr fontId="1" type="noConversion"/>
  </si>
  <si>
    <t>+4</t>
    <phoneticPr fontId="1" type="noConversion"/>
  </si>
  <si>
    <t>스킬 4사용</t>
    <phoneticPr fontId="1" type="noConversion"/>
  </si>
  <si>
    <t>이동속도 감소</t>
    <phoneticPr fontId="1" type="noConversion"/>
  </si>
  <si>
    <t>5초</t>
    <phoneticPr fontId="1" type="noConversion"/>
  </si>
  <si>
    <t>+1</t>
    <phoneticPr fontId="1" type="noConversion"/>
  </si>
  <si>
    <t>범위 +</t>
    <phoneticPr fontId="1" type="noConversion"/>
  </si>
  <si>
    <t>1초</t>
    <phoneticPr fontId="1" type="noConversion"/>
  </si>
  <si>
    <t>쿨 0.2초</t>
    <phoneticPr fontId="1" type="noConversion"/>
  </si>
  <si>
    <t>스킬 1완료</t>
    <phoneticPr fontId="1" type="noConversion"/>
  </si>
  <si>
    <t>스킬 2완료</t>
    <phoneticPr fontId="1" type="noConversion"/>
  </si>
  <si>
    <t>스킬 3완료</t>
    <phoneticPr fontId="1" type="noConversion"/>
  </si>
  <si>
    <t xml:space="preserve"> 2번발사</t>
    <phoneticPr fontId="1" type="noConversion"/>
  </si>
  <si>
    <t>스킬 4완료</t>
    <phoneticPr fontId="1" type="noConversion"/>
  </si>
  <si>
    <t>스킬5 완료</t>
    <phoneticPr fontId="1" type="noConversion"/>
  </si>
  <si>
    <t>쿨 17</t>
    <phoneticPr fontId="1" type="noConversion"/>
  </si>
  <si>
    <t>쿨 13</t>
    <phoneticPr fontId="1" type="noConversion"/>
  </si>
  <si>
    <t>쿨 9</t>
    <phoneticPr fontId="1" type="noConversion"/>
  </si>
  <si>
    <t>쿨 5</t>
    <phoneticPr fontId="1" type="noConversion"/>
  </si>
  <si>
    <t>스토어</t>
    <phoneticPr fontId="1" type="noConversion"/>
  </si>
  <si>
    <t>획골</t>
    <phoneticPr fontId="1" type="noConversion"/>
  </si>
  <si>
    <t>현</t>
    <phoneticPr fontId="1" type="noConversion"/>
  </si>
  <si>
    <t>스1</t>
    <phoneticPr fontId="1" type="noConversion"/>
  </si>
  <si>
    <t>스2</t>
    <phoneticPr fontId="1" type="noConversion"/>
  </si>
  <si>
    <t>스3</t>
    <phoneticPr fontId="1" type="noConversion"/>
  </si>
  <si>
    <t>스4</t>
    <phoneticPr fontId="1" type="noConversion"/>
  </si>
  <si>
    <t>스5</t>
    <phoneticPr fontId="1" type="noConversion"/>
  </si>
  <si>
    <t>스킬업 합계</t>
    <phoneticPr fontId="1" type="noConversion"/>
  </si>
  <si>
    <t>스코어구매</t>
    <phoneticPr fontId="1" type="noConversion"/>
  </si>
  <si>
    <t>최대 에너지</t>
    <phoneticPr fontId="1" type="noConversion"/>
  </si>
  <si>
    <t>스코어 구매 합게</t>
    <phoneticPr fontId="1" type="noConversion"/>
  </si>
  <si>
    <t>몬수</t>
    <phoneticPr fontId="1" type="noConversion"/>
  </si>
  <si>
    <t>획득골</t>
    <phoneticPr fontId="1" type="noConversion"/>
  </si>
  <si>
    <t>클골드</t>
    <phoneticPr fontId="1" type="noConversion"/>
  </si>
  <si>
    <t>누적</t>
    <phoneticPr fontId="1" type="noConversion"/>
  </si>
  <si>
    <t>획경</t>
    <phoneticPr fontId="1" type="noConversion"/>
  </si>
  <si>
    <t>클경</t>
    <phoneticPr fontId="1" type="noConversion"/>
  </si>
  <si>
    <t>레벨</t>
    <phoneticPr fontId="1" type="noConversion"/>
  </si>
  <si>
    <t>필경</t>
    <phoneticPr fontId="1" type="noConversion"/>
  </si>
  <si>
    <t>+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</si>
  <si>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</si>
  <si>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</si>
  <si>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</si>
  <si>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</si>
  <si>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</si>
  <si>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</si>
  <si>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</si>
  <si>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</si>
  <si>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</si>
  <si>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</si>
  <si>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</si>
  <si>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</si>
  <si>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</si>
  <si>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</si>
  <si>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</si>
  <si>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</si>
  <si>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</si>
  <si>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</si>
  <si>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</si>
  <si>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</si>
  <si>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</si>
  <si>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</si>
  <si>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</si>
  <si>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</si>
  <si>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</si>
  <si>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</si>
  <si>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</si>
  <si>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</si>
  <si>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</si>
  <si>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</si>
  <si>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</si>
  <si>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</si>
  <si>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</si>
  <si>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</si>
  <si>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</si>
  <si>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</si>
  <si>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</si>
  <si>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</si>
  <si>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</si>
  <si>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</si>
  <si>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</si>
  <si>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</si>
  <si>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</si>
  <si>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</si>
  <si>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</si>
  <si>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</si>
  <si>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</si>
  <si>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</si>
  <si>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</si>
  <si>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</si>
  <si>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</si>
  <si>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</si>
  <si>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</si>
  <si>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</si>
  <si>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</si>
  <si>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</si>
  <si>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</si>
  <si>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</si>
  <si>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</si>
  <si>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</si>
  <si>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</si>
  <si>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</si>
  <si>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</si>
  <si>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</si>
  <si>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</si>
  <si>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</si>
  <si>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</si>
  <si>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</si>
  <si>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</si>
  <si>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</si>
  <si>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</si>
  <si>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</si>
  <si>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5-1</t>
    <phoneticPr fontId="1" type="noConversion"/>
  </si>
  <si>
    <t>5-2</t>
    <phoneticPr fontId="1" type="noConversion"/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</si>
  <si>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</si>
  <si>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</si>
  <si>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</si>
  <si>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</si>
  <si>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</si>
  <si>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</si>
  <si>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</si>
  <si>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</si>
  <si>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</si>
  <si>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</si>
  <si>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</si>
  <si>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</si>
  <si>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</si>
  <si>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</si>
  <si>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</si>
  <si>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</si>
  <si>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종류</t>
    <phoneticPr fontId="1" type="noConversion"/>
  </si>
  <si>
    <t>몽둥이</t>
    <phoneticPr fontId="1" type="noConversion"/>
  </si>
  <si>
    <t>돌도끼</t>
    <phoneticPr fontId="1" type="noConversion"/>
  </si>
  <si>
    <t>보스 대검</t>
    <phoneticPr fontId="1" type="noConversion"/>
  </si>
  <si>
    <t>피해</t>
    <phoneticPr fontId="1" type="noConversion"/>
  </si>
  <si>
    <t>hp</t>
    <phoneticPr fontId="1" type="noConversion"/>
  </si>
  <si>
    <t>클스코어</t>
    <phoneticPr fontId="1" type="noConversion"/>
  </si>
  <si>
    <t>클리어hp</t>
    <phoneticPr fontId="1" type="noConversion"/>
  </si>
  <si>
    <t>획들골드</t>
    <phoneticPr fontId="1" type="noConversion"/>
  </si>
  <si>
    <t>경험치</t>
    <phoneticPr fontId="1" type="noConversion"/>
  </si>
  <si>
    <t>보스 속도 0</t>
    <phoneticPr fontId="1" type="noConversion"/>
  </si>
  <si>
    <t>일반</t>
    <phoneticPr fontId="1" type="noConversion"/>
  </si>
  <si>
    <t>클골드</t>
  </si>
  <si>
    <t>클경</t>
  </si>
  <si>
    <t>클리어hp</t>
  </si>
  <si>
    <t>클스코어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</si>
  <si>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</si>
  <si>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</si>
  <si>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</si>
  <si>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</si>
  <si>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</si>
  <si>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</si>
  <si>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</si>
  <si>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</si>
  <si>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</si>
  <si>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</si>
  <si>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녹슨검</t>
    <phoneticPr fontId="1" type="noConversion"/>
  </si>
  <si>
    <t>보스</t>
    <phoneticPr fontId="1" type="noConversion"/>
  </si>
  <si>
    <t>음향</t>
    <phoneticPr fontId="1" type="noConversion"/>
  </si>
  <si>
    <t>match3</t>
    <phoneticPr fontId="1" type="noConversion"/>
  </si>
  <si>
    <t>matchrow</t>
    <phoneticPr fontId="1" type="noConversion"/>
  </si>
  <si>
    <t>matchcolumm</t>
    <phoneticPr fontId="1" type="noConversion"/>
  </si>
  <si>
    <t>matchrainbow</t>
    <phoneticPr fontId="1" type="noConversion"/>
  </si>
  <si>
    <t>bullet1</t>
    <phoneticPr fontId="1" type="noConversion"/>
  </si>
  <si>
    <t>bullet0</t>
    <phoneticPr fontId="1" type="noConversion"/>
  </si>
  <si>
    <t>bullet2</t>
    <phoneticPr fontId="1" type="noConversion"/>
  </si>
  <si>
    <t>bullet3</t>
    <phoneticPr fontId="1" type="noConversion"/>
  </si>
  <si>
    <t>bullet5</t>
    <phoneticPr fontId="1" type="noConversion"/>
  </si>
  <si>
    <t>bullet4</t>
    <phoneticPr fontId="1" type="noConversion"/>
  </si>
  <si>
    <t>PLDead</t>
    <phoneticPr fontId="1" type="noConversion"/>
  </si>
  <si>
    <t>monDead</t>
    <phoneticPr fontId="1" type="noConversion"/>
  </si>
  <si>
    <t>monHit</t>
    <phoneticPr fontId="1" type="noConversion"/>
  </si>
  <si>
    <t>matchmiss</t>
    <phoneticPr fontId="1" type="noConversion"/>
  </si>
  <si>
    <t>baseup</t>
    <phoneticPr fontId="1" type="noConversion"/>
  </si>
  <si>
    <t>skillup</t>
    <phoneticPr fontId="1" type="noConversion"/>
  </si>
  <si>
    <t>Lose</t>
    <phoneticPr fontId="1" type="noConversion"/>
  </si>
  <si>
    <t>Win</t>
    <phoneticPr fontId="1" type="noConversion"/>
  </si>
  <si>
    <t>Recircle</t>
    <phoneticPr fontId="1" type="noConversion"/>
  </si>
  <si>
    <t>bullet2A</t>
    <phoneticPr fontId="1" type="noConversion"/>
  </si>
  <si>
    <t>PLHit1</t>
    <phoneticPr fontId="1" type="noConversion"/>
  </si>
  <si>
    <t>PLHit2</t>
    <phoneticPr fontId="1" type="noConversion"/>
  </si>
  <si>
    <t>PLHit3</t>
    <phoneticPr fontId="1" type="noConversion"/>
  </si>
  <si>
    <t>Coin</t>
    <phoneticPr fontId="1" type="noConversion"/>
  </si>
  <si>
    <t>Bossaram</t>
    <phoneticPr fontId="1" type="noConversion"/>
  </si>
  <si>
    <t>BossAttack</t>
    <phoneticPr fontId="1" type="noConversion"/>
  </si>
  <si>
    <t>normalBTN</t>
    <phoneticPr fontId="1" type="noConversion"/>
  </si>
  <si>
    <t>스폰</t>
    <phoneticPr fontId="1" type="noConversion"/>
  </si>
  <si>
    <t>게임시간</t>
    <phoneticPr fontId="1" type="noConversion"/>
  </si>
  <si>
    <t>스토리 라인추가? 고민해봐</t>
    <phoneticPr fontId="1" type="noConversion"/>
  </si>
  <si>
    <t>구슬클리어 애니메이션</t>
    <phoneticPr fontId="1" type="noConversion"/>
  </si>
  <si>
    <t>구슬클리어시 스코어 , 킬, 돈 UI 가시적으로 좋게 수정</t>
    <phoneticPr fontId="1" type="noConversion"/>
  </si>
  <si>
    <t>LevelUp</t>
    <phoneticPr fontId="1" type="noConversion"/>
  </si>
  <si>
    <t>몬스터 피통 과 피가 스탑화면을 가림 이유가뭐냐</t>
    <phoneticPr fontId="1" type="noConversion"/>
  </si>
  <si>
    <t>1-6</t>
    <phoneticPr fontId="1" type="noConversion"/>
  </si>
  <si>
    <t>1-12</t>
    <phoneticPr fontId="1" type="noConversion"/>
  </si>
  <si>
    <t>1-18</t>
    <phoneticPr fontId="1" type="noConversion"/>
  </si>
  <si>
    <t>2-12</t>
    <phoneticPr fontId="1" type="noConversion"/>
  </si>
  <si>
    <t>2-6</t>
    <phoneticPr fontId="1" type="noConversion"/>
  </si>
  <si>
    <t>2-18</t>
    <phoneticPr fontId="1" type="noConversion"/>
  </si>
  <si>
    <t>3-6</t>
    <phoneticPr fontId="1" type="noConversion"/>
  </si>
  <si>
    <t>3-12</t>
    <phoneticPr fontId="1" type="noConversion"/>
  </si>
  <si>
    <t>3-18</t>
    <phoneticPr fontId="1" type="noConversion"/>
  </si>
  <si>
    <t>4-6</t>
    <phoneticPr fontId="1" type="noConversion"/>
  </si>
  <si>
    <t>4-12</t>
    <phoneticPr fontId="1" type="noConversion"/>
  </si>
  <si>
    <t>4-18</t>
    <phoneticPr fontId="1" type="noConversion"/>
  </si>
  <si>
    <t>5-6</t>
    <phoneticPr fontId="1" type="noConversion"/>
  </si>
  <si>
    <t>5-12</t>
    <phoneticPr fontId="1" type="noConversion"/>
  </si>
  <si>
    <t>5-18</t>
    <phoneticPr fontId="1" type="noConversion"/>
  </si>
  <si>
    <t>10이상</t>
    <phoneticPr fontId="1" type="noConversion"/>
  </si>
  <si>
    <t>20이상</t>
    <phoneticPr fontId="1" type="noConversion"/>
  </si>
  <si>
    <t>30이상</t>
    <phoneticPr fontId="1" type="noConversion"/>
  </si>
  <si>
    <t>40이상</t>
    <phoneticPr fontId="1" type="noConversion"/>
  </si>
  <si>
    <t>6-1</t>
    <phoneticPr fontId="1" type="noConversion"/>
  </si>
  <si>
    <t>6-2</t>
    <phoneticPr fontId="1" type="noConversion"/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</si>
  <si>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</si>
  <si>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</si>
  <si>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</si>
  <si>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</si>
  <si>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</si>
  <si>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</si>
  <si>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</si>
  <si>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</si>
  <si>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</si>
  <si>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</si>
  <si>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</si>
  <si>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</si>
  <si>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</si>
  <si>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</si>
  <si>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</si>
  <si>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</si>
  <si>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7-1</t>
    <phoneticPr fontId="1" type="noConversion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</si>
  <si>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</si>
  <si>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</si>
  <si>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</si>
  <si>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</si>
  <si>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</si>
  <si>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</si>
  <si>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</si>
  <si>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</si>
  <si>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</si>
  <si>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</si>
  <si>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</si>
  <si>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</si>
  <si>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</si>
  <si>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</si>
  <si>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</si>
  <si>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</si>
  <si>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</si>
  <si>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8-1</t>
    <phoneticPr fontId="1" type="noConversion"/>
  </si>
  <si>
    <t>8-2</t>
    <phoneticPr fontId="1" type="noConversion"/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</si>
  <si>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</si>
  <si>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</si>
  <si>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</si>
  <si>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</si>
  <si>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</si>
  <si>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</si>
  <si>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</si>
  <si>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</si>
  <si>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</si>
  <si>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</si>
  <si>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</si>
  <si>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</si>
  <si>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</si>
  <si>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</si>
  <si>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</si>
  <si>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</si>
  <si>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</si>
  <si>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</si>
  <si>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</si>
  <si>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</si>
  <si>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</si>
  <si>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</si>
  <si>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</si>
  <si>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</si>
  <si>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</si>
  <si>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</si>
  <si>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</si>
  <si>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</si>
  <si>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</si>
  <si>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</si>
  <si>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</si>
  <si>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</si>
  <si>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</si>
  <si>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</si>
  <si>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</si>
  <si>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</si>
  <si>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</si>
  <si>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</si>
  <si>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</si>
  <si>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</si>
  <si>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</si>
  <si>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</si>
  <si>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</si>
  <si>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</si>
  <si>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</si>
  <si>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</si>
  <si>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</si>
  <si>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</si>
  <si>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</si>
  <si>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</si>
  <si>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</si>
  <si>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</si>
  <si>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보스 경치 10배, 골드 10배</t>
    <phoneticPr fontId="1" type="noConversion"/>
  </si>
  <si>
    <t>StageNo</t>
    <phoneticPr fontId="1" type="noConversion"/>
  </si>
  <si>
    <t>if</t>
    <phoneticPr fontId="1" type="noConversion"/>
  </si>
  <si>
    <t>max time</t>
    <phoneticPr fontId="1" type="noConversion"/>
  </si>
  <si>
    <t>spawn time</t>
    <phoneticPr fontId="1" type="noConversion"/>
  </si>
  <si>
    <t>클골3</t>
    <phoneticPr fontId="1" type="noConversion"/>
  </si>
  <si>
    <t>클경3</t>
    <phoneticPr fontId="1" type="noConversion"/>
  </si>
  <si>
    <t>seane</t>
    <phoneticPr fontId="1" type="noConversion"/>
  </si>
  <si>
    <t>처경</t>
    <phoneticPr fontId="1" type="noConversion"/>
  </si>
  <si>
    <t>처골</t>
    <phoneticPr fontId="1" type="noConversion"/>
  </si>
  <si>
    <t>BOSS</t>
    <phoneticPr fontId="1" type="noConversion"/>
  </si>
  <si>
    <t>빨른놈</t>
    <phoneticPr fontId="1" type="noConversion"/>
  </si>
  <si>
    <t>case</t>
    <phoneticPr fontId="1" type="noConversion"/>
  </si>
  <si>
    <t>Mathf.CeilToInt(</t>
    <phoneticPr fontId="1" type="noConversion"/>
  </si>
  <si>
    <t>올림</t>
    <phoneticPr fontId="1" type="noConversion"/>
  </si>
  <si>
    <t>공통</t>
    <phoneticPr fontId="1" type="noConversion"/>
  </si>
  <si>
    <t>스테이지</t>
    <phoneticPr fontId="1" type="noConversion"/>
  </si>
  <si>
    <t>Enemy onEnble</t>
    <phoneticPr fontId="1" type="noConversion"/>
  </si>
  <si>
    <t>StageValue6 = Mathf.CeilToInt(seaneNo / 6)</t>
    <phoneticPr fontId="1" type="noConversion"/>
  </si>
  <si>
    <t>StageValue18 = Mathf.CeilToInt(seaneNo / 18)</t>
    <phoneticPr fontId="1" type="noConversion"/>
  </si>
  <si>
    <t>mDamage = 20+  (5* StageValue18)</t>
    <phoneticPr fontId="1" type="noConversion"/>
  </si>
  <si>
    <t>mDamage = 4+  (1* StageValue6)</t>
    <phoneticPr fontId="1" type="noConversion"/>
  </si>
  <si>
    <t>mDamage = Mathf.RoundToInt (( 4+  (1* StageValue6)) * 1.5)</t>
    <phoneticPr fontId="1" type="noConversion"/>
  </si>
  <si>
    <t>mExp = 1.7 + (0.3* StageValue6)</t>
    <phoneticPr fontId="1" type="noConversion"/>
  </si>
  <si>
    <t>mCoin = 4 + ( 2* StageValue6)</t>
    <phoneticPr fontId="1" type="noConversion"/>
  </si>
  <si>
    <t xml:space="preserve">Stage
Value6 </t>
    <phoneticPr fontId="1" type="noConversion"/>
  </si>
  <si>
    <t>Stage
Value18</t>
    <phoneticPr fontId="1" type="noConversion"/>
  </si>
  <si>
    <t>StageValue1 = seaneNo</t>
    <phoneticPr fontId="1" type="noConversion"/>
  </si>
  <si>
    <t>mhp = 27  + (StageValue1 *18)</t>
    <phoneticPr fontId="1" type="noConversion"/>
  </si>
  <si>
    <t>mhp = 18  + (StageValue1 *12)</t>
    <phoneticPr fontId="1" type="noConversion"/>
  </si>
  <si>
    <t>mhp = (18 + (StageValue1 *12)  ) /  2</t>
    <phoneticPr fontId="1" type="noConversion"/>
  </si>
  <si>
    <t>mhp =Mathf.RoundToInt (27 + (StageValue * 27)) *1.5))</t>
    <phoneticPr fontId="1" type="noConversion"/>
  </si>
  <si>
    <t>= 60 + (StageValue6 * 20)</t>
    <phoneticPr fontId="1" type="noConversion"/>
  </si>
  <si>
    <t>Mathf.Floor</t>
    <phoneticPr fontId="1" type="noConversion"/>
  </si>
  <si>
    <t>반내림</t>
    <phoneticPr fontId="1" type="noConversion"/>
  </si>
  <si>
    <t>스폰카운터</t>
    <phoneticPr fontId="1" type="noConversion"/>
  </si>
  <si>
    <t>SpawnCount = Mathf.Floor((MaxTime - 10 ) / 30)</t>
    <phoneticPr fontId="1" type="noConversion"/>
  </si>
  <si>
    <t>curCount = 0</t>
    <phoneticPr fontId="1" type="noConversion"/>
  </si>
  <si>
    <t>updata</t>
    <phoneticPr fontId="1" type="noConversion"/>
  </si>
  <si>
    <t>if (spawnStart &lt;= TimerSpawn)</t>
    <phoneticPr fontId="1" type="noConversion"/>
  </si>
  <si>
    <t>TimerSpawn += Time.Real</t>
    <phoneticPr fontId="1" type="noConversion"/>
  </si>
  <si>
    <t xml:space="preserve">{ if(curCount == 0) Invoke(Spawn1, 5개) </t>
    <phoneticPr fontId="1" type="noConversion"/>
  </si>
  <si>
    <t xml:space="preserve"> if(curCount == ~~4) Invoke(Spawn~4, 5개)  }</t>
    <phoneticPr fontId="1" type="noConversion"/>
  </si>
  <si>
    <t>spawn Start</t>
    <phoneticPr fontId="1" type="noConversion"/>
  </si>
  <si>
    <t xml:space="preserve">if(StageValue6 == 1) </t>
    <phoneticPr fontId="1" type="noConversion"/>
  </si>
  <si>
    <t>if(StageValue6 == 1 ~ 30 ) SpawnTime = 1.4f ~~~</t>
    <phoneticPr fontId="1" type="noConversion"/>
  </si>
  <si>
    <t>Manager Start</t>
    <phoneticPr fontId="1" type="noConversion"/>
  </si>
  <si>
    <t>StageEnd Start</t>
    <phoneticPr fontId="1" type="noConversion"/>
  </si>
  <si>
    <t>if(StageValue == 1 ~ 30) MaxTime = 40 ~~~~~</t>
    <phoneticPr fontId="1" type="noConversion"/>
  </si>
  <si>
    <t>ClearScore 3</t>
    <phoneticPr fontId="1" type="noConversion"/>
  </si>
  <si>
    <t>ClearScore 2</t>
    <phoneticPr fontId="1" type="noConversion"/>
  </si>
  <si>
    <t>ClearScore 1</t>
    <phoneticPr fontId="1" type="noConversion"/>
  </si>
  <si>
    <t>if(StageValue == 1 ~~30)</t>
    <phoneticPr fontId="1" type="noConversion"/>
  </si>
  <si>
    <t>=Mathf.Round (( ClearScore3 / 2) /10) *10</t>
    <phoneticPr fontId="1" type="noConversion"/>
  </si>
  <si>
    <t>=Mathf.Round (( ClearScore3 / 4) /10) *10</t>
    <phoneticPr fontId="1" type="noConversion"/>
  </si>
  <si>
    <t>ClearHp3</t>
    <phoneticPr fontId="1" type="noConversion"/>
  </si>
  <si>
    <t>=Mathf.Round ((ClearHp3 / 2) /10) *10</t>
    <phoneticPr fontId="1" type="noConversion"/>
  </si>
  <si>
    <t>=Mathf.Round ((ClearHp3 / 4) /10) *10</t>
    <phoneticPr fontId="1" type="noConversion"/>
  </si>
  <si>
    <t>ClearHp2</t>
    <phoneticPr fontId="1" type="noConversion"/>
  </si>
  <si>
    <t>ClearHp1</t>
    <phoneticPr fontId="1" type="noConversion"/>
  </si>
  <si>
    <t>ClearGold3 = 100</t>
    <phoneticPr fontId="1" type="noConversion"/>
  </si>
  <si>
    <t>ClearGold2 = Mathf.Round (( ClearGold3 / 2) /10) *10</t>
    <phoneticPr fontId="1" type="noConversion"/>
  </si>
  <si>
    <t>ClearGold1 = Mathf.Round (( ClearGold2 * 2 / 3) /10) *10</t>
    <phoneticPr fontId="1" type="noConversion"/>
  </si>
  <si>
    <t>ClearGold0 = Mathf.Round (( ClearGold2 * 1 / 3) /10) *10</t>
    <phoneticPr fontId="1" type="noConversion"/>
  </si>
  <si>
    <t>ClearExp2 = Mathf.Round (( ClearGold3 / 2) /10) *10</t>
    <phoneticPr fontId="1" type="noConversion"/>
  </si>
  <si>
    <t>ClearExp1 = Mathf.Round (( ClearGold2 * 2 / 3) /10) *10</t>
    <phoneticPr fontId="1" type="noConversion"/>
  </si>
  <si>
    <t>ClearExp0 = Mathf.Round (( ClearGold2 * 1 / 3) /10) *10</t>
    <phoneticPr fontId="1" type="noConversion"/>
  </si>
  <si>
    <t xml:space="preserve">if(StageValue6 == 30) </t>
    <phoneticPr fontId="1" type="noConversion"/>
  </si>
  <si>
    <t>ClearGold3 = ~~~~</t>
    <phoneticPr fontId="1" type="noConversion"/>
  </si>
  <si>
    <t>if(StageValue = 3,6,9,12,15 ~~~) ClearGold3 *= 1.5</t>
    <phoneticPr fontId="1" type="noConversion"/>
  </si>
  <si>
    <t>ClearExp3 = 100</t>
    <phoneticPr fontId="1" type="noConversion"/>
  </si>
  <si>
    <t>ClearExp3 = ~~~~</t>
    <phoneticPr fontId="1" type="noConversion"/>
  </si>
  <si>
    <t>ClearExp3 *= 1.5</t>
    <phoneticPr fontId="1" type="noConversion"/>
  </si>
  <si>
    <t>ClearEengy3 = 2, ClearEengy2 = 1</t>
    <phoneticPr fontId="1" type="noConversion"/>
  </si>
  <si>
    <t>ClearEengy3 *= 2, ClearEengy2 *= 2</t>
    <phoneticPr fontId="1" type="noConversion"/>
  </si>
  <si>
    <t xml:space="preserve">for(int I = 1; I &lt; nextExp.Length; I ++) </t>
    <phoneticPr fontId="1" type="noConversion"/>
  </si>
  <si>
    <t>if(nextExp[i] &lt; 8)</t>
    <phoneticPr fontId="1" type="noConversion"/>
  </si>
  <si>
    <t>next exp[0] = 25</t>
    <phoneticPr fontId="1" type="noConversion"/>
  </si>
  <si>
    <t>if(nextExp[i] &gt;= 8 &amp;&amp; nextExp[i] &lt; 18)</t>
    <phoneticPr fontId="1" type="noConversion"/>
  </si>
  <si>
    <t>next exp[i] = nextExp[i-1]+ (next exp[0]*2)</t>
    <phoneticPr fontId="1" type="noConversion"/>
  </si>
  <si>
    <t>next exp[i] = nextExp[i-1]+ (next exp[0]*3)</t>
    <phoneticPr fontId="1" type="noConversion"/>
  </si>
  <si>
    <t>if(nextExp[i] &gt;= 98)</t>
    <phoneticPr fontId="1" type="noConversion"/>
  </si>
  <si>
    <t>if(nextExp[i] &gt;= 18 &amp;&amp; nextExp[i] &lt; 28)</t>
    <phoneticPr fontId="1" type="noConversion"/>
  </si>
  <si>
    <t>if(nextExp[i] &gt;= 28 &amp;&amp; nextExp[i] &lt; 38)</t>
    <phoneticPr fontId="1" type="noConversion"/>
  </si>
  <si>
    <t>if(nextExp[i] &gt;= 38 &amp;&amp; nextExp[i] &lt; 48)</t>
    <phoneticPr fontId="1" type="noConversion"/>
  </si>
  <si>
    <t>if(nextExp[i] &gt;= 48 &amp;&amp; nextExp[i] &lt; 58)</t>
    <phoneticPr fontId="1" type="noConversion"/>
  </si>
  <si>
    <t>if(nextExp[i] &gt;= 58 &amp;&amp; nextExp[i] &lt; 68)</t>
    <phoneticPr fontId="1" type="noConversion"/>
  </si>
  <si>
    <t>if(nextExp[i] &gt;= 68 &amp;&amp; nextExp[i] &lt; 78)</t>
    <phoneticPr fontId="1" type="noConversion"/>
  </si>
  <si>
    <t>if(nextExp[i] &gt;= 78 &amp;&amp; nextExp[i] &lt; 88)</t>
    <phoneticPr fontId="1" type="noConversion"/>
  </si>
  <si>
    <t>if(nextExp[i] &gt;= 88 &amp;&amp; nextExp[i] &lt; 98)</t>
    <phoneticPr fontId="1" type="noConversion"/>
  </si>
  <si>
    <t>next exp[i] = nextExp[i-1]+ (next exp[0]*4)</t>
    <phoneticPr fontId="1" type="noConversion"/>
  </si>
  <si>
    <t>next exp[i] = nextExp[i-1]+ (next exp[0]*5)</t>
    <phoneticPr fontId="1" type="noConversion"/>
  </si>
  <si>
    <t>next exp[i] = nextExp[i-1]+ (next exp[0]*6)</t>
    <phoneticPr fontId="1" type="noConversion"/>
  </si>
  <si>
    <t>next exp[i] = nextExp[i-1]+ (next exp[0]*7)</t>
    <phoneticPr fontId="1" type="noConversion"/>
  </si>
  <si>
    <t>next exp[i] = nextExp[i-1]+ (next exp[0]*8)</t>
    <phoneticPr fontId="1" type="noConversion"/>
  </si>
  <si>
    <t>next exp[i] = nextExp[i-1]+ (next exp[0]*9)</t>
    <phoneticPr fontId="1" type="noConversion"/>
  </si>
  <si>
    <t>next exp[i] = nextExp[i-1]+ (next exp[0]*10)</t>
    <phoneticPr fontId="1" type="noConversion"/>
  </si>
  <si>
    <t>next exp[i] = nextExp[i-1]+ (next exp[0]*11)</t>
    <phoneticPr fontId="1" type="noConversion"/>
  </si>
  <si>
    <t>next exp[i] = nextExp[i-1]+ (next exp[0]*12)</t>
    <phoneticPr fontId="1" type="noConversion"/>
  </si>
  <si>
    <t>mExp  *= 10</t>
    <phoneticPr fontId="1" type="noConversion"/>
  </si>
  <si>
    <t>mCoin *=10</t>
    <phoneticPr fontId="1" type="noConversion"/>
  </si>
  <si>
    <t>레인보우에 추가스킬구현</t>
    <phoneticPr fontId="1" type="noConversion"/>
  </si>
  <si>
    <t>레인보우레인보우에 광역기구현</t>
    <phoneticPr fontId="1" type="noConversion"/>
  </si>
  <si>
    <t>민기본</t>
    <phoneticPr fontId="1" type="noConversion"/>
  </si>
  <si>
    <t>두건기본</t>
    <phoneticPr fontId="1" type="noConversion"/>
  </si>
  <si>
    <t>두건몽둥</t>
    <phoneticPr fontId="1" type="noConversion"/>
  </si>
  <si>
    <t>일반속도</t>
    <phoneticPr fontId="1" type="noConversion"/>
  </si>
  <si>
    <t>조금빠름</t>
    <phoneticPr fontId="1" type="noConversion"/>
  </si>
  <si>
    <t>졸라빠름</t>
    <phoneticPr fontId="1" type="noConversion"/>
  </si>
  <si>
    <t>스테이지별 색갈 변경</t>
    <phoneticPr fontId="1" type="noConversion"/>
  </si>
  <si>
    <t>민굉이</t>
    <phoneticPr fontId="1" type="noConversion"/>
  </si>
  <si>
    <t>민돌도끼</t>
    <phoneticPr fontId="1" type="noConversion"/>
  </si>
  <si>
    <t>두건돌도</t>
    <phoneticPr fontId="1" type="noConversion"/>
  </si>
  <si>
    <t>민할버트</t>
    <phoneticPr fontId="1" type="noConversion"/>
  </si>
  <si>
    <t>두건할버트</t>
    <phoneticPr fontId="1" type="noConversion"/>
  </si>
  <si>
    <t>민칼</t>
    <phoneticPr fontId="1" type="noConversion"/>
  </si>
  <si>
    <t>두건칼</t>
    <phoneticPr fontId="1" type="noConversion"/>
  </si>
  <si>
    <t>두굉이</t>
    <phoneticPr fontId="1" type="noConversion"/>
  </si>
  <si>
    <t>큰도끼</t>
    <phoneticPr fontId="1" type="noConversion"/>
  </si>
  <si>
    <t>쌍칼</t>
    <phoneticPr fontId="1" type="noConversion"/>
  </si>
  <si>
    <t>삽</t>
    <phoneticPr fontId="1" type="noConversion"/>
  </si>
  <si>
    <t>쌍시미터</t>
    <phoneticPr fontId="1" type="noConversion"/>
  </si>
  <si>
    <t>쌍대검</t>
    <phoneticPr fontId="1" type="noConversion"/>
  </si>
  <si>
    <t>도끼</t>
    <phoneticPr fontId="1" type="noConversion"/>
  </si>
  <si>
    <t>검</t>
    <phoneticPr fontId="1" type="noConversion"/>
  </si>
  <si>
    <t>망치</t>
    <phoneticPr fontId="1" type="noConversion"/>
  </si>
  <si>
    <t>대검</t>
    <phoneticPr fontId="1" type="noConversion"/>
  </si>
  <si>
    <t>뼈</t>
    <phoneticPr fontId="1" type="noConversion"/>
  </si>
  <si>
    <t>몽</t>
    <phoneticPr fontId="1" type="noConversion"/>
  </si>
  <si>
    <t>할버</t>
    <phoneticPr fontId="1" type="noConversion"/>
  </si>
  <si>
    <t>지팡</t>
    <phoneticPr fontId="1" type="noConversion"/>
  </si>
  <si>
    <t>쌍도끼</t>
    <phoneticPr fontId="1" type="noConversion"/>
  </si>
  <si>
    <t>5*6</t>
    <phoneticPr fontId="1" type="noConversion"/>
  </si>
  <si>
    <t>6*6</t>
    <phoneticPr fontId="1" type="noConversion"/>
  </si>
  <si>
    <t>7*6</t>
    <phoneticPr fontId="1" type="noConversion"/>
  </si>
  <si>
    <t>grid</t>
    <phoneticPr fontId="1" type="noConversion"/>
  </si>
  <si>
    <t>piece</t>
    <phoneticPr fontId="1" type="noConversion"/>
  </si>
  <si>
    <t>Grid에 스킬넣기</t>
    <phoneticPr fontId="1" type="noConversion"/>
  </si>
  <si>
    <t>errer</t>
    <phoneticPr fontId="1" type="noConversion"/>
  </si>
  <si>
    <t>추가hp</t>
    <phoneticPr fontId="1" type="noConversion"/>
  </si>
  <si>
    <t>픽셀</t>
    <phoneticPr fontId="1" type="noConversion"/>
  </si>
  <si>
    <t>파랑</t>
    <phoneticPr fontId="1" type="noConversion"/>
  </si>
  <si>
    <t>빨강</t>
    <phoneticPr fontId="1" type="noConversion"/>
  </si>
  <si>
    <t>보라</t>
    <phoneticPr fontId="1" type="noConversion"/>
  </si>
  <si>
    <t>초록</t>
    <phoneticPr fontId="1" type="noConversion"/>
  </si>
  <si>
    <t>주황</t>
    <phoneticPr fontId="1" type="noConversion"/>
  </si>
  <si>
    <t>살구</t>
    <phoneticPr fontId="1" type="noConversion"/>
  </si>
  <si>
    <t>노랑</t>
    <phoneticPr fontId="1" type="noConversion"/>
  </si>
  <si>
    <t>연초록</t>
    <phoneticPr fontId="1" type="noConversion"/>
  </si>
  <si>
    <t>블루베리</t>
    <phoneticPr fontId="1" type="noConversion"/>
  </si>
  <si>
    <t>과일</t>
    <phoneticPr fontId="1" type="noConversion"/>
  </si>
  <si>
    <t>색상</t>
    <phoneticPr fontId="1" type="noConversion"/>
  </si>
  <si>
    <t>스케일</t>
    <phoneticPr fontId="1" type="noConversion"/>
  </si>
  <si>
    <t>방울토마토</t>
    <phoneticPr fontId="1" type="noConversion"/>
  </si>
  <si>
    <t>포도</t>
    <phoneticPr fontId="1" type="noConversion"/>
  </si>
  <si>
    <t>샤인머스켓</t>
    <phoneticPr fontId="1" type="noConversion"/>
  </si>
  <si>
    <t>딸기</t>
    <phoneticPr fontId="1" type="noConversion"/>
  </si>
  <si>
    <t>귤</t>
    <phoneticPr fontId="1" type="noConversion"/>
  </si>
  <si>
    <t>키위</t>
    <phoneticPr fontId="1" type="noConversion"/>
  </si>
  <si>
    <t>복숭아</t>
    <phoneticPr fontId="1" type="noConversion"/>
  </si>
  <si>
    <t>사과</t>
    <phoneticPr fontId="1" type="noConversion"/>
  </si>
  <si>
    <t>파인애플</t>
    <phoneticPr fontId="1" type="noConversion"/>
  </si>
  <si>
    <t>작은메론</t>
    <phoneticPr fontId="1" type="noConversion"/>
  </si>
  <si>
    <t>수박</t>
    <phoneticPr fontId="1" type="noConversion"/>
  </si>
  <si>
    <t>https://happyryu.tistory.com/m/389</t>
    <phoneticPr fontId="1" type="noConversion"/>
  </si>
  <si>
    <t>게임홍보하기</t>
    <phoneticPr fontId="1" type="noConversion"/>
  </si>
  <si>
    <t>https://ifhead.tistory.com/entry/Unity-Mac-%EB%A7%A5-%EC%9C%A0%EB%8B%88%ED%8B%B0-%EB%B9%8C%EB%93%9C-%EC%84%B8%ED%8C%85</t>
    <phoneticPr fontId="1" type="noConversion"/>
  </si>
  <si>
    <t>맥 빌드업후 출시하기</t>
    <phoneticPr fontId="1" type="noConversion"/>
  </si>
  <si>
    <t>https://devyihyun.tistory.com/33?category=1103092</t>
    <phoneticPr fontId="1" type="noConversion"/>
  </si>
  <si>
    <t>깃허브 연동하기</t>
    <phoneticPr fontId="1" type="noConversion"/>
  </si>
  <si>
    <t>로비 UI 만들기</t>
    <phoneticPr fontId="1" type="noConversion"/>
  </si>
  <si>
    <t>스테이지 UI 만들기</t>
    <phoneticPr fontId="1" type="noConversion"/>
  </si>
  <si>
    <t>구글로그인, 리더보드 만들기</t>
    <phoneticPr fontId="1" type="noConversion"/>
  </si>
  <si>
    <t>라스트피스, 넥스트피스 구분하기</t>
    <phoneticPr fontId="1" type="noConversion"/>
  </si>
  <si>
    <t>가이드라인 라인렌더러 만들기</t>
    <phoneticPr fontId="1" type="noConversion"/>
  </si>
  <si>
    <t>탕후루</t>
    <phoneticPr fontId="1" type="noConversion"/>
  </si>
  <si>
    <t>열, 행 시 범위나 폭파 이펙트추가</t>
    <phoneticPr fontId="1" type="noConversion"/>
  </si>
  <si>
    <t>픽셀앱</t>
    <phoneticPr fontId="1" type="noConversion"/>
  </si>
  <si>
    <t>할일정리</t>
    <phoneticPr fontId="1" type="noConversion"/>
  </si>
  <si>
    <t>다음에</t>
    <phoneticPr fontId="1" type="noConversion"/>
  </si>
  <si>
    <t>반성공?</t>
    <phoneticPr fontId="1" type="noConversion"/>
  </si>
  <si>
    <t>풀 오브젝트 적용하기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</si>
</sst>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mm&quot;월&quot;\ dd&quot;일&quot;"/>
    <numFmt numFmtId="178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quotePrefix="1" applyFill="1">
      <alignment vertical="center"/>
    </xf>
    <xf numFmtId="9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0" fontId="0" fillId="0" borderId="0" xfId="0" quotePrefix="1">
      <alignment vertical="center"/>
    </xf>
    <xf numFmtId="177" fontId="0" fillId="0" borderId="0" xfId="0" quotePrefix="1" applyNumberFormat="1">
      <alignment vertical="center"/>
    </xf>
    <xf numFmtId="41" fontId="0" fillId="0" borderId="0" xfId="1" quotePrefix="1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1" fontId="0" fillId="5" borderId="0" xfId="1" applyFont="1" applyFill="1">
      <alignment vertical="center"/>
    </xf>
    <xf numFmtId="41" fontId="0" fillId="0" borderId="0" xfId="1" applyFont="1" applyFill="1">
      <alignment vertical="center"/>
    </xf>
    <xf numFmtId="41" fontId="0" fillId="7" borderId="0" xfId="1" applyFont="1" applyFill="1">
      <alignment vertical="center"/>
    </xf>
    <xf numFmtId="41" fontId="0" fillId="8" borderId="0" xfId="1" applyFont="1" applyFill="1">
      <alignment vertical="center"/>
    </xf>
    <xf numFmtId="41" fontId="0" fillId="9" borderId="0" xfId="1" applyFont="1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>
      <alignment vertical="center"/>
    </xf>
    <xf numFmtId="41" fontId="0" fillId="10" borderId="0" xfId="1" applyFont="1" applyFill="1">
      <alignment vertical="center"/>
    </xf>
    <xf numFmtId="177" fontId="0" fillId="0" borderId="0" xfId="0" quotePrefix="1" applyNumberFormat="1" applyFill="1">
      <alignment vertical="center"/>
    </xf>
    <xf numFmtId="0" fontId="0" fillId="0" borderId="0" xfId="0" quotePrefix="1" applyFill="1">
      <alignment vertical="center"/>
    </xf>
    <xf numFmtId="0" fontId="0" fillId="11" borderId="0" xfId="0" applyFill="1">
      <alignment vertical="center"/>
    </xf>
    <xf numFmtId="0" fontId="0" fillId="11" borderId="0" xfId="0" quotePrefix="1" applyFill="1">
      <alignment vertical="center"/>
    </xf>
    <xf numFmtId="41" fontId="0" fillId="11" borderId="0" xfId="1" applyFont="1" applyFill="1">
      <alignment vertical="center"/>
    </xf>
    <xf numFmtId="41" fontId="0" fillId="12" borderId="0" xfId="1" applyFont="1" applyFill="1">
      <alignment vertical="center"/>
    </xf>
    <xf numFmtId="0" fontId="0" fillId="13" borderId="0" xfId="0" applyFill="1">
      <alignment vertical="center"/>
    </xf>
    <xf numFmtId="41" fontId="0" fillId="13" borderId="0" xfId="1" applyFont="1" applyFill="1">
      <alignment vertical="center"/>
    </xf>
    <xf numFmtId="178" fontId="0" fillId="0" borderId="0" xfId="0" applyNumberFormat="1" applyAlignment="1">
      <alignment horizontal="left" vertical="center" indent="1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0" borderId="0" xfId="0" applyFont="1" applyFill="1">
      <alignment vertical="center"/>
    </xf>
    <xf numFmtId="41" fontId="3" fillId="10" borderId="0" xfId="1" applyFont="1" applyFill="1">
      <alignment vertical="center"/>
    </xf>
    <xf numFmtId="0" fontId="4" fillId="9" borderId="0" xfId="0" applyFont="1" applyFill="1">
      <alignment vertical="center"/>
    </xf>
    <xf numFmtId="0" fontId="4" fillId="13" borderId="0" xfId="0" applyFont="1" applyFill="1">
      <alignment vertical="center"/>
    </xf>
    <xf numFmtId="0" fontId="3" fillId="0" borderId="0" xfId="0" applyFont="1">
      <alignment vertical="center"/>
    </xf>
    <xf numFmtId="178" fontId="4" fillId="9" borderId="0" xfId="0" applyNumberFormat="1" applyFont="1" applyFill="1" applyAlignment="1">
      <alignment horizontal="left" vertical="center" indent="1"/>
    </xf>
    <xf numFmtId="178" fontId="4" fillId="13" borderId="0" xfId="0" applyNumberFormat="1" applyFont="1" applyFill="1" applyAlignment="1">
      <alignment horizontal="left" vertical="center" indent="1"/>
    </xf>
    <xf numFmtId="178" fontId="4" fillId="9" borderId="0" xfId="0" applyNumberFormat="1" applyFont="1" applyFill="1">
      <alignment vertical="center"/>
    </xf>
    <xf numFmtId="178" fontId="4" fillId="5" borderId="0" xfId="0" applyNumberFormat="1" applyFont="1" applyFill="1" applyAlignment="1">
      <alignment horizontal="left" vertical="center" indent="1"/>
    </xf>
    <xf numFmtId="0" fontId="0" fillId="5" borderId="0" xfId="0" applyFill="1" applyAlignment="1">
      <alignment horizontal="center" vertical="center"/>
    </xf>
    <xf numFmtId="0" fontId="4" fillId="5" borderId="0" xfId="0" applyFont="1" applyFill="1">
      <alignment vertical="center"/>
    </xf>
    <xf numFmtId="178" fontId="4" fillId="7" borderId="0" xfId="0" applyNumberFormat="1" applyFont="1" applyFill="1" applyAlignment="1">
      <alignment horizontal="left" vertical="center" indent="1"/>
    </xf>
    <xf numFmtId="0" fontId="0" fillId="7" borderId="0" xfId="0" applyFill="1" applyAlignment="1">
      <alignment horizontal="center" vertical="center"/>
    </xf>
    <xf numFmtId="0" fontId="4" fillId="7" borderId="0" xfId="0" applyFont="1" applyFill="1">
      <alignment vertical="center"/>
    </xf>
    <xf numFmtId="177" fontId="0" fillId="0" borderId="0" xfId="1" quotePrefix="1" applyNumberFormat="1" applyFont="1">
      <alignment vertical="center"/>
    </xf>
    <xf numFmtId="41" fontId="0" fillId="0" borderId="0" xfId="0" applyNumberFormat="1" applyAlignment="1">
      <alignment vertical="center" wrapText="1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0" fillId="2" borderId="0" xfId="0" quotePrefix="1" applyFill="1" applyBorder="1">
      <alignment vertical="center"/>
    </xf>
    <xf numFmtId="41" fontId="0" fillId="2" borderId="0" xfId="1" applyFont="1" applyFill="1">
      <alignment vertical="center"/>
    </xf>
    <xf numFmtId="0" fontId="0" fillId="2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14" borderId="0" xfId="0" applyFill="1">
      <alignment vertical="center"/>
    </xf>
    <xf numFmtId="41" fontId="0" fillId="0" borderId="0" xfId="1" applyNumberFormat="1" applyFont="1" applyAlignment="1">
      <alignment horizontal="left" vertical="center" indent="2"/>
    </xf>
    <xf numFmtId="177" fontId="0" fillId="0" borderId="0" xfId="0" applyNumberFormat="1" applyAlignment="1">
      <alignment horizontal="center" vertical="center"/>
    </xf>
    <xf numFmtId="0" fontId="5" fillId="0" borderId="0" xfId="2">
      <alignment vertical="center"/>
    </xf>
    <xf numFmtId="4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happyryu.tistory.com/m/389" TargetMode="External"/><Relationship Id="rId2" Type="http://schemas.openxmlformats.org/officeDocument/2006/relationships/hyperlink" Target="https://devyihyun.tistory.com/33?category=1103092" TargetMode="External"/><Relationship Id="rId1" Type="http://schemas.openxmlformats.org/officeDocument/2006/relationships/hyperlink" Target="https://ifhead.tistory.com/entry/Unity-Mac-%EB%A7%A5-%EC%9C%A0%EB%8B%88%ED%8B%B0-%EB%B9%8C%EB%93%9C-%EC%84%B8%ED%8C%85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2A2F-E226-4F4F-8E2C-BD0089781EE6}">
  <dimension ref="C4:J66"/>
  <sheetViews>
    <sheetView topLeftCell="A43" zoomScale="160" zoomScaleNormal="160" workbookViewId="0">
      <selection activeCell="C50" sqref="C50"/>
    </sheetView>
  </sheetViews>
  <sheetFormatPr defaultRowHeight="16.5" x14ac:dyDescent="0.3"/>
  <cols>
    <col min="3" max="3" width="44" bestFit="1" customWidth="1"/>
    <col min="5" max="5" width="18.25" customWidth="1"/>
    <col min="7" max="7" width="42.625" customWidth="1"/>
    <col min="10" max="10" width="40" customWidth="1"/>
  </cols>
  <sheetData>
    <row r="4" spans="3:10" x14ac:dyDescent="0.3">
      <c r="C4" t="s">
        <v>0</v>
      </c>
      <c r="D4" t="s">
        <v>95</v>
      </c>
      <c r="G4" t="s">
        <v>24</v>
      </c>
      <c r="J4" t="s">
        <v>82</v>
      </c>
    </row>
    <row r="5" spans="3:10" x14ac:dyDescent="0.3">
      <c r="C5" t="s">
        <v>1</v>
      </c>
      <c r="D5" t="s">
        <v>95</v>
      </c>
      <c r="G5" t="s">
        <v>25</v>
      </c>
      <c r="J5" t="s">
        <v>83</v>
      </c>
    </row>
    <row r="6" spans="3:10" x14ac:dyDescent="0.3">
      <c r="C6" t="s">
        <v>2</v>
      </c>
      <c r="D6" t="s">
        <v>94</v>
      </c>
      <c r="G6" t="s">
        <v>39</v>
      </c>
      <c r="J6" t="s">
        <v>85</v>
      </c>
    </row>
    <row r="7" spans="3:10" x14ac:dyDescent="0.3">
      <c r="G7" t="s">
        <v>38</v>
      </c>
      <c r="J7" t="s">
        <v>84</v>
      </c>
    </row>
    <row r="8" spans="3:10" x14ac:dyDescent="0.3">
      <c r="C8" t="s">
        <v>3</v>
      </c>
      <c r="D8" t="s">
        <v>95</v>
      </c>
      <c r="E8" t="s">
        <v>97</v>
      </c>
      <c r="G8" t="s">
        <v>37</v>
      </c>
      <c r="J8" t="s">
        <v>86</v>
      </c>
    </row>
    <row r="9" spans="3:10" x14ac:dyDescent="0.3">
      <c r="C9" t="s">
        <v>4</v>
      </c>
      <c r="D9" t="s">
        <v>96</v>
      </c>
      <c r="E9" t="s">
        <v>98</v>
      </c>
      <c r="J9" t="s">
        <v>87</v>
      </c>
    </row>
    <row r="10" spans="3:10" x14ac:dyDescent="0.3">
      <c r="C10" t="s">
        <v>5</v>
      </c>
      <c r="G10" t="s">
        <v>26</v>
      </c>
    </row>
    <row r="11" spans="3:10" x14ac:dyDescent="0.3">
      <c r="C11" t="s">
        <v>6</v>
      </c>
      <c r="J11" t="s">
        <v>88</v>
      </c>
    </row>
    <row r="12" spans="3:10" x14ac:dyDescent="0.3">
      <c r="C12" t="s">
        <v>9</v>
      </c>
      <c r="G12" t="s">
        <v>35</v>
      </c>
      <c r="J12" t="s">
        <v>89</v>
      </c>
    </row>
    <row r="13" spans="3:10" x14ac:dyDescent="0.3">
      <c r="C13" t="s">
        <v>7</v>
      </c>
      <c r="G13" t="s">
        <v>36</v>
      </c>
    </row>
    <row r="14" spans="3:10" x14ac:dyDescent="0.3">
      <c r="C14" t="s">
        <v>8</v>
      </c>
      <c r="G14" t="s">
        <v>72</v>
      </c>
      <c r="J14" t="s">
        <v>90</v>
      </c>
    </row>
    <row r="15" spans="3:10" ht="16.5" customHeight="1" x14ac:dyDescent="0.3">
      <c r="C15" t="s">
        <v>12</v>
      </c>
      <c r="G15" t="s">
        <v>73</v>
      </c>
      <c r="J15" t="s">
        <v>91</v>
      </c>
    </row>
    <row r="16" spans="3:10" ht="16.5" customHeight="1" x14ac:dyDescent="0.3">
      <c r="G16" t="s">
        <v>74</v>
      </c>
      <c r="J16" t="s">
        <v>92</v>
      </c>
    </row>
    <row r="17" spans="3:10" ht="16.5" customHeight="1" x14ac:dyDescent="0.3">
      <c r="C17" t="s">
        <v>27</v>
      </c>
      <c r="G17" t="s">
        <v>75</v>
      </c>
    </row>
    <row r="18" spans="3:10" ht="16.5" customHeight="1" x14ac:dyDescent="0.3">
      <c r="C18" s="1" t="s">
        <v>29</v>
      </c>
      <c r="G18" t="s">
        <v>76</v>
      </c>
      <c r="J18" t="s">
        <v>93</v>
      </c>
    </row>
    <row r="19" spans="3:10" ht="16.5" customHeight="1" x14ac:dyDescent="0.3">
      <c r="C19" s="1" t="s">
        <v>34</v>
      </c>
    </row>
    <row r="20" spans="3:10" ht="16.5" customHeight="1" x14ac:dyDescent="0.3">
      <c r="C20" s="1" t="s">
        <v>33</v>
      </c>
      <c r="G20" t="s">
        <v>77</v>
      </c>
    </row>
    <row r="21" spans="3:10" ht="16.5" customHeight="1" x14ac:dyDescent="0.3">
      <c r="C21" s="1" t="s">
        <v>30</v>
      </c>
      <c r="G21" t="s">
        <v>78</v>
      </c>
    </row>
    <row r="22" spans="3:10" ht="16.5" customHeight="1" x14ac:dyDescent="0.3">
      <c r="C22" s="1" t="s">
        <v>32</v>
      </c>
      <c r="G22" t="s">
        <v>79</v>
      </c>
    </row>
    <row r="23" spans="3:10" ht="16.5" customHeight="1" x14ac:dyDescent="0.3">
      <c r="C23" s="1" t="s">
        <v>31</v>
      </c>
      <c r="G23" t="s">
        <v>80</v>
      </c>
    </row>
    <row r="24" spans="3:10" x14ac:dyDescent="0.3">
      <c r="C24" s="1" t="s">
        <v>28</v>
      </c>
      <c r="G24" t="s">
        <v>81</v>
      </c>
    </row>
    <row r="25" spans="3:10" x14ac:dyDescent="0.3">
      <c r="C25" s="1"/>
      <c r="G25" t="s">
        <v>81</v>
      </c>
    </row>
    <row r="26" spans="3:10" x14ac:dyDescent="0.3">
      <c r="C26" t="s">
        <v>10</v>
      </c>
      <c r="D26" t="s">
        <v>16</v>
      </c>
      <c r="G26" t="s">
        <v>81</v>
      </c>
    </row>
    <row r="27" spans="3:10" x14ac:dyDescent="0.3">
      <c r="C27" t="s">
        <v>11</v>
      </c>
      <c r="G27" t="s">
        <v>81</v>
      </c>
    </row>
    <row r="29" spans="3:10" x14ac:dyDescent="0.3">
      <c r="G29" t="s">
        <v>65</v>
      </c>
    </row>
    <row r="30" spans="3:10" x14ac:dyDescent="0.3">
      <c r="C30" t="s">
        <v>17</v>
      </c>
      <c r="G30" t="s">
        <v>64</v>
      </c>
    </row>
    <row r="31" spans="3:10" x14ac:dyDescent="0.3">
      <c r="C31" t="s">
        <v>18</v>
      </c>
      <c r="G31" t="s">
        <v>62</v>
      </c>
    </row>
    <row r="32" spans="3:10" x14ac:dyDescent="0.3">
      <c r="G32" t="s">
        <v>63</v>
      </c>
    </row>
    <row r="33" spans="3:7" x14ac:dyDescent="0.3">
      <c r="C33" t="s">
        <v>19</v>
      </c>
      <c r="G33" t="s">
        <v>46</v>
      </c>
    </row>
    <row r="34" spans="3:7" x14ac:dyDescent="0.3">
      <c r="G34" t="s">
        <v>66</v>
      </c>
    </row>
    <row r="35" spans="3:7" x14ac:dyDescent="0.3">
      <c r="C35" t="s">
        <v>13</v>
      </c>
      <c r="D35" t="s">
        <v>16</v>
      </c>
    </row>
    <row r="36" spans="3:7" x14ac:dyDescent="0.3">
      <c r="C36" t="s">
        <v>11</v>
      </c>
      <c r="G36" t="s">
        <v>56</v>
      </c>
    </row>
    <row r="37" spans="3:7" x14ac:dyDescent="0.3">
      <c r="G37" t="s">
        <v>57</v>
      </c>
    </row>
    <row r="38" spans="3:7" x14ac:dyDescent="0.3">
      <c r="C38" t="s">
        <v>14</v>
      </c>
      <c r="D38" t="s">
        <v>16</v>
      </c>
      <c r="G38" t="s">
        <v>58</v>
      </c>
    </row>
    <row r="39" spans="3:7" x14ac:dyDescent="0.3">
      <c r="C39" t="s">
        <v>11</v>
      </c>
      <c r="G39" t="s">
        <v>59</v>
      </c>
    </row>
    <row r="40" spans="3:7" x14ac:dyDescent="0.3">
      <c r="G40" t="s">
        <v>60</v>
      </c>
    </row>
    <row r="41" spans="3:7" x14ac:dyDescent="0.3">
      <c r="C41" t="s">
        <v>15</v>
      </c>
      <c r="D41" t="s">
        <v>16</v>
      </c>
      <c r="G41" t="s">
        <v>61</v>
      </c>
    </row>
    <row r="42" spans="3:7" x14ac:dyDescent="0.3">
      <c r="C42" t="s">
        <v>11</v>
      </c>
    </row>
    <row r="43" spans="3:7" x14ac:dyDescent="0.3">
      <c r="G43" t="s">
        <v>40</v>
      </c>
    </row>
    <row r="44" spans="3:7" x14ac:dyDescent="0.3">
      <c r="C44" t="s">
        <v>20</v>
      </c>
      <c r="G44" t="s">
        <v>41</v>
      </c>
    </row>
    <row r="45" spans="3:7" x14ac:dyDescent="0.3">
      <c r="C45" t="s">
        <v>21</v>
      </c>
      <c r="G45" t="s">
        <v>42</v>
      </c>
    </row>
    <row r="46" spans="3:7" x14ac:dyDescent="0.3">
      <c r="C46" t="s">
        <v>22</v>
      </c>
      <c r="G46" t="s">
        <v>52</v>
      </c>
    </row>
    <row r="47" spans="3:7" x14ac:dyDescent="0.3">
      <c r="C47" t="s">
        <v>23</v>
      </c>
      <c r="G47" t="s">
        <v>53</v>
      </c>
    </row>
    <row r="49" spans="7:7" x14ac:dyDescent="0.3">
      <c r="G49" t="s">
        <v>43</v>
      </c>
    </row>
    <row r="50" spans="7:7" x14ac:dyDescent="0.3">
      <c r="G50" t="s">
        <v>44</v>
      </c>
    </row>
    <row r="51" spans="7:7" x14ac:dyDescent="0.3">
      <c r="G51" t="s">
        <v>45</v>
      </c>
    </row>
    <row r="52" spans="7:7" x14ac:dyDescent="0.3">
      <c r="G52" t="s">
        <v>51</v>
      </c>
    </row>
    <row r="53" spans="7:7" x14ac:dyDescent="0.3">
      <c r="G53" t="s">
        <v>54</v>
      </c>
    </row>
    <row r="55" spans="7:7" x14ac:dyDescent="0.3">
      <c r="G55" t="s">
        <v>47</v>
      </c>
    </row>
    <row r="56" spans="7:7" x14ac:dyDescent="0.3">
      <c r="G56" t="s">
        <v>48</v>
      </c>
    </row>
    <row r="57" spans="7:7" x14ac:dyDescent="0.3">
      <c r="G57" t="s">
        <v>49</v>
      </c>
    </row>
    <row r="58" spans="7:7" x14ac:dyDescent="0.3">
      <c r="G58" t="s">
        <v>50</v>
      </c>
    </row>
    <row r="59" spans="7:7" x14ac:dyDescent="0.3">
      <c r="G59" t="s">
        <v>55</v>
      </c>
    </row>
    <row r="62" spans="7:7" x14ac:dyDescent="0.3">
      <c r="G62" t="s">
        <v>69</v>
      </c>
    </row>
    <row r="63" spans="7:7" x14ac:dyDescent="0.3">
      <c r="G63" t="s">
        <v>70</v>
      </c>
    </row>
    <row r="64" spans="7:7" x14ac:dyDescent="0.3">
      <c r="G64" t="s">
        <v>67</v>
      </c>
    </row>
    <row r="65" spans="7:7" x14ac:dyDescent="0.3">
      <c r="G65" t="s">
        <v>68</v>
      </c>
    </row>
    <row r="66" spans="7:7" x14ac:dyDescent="0.3">
      <c r="G66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436-B90B-4ADD-A75C-452AE8288715}">
  <dimension ref="C4:T63"/>
  <sheetViews>
    <sheetView zoomScale="85" zoomScaleNormal="85" workbookViewId="0">
      <selection activeCell="H37" sqref="H37"/>
    </sheetView>
  </sheetViews>
  <sheetFormatPr defaultRowHeight="16.5" x14ac:dyDescent="0.3"/>
  <cols>
    <col min="8" max="8" width="9" customWidth="1"/>
    <col min="9" max="9" width="13" customWidth="1"/>
    <col min="10" max="10" width="9" customWidth="1"/>
    <col min="11" max="11" width="11.625" customWidth="1"/>
    <col min="12" max="12" width="8.5" customWidth="1"/>
    <col min="13" max="13" width="9" customWidth="1"/>
    <col min="14" max="15" width="13.75" customWidth="1"/>
    <col min="16" max="16" width="9" customWidth="1"/>
    <col min="17" max="17" width="20.125" customWidth="1"/>
    <col min="19" max="19" width="13.75" bestFit="1" customWidth="1"/>
  </cols>
  <sheetData>
    <row r="4" spans="3:20" x14ac:dyDescent="0.3">
      <c r="H4" t="s">
        <v>125</v>
      </c>
      <c r="J4" t="s">
        <v>126</v>
      </c>
      <c r="M4" t="s">
        <v>127</v>
      </c>
      <c r="P4" t="s">
        <v>129</v>
      </c>
      <c r="R4" t="s">
        <v>130</v>
      </c>
    </row>
    <row r="6" spans="3:20" x14ac:dyDescent="0.3">
      <c r="I6">
        <f>15-15*0.015</f>
        <v>14.775</v>
      </c>
      <c r="J6">
        <v>2</v>
      </c>
      <c r="K6">
        <v>1.5</v>
      </c>
      <c r="N6">
        <v>1</v>
      </c>
      <c r="O6" s="8"/>
    </row>
    <row r="7" spans="3:20" x14ac:dyDescent="0.3">
      <c r="J7">
        <v>3</v>
      </c>
      <c r="K7">
        <v>3.5</v>
      </c>
      <c r="N7">
        <v>2</v>
      </c>
    </row>
    <row r="10" spans="3:20" x14ac:dyDescent="0.3">
      <c r="H10" t="s">
        <v>113</v>
      </c>
      <c r="J10" t="s">
        <v>120</v>
      </c>
      <c r="M10" t="s">
        <v>114</v>
      </c>
      <c r="N10" t="s">
        <v>123</v>
      </c>
      <c r="P10">
        <v>20</v>
      </c>
      <c r="R10" t="s">
        <v>115</v>
      </c>
      <c r="S10" t="s">
        <v>116</v>
      </c>
    </row>
    <row r="11" spans="3:20" x14ac:dyDescent="0.3">
      <c r="H11" t="s">
        <v>99</v>
      </c>
      <c r="J11" t="s">
        <v>100</v>
      </c>
      <c r="M11" t="s">
        <v>101</v>
      </c>
      <c r="P11" t="s">
        <v>102</v>
      </c>
      <c r="R11" t="s">
        <v>103</v>
      </c>
    </row>
    <row r="12" spans="3:20" x14ac:dyDescent="0.3">
      <c r="D12">
        <f>15-(15*0.15)</f>
        <v>12.75</v>
      </c>
      <c r="F12" t="s">
        <v>106</v>
      </c>
      <c r="G12">
        <v>1</v>
      </c>
      <c r="H12">
        <v>4</v>
      </c>
      <c r="J12">
        <v>50</v>
      </c>
      <c r="M12" s="3">
        <v>0.01</v>
      </c>
      <c r="P12">
        <v>100</v>
      </c>
      <c r="R12" s="3">
        <v>0.02</v>
      </c>
    </row>
    <row r="13" spans="3:20" x14ac:dyDescent="0.3">
      <c r="C13">
        <v>1</v>
      </c>
      <c r="D13">
        <f>15-(15*(C13*0.015))</f>
        <v>14.775</v>
      </c>
      <c r="E13">
        <f>15*(C13*0.015)</f>
        <v>0.22499999999999998</v>
      </c>
      <c r="G13">
        <v>2</v>
      </c>
      <c r="H13">
        <f>H12+2</f>
        <v>6</v>
      </c>
      <c r="J13">
        <f>J12+5</f>
        <v>55</v>
      </c>
      <c r="M13" s="5">
        <f>M12+0.01</f>
        <v>0.02</v>
      </c>
      <c r="P13">
        <f>P12+10</f>
        <v>110</v>
      </c>
      <c r="R13" s="4">
        <f>R12+0.02</f>
        <v>0.04</v>
      </c>
    </row>
    <row r="14" spans="3:20" x14ac:dyDescent="0.3">
      <c r="C14">
        <v>49</v>
      </c>
      <c r="D14">
        <f>15-(15*(C14*0.015))</f>
        <v>3.9749999999999996</v>
      </c>
      <c r="E14">
        <f>15*(C14*0.015)</f>
        <v>11.025</v>
      </c>
      <c r="G14">
        <v>3</v>
      </c>
      <c r="H14">
        <f t="shared" ref="H14:H61" si="0">H13+2</f>
        <v>8</v>
      </c>
      <c r="J14">
        <f t="shared" ref="J14:J61" si="1">J13+5</f>
        <v>60</v>
      </c>
      <c r="M14" s="5">
        <f t="shared" ref="M14:M61" si="2">M13+0.01</f>
        <v>0.03</v>
      </c>
      <c r="P14">
        <f t="shared" ref="P14:P61" si="3">P13+10</f>
        <v>120</v>
      </c>
      <c r="R14" s="4">
        <f>R13+0.02</f>
        <v>0.06</v>
      </c>
    </row>
    <row r="15" spans="3:20" x14ac:dyDescent="0.3">
      <c r="G15">
        <v>4</v>
      </c>
      <c r="H15">
        <f t="shared" si="0"/>
        <v>10</v>
      </c>
      <c r="J15">
        <f t="shared" si="1"/>
        <v>65</v>
      </c>
      <c r="M15" s="5">
        <f t="shared" si="2"/>
        <v>0.04</v>
      </c>
      <c r="P15">
        <f t="shared" si="3"/>
        <v>130</v>
      </c>
      <c r="R15" s="4">
        <f t="shared" ref="R15:R61" si="4">R14+0.02</f>
        <v>0.08</v>
      </c>
    </row>
    <row r="16" spans="3:20" s="2" customFormat="1" x14ac:dyDescent="0.3">
      <c r="G16" s="2">
        <v>5</v>
      </c>
      <c r="H16">
        <f t="shared" si="0"/>
        <v>12</v>
      </c>
      <c r="I16" s="2">
        <v>5</v>
      </c>
      <c r="J16">
        <f t="shared" si="1"/>
        <v>70</v>
      </c>
      <c r="K16" s="2">
        <v>40</v>
      </c>
      <c r="M16" s="5">
        <f t="shared" si="2"/>
        <v>0.05</v>
      </c>
      <c r="N16" s="2" t="s">
        <v>111</v>
      </c>
      <c r="O16" s="6" t="s">
        <v>121</v>
      </c>
      <c r="P16">
        <f t="shared" si="3"/>
        <v>140</v>
      </c>
      <c r="Q16" s="2">
        <v>40</v>
      </c>
      <c r="R16" s="4">
        <f t="shared" si="4"/>
        <v>0.1</v>
      </c>
      <c r="S16" s="2" t="s">
        <v>111</v>
      </c>
      <c r="T16" s="6" t="s">
        <v>117</v>
      </c>
    </row>
    <row r="17" spans="7:20" x14ac:dyDescent="0.3">
      <c r="G17">
        <v>6</v>
      </c>
      <c r="H17">
        <f>H16+2+I16</f>
        <v>19</v>
      </c>
      <c r="J17">
        <f>J16+5+K16</f>
        <v>115</v>
      </c>
      <c r="M17" s="5">
        <f t="shared" si="2"/>
        <v>6.0000000000000005E-2</v>
      </c>
      <c r="P17">
        <f>P16+10+Q16</f>
        <v>190</v>
      </c>
      <c r="R17" s="4">
        <f t="shared" si="4"/>
        <v>0.12000000000000001</v>
      </c>
    </row>
    <row r="18" spans="7:20" x14ac:dyDescent="0.3">
      <c r="G18">
        <v>7</v>
      </c>
      <c r="H18">
        <f t="shared" si="0"/>
        <v>21</v>
      </c>
      <c r="J18">
        <f t="shared" si="1"/>
        <v>120</v>
      </c>
      <c r="M18" s="5">
        <f t="shared" si="2"/>
        <v>7.0000000000000007E-2</v>
      </c>
      <c r="P18">
        <f t="shared" si="3"/>
        <v>200</v>
      </c>
      <c r="R18" s="4">
        <f t="shared" si="4"/>
        <v>0.14000000000000001</v>
      </c>
    </row>
    <row r="19" spans="7:20" x14ac:dyDescent="0.3">
      <c r="G19">
        <v>8</v>
      </c>
      <c r="H19">
        <f t="shared" si="0"/>
        <v>23</v>
      </c>
      <c r="J19">
        <f t="shared" si="1"/>
        <v>125</v>
      </c>
      <c r="M19" s="5">
        <f t="shared" si="2"/>
        <v>0.08</v>
      </c>
      <c r="P19">
        <f t="shared" si="3"/>
        <v>210</v>
      </c>
      <c r="R19" s="4">
        <f t="shared" si="4"/>
        <v>0.16</v>
      </c>
    </row>
    <row r="20" spans="7:20" x14ac:dyDescent="0.3">
      <c r="G20">
        <v>9</v>
      </c>
      <c r="H20">
        <f t="shared" si="0"/>
        <v>25</v>
      </c>
      <c r="J20">
        <f t="shared" si="1"/>
        <v>130</v>
      </c>
      <c r="M20" s="5">
        <f t="shared" si="2"/>
        <v>0.09</v>
      </c>
      <c r="P20">
        <f t="shared" si="3"/>
        <v>220</v>
      </c>
      <c r="R20" s="4">
        <f t="shared" si="4"/>
        <v>0.18</v>
      </c>
    </row>
    <row r="21" spans="7:20" s="2" customFormat="1" x14ac:dyDescent="0.3">
      <c r="G21" s="2">
        <v>10</v>
      </c>
      <c r="H21">
        <f t="shared" si="0"/>
        <v>27</v>
      </c>
      <c r="I21" s="2" t="s">
        <v>104</v>
      </c>
      <c r="J21">
        <f t="shared" si="1"/>
        <v>135</v>
      </c>
      <c r="K21" s="2" t="s">
        <v>122</v>
      </c>
      <c r="L21" s="7">
        <v>0.25</v>
      </c>
      <c r="M21" s="5">
        <f t="shared" si="2"/>
        <v>9.9999999999999992E-2</v>
      </c>
      <c r="N21" s="2" t="s">
        <v>119</v>
      </c>
      <c r="O21" s="7">
        <v>0.12</v>
      </c>
      <c r="P21">
        <f t="shared" si="3"/>
        <v>230</v>
      </c>
      <c r="Q21" s="2" t="s">
        <v>131</v>
      </c>
      <c r="R21" s="4">
        <f t="shared" si="4"/>
        <v>0.19999999999999998</v>
      </c>
      <c r="S21" s="2" t="s">
        <v>112</v>
      </c>
      <c r="T21" s="2">
        <v>-5</v>
      </c>
    </row>
    <row r="22" spans="7:20" x14ac:dyDescent="0.3">
      <c r="G22">
        <v>11</v>
      </c>
      <c r="H22">
        <f t="shared" si="0"/>
        <v>29</v>
      </c>
      <c r="J22">
        <f t="shared" si="1"/>
        <v>140</v>
      </c>
      <c r="M22" s="5">
        <f t="shared" si="2"/>
        <v>0.10999999999999999</v>
      </c>
      <c r="P22">
        <f t="shared" si="3"/>
        <v>240</v>
      </c>
      <c r="R22" s="4">
        <f t="shared" si="4"/>
        <v>0.21999999999999997</v>
      </c>
    </row>
    <row r="23" spans="7:20" x14ac:dyDescent="0.3">
      <c r="G23">
        <v>12</v>
      </c>
      <c r="H23">
        <f t="shared" si="0"/>
        <v>31</v>
      </c>
      <c r="J23">
        <f t="shared" si="1"/>
        <v>145</v>
      </c>
      <c r="M23" s="5">
        <f t="shared" si="2"/>
        <v>0.11999999999999998</v>
      </c>
      <c r="P23">
        <f t="shared" si="3"/>
        <v>250</v>
      </c>
      <c r="R23" s="4">
        <f t="shared" si="4"/>
        <v>0.23999999999999996</v>
      </c>
    </row>
    <row r="24" spans="7:20" x14ac:dyDescent="0.3">
      <c r="G24">
        <v>13</v>
      </c>
      <c r="H24">
        <f t="shared" si="0"/>
        <v>33</v>
      </c>
      <c r="J24">
        <f t="shared" si="1"/>
        <v>150</v>
      </c>
      <c r="M24" s="5">
        <f t="shared" si="2"/>
        <v>0.12999999999999998</v>
      </c>
      <c r="P24">
        <f t="shared" si="3"/>
        <v>260</v>
      </c>
      <c r="R24" s="4">
        <f t="shared" si="4"/>
        <v>0.25999999999999995</v>
      </c>
    </row>
    <row r="25" spans="7:20" x14ac:dyDescent="0.3">
      <c r="G25">
        <v>14</v>
      </c>
      <c r="H25">
        <f t="shared" si="0"/>
        <v>35</v>
      </c>
      <c r="J25">
        <f t="shared" si="1"/>
        <v>155</v>
      </c>
      <c r="M25" s="5">
        <f t="shared" si="2"/>
        <v>0.13999999999999999</v>
      </c>
      <c r="P25">
        <f t="shared" si="3"/>
        <v>270</v>
      </c>
      <c r="R25" s="4">
        <f t="shared" si="4"/>
        <v>0.27999999999999997</v>
      </c>
    </row>
    <row r="26" spans="7:20" s="2" customFormat="1" x14ac:dyDescent="0.3">
      <c r="G26" s="2">
        <v>15</v>
      </c>
      <c r="H26">
        <f t="shared" si="0"/>
        <v>37</v>
      </c>
      <c r="I26" s="2">
        <v>10</v>
      </c>
      <c r="J26">
        <f t="shared" si="1"/>
        <v>160</v>
      </c>
      <c r="K26" s="2">
        <v>60</v>
      </c>
      <c r="M26" s="5">
        <f t="shared" si="2"/>
        <v>0.15</v>
      </c>
      <c r="N26" s="2" t="s">
        <v>111</v>
      </c>
      <c r="O26" s="6" t="s">
        <v>121</v>
      </c>
      <c r="P26">
        <f t="shared" si="3"/>
        <v>280</v>
      </c>
      <c r="Q26" s="2">
        <v>80</v>
      </c>
      <c r="R26" s="4">
        <f t="shared" si="4"/>
        <v>0.3</v>
      </c>
      <c r="S26" s="2" t="s">
        <v>111</v>
      </c>
      <c r="T26" s="6" t="s">
        <v>117</v>
      </c>
    </row>
    <row r="27" spans="7:20" x14ac:dyDescent="0.3">
      <c r="G27">
        <v>16</v>
      </c>
      <c r="H27">
        <f>H26+2+I26</f>
        <v>49</v>
      </c>
      <c r="J27">
        <f>J26+5+K26</f>
        <v>225</v>
      </c>
      <c r="M27" s="5">
        <f t="shared" si="2"/>
        <v>0.16</v>
      </c>
      <c r="P27">
        <f>P26+10+Q26</f>
        <v>370</v>
      </c>
      <c r="R27" s="4">
        <f t="shared" si="4"/>
        <v>0.32</v>
      </c>
    </row>
    <row r="28" spans="7:20" x14ac:dyDescent="0.3">
      <c r="G28">
        <v>17</v>
      </c>
      <c r="H28">
        <f t="shared" si="0"/>
        <v>51</v>
      </c>
      <c r="J28">
        <f t="shared" si="1"/>
        <v>230</v>
      </c>
      <c r="M28" s="5">
        <f t="shared" si="2"/>
        <v>0.17</v>
      </c>
      <c r="P28">
        <f t="shared" si="3"/>
        <v>380</v>
      </c>
      <c r="R28" s="4">
        <f t="shared" si="4"/>
        <v>0.34</v>
      </c>
    </row>
    <row r="29" spans="7:20" x14ac:dyDescent="0.3">
      <c r="G29">
        <v>18</v>
      </c>
      <c r="H29">
        <f t="shared" si="0"/>
        <v>53</v>
      </c>
      <c r="J29">
        <f t="shared" si="1"/>
        <v>235</v>
      </c>
      <c r="M29" s="5">
        <f t="shared" si="2"/>
        <v>0.18000000000000002</v>
      </c>
      <c r="P29">
        <f t="shared" si="3"/>
        <v>390</v>
      </c>
      <c r="R29" s="4">
        <f t="shared" si="4"/>
        <v>0.36000000000000004</v>
      </c>
    </row>
    <row r="30" spans="7:20" x14ac:dyDescent="0.3">
      <c r="G30">
        <v>19</v>
      </c>
      <c r="H30">
        <f t="shared" si="0"/>
        <v>55</v>
      </c>
      <c r="J30">
        <f t="shared" si="1"/>
        <v>240</v>
      </c>
      <c r="M30" s="5">
        <f t="shared" si="2"/>
        <v>0.19000000000000003</v>
      </c>
      <c r="P30">
        <f t="shared" si="3"/>
        <v>400</v>
      </c>
      <c r="R30" s="4">
        <f t="shared" si="4"/>
        <v>0.38000000000000006</v>
      </c>
    </row>
    <row r="31" spans="7:20" s="2" customFormat="1" x14ac:dyDescent="0.3">
      <c r="G31" s="2">
        <v>20</v>
      </c>
      <c r="H31">
        <f t="shared" si="0"/>
        <v>57</v>
      </c>
      <c r="I31" s="2" t="s">
        <v>108</v>
      </c>
      <c r="J31">
        <f t="shared" si="1"/>
        <v>245</v>
      </c>
      <c r="K31" s="2" t="s">
        <v>109</v>
      </c>
      <c r="L31" s="2">
        <v>-1</v>
      </c>
      <c r="M31" s="5">
        <f t="shared" si="2"/>
        <v>0.20000000000000004</v>
      </c>
      <c r="N31" s="2" t="s">
        <v>119</v>
      </c>
      <c r="O31" s="7">
        <v>0.24</v>
      </c>
      <c r="P31">
        <f t="shared" si="3"/>
        <v>410</v>
      </c>
      <c r="Q31" s="2" t="s">
        <v>132</v>
      </c>
      <c r="R31" s="4">
        <f t="shared" si="4"/>
        <v>0.40000000000000008</v>
      </c>
      <c r="S31" s="2" t="s">
        <v>110</v>
      </c>
    </row>
    <row r="32" spans="7:20" x14ac:dyDescent="0.3">
      <c r="G32">
        <v>21</v>
      </c>
      <c r="H32">
        <f t="shared" si="0"/>
        <v>59</v>
      </c>
      <c r="J32">
        <f t="shared" si="1"/>
        <v>250</v>
      </c>
      <c r="M32" s="5">
        <f t="shared" si="2"/>
        <v>0.21000000000000005</v>
      </c>
      <c r="P32">
        <f t="shared" si="3"/>
        <v>420</v>
      </c>
      <c r="R32" s="4">
        <f t="shared" si="4"/>
        <v>0.4200000000000001</v>
      </c>
    </row>
    <row r="33" spans="7:20" x14ac:dyDescent="0.3">
      <c r="G33">
        <v>22</v>
      </c>
      <c r="H33">
        <f t="shared" si="0"/>
        <v>61</v>
      </c>
      <c r="J33">
        <f t="shared" si="1"/>
        <v>255</v>
      </c>
      <c r="M33" s="5">
        <f t="shared" si="2"/>
        <v>0.22000000000000006</v>
      </c>
      <c r="P33">
        <f t="shared" si="3"/>
        <v>430</v>
      </c>
      <c r="R33" s="4">
        <f t="shared" si="4"/>
        <v>0.44000000000000011</v>
      </c>
    </row>
    <row r="34" spans="7:20" x14ac:dyDescent="0.3">
      <c r="G34">
        <v>23</v>
      </c>
      <c r="H34">
        <f t="shared" si="0"/>
        <v>63</v>
      </c>
      <c r="J34">
        <f t="shared" si="1"/>
        <v>260</v>
      </c>
      <c r="M34" s="5">
        <f t="shared" si="2"/>
        <v>0.23000000000000007</v>
      </c>
      <c r="P34">
        <f t="shared" si="3"/>
        <v>440</v>
      </c>
      <c r="R34" s="4">
        <f t="shared" si="4"/>
        <v>0.46000000000000013</v>
      </c>
    </row>
    <row r="35" spans="7:20" x14ac:dyDescent="0.3">
      <c r="G35">
        <v>24</v>
      </c>
      <c r="H35">
        <f t="shared" si="0"/>
        <v>65</v>
      </c>
      <c r="J35">
        <f t="shared" si="1"/>
        <v>265</v>
      </c>
      <c r="M35" s="5">
        <f t="shared" si="2"/>
        <v>0.24000000000000007</v>
      </c>
      <c r="P35">
        <f t="shared" si="3"/>
        <v>450</v>
      </c>
      <c r="R35" s="4">
        <f t="shared" si="4"/>
        <v>0.48000000000000015</v>
      </c>
    </row>
    <row r="36" spans="7:20" s="2" customFormat="1" x14ac:dyDescent="0.3">
      <c r="G36" s="2">
        <v>25</v>
      </c>
      <c r="H36">
        <f t="shared" si="0"/>
        <v>67</v>
      </c>
      <c r="I36" s="2">
        <v>15</v>
      </c>
      <c r="J36">
        <f t="shared" si="1"/>
        <v>270</v>
      </c>
      <c r="K36" s="2">
        <v>80</v>
      </c>
      <c r="M36" s="5">
        <f t="shared" si="2"/>
        <v>0.25000000000000006</v>
      </c>
      <c r="N36" s="2" t="s">
        <v>111</v>
      </c>
      <c r="O36" s="6" t="s">
        <v>121</v>
      </c>
      <c r="P36">
        <f t="shared" si="3"/>
        <v>460</v>
      </c>
      <c r="Q36" s="2">
        <v>120</v>
      </c>
      <c r="R36" s="4">
        <f t="shared" si="4"/>
        <v>0.50000000000000011</v>
      </c>
      <c r="S36" s="2" t="s">
        <v>111</v>
      </c>
      <c r="T36" s="6" t="s">
        <v>117</v>
      </c>
    </row>
    <row r="37" spans="7:20" x14ac:dyDescent="0.3">
      <c r="G37">
        <v>26</v>
      </c>
      <c r="H37">
        <f>H36+2+I36</f>
        <v>84</v>
      </c>
      <c r="J37">
        <f>J36+5+K36</f>
        <v>355</v>
      </c>
      <c r="M37" s="5">
        <f t="shared" si="2"/>
        <v>0.26000000000000006</v>
      </c>
      <c r="P37">
        <f>P36+10+Q36</f>
        <v>590</v>
      </c>
      <c r="R37" s="4">
        <f t="shared" si="4"/>
        <v>0.52000000000000013</v>
      </c>
    </row>
    <row r="38" spans="7:20" x14ac:dyDescent="0.3">
      <c r="G38">
        <v>27</v>
      </c>
      <c r="H38">
        <f t="shared" si="0"/>
        <v>86</v>
      </c>
      <c r="J38">
        <f t="shared" si="1"/>
        <v>360</v>
      </c>
      <c r="M38" s="5">
        <f t="shared" si="2"/>
        <v>0.27000000000000007</v>
      </c>
      <c r="P38">
        <f t="shared" si="3"/>
        <v>600</v>
      </c>
      <c r="R38" s="4">
        <f t="shared" si="4"/>
        <v>0.54000000000000015</v>
      </c>
    </row>
    <row r="39" spans="7:20" x14ac:dyDescent="0.3">
      <c r="G39">
        <v>28</v>
      </c>
      <c r="H39">
        <f t="shared" si="0"/>
        <v>88</v>
      </c>
      <c r="J39">
        <f t="shared" si="1"/>
        <v>365</v>
      </c>
      <c r="M39" s="5">
        <f t="shared" si="2"/>
        <v>0.28000000000000008</v>
      </c>
      <c r="P39">
        <f t="shared" si="3"/>
        <v>610</v>
      </c>
      <c r="R39" s="4">
        <f t="shared" si="4"/>
        <v>0.56000000000000016</v>
      </c>
    </row>
    <row r="40" spans="7:20" x14ac:dyDescent="0.3">
      <c r="G40">
        <v>29</v>
      </c>
      <c r="H40">
        <f t="shared" si="0"/>
        <v>90</v>
      </c>
      <c r="J40">
        <f t="shared" si="1"/>
        <v>370</v>
      </c>
      <c r="M40" s="5">
        <f t="shared" si="2"/>
        <v>0.29000000000000009</v>
      </c>
      <c r="P40">
        <f t="shared" si="3"/>
        <v>620</v>
      </c>
      <c r="R40" s="4">
        <f t="shared" si="4"/>
        <v>0.58000000000000018</v>
      </c>
    </row>
    <row r="41" spans="7:20" s="2" customFormat="1" ht="15.75" customHeight="1" x14ac:dyDescent="0.3">
      <c r="G41" s="2">
        <v>30</v>
      </c>
      <c r="H41">
        <f t="shared" si="0"/>
        <v>92</v>
      </c>
      <c r="I41" s="2" t="s">
        <v>124</v>
      </c>
      <c r="J41">
        <f t="shared" si="1"/>
        <v>375</v>
      </c>
      <c r="K41" s="2" t="s">
        <v>122</v>
      </c>
      <c r="L41" s="7">
        <v>0.25</v>
      </c>
      <c r="M41" s="5">
        <f t="shared" si="2"/>
        <v>0.3000000000000001</v>
      </c>
      <c r="N41" s="2" t="s">
        <v>119</v>
      </c>
      <c r="O41" s="7">
        <v>0.36</v>
      </c>
      <c r="P41">
        <f t="shared" si="3"/>
        <v>630</v>
      </c>
      <c r="Q41" s="2" t="s">
        <v>128</v>
      </c>
      <c r="R41" s="4">
        <f t="shared" si="4"/>
        <v>0.6000000000000002</v>
      </c>
      <c r="S41" s="2" t="s">
        <v>112</v>
      </c>
      <c r="T41" s="2">
        <v>-5</v>
      </c>
    </row>
    <row r="42" spans="7:20" x14ac:dyDescent="0.3">
      <c r="G42">
        <v>31</v>
      </c>
      <c r="H42">
        <f t="shared" si="0"/>
        <v>94</v>
      </c>
      <c r="J42">
        <f t="shared" si="1"/>
        <v>380</v>
      </c>
      <c r="M42" s="5">
        <f t="shared" si="2"/>
        <v>0.31000000000000011</v>
      </c>
      <c r="P42">
        <f t="shared" si="3"/>
        <v>640</v>
      </c>
      <c r="R42" s="4">
        <f t="shared" si="4"/>
        <v>0.62000000000000022</v>
      </c>
    </row>
    <row r="43" spans="7:20" x14ac:dyDescent="0.3">
      <c r="G43">
        <v>32</v>
      </c>
      <c r="H43">
        <f t="shared" si="0"/>
        <v>96</v>
      </c>
      <c r="J43">
        <f t="shared" si="1"/>
        <v>385</v>
      </c>
      <c r="M43" s="5">
        <f t="shared" si="2"/>
        <v>0.32000000000000012</v>
      </c>
      <c r="P43">
        <f t="shared" si="3"/>
        <v>650</v>
      </c>
      <c r="R43" s="4">
        <f t="shared" si="4"/>
        <v>0.64000000000000024</v>
      </c>
    </row>
    <row r="44" spans="7:20" x14ac:dyDescent="0.3">
      <c r="G44">
        <v>33</v>
      </c>
      <c r="H44">
        <f t="shared" si="0"/>
        <v>98</v>
      </c>
      <c r="J44">
        <f t="shared" si="1"/>
        <v>390</v>
      </c>
      <c r="M44" s="5">
        <f t="shared" si="2"/>
        <v>0.33000000000000013</v>
      </c>
      <c r="P44">
        <f t="shared" si="3"/>
        <v>660</v>
      </c>
      <c r="R44" s="4">
        <f t="shared" si="4"/>
        <v>0.66000000000000025</v>
      </c>
    </row>
    <row r="45" spans="7:20" x14ac:dyDescent="0.3">
      <c r="G45">
        <v>34</v>
      </c>
      <c r="H45">
        <f t="shared" si="0"/>
        <v>100</v>
      </c>
      <c r="J45">
        <f t="shared" si="1"/>
        <v>395</v>
      </c>
      <c r="M45" s="5">
        <f t="shared" si="2"/>
        <v>0.34000000000000014</v>
      </c>
      <c r="P45">
        <f t="shared" si="3"/>
        <v>670</v>
      </c>
      <c r="R45" s="4">
        <f t="shared" si="4"/>
        <v>0.68000000000000027</v>
      </c>
    </row>
    <row r="46" spans="7:20" s="2" customFormat="1" x14ac:dyDescent="0.3">
      <c r="G46" s="2">
        <v>35</v>
      </c>
      <c r="H46">
        <f t="shared" si="0"/>
        <v>102</v>
      </c>
      <c r="I46" s="2">
        <v>20</v>
      </c>
      <c r="J46">
        <f t="shared" si="1"/>
        <v>400</v>
      </c>
      <c r="K46" s="2">
        <v>100</v>
      </c>
      <c r="M46" s="5">
        <f t="shared" si="2"/>
        <v>0.35000000000000014</v>
      </c>
      <c r="N46" s="2" t="s">
        <v>111</v>
      </c>
      <c r="O46" s="6" t="s">
        <v>121</v>
      </c>
      <c r="P46">
        <f t="shared" si="3"/>
        <v>680</v>
      </c>
      <c r="Q46" s="2">
        <v>160</v>
      </c>
      <c r="R46" s="4">
        <f t="shared" si="4"/>
        <v>0.70000000000000029</v>
      </c>
      <c r="S46" s="2" t="s">
        <v>111</v>
      </c>
      <c r="T46" s="6" t="s">
        <v>117</v>
      </c>
    </row>
    <row r="47" spans="7:20" x14ac:dyDescent="0.3">
      <c r="G47">
        <v>36</v>
      </c>
      <c r="H47">
        <f>H46+2+I46</f>
        <v>124</v>
      </c>
      <c r="J47">
        <f>J46+5+K46</f>
        <v>505</v>
      </c>
      <c r="M47" s="5">
        <f t="shared" si="2"/>
        <v>0.36000000000000015</v>
      </c>
      <c r="P47">
        <f>P46+10+Q46</f>
        <v>850</v>
      </c>
      <c r="R47" s="4">
        <f t="shared" si="4"/>
        <v>0.72000000000000031</v>
      </c>
    </row>
    <row r="48" spans="7:20" x14ac:dyDescent="0.3">
      <c r="G48">
        <v>37</v>
      </c>
      <c r="H48">
        <f t="shared" si="0"/>
        <v>126</v>
      </c>
      <c r="J48">
        <f t="shared" si="1"/>
        <v>510</v>
      </c>
      <c r="M48" s="5">
        <f t="shared" si="2"/>
        <v>0.37000000000000016</v>
      </c>
      <c r="P48">
        <f t="shared" si="3"/>
        <v>860</v>
      </c>
      <c r="R48" s="4">
        <f t="shared" si="4"/>
        <v>0.74000000000000032</v>
      </c>
    </row>
    <row r="49" spans="7:20" x14ac:dyDescent="0.3">
      <c r="G49">
        <v>38</v>
      </c>
      <c r="H49">
        <f t="shared" si="0"/>
        <v>128</v>
      </c>
      <c r="J49">
        <f t="shared" si="1"/>
        <v>515</v>
      </c>
      <c r="M49" s="5">
        <f t="shared" si="2"/>
        <v>0.38000000000000017</v>
      </c>
      <c r="P49">
        <f t="shared" si="3"/>
        <v>870</v>
      </c>
      <c r="R49" s="4">
        <f t="shared" si="4"/>
        <v>0.76000000000000034</v>
      </c>
    </row>
    <row r="50" spans="7:20" x14ac:dyDescent="0.3">
      <c r="G50">
        <v>39</v>
      </c>
      <c r="H50">
        <f t="shared" si="0"/>
        <v>130</v>
      </c>
      <c r="J50">
        <f t="shared" si="1"/>
        <v>520</v>
      </c>
      <c r="M50" s="5">
        <f t="shared" si="2"/>
        <v>0.39000000000000018</v>
      </c>
      <c r="P50">
        <f t="shared" si="3"/>
        <v>880</v>
      </c>
      <c r="R50" s="4">
        <f t="shared" si="4"/>
        <v>0.78000000000000036</v>
      </c>
    </row>
    <row r="51" spans="7:20" s="2" customFormat="1" x14ac:dyDescent="0.3">
      <c r="G51" s="2">
        <v>40</v>
      </c>
      <c r="H51">
        <f t="shared" si="0"/>
        <v>132</v>
      </c>
      <c r="I51" s="2" t="s">
        <v>105</v>
      </c>
      <c r="J51">
        <f t="shared" si="1"/>
        <v>525</v>
      </c>
      <c r="K51" s="2" t="s">
        <v>109</v>
      </c>
      <c r="L51" s="2">
        <v>-1</v>
      </c>
      <c r="M51" s="5">
        <f t="shared" si="2"/>
        <v>0.40000000000000019</v>
      </c>
      <c r="N51" s="2" t="s">
        <v>119</v>
      </c>
      <c r="O51" s="7">
        <v>0.48</v>
      </c>
      <c r="P51">
        <f t="shared" si="3"/>
        <v>890</v>
      </c>
      <c r="Q51" s="2" t="s">
        <v>133</v>
      </c>
      <c r="R51" s="4">
        <f t="shared" si="4"/>
        <v>0.80000000000000038</v>
      </c>
      <c r="S51" s="2" t="s">
        <v>118</v>
      </c>
    </row>
    <row r="52" spans="7:20" x14ac:dyDescent="0.3">
      <c r="G52">
        <v>41</v>
      </c>
      <c r="H52">
        <f t="shared" si="0"/>
        <v>134</v>
      </c>
      <c r="J52">
        <f t="shared" si="1"/>
        <v>530</v>
      </c>
      <c r="M52" s="5">
        <f t="shared" si="2"/>
        <v>0.4100000000000002</v>
      </c>
      <c r="P52">
        <f t="shared" si="3"/>
        <v>900</v>
      </c>
      <c r="R52" s="4">
        <f t="shared" si="4"/>
        <v>0.8200000000000004</v>
      </c>
    </row>
    <row r="53" spans="7:20" x14ac:dyDescent="0.3">
      <c r="G53">
        <v>42</v>
      </c>
      <c r="H53">
        <f t="shared" si="0"/>
        <v>136</v>
      </c>
      <c r="J53">
        <f t="shared" si="1"/>
        <v>535</v>
      </c>
      <c r="M53" s="5">
        <f t="shared" si="2"/>
        <v>0.42000000000000021</v>
      </c>
      <c r="P53">
        <f t="shared" si="3"/>
        <v>910</v>
      </c>
      <c r="R53" s="4">
        <f t="shared" si="4"/>
        <v>0.84000000000000041</v>
      </c>
    </row>
    <row r="54" spans="7:20" x14ac:dyDescent="0.3">
      <c r="G54">
        <v>43</v>
      </c>
      <c r="H54">
        <f t="shared" si="0"/>
        <v>138</v>
      </c>
      <c r="J54">
        <f t="shared" si="1"/>
        <v>540</v>
      </c>
      <c r="M54" s="5">
        <f t="shared" si="2"/>
        <v>0.43000000000000022</v>
      </c>
      <c r="P54">
        <f t="shared" si="3"/>
        <v>920</v>
      </c>
      <c r="R54" s="4">
        <f t="shared" si="4"/>
        <v>0.86000000000000043</v>
      </c>
    </row>
    <row r="55" spans="7:20" x14ac:dyDescent="0.3">
      <c r="G55">
        <v>44</v>
      </c>
      <c r="H55">
        <f t="shared" si="0"/>
        <v>140</v>
      </c>
      <c r="J55">
        <f t="shared" si="1"/>
        <v>545</v>
      </c>
      <c r="M55" s="5">
        <f t="shared" si="2"/>
        <v>0.44000000000000022</v>
      </c>
      <c r="P55">
        <f t="shared" si="3"/>
        <v>930</v>
      </c>
      <c r="R55" s="4">
        <f t="shared" si="4"/>
        <v>0.88000000000000045</v>
      </c>
    </row>
    <row r="56" spans="7:20" s="2" customFormat="1" x14ac:dyDescent="0.3">
      <c r="G56" s="2">
        <v>45</v>
      </c>
      <c r="H56">
        <f t="shared" si="0"/>
        <v>142</v>
      </c>
      <c r="I56" s="2">
        <v>25</v>
      </c>
      <c r="J56">
        <f t="shared" si="1"/>
        <v>550</v>
      </c>
      <c r="K56" s="2">
        <v>120</v>
      </c>
      <c r="M56" s="5">
        <f t="shared" si="2"/>
        <v>0.45000000000000023</v>
      </c>
      <c r="N56" s="2" t="s">
        <v>111</v>
      </c>
      <c r="O56" s="6" t="s">
        <v>121</v>
      </c>
      <c r="P56">
        <f t="shared" si="3"/>
        <v>940</v>
      </c>
      <c r="Q56" s="2">
        <v>200</v>
      </c>
      <c r="R56" s="4">
        <f t="shared" si="4"/>
        <v>0.90000000000000047</v>
      </c>
      <c r="S56" s="2" t="s">
        <v>111</v>
      </c>
      <c r="T56" s="6" t="s">
        <v>117</v>
      </c>
    </row>
    <row r="57" spans="7:20" x14ac:dyDescent="0.3">
      <c r="G57">
        <v>46</v>
      </c>
      <c r="H57">
        <f>H56+2+I56</f>
        <v>169</v>
      </c>
      <c r="J57">
        <f>J56+5+K56</f>
        <v>675</v>
      </c>
      <c r="M57" s="5">
        <f t="shared" si="2"/>
        <v>0.46000000000000024</v>
      </c>
      <c r="P57">
        <f>P56+10+Q56</f>
        <v>1150</v>
      </c>
      <c r="R57" s="4">
        <f t="shared" si="4"/>
        <v>0.92000000000000048</v>
      </c>
    </row>
    <row r="58" spans="7:20" x14ac:dyDescent="0.3">
      <c r="G58">
        <v>47</v>
      </c>
      <c r="H58">
        <f t="shared" si="0"/>
        <v>171</v>
      </c>
      <c r="J58">
        <f t="shared" si="1"/>
        <v>680</v>
      </c>
      <c r="M58" s="5">
        <f t="shared" si="2"/>
        <v>0.47000000000000025</v>
      </c>
      <c r="P58">
        <f t="shared" si="3"/>
        <v>1160</v>
      </c>
      <c r="R58" s="4">
        <f t="shared" si="4"/>
        <v>0.9400000000000005</v>
      </c>
    </row>
    <row r="59" spans="7:20" x14ac:dyDescent="0.3">
      <c r="G59">
        <v>48</v>
      </c>
      <c r="H59">
        <f t="shared" si="0"/>
        <v>173</v>
      </c>
      <c r="J59">
        <f t="shared" si="1"/>
        <v>685</v>
      </c>
      <c r="M59" s="5">
        <f t="shared" si="2"/>
        <v>0.48000000000000026</v>
      </c>
      <c r="P59">
        <f t="shared" si="3"/>
        <v>1170</v>
      </c>
      <c r="R59" s="4">
        <f t="shared" si="4"/>
        <v>0.96000000000000052</v>
      </c>
    </row>
    <row r="60" spans="7:20" x14ac:dyDescent="0.3">
      <c r="G60">
        <v>49</v>
      </c>
      <c r="H60">
        <f t="shared" si="0"/>
        <v>175</v>
      </c>
      <c r="J60">
        <f t="shared" si="1"/>
        <v>690</v>
      </c>
      <c r="M60" s="5">
        <f t="shared" si="2"/>
        <v>0.49000000000000027</v>
      </c>
      <c r="P60">
        <f t="shared" si="3"/>
        <v>1180</v>
      </c>
      <c r="R60" s="4">
        <f t="shared" si="4"/>
        <v>0.98000000000000054</v>
      </c>
    </row>
    <row r="61" spans="7:20" s="2" customFormat="1" x14ac:dyDescent="0.3">
      <c r="G61" s="2">
        <v>50</v>
      </c>
      <c r="H61">
        <f t="shared" si="0"/>
        <v>177</v>
      </c>
      <c r="I61" s="2" t="s">
        <v>107</v>
      </c>
      <c r="J61">
        <f t="shared" si="1"/>
        <v>695</v>
      </c>
      <c r="K61" s="2" t="s">
        <v>108</v>
      </c>
      <c r="L61" s="7"/>
      <c r="M61" s="5">
        <f t="shared" si="2"/>
        <v>0.50000000000000022</v>
      </c>
      <c r="N61" s="2" t="s">
        <v>119</v>
      </c>
      <c r="O61" s="7">
        <v>0.6</v>
      </c>
      <c r="P61">
        <f t="shared" si="3"/>
        <v>1190</v>
      </c>
      <c r="Q61" s="2" t="s">
        <v>134</v>
      </c>
      <c r="R61" s="4">
        <f t="shared" si="4"/>
        <v>1.0000000000000004</v>
      </c>
      <c r="S61" s="2" t="s">
        <v>112</v>
      </c>
      <c r="T61" s="2">
        <v>-5</v>
      </c>
    </row>
    <row r="62" spans="7:20" x14ac:dyDescent="0.3">
      <c r="S62" s="2"/>
    </row>
    <row r="63" spans="7:20" x14ac:dyDescent="0.3">
      <c r="K63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FA0E-E4DE-4E45-B1B4-8B4470868237}">
  <dimension ref="A1:BZ317"/>
  <sheetViews>
    <sheetView topLeftCell="A274" zoomScale="115" zoomScaleNormal="115" workbookViewId="0">
      <selection activeCell="B318" sqref="B318:R349"/>
    </sheetView>
  </sheetViews>
  <sheetFormatPr defaultRowHeight="16.5" x14ac:dyDescent="0.3"/>
  <cols>
    <col min="2" max="2" width="9" customWidth="1"/>
    <col min="3" max="3" width="11" bestFit="1" customWidth="1"/>
    <col min="4" max="4" width="7.25" customWidth="1"/>
    <col min="5" max="5" width="8.75" customWidth="1"/>
    <col min="6" max="6" width="5.625" customWidth="1"/>
    <col min="7" max="7" width="7.75" customWidth="1"/>
    <col min="8" max="8" width="7.5" customWidth="1"/>
    <col min="9" max="9" width="6.25" customWidth="1"/>
    <col min="10" max="10" width="8.375" customWidth="1"/>
    <col min="11" max="11" width="7.375" customWidth="1"/>
    <col min="13" max="13" width="11.875" bestFit="1" customWidth="1"/>
    <col min="14" max="14" width="11.875" customWidth="1"/>
    <col min="15" max="16" width="10.125" customWidth="1"/>
    <col min="17" max="17" width="9.875" bestFit="1" customWidth="1"/>
    <col min="18" max="18" width="9.375" bestFit="1" customWidth="1"/>
    <col min="19" max="19" width="10.125" bestFit="1" customWidth="1"/>
    <col min="20" max="20" width="10.5" customWidth="1"/>
    <col min="21" max="22" width="9.375" customWidth="1"/>
    <col min="23" max="23" width="10.25" customWidth="1"/>
    <col min="24" max="25" width="9.5" customWidth="1"/>
    <col min="26" max="26" width="9.375" customWidth="1"/>
    <col min="27" max="27" width="9.375" bestFit="1" customWidth="1"/>
    <col min="28" max="28" width="9.875" customWidth="1"/>
    <col min="29" max="30" width="9.125" customWidth="1"/>
    <col min="31" max="31" width="9.125" bestFit="1" customWidth="1"/>
    <col min="32" max="33" width="11.125" customWidth="1"/>
    <col min="35" max="35" width="9.875" bestFit="1" customWidth="1"/>
    <col min="65" max="65" width="9" style="43"/>
    <col min="67" max="67" width="10.5" style="26" customWidth="1"/>
    <col min="68" max="70" width="10.5" customWidth="1"/>
    <col min="71" max="71" width="9.5" style="26" bestFit="1" customWidth="1"/>
    <col min="72" max="74" width="9.5" customWidth="1"/>
    <col min="75" max="75" width="9.375" style="26" bestFit="1" customWidth="1"/>
    <col min="76" max="76" width="9.375" style="39" bestFit="1" customWidth="1"/>
  </cols>
  <sheetData>
    <row r="1" spans="1:76" x14ac:dyDescent="0.3">
      <c r="A1" t="s">
        <v>555</v>
      </c>
      <c r="L1" t="s">
        <v>135</v>
      </c>
    </row>
    <row r="2" spans="1:76" x14ac:dyDescent="0.3">
      <c r="A2" t="s">
        <v>519</v>
      </c>
      <c r="L2" t="s">
        <v>324</v>
      </c>
      <c r="M2" t="s">
        <v>325</v>
      </c>
      <c r="O2" t="s">
        <v>326</v>
      </c>
      <c r="P2" t="s">
        <v>327</v>
      </c>
      <c r="BL2" s="43"/>
      <c r="BM2"/>
      <c r="BN2" s="26"/>
      <c r="BO2"/>
      <c r="BR2" s="26"/>
      <c r="BS2"/>
      <c r="BV2" s="26"/>
      <c r="BW2" s="39"/>
      <c r="BX2"/>
    </row>
    <row r="3" spans="1:76" x14ac:dyDescent="0.3">
      <c r="A3" t="s">
        <v>520</v>
      </c>
      <c r="E3" t="s">
        <v>304</v>
      </c>
      <c r="K3" t="s">
        <v>136</v>
      </c>
      <c r="L3" s="21">
        <v>5000</v>
      </c>
      <c r="M3" s="21">
        <v>12000</v>
      </c>
      <c r="N3" s="21"/>
      <c r="O3" s="21">
        <v>20000</v>
      </c>
      <c r="P3" s="21">
        <v>45000</v>
      </c>
      <c r="BL3" s="43"/>
      <c r="BM3">
        <v>85000</v>
      </c>
      <c r="BN3" s="26"/>
      <c r="BO3"/>
      <c r="BR3" s="26"/>
      <c r="BS3"/>
      <c r="BV3" s="26"/>
      <c r="BW3" s="39"/>
      <c r="BX3"/>
    </row>
    <row r="4" spans="1:76" x14ac:dyDescent="0.3">
      <c r="E4" t="s">
        <v>306</v>
      </c>
      <c r="K4" t="s">
        <v>137</v>
      </c>
      <c r="L4" s="21">
        <v>4000</v>
      </c>
      <c r="M4" s="21">
        <v>8000</v>
      </c>
      <c r="N4" s="21"/>
      <c r="O4" s="21">
        <v>12000</v>
      </c>
      <c r="P4" s="21">
        <v>25000</v>
      </c>
      <c r="BL4" s="43"/>
      <c r="BM4">
        <v>25000</v>
      </c>
      <c r="BN4" s="26"/>
      <c r="BO4"/>
      <c r="BR4" s="26"/>
      <c r="BS4"/>
      <c r="BV4" s="26"/>
      <c r="BW4" s="39"/>
      <c r="BX4"/>
    </row>
    <row r="5" spans="1:76" x14ac:dyDescent="0.3">
      <c r="E5" t="s">
        <v>305</v>
      </c>
      <c r="L5">
        <v>1</v>
      </c>
      <c r="M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 s="10">
        <v>10</v>
      </c>
      <c r="W5">
        <v>11</v>
      </c>
      <c r="X5">
        <v>12</v>
      </c>
      <c r="Y5">
        <v>13</v>
      </c>
      <c r="Z5">
        <v>14</v>
      </c>
      <c r="AA5">
        <v>15</v>
      </c>
      <c r="AB5">
        <v>16</v>
      </c>
      <c r="AC5">
        <v>17</v>
      </c>
      <c r="AD5">
        <v>18</v>
      </c>
      <c r="AE5">
        <v>19</v>
      </c>
      <c r="AF5" s="10">
        <v>20</v>
      </c>
      <c r="AG5">
        <v>21</v>
      </c>
      <c r="AH5">
        <v>22</v>
      </c>
      <c r="AI5">
        <v>23</v>
      </c>
      <c r="AJ5">
        <v>24</v>
      </c>
      <c r="AK5">
        <v>25</v>
      </c>
      <c r="AL5">
        <v>26</v>
      </c>
      <c r="AM5">
        <v>27</v>
      </c>
      <c r="AN5">
        <v>28</v>
      </c>
      <c r="AO5">
        <v>29</v>
      </c>
      <c r="AP5" s="10">
        <v>30</v>
      </c>
      <c r="AQ5">
        <v>31</v>
      </c>
      <c r="AR5">
        <v>32</v>
      </c>
      <c r="AS5">
        <v>33</v>
      </c>
      <c r="AT5">
        <v>34</v>
      </c>
      <c r="AU5">
        <v>35</v>
      </c>
      <c r="AV5">
        <v>36</v>
      </c>
      <c r="AW5">
        <v>37</v>
      </c>
      <c r="AX5">
        <v>38</v>
      </c>
      <c r="AY5">
        <v>39</v>
      </c>
      <c r="AZ5" s="10">
        <v>40</v>
      </c>
      <c r="BA5">
        <v>41</v>
      </c>
      <c r="BB5">
        <v>42</v>
      </c>
      <c r="BC5">
        <v>43</v>
      </c>
      <c r="BD5">
        <v>44</v>
      </c>
      <c r="BE5">
        <v>45</v>
      </c>
      <c r="BF5">
        <v>46</v>
      </c>
      <c r="BG5">
        <v>47</v>
      </c>
      <c r="BH5">
        <v>48</v>
      </c>
      <c r="BI5">
        <v>49</v>
      </c>
      <c r="BJ5">
        <v>50</v>
      </c>
      <c r="BL5" s="43"/>
      <c r="BM5">
        <v>4</v>
      </c>
      <c r="BN5" s="26">
        <v>7</v>
      </c>
      <c r="BO5"/>
      <c r="BR5" s="26">
        <v>11</v>
      </c>
      <c r="BS5"/>
      <c r="BV5" s="26">
        <v>13</v>
      </c>
      <c r="BW5" s="39">
        <v>14</v>
      </c>
      <c r="BX5"/>
    </row>
    <row r="6" spans="1:76" x14ac:dyDescent="0.3">
      <c r="E6" t="s">
        <v>308</v>
      </c>
      <c r="K6" t="s">
        <v>138</v>
      </c>
      <c r="L6" s="21">
        <v>150</v>
      </c>
      <c r="M6" s="21">
        <f t="shared" ref="M6:U6" si="0">L6+25</f>
        <v>175</v>
      </c>
      <c r="N6" s="21"/>
      <c r="O6" s="21">
        <f>M6+25</f>
        <v>200</v>
      </c>
      <c r="P6" s="21">
        <f>O6+25</f>
        <v>225</v>
      </c>
      <c r="Q6" s="21">
        <f t="shared" si="0"/>
        <v>250</v>
      </c>
      <c r="R6" s="21">
        <f t="shared" si="0"/>
        <v>275</v>
      </c>
      <c r="S6" s="21">
        <f t="shared" si="0"/>
        <v>300</v>
      </c>
      <c r="T6" s="21">
        <f t="shared" si="0"/>
        <v>325</v>
      </c>
      <c r="U6" s="21">
        <f t="shared" si="0"/>
        <v>350</v>
      </c>
      <c r="V6" s="21">
        <f t="shared" ref="V6:AE6" si="1">U6+50</f>
        <v>400</v>
      </c>
      <c r="W6" s="21">
        <f t="shared" si="1"/>
        <v>450</v>
      </c>
      <c r="X6" s="21">
        <f t="shared" si="1"/>
        <v>500</v>
      </c>
      <c r="Y6" s="21">
        <f t="shared" si="1"/>
        <v>550</v>
      </c>
      <c r="Z6" s="21">
        <f t="shared" si="1"/>
        <v>600</v>
      </c>
      <c r="AA6" s="21">
        <f t="shared" si="1"/>
        <v>650</v>
      </c>
      <c r="AB6" s="21">
        <f t="shared" si="1"/>
        <v>700</v>
      </c>
      <c r="AC6" s="21">
        <f t="shared" si="1"/>
        <v>750</v>
      </c>
      <c r="AD6" s="21">
        <f t="shared" si="1"/>
        <v>800</v>
      </c>
      <c r="AE6" s="21">
        <f t="shared" si="1"/>
        <v>850</v>
      </c>
      <c r="AF6" s="21">
        <f t="shared" ref="AF6:AO6" si="2">AE6+75</f>
        <v>925</v>
      </c>
      <c r="AG6" s="21">
        <f t="shared" si="2"/>
        <v>1000</v>
      </c>
      <c r="AH6" s="21">
        <f t="shared" si="2"/>
        <v>1075</v>
      </c>
      <c r="AI6" s="21">
        <f t="shared" si="2"/>
        <v>1150</v>
      </c>
      <c r="AJ6" s="21">
        <f t="shared" si="2"/>
        <v>1225</v>
      </c>
      <c r="AK6" s="21">
        <f t="shared" si="2"/>
        <v>1300</v>
      </c>
      <c r="AL6" s="21">
        <f t="shared" si="2"/>
        <v>1375</v>
      </c>
      <c r="AM6" s="21">
        <f t="shared" si="2"/>
        <v>1450</v>
      </c>
      <c r="AN6" s="21">
        <f t="shared" si="2"/>
        <v>1525</v>
      </c>
      <c r="AO6" s="21">
        <f t="shared" si="2"/>
        <v>1600</v>
      </c>
      <c r="AP6" s="21">
        <f t="shared" ref="AP6:AY6" si="3">AO6+100</f>
        <v>1700</v>
      </c>
      <c r="AQ6" s="21">
        <f t="shared" si="3"/>
        <v>1800</v>
      </c>
      <c r="AR6" s="21">
        <f t="shared" si="3"/>
        <v>1900</v>
      </c>
      <c r="AS6" s="21">
        <f t="shared" si="3"/>
        <v>2000</v>
      </c>
      <c r="AT6" s="21">
        <f t="shared" si="3"/>
        <v>2100</v>
      </c>
      <c r="AU6" s="21">
        <f t="shared" si="3"/>
        <v>2200</v>
      </c>
      <c r="AV6" s="21">
        <f t="shared" si="3"/>
        <v>2300</v>
      </c>
      <c r="AW6" s="21">
        <f t="shared" si="3"/>
        <v>2400</v>
      </c>
      <c r="AX6" s="21">
        <f t="shared" si="3"/>
        <v>2500</v>
      </c>
      <c r="AY6" s="21">
        <f t="shared" si="3"/>
        <v>2600</v>
      </c>
      <c r="AZ6" s="21">
        <f t="shared" ref="AZ6:BI6" si="4">AY6+125</f>
        <v>2725</v>
      </c>
      <c r="BA6" s="21">
        <f t="shared" si="4"/>
        <v>2850</v>
      </c>
      <c r="BB6" s="21">
        <f t="shared" si="4"/>
        <v>2975</v>
      </c>
      <c r="BC6" s="21">
        <f t="shared" si="4"/>
        <v>3100</v>
      </c>
      <c r="BD6" s="21">
        <f t="shared" si="4"/>
        <v>3225</v>
      </c>
      <c r="BE6" s="21">
        <f t="shared" si="4"/>
        <v>3350</v>
      </c>
      <c r="BF6" s="21">
        <f t="shared" si="4"/>
        <v>3475</v>
      </c>
      <c r="BG6" s="21">
        <f t="shared" si="4"/>
        <v>3600</v>
      </c>
      <c r="BH6" s="21">
        <f t="shared" si="4"/>
        <v>3725</v>
      </c>
      <c r="BI6" s="21">
        <f t="shared" si="4"/>
        <v>3850</v>
      </c>
      <c r="BJ6" s="21"/>
      <c r="BL6" s="43"/>
      <c r="BM6">
        <v>160</v>
      </c>
      <c r="BN6" s="27">
        <v>220</v>
      </c>
      <c r="BO6" s="21"/>
      <c r="BP6" s="21"/>
      <c r="BQ6" s="21"/>
      <c r="BR6" s="27">
        <v>320</v>
      </c>
      <c r="BS6" s="22"/>
      <c r="BT6" s="22"/>
      <c r="BU6" s="22"/>
      <c r="BV6" s="27">
        <v>380</v>
      </c>
      <c r="BW6" s="40">
        <v>410</v>
      </c>
      <c r="BX6"/>
    </row>
    <row r="7" spans="1:76" x14ac:dyDescent="0.3">
      <c r="K7" t="s">
        <v>139</v>
      </c>
      <c r="L7" s="21">
        <v>600</v>
      </c>
      <c r="M7" s="21">
        <f t="shared" ref="M7:U7" si="5">L7+50</f>
        <v>650</v>
      </c>
      <c r="N7" s="21"/>
      <c r="O7" s="21">
        <f>M7+50</f>
        <v>700</v>
      </c>
      <c r="P7" s="21">
        <f>O7+50</f>
        <v>750</v>
      </c>
      <c r="Q7" s="21">
        <f t="shared" si="5"/>
        <v>800</v>
      </c>
      <c r="R7" s="21">
        <f t="shared" si="5"/>
        <v>850</v>
      </c>
      <c r="S7" s="21">
        <f t="shared" si="5"/>
        <v>900</v>
      </c>
      <c r="T7" s="21">
        <f t="shared" si="5"/>
        <v>950</v>
      </c>
      <c r="U7" s="21">
        <f t="shared" si="5"/>
        <v>1000</v>
      </c>
      <c r="V7" s="21">
        <f t="shared" ref="V7:AE7" si="6">U7+100</f>
        <v>1100</v>
      </c>
      <c r="W7" s="21">
        <f t="shared" si="6"/>
        <v>1200</v>
      </c>
      <c r="X7" s="21">
        <f t="shared" si="6"/>
        <v>1300</v>
      </c>
      <c r="Y7" s="21">
        <f t="shared" si="6"/>
        <v>1400</v>
      </c>
      <c r="Z7" s="21">
        <f t="shared" si="6"/>
        <v>1500</v>
      </c>
      <c r="AA7" s="21">
        <f t="shared" si="6"/>
        <v>1600</v>
      </c>
      <c r="AB7" s="21">
        <f t="shared" si="6"/>
        <v>1700</v>
      </c>
      <c r="AC7" s="21">
        <f t="shared" si="6"/>
        <v>1800</v>
      </c>
      <c r="AD7" s="21">
        <f t="shared" si="6"/>
        <v>1900</v>
      </c>
      <c r="AE7" s="21">
        <f t="shared" si="6"/>
        <v>2000</v>
      </c>
      <c r="AF7" s="21">
        <f t="shared" ref="AF7:AO7" si="7">AE7+150</f>
        <v>2150</v>
      </c>
      <c r="AG7" s="21">
        <f t="shared" si="7"/>
        <v>2300</v>
      </c>
      <c r="AH7" s="21">
        <f t="shared" si="7"/>
        <v>2450</v>
      </c>
      <c r="AI7" s="21">
        <f t="shared" si="7"/>
        <v>2600</v>
      </c>
      <c r="AJ7" s="21">
        <f t="shared" si="7"/>
        <v>2750</v>
      </c>
      <c r="AK7" s="21">
        <f t="shared" si="7"/>
        <v>2900</v>
      </c>
      <c r="AL7" s="21">
        <f t="shared" si="7"/>
        <v>3050</v>
      </c>
      <c r="AM7" s="21">
        <f t="shared" si="7"/>
        <v>3200</v>
      </c>
      <c r="AN7" s="21">
        <f t="shared" si="7"/>
        <v>3350</v>
      </c>
      <c r="AO7" s="21">
        <f t="shared" si="7"/>
        <v>3500</v>
      </c>
      <c r="AP7" s="21">
        <f t="shared" ref="AP7:AY7" si="8">AO7+200</f>
        <v>3700</v>
      </c>
      <c r="AQ7" s="21">
        <f t="shared" si="8"/>
        <v>3900</v>
      </c>
      <c r="AR7" s="21">
        <f t="shared" si="8"/>
        <v>4100</v>
      </c>
      <c r="AS7" s="21">
        <f t="shared" si="8"/>
        <v>4300</v>
      </c>
      <c r="AT7" s="21">
        <f t="shared" si="8"/>
        <v>4500</v>
      </c>
      <c r="AU7" s="21">
        <f t="shared" si="8"/>
        <v>4700</v>
      </c>
      <c r="AV7" s="21">
        <f t="shared" si="8"/>
        <v>4900</v>
      </c>
      <c r="AW7" s="21">
        <f t="shared" si="8"/>
        <v>5100</v>
      </c>
      <c r="AX7" s="21">
        <f t="shared" si="8"/>
        <v>5300</v>
      </c>
      <c r="AY7" s="21">
        <f t="shared" si="8"/>
        <v>5500</v>
      </c>
      <c r="AZ7" s="21">
        <f t="shared" ref="AZ7:BI7" si="9">AY7+250</f>
        <v>5750</v>
      </c>
      <c r="BA7" s="21">
        <f t="shared" si="9"/>
        <v>6000</v>
      </c>
      <c r="BB7" s="21">
        <f t="shared" si="9"/>
        <v>6250</v>
      </c>
      <c r="BC7" s="21">
        <f t="shared" si="9"/>
        <v>6500</v>
      </c>
      <c r="BD7" s="21">
        <f t="shared" si="9"/>
        <v>6750</v>
      </c>
      <c r="BE7" s="21">
        <f t="shared" si="9"/>
        <v>7000</v>
      </c>
      <c r="BF7" s="21">
        <f t="shared" si="9"/>
        <v>7250</v>
      </c>
      <c r="BG7" s="21">
        <f t="shared" si="9"/>
        <v>7500</v>
      </c>
      <c r="BH7" s="21">
        <f t="shared" si="9"/>
        <v>7750</v>
      </c>
      <c r="BI7" s="21">
        <f t="shared" si="9"/>
        <v>8000</v>
      </c>
      <c r="BJ7" s="21"/>
      <c r="BL7" s="43"/>
      <c r="BM7">
        <v>780</v>
      </c>
      <c r="BN7" s="27">
        <v>960</v>
      </c>
      <c r="BO7" s="21"/>
      <c r="BP7" s="21"/>
      <c r="BQ7" s="21"/>
      <c r="BR7" s="27">
        <v>1260</v>
      </c>
      <c r="BS7" s="21"/>
      <c r="BT7" s="21"/>
      <c r="BU7" s="21"/>
      <c r="BV7" s="27">
        <v>1440</v>
      </c>
      <c r="BW7" s="40">
        <v>1530</v>
      </c>
      <c r="BX7"/>
    </row>
    <row r="8" spans="1:76" x14ac:dyDescent="0.3">
      <c r="K8" t="s">
        <v>140</v>
      </c>
      <c r="L8" s="21">
        <v>300</v>
      </c>
      <c r="M8" s="21">
        <f>L8+40</f>
        <v>340</v>
      </c>
      <c r="N8" s="21"/>
      <c r="O8" s="21">
        <f>M8+40</f>
        <v>380</v>
      </c>
      <c r="P8" s="21">
        <f>O8+40</f>
        <v>420</v>
      </c>
      <c r="Q8" s="21">
        <f t="shared" ref="Q8:U8" si="10">P8+40</f>
        <v>460</v>
      </c>
      <c r="R8" s="21">
        <f t="shared" si="10"/>
        <v>500</v>
      </c>
      <c r="S8" s="21">
        <f t="shared" si="10"/>
        <v>540</v>
      </c>
      <c r="T8" s="21">
        <f t="shared" si="10"/>
        <v>580</v>
      </c>
      <c r="U8" s="21">
        <f t="shared" si="10"/>
        <v>620</v>
      </c>
      <c r="V8" s="21">
        <f t="shared" ref="V8:AE8" si="11">U8+70</f>
        <v>690</v>
      </c>
      <c r="W8" s="21">
        <f t="shared" si="11"/>
        <v>760</v>
      </c>
      <c r="X8" s="21">
        <f t="shared" si="11"/>
        <v>830</v>
      </c>
      <c r="Y8" s="21">
        <f t="shared" si="11"/>
        <v>900</v>
      </c>
      <c r="Z8" s="21">
        <f t="shared" si="11"/>
        <v>970</v>
      </c>
      <c r="AA8" s="21">
        <f t="shared" si="11"/>
        <v>1040</v>
      </c>
      <c r="AB8" s="21">
        <f t="shared" si="11"/>
        <v>1110</v>
      </c>
      <c r="AC8" s="21">
        <f t="shared" si="11"/>
        <v>1180</v>
      </c>
      <c r="AD8" s="21">
        <f t="shared" si="11"/>
        <v>1250</v>
      </c>
      <c r="AE8" s="21">
        <f t="shared" si="11"/>
        <v>1320</v>
      </c>
      <c r="AF8" s="21">
        <f t="shared" ref="AF8:AO8" si="12">AE8+100</f>
        <v>1420</v>
      </c>
      <c r="AG8" s="21">
        <f t="shared" si="12"/>
        <v>1520</v>
      </c>
      <c r="AH8" s="21">
        <f t="shared" si="12"/>
        <v>1620</v>
      </c>
      <c r="AI8" s="21">
        <f t="shared" si="12"/>
        <v>1720</v>
      </c>
      <c r="AJ8" s="21">
        <f t="shared" si="12"/>
        <v>1820</v>
      </c>
      <c r="AK8" s="21">
        <f t="shared" si="12"/>
        <v>1920</v>
      </c>
      <c r="AL8" s="21">
        <f t="shared" si="12"/>
        <v>2020</v>
      </c>
      <c r="AM8" s="21">
        <f t="shared" si="12"/>
        <v>2120</v>
      </c>
      <c r="AN8" s="21">
        <f t="shared" si="12"/>
        <v>2220</v>
      </c>
      <c r="AO8" s="21">
        <f t="shared" si="12"/>
        <v>2320</v>
      </c>
      <c r="AP8" s="21">
        <f t="shared" ref="AP8:AY8" si="13">AO8+130</f>
        <v>2450</v>
      </c>
      <c r="AQ8" s="21">
        <f t="shared" si="13"/>
        <v>2580</v>
      </c>
      <c r="AR8" s="21">
        <f t="shared" si="13"/>
        <v>2710</v>
      </c>
      <c r="AS8" s="21">
        <f t="shared" si="13"/>
        <v>2840</v>
      </c>
      <c r="AT8" s="21">
        <f t="shared" si="13"/>
        <v>2970</v>
      </c>
      <c r="AU8" s="21">
        <f t="shared" si="13"/>
        <v>3100</v>
      </c>
      <c r="AV8" s="21">
        <f t="shared" si="13"/>
        <v>3230</v>
      </c>
      <c r="AW8" s="21">
        <f t="shared" si="13"/>
        <v>3360</v>
      </c>
      <c r="AX8" s="21">
        <f t="shared" si="13"/>
        <v>3490</v>
      </c>
      <c r="AY8" s="21">
        <f t="shared" si="13"/>
        <v>3620</v>
      </c>
      <c r="AZ8" s="21">
        <f t="shared" ref="AZ8:BI8" si="14">AY8+160</f>
        <v>3780</v>
      </c>
      <c r="BA8" s="21">
        <f t="shared" si="14"/>
        <v>3940</v>
      </c>
      <c r="BB8" s="21">
        <f t="shared" si="14"/>
        <v>4100</v>
      </c>
      <c r="BC8" s="21">
        <f t="shared" si="14"/>
        <v>4260</v>
      </c>
      <c r="BD8" s="21">
        <f t="shared" si="14"/>
        <v>4420</v>
      </c>
      <c r="BE8" s="21">
        <f t="shared" si="14"/>
        <v>4580</v>
      </c>
      <c r="BF8" s="21">
        <f t="shared" si="14"/>
        <v>4740</v>
      </c>
      <c r="BG8" s="21">
        <f t="shared" si="14"/>
        <v>4900</v>
      </c>
      <c r="BH8" s="21">
        <f t="shared" si="14"/>
        <v>5060</v>
      </c>
      <c r="BI8" s="21">
        <f t="shared" si="14"/>
        <v>5220</v>
      </c>
      <c r="BJ8" s="21"/>
      <c r="BL8" s="43"/>
      <c r="BM8">
        <v>420</v>
      </c>
      <c r="BN8" s="27">
        <v>540</v>
      </c>
      <c r="BO8" s="21"/>
      <c r="BP8" s="21"/>
      <c r="BQ8" s="21"/>
      <c r="BR8" s="27">
        <v>740</v>
      </c>
      <c r="BS8" s="21"/>
      <c r="BT8" s="21"/>
      <c r="BU8" s="21"/>
      <c r="BV8" s="27">
        <v>860</v>
      </c>
      <c r="BW8" s="40">
        <v>920</v>
      </c>
      <c r="BX8"/>
    </row>
    <row r="9" spans="1:76" x14ac:dyDescent="0.3">
      <c r="K9" t="s">
        <v>141</v>
      </c>
      <c r="L9" s="21">
        <v>1000</v>
      </c>
      <c r="M9" s="21">
        <f t="shared" ref="M9:U9" si="15">L9+80</f>
        <v>1080</v>
      </c>
      <c r="N9" s="21"/>
      <c r="O9" s="21">
        <f>M9+80</f>
        <v>1160</v>
      </c>
      <c r="P9" s="21">
        <f>O9+80</f>
        <v>1240</v>
      </c>
      <c r="Q9" s="21">
        <f t="shared" si="15"/>
        <v>1320</v>
      </c>
      <c r="R9" s="21">
        <f t="shared" si="15"/>
        <v>1400</v>
      </c>
      <c r="S9" s="21">
        <f t="shared" si="15"/>
        <v>1480</v>
      </c>
      <c r="T9" s="21">
        <f t="shared" si="15"/>
        <v>1560</v>
      </c>
      <c r="U9" s="21">
        <f t="shared" si="15"/>
        <v>1640</v>
      </c>
      <c r="V9" s="21">
        <f t="shared" ref="V9:AE9" si="16">U9+140</f>
        <v>1780</v>
      </c>
      <c r="W9" s="21">
        <f t="shared" si="16"/>
        <v>1920</v>
      </c>
      <c r="X9" s="21">
        <f t="shared" si="16"/>
        <v>2060</v>
      </c>
      <c r="Y9" s="21">
        <f t="shared" si="16"/>
        <v>2200</v>
      </c>
      <c r="Z9" s="21">
        <f t="shared" si="16"/>
        <v>2340</v>
      </c>
      <c r="AA9" s="21">
        <f t="shared" si="16"/>
        <v>2480</v>
      </c>
      <c r="AB9" s="21">
        <f t="shared" si="16"/>
        <v>2620</v>
      </c>
      <c r="AC9" s="21">
        <f t="shared" si="16"/>
        <v>2760</v>
      </c>
      <c r="AD9" s="21">
        <f t="shared" si="16"/>
        <v>2900</v>
      </c>
      <c r="AE9" s="21">
        <f t="shared" si="16"/>
        <v>3040</v>
      </c>
      <c r="AF9" s="21">
        <f t="shared" ref="AF9:AO9" si="17">AE9+200</f>
        <v>3240</v>
      </c>
      <c r="AG9" s="21">
        <f t="shared" si="17"/>
        <v>3440</v>
      </c>
      <c r="AH9" s="21">
        <f t="shared" si="17"/>
        <v>3640</v>
      </c>
      <c r="AI9" s="21">
        <f t="shared" si="17"/>
        <v>3840</v>
      </c>
      <c r="AJ9" s="21">
        <f t="shared" si="17"/>
        <v>4040</v>
      </c>
      <c r="AK9" s="21">
        <f t="shared" si="17"/>
        <v>4240</v>
      </c>
      <c r="AL9" s="21">
        <f t="shared" si="17"/>
        <v>4440</v>
      </c>
      <c r="AM9" s="21">
        <f t="shared" si="17"/>
        <v>4640</v>
      </c>
      <c r="AN9" s="21">
        <f t="shared" si="17"/>
        <v>4840</v>
      </c>
      <c r="AO9" s="21">
        <f t="shared" si="17"/>
        <v>5040</v>
      </c>
      <c r="AP9" s="21">
        <f t="shared" ref="AP9:AX9" si="18">AO9+260</f>
        <v>5300</v>
      </c>
      <c r="AQ9" s="21">
        <f t="shared" si="18"/>
        <v>5560</v>
      </c>
      <c r="AR9" s="21">
        <f t="shared" si="18"/>
        <v>5820</v>
      </c>
      <c r="AS9" s="21">
        <f t="shared" si="18"/>
        <v>6080</v>
      </c>
      <c r="AT9" s="21">
        <f t="shared" si="18"/>
        <v>6340</v>
      </c>
      <c r="AU9" s="21">
        <f t="shared" si="18"/>
        <v>6600</v>
      </c>
      <c r="AV9" s="21">
        <f t="shared" si="18"/>
        <v>6860</v>
      </c>
      <c r="AW9" s="21">
        <f t="shared" si="18"/>
        <v>7120</v>
      </c>
      <c r="AX9" s="21">
        <f t="shared" si="18"/>
        <v>7380</v>
      </c>
      <c r="AY9" s="21">
        <f t="shared" ref="AY9:BI9" si="19">AX9+320</f>
        <v>7700</v>
      </c>
      <c r="AZ9" s="21">
        <f t="shared" si="19"/>
        <v>8020</v>
      </c>
      <c r="BA9" s="21">
        <f t="shared" si="19"/>
        <v>8340</v>
      </c>
      <c r="BB9" s="21">
        <f t="shared" si="19"/>
        <v>8660</v>
      </c>
      <c r="BC9" s="21">
        <f t="shared" si="19"/>
        <v>8980</v>
      </c>
      <c r="BD9" s="21">
        <f t="shared" si="19"/>
        <v>9300</v>
      </c>
      <c r="BE9" s="21">
        <f t="shared" si="19"/>
        <v>9620</v>
      </c>
      <c r="BF9" s="21">
        <f t="shared" si="19"/>
        <v>9940</v>
      </c>
      <c r="BG9" s="21">
        <f t="shared" si="19"/>
        <v>10260</v>
      </c>
      <c r="BH9" s="21">
        <f t="shared" si="19"/>
        <v>10580</v>
      </c>
      <c r="BI9" s="21">
        <f t="shared" si="19"/>
        <v>10900</v>
      </c>
      <c r="BJ9" s="21"/>
      <c r="BL9" s="43"/>
      <c r="BM9">
        <v>1240</v>
      </c>
      <c r="BN9" s="27">
        <v>1480</v>
      </c>
      <c r="BO9" s="21"/>
      <c r="BP9" s="21"/>
      <c r="BQ9" s="21"/>
      <c r="BR9" s="27">
        <v>1880</v>
      </c>
      <c r="BS9" s="21"/>
      <c r="BT9" s="21"/>
      <c r="BU9" s="21"/>
      <c r="BV9" s="27">
        <v>2120</v>
      </c>
      <c r="BW9" s="40">
        <v>2240</v>
      </c>
      <c r="BX9"/>
    </row>
    <row r="10" spans="1:76" x14ac:dyDescent="0.3">
      <c r="K10" t="s">
        <v>142</v>
      </c>
      <c r="L10" s="21">
        <v>2500</v>
      </c>
      <c r="M10" s="21">
        <f>L10+100</f>
        <v>2600</v>
      </c>
      <c r="N10" s="21"/>
      <c r="O10" s="21">
        <f>M10+100</f>
        <v>2700</v>
      </c>
      <c r="P10" s="21">
        <f>O10+100</f>
        <v>2800</v>
      </c>
      <c r="Q10" s="21">
        <f t="shared" ref="Q10:U10" si="20">P10+100</f>
        <v>2900</v>
      </c>
      <c r="R10" s="21">
        <f t="shared" si="20"/>
        <v>3000</v>
      </c>
      <c r="S10" s="21">
        <f t="shared" si="20"/>
        <v>3100</v>
      </c>
      <c r="T10" s="21">
        <f t="shared" si="20"/>
        <v>3200</v>
      </c>
      <c r="U10" s="21">
        <f t="shared" si="20"/>
        <v>3300</v>
      </c>
      <c r="V10" s="21">
        <f t="shared" ref="V10:AE10" si="21">U10+175</f>
        <v>3475</v>
      </c>
      <c r="W10" s="21">
        <f t="shared" si="21"/>
        <v>3650</v>
      </c>
      <c r="X10" s="21">
        <f t="shared" si="21"/>
        <v>3825</v>
      </c>
      <c r="Y10" s="21">
        <f t="shared" si="21"/>
        <v>4000</v>
      </c>
      <c r="Z10" s="21">
        <f t="shared" si="21"/>
        <v>4175</v>
      </c>
      <c r="AA10" s="21">
        <f t="shared" si="21"/>
        <v>4350</v>
      </c>
      <c r="AB10" s="21">
        <f t="shared" si="21"/>
        <v>4525</v>
      </c>
      <c r="AC10" s="21">
        <f t="shared" si="21"/>
        <v>4700</v>
      </c>
      <c r="AD10" s="21">
        <f t="shared" si="21"/>
        <v>4875</v>
      </c>
      <c r="AE10" s="21">
        <f t="shared" si="21"/>
        <v>5050</v>
      </c>
      <c r="AF10" s="21">
        <f t="shared" ref="AF10:AO10" si="22">AE10+250</f>
        <v>5300</v>
      </c>
      <c r="AG10" s="21">
        <f t="shared" si="22"/>
        <v>5550</v>
      </c>
      <c r="AH10" s="21">
        <f t="shared" si="22"/>
        <v>5800</v>
      </c>
      <c r="AI10" s="21">
        <f t="shared" si="22"/>
        <v>6050</v>
      </c>
      <c r="AJ10" s="21">
        <f t="shared" si="22"/>
        <v>6300</v>
      </c>
      <c r="AK10" s="21">
        <f t="shared" si="22"/>
        <v>6550</v>
      </c>
      <c r="AL10" s="21">
        <f t="shared" si="22"/>
        <v>6800</v>
      </c>
      <c r="AM10" s="21">
        <f t="shared" si="22"/>
        <v>7050</v>
      </c>
      <c r="AN10" s="21">
        <f t="shared" si="22"/>
        <v>7300</v>
      </c>
      <c r="AO10" s="21">
        <f t="shared" si="22"/>
        <v>7550</v>
      </c>
      <c r="AP10" s="21">
        <f t="shared" ref="AP10:AY10" si="23">AO10+325</f>
        <v>7875</v>
      </c>
      <c r="AQ10" s="21">
        <f t="shared" si="23"/>
        <v>8200</v>
      </c>
      <c r="AR10" s="21">
        <f t="shared" si="23"/>
        <v>8525</v>
      </c>
      <c r="AS10" s="21">
        <f t="shared" si="23"/>
        <v>8850</v>
      </c>
      <c r="AT10" s="21">
        <f t="shared" si="23"/>
        <v>9175</v>
      </c>
      <c r="AU10" s="21">
        <f t="shared" si="23"/>
        <v>9500</v>
      </c>
      <c r="AV10" s="21">
        <f t="shared" si="23"/>
        <v>9825</v>
      </c>
      <c r="AW10" s="21">
        <f t="shared" si="23"/>
        <v>10150</v>
      </c>
      <c r="AX10" s="21">
        <f t="shared" si="23"/>
        <v>10475</v>
      </c>
      <c r="AY10" s="21">
        <f t="shared" si="23"/>
        <v>10800</v>
      </c>
      <c r="AZ10" s="21">
        <f t="shared" ref="AZ10:BI10" si="24">AY10+400</f>
        <v>11200</v>
      </c>
      <c r="BA10" s="21">
        <f t="shared" si="24"/>
        <v>11600</v>
      </c>
      <c r="BB10" s="21">
        <f t="shared" si="24"/>
        <v>12000</v>
      </c>
      <c r="BC10" s="21">
        <f t="shared" si="24"/>
        <v>12400</v>
      </c>
      <c r="BD10" s="21">
        <f t="shared" si="24"/>
        <v>12800</v>
      </c>
      <c r="BE10" s="21">
        <f t="shared" si="24"/>
        <v>13200</v>
      </c>
      <c r="BF10" s="21">
        <f t="shared" si="24"/>
        <v>13600</v>
      </c>
      <c r="BG10" s="21">
        <f t="shared" si="24"/>
        <v>14000</v>
      </c>
      <c r="BH10" s="21">
        <f t="shared" si="24"/>
        <v>14400</v>
      </c>
      <c r="BI10" s="21">
        <f t="shared" si="24"/>
        <v>14800</v>
      </c>
      <c r="BJ10" s="21"/>
      <c r="BL10" s="43"/>
      <c r="BM10">
        <v>1800</v>
      </c>
      <c r="BN10" s="27">
        <v>2100</v>
      </c>
      <c r="BO10" s="21"/>
      <c r="BP10" s="21"/>
      <c r="BQ10" s="21"/>
      <c r="BR10" s="27">
        <v>2600</v>
      </c>
      <c r="BS10" s="21"/>
      <c r="BT10" s="21"/>
      <c r="BU10" s="21"/>
      <c r="BV10" s="27">
        <v>2900</v>
      </c>
      <c r="BW10" s="40">
        <v>3050</v>
      </c>
      <c r="BX10"/>
    </row>
    <row r="11" spans="1:76" x14ac:dyDescent="0.3">
      <c r="L11" s="9" t="s">
        <v>143</v>
      </c>
      <c r="M11" s="9"/>
      <c r="N11" s="9"/>
      <c r="O11" s="9">
        <f>SUM(L6:BJ10)</f>
        <v>942530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L11" s="43"/>
      <c r="BM11"/>
      <c r="BN11" s="27"/>
      <c r="BO11" s="9"/>
      <c r="BP11" s="9"/>
      <c r="BQ11" s="9"/>
      <c r="BR11" s="27"/>
      <c r="BS11" s="9"/>
      <c r="BT11" s="9"/>
      <c r="BU11" s="9"/>
      <c r="BV11" s="27"/>
      <c r="BW11" s="40"/>
      <c r="BX11"/>
    </row>
    <row r="12" spans="1:76" x14ac:dyDescent="0.3"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L12" s="43"/>
      <c r="BM12"/>
      <c r="BN12" s="27"/>
      <c r="BO12" s="9"/>
      <c r="BP12" s="9"/>
      <c r="BQ12" s="9"/>
      <c r="BR12" s="27"/>
      <c r="BS12" s="9"/>
      <c r="BT12" s="9"/>
      <c r="BU12" s="9"/>
      <c r="BV12" s="27"/>
      <c r="BW12" s="40"/>
      <c r="BX12"/>
    </row>
    <row r="13" spans="1:76" x14ac:dyDescent="0.3">
      <c r="K13" t="s">
        <v>144</v>
      </c>
      <c r="L13" s="21">
        <v>6000</v>
      </c>
      <c r="M13" s="21">
        <v>15000</v>
      </c>
      <c r="N13" s="21"/>
      <c r="O13" s="21">
        <f>25000*1.5</f>
        <v>37500</v>
      </c>
      <c r="P13" s="21">
        <v>90000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L13" s="43"/>
      <c r="BM13">
        <v>90000</v>
      </c>
      <c r="BN13" s="26"/>
      <c r="BO13"/>
      <c r="BR13" s="27"/>
      <c r="BS13" s="9"/>
      <c r="BT13" s="9"/>
      <c r="BU13" s="9"/>
      <c r="BV13" s="27"/>
      <c r="BW13" s="40"/>
      <c r="BX13"/>
    </row>
    <row r="14" spans="1:76" x14ac:dyDescent="0.3">
      <c r="A14" t="s">
        <v>527</v>
      </c>
      <c r="K14" t="s">
        <v>145</v>
      </c>
      <c r="L14" s="21">
        <v>25000</v>
      </c>
      <c r="M14" s="21">
        <v>25000</v>
      </c>
      <c r="N14" s="21"/>
      <c r="O14" s="21">
        <v>25000</v>
      </c>
      <c r="P14" s="21">
        <v>25000</v>
      </c>
      <c r="BL14" s="43"/>
      <c r="BM14">
        <v>25000</v>
      </c>
      <c r="BN14" s="26"/>
      <c r="BO14"/>
      <c r="BR14" s="26"/>
      <c r="BS14"/>
      <c r="BV14" s="26"/>
      <c r="BW14" s="39"/>
      <c r="BX14"/>
    </row>
    <row r="15" spans="1:76" x14ac:dyDescent="0.3">
      <c r="L15" t="s">
        <v>146</v>
      </c>
      <c r="O15" s="11">
        <f>SUM(L13:P14)</f>
        <v>248500</v>
      </c>
      <c r="Q15" s="11"/>
      <c r="R15" s="11"/>
      <c r="S15" s="11"/>
    </row>
    <row r="16" spans="1:76" x14ac:dyDescent="0.3">
      <c r="D16">
        <v>1</v>
      </c>
      <c r="G16">
        <v>2</v>
      </c>
      <c r="AC16">
        <v>60</v>
      </c>
    </row>
    <row r="17" spans="1:78" x14ac:dyDescent="0.3">
      <c r="A17" t="s">
        <v>419</v>
      </c>
      <c r="B17" t="s">
        <v>557</v>
      </c>
      <c r="C17" t="s">
        <v>255</v>
      </c>
      <c r="D17" t="s">
        <v>254</v>
      </c>
      <c r="F17" t="s">
        <v>251</v>
      </c>
      <c r="G17" t="s">
        <v>250</v>
      </c>
      <c r="I17" t="s">
        <v>251</v>
      </c>
      <c r="J17" t="s">
        <v>250</v>
      </c>
      <c r="L17" t="s">
        <v>251</v>
      </c>
      <c r="M17" t="s">
        <v>250</v>
      </c>
      <c r="O17" t="s">
        <v>303</v>
      </c>
      <c r="P17" t="s">
        <v>453</v>
      </c>
      <c r="Q17" t="s">
        <v>302</v>
      </c>
      <c r="R17" t="s">
        <v>246</v>
      </c>
      <c r="T17" t="s">
        <v>147</v>
      </c>
      <c r="U17" t="s">
        <v>148</v>
      </c>
      <c r="V17" t="s">
        <v>149</v>
      </c>
      <c r="W17" t="s">
        <v>150</v>
      </c>
      <c r="Y17" t="s">
        <v>151</v>
      </c>
      <c r="Z17" t="s">
        <v>152</v>
      </c>
      <c r="AA17" t="s">
        <v>150</v>
      </c>
      <c r="AB17" t="s">
        <v>253</v>
      </c>
      <c r="AC17" t="s">
        <v>252</v>
      </c>
      <c r="AE17" t="s">
        <v>153</v>
      </c>
      <c r="AF17" t="s">
        <v>154</v>
      </c>
      <c r="AG17" s="12" t="s">
        <v>155</v>
      </c>
      <c r="AH17" t="s">
        <v>150</v>
      </c>
      <c r="AU17" t="s">
        <v>274</v>
      </c>
      <c r="BM17" t="s">
        <v>303</v>
      </c>
      <c r="BN17" s="43" t="s">
        <v>302</v>
      </c>
      <c r="BO17" t="s">
        <v>246</v>
      </c>
      <c r="BQ17" s="26" t="s">
        <v>258</v>
      </c>
      <c r="BS17"/>
      <c r="BU17" s="26" t="s">
        <v>259</v>
      </c>
      <c r="BW17"/>
      <c r="BX17"/>
      <c r="BY17" s="39" t="s">
        <v>260</v>
      </c>
      <c r="BZ17" s="26" t="s">
        <v>261</v>
      </c>
    </row>
    <row r="18" spans="1:78" x14ac:dyDescent="0.3">
      <c r="A18" s="25">
        <v>1</v>
      </c>
      <c r="B18" s="73">
        <v>4</v>
      </c>
      <c r="C18">
        <v>2</v>
      </c>
      <c r="D18">
        <v>20</v>
      </c>
      <c r="E18" s="16" t="s">
        <v>521</v>
      </c>
      <c r="F18" s="16">
        <f>10+(A18*B18)</f>
        <v>14</v>
      </c>
      <c r="G18" s="16">
        <v>5</v>
      </c>
      <c r="H18" s="16" t="s">
        <v>247</v>
      </c>
      <c r="I18" s="16">
        <f t="shared" ref="I18:I49" si="25">F18*1.5</f>
        <v>21</v>
      </c>
      <c r="J18" s="16">
        <f>ROUNDDOWN(G18*1.5,0)</f>
        <v>7</v>
      </c>
      <c r="K18" t="s">
        <v>256</v>
      </c>
      <c r="N18">
        <f>(O18-10)/P18</f>
        <v>50</v>
      </c>
      <c r="O18">
        <v>60</v>
      </c>
      <c r="P18">
        <f>ROUNDDOWN((O18-10)/30,0)</f>
        <v>1</v>
      </c>
      <c r="Q18" s="36">
        <v>2.5</v>
      </c>
      <c r="R18" s="25">
        <v>2</v>
      </c>
      <c r="S18" s="13" t="s">
        <v>156</v>
      </c>
      <c r="T18" s="84">
        <f>ROUNDDOWN((O18-7)/Q18+(P18*5),0)</f>
        <v>26</v>
      </c>
      <c r="U18" s="9">
        <f t="shared" ref="U18:U49" si="26">T18*D18*0.4</f>
        <v>208</v>
      </c>
      <c r="V18" s="9">
        <v>100</v>
      </c>
      <c r="W18" s="9">
        <f>SUM(U18:V18)</f>
        <v>308</v>
      </c>
      <c r="X18" s="9"/>
      <c r="Y18" s="9">
        <f t="shared" ref="Y18:Y49" si="27">C18*T18</f>
        <v>52</v>
      </c>
      <c r="Z18" s="9">
        <v>100</v>
      </c>
      <c r="AA18" s="9">
        <f>SUM(Y18:Z18)</f>
        <v>152</v>
      </c>
      <c r="AB18">
        <v>80</v>
      </c>
      <c r="AC18" s="9">
        <v>3000</v>
      </c>
      <c r="AD18" s="20"/>
      <c r="AE18" s="20">
        <v>1</v>
      </c>
      <c r="AF18" s="20">
        <v>75</v>
      </c>
      <c r="AG18" s="20">
        <v>50</v>
      </c>
      <c r="AH18" s="20">
        <f>SUM(AF18)</f>
        <v>75</v>
      </c>
      <c r="AI18" s="9"/>
      <c r="AJ18" s="9"/>
      <c r="AT18">
        <v>0</v>
      </c>
      <c r="AU18" t="s">
        <v>275</v>
      </c>
      <c r="AX18">
        <v>0</v>
      </c>
      <c r="BM18" s="18">
        <f t="shared" ref="BM18:BM49" si="28">O18</f>
        <v>60</v>
      </c>
      <c r="BN18" s="50">
        <f t="shared" ref="BN18:BN49" si="29">Q18</f>
        <v>2.5</v>
      </c>
      <c r="BO18" s="51">
        <v>1</v>
      </c>
      <c r="BP18" s="18" t="s">
        <v>262</v>
      </c>
      <c r="BQ18" s="21">
        <f>V18</f>
        <v>100</v>
      </c>
      <c r="BR18" s="21">
        <f>BQ18/2</f>
        <v>50</v>
      </c>
      <c r="BS18" s="21">
        <f>ROUNDDOWN(BR18*2/3,-1)</f>
        <v>30</v>
      </c>
      <c r="BT18" s="21">
        <f t="shared" ref="BT18:BT81" si="30">ROUNDDOWN(BR18*1/3,-1)</f>
        <v>10</v>
      </c>
      <c r="BU18" s="21">
        <f>Z18</f>
        <v>100</v>
      </c>
      <c r="BV18" s="21">
        <f>BU18/2</f>
        <v>50</v>
      </c>
      <c r="BW18" s="21">
        <f>ROUNDDOWN(BV18*2/3,-1)</f>
        <v>30</v>
      </c>
      <c r="BX18" s="21">
        <f t="shared" ref="BX18:BX81" si="31">ROUNDDOWN(BV18*1/3,-1)</f>
        <v>10</v>
      </c>
      <c r="BY18" s="52">
        <f>AB18</f>
        <v>80</v>
      </c>
      <c r="BZ18" s="21">
        <f>AC18</f>
        <v>3000</v>
      </c>
    </row>
    <row r="19" spans="1:78" x14ac:dyDescent="0.3">
      <c r="A19" s="25">
        <v>2</v>
      </c>
      <c r="B19" s="73">
        <v>4</v>
      </c>
      <c r="C19">
        <f>C18</f>
        <v>2</v>
      </c>
      <c r="D19">
        <f t="shared" ref="D19:D23" si="32">D18</f>
        <v>20</v>
      </c>
      <c r="E19" s="16"/>
      <c r="F19" s="16">
        <f t="shared" ref="F19:F82" si="33">10+(A19*B19)</f>
        <v>18</v>
      </c>
      <c r="G19" s="16">
        <f>G18</f>
        <v>5</v>
      </c>
      <c r="H19" s="16"/>
      <c r="I19" s="16">
        <f t="shared" si="25"/>
        <v>27</v>
      </c>
      <c r="J19" s="16">
        <f t="shared" ref="J19:J82" si="34">ROUNDDOWN(G19*1.5,0)</f>
        <v>7</v>
      </c>
      <c r="K19" t="s">
        <v>418</v>
      </c>
      <c r="O19">
        <f>O18</f>
        <v>60</v>
      </c>
      <c r="P19">
        <f t="shared" ref="P19:P82" si="35">ROUNDDOWN((O19-10)/30,0)</f>
        <v>1</v>
      </c>
      <c r="Q19" s="36">
        <v>2.5</v>
      </c>
      <c r="R19" s="25">
        <v>2</v>
      </c>
      <c r="S19" s="12" t="s">
        <v>157</v>
      </c>
      <c r="T19" s="9">
        <f t="shared" ref="T19:T82" si="36">ROUNDDOWN((O19-7)/Q19+(P19*5),0)</f>
        <v>26</v>
      </c>
      <c r="U19" s="9">
        <f t="shared" si="26"/>
        <v>208</v>
      </c>
      <c r="V19" s="9">
        <f>V18</f>
        <v>100</v>
      </c>
      <c r="W19" s="9">
        <f>SUM($U$18:U19)+SUM($V$18:V19)</f>
        <v>616</v>
      </c>
      <c r="X19" s="9"/>
      <c r="Y19" s="9">
        <f t="shared" si="27"/>
        <v>52</v>
      </c>
      <c r="Z19" s="9">
        <f>Z18</f>
        <v>100</v>
      </c>
      <c r="AA19" s="9">
        <f>SUM($Y$18:Y19)+SUM($Z$18:Z19)</f>
        <v>304</v>
      </c>
      <c r="AB19">
        <f>AB18</f>
        <v>80</v>
      </c>
      <c r="AC19" s="9">
        <f>AC18</f>
        <v>3000</v>
      </c>
      <c r="AD19" s="20"/>
      <c r="AE19" s="20">
        <f t="shared" ref="AE19:AE50" si="37">AE18+1</f>
        <v>2</v>
      </c>
      <c r="AF19" s="20">
        <f>AF18+AG18</f>
        <v>125</v>
      </c>
      <c r="AG19" s="20">
        <f>AG18</f>
        <v>50</v>
      </c>
      <c r="AH19" s="20">
        <f>SUM($AF$18:AF19)</f>
        <v>200</v>
      </c>
      <c r="AI19" s="9"/>
      <c r="AJ19" s="9"/>
      <c r="AT19">
        <v>1</v>
      </c>
      <c r="AU19" t="s">
        <v>276</v>
      </c>
      <c r="AX19">
        <v>0</v>
      </c>
      <c r="BM19" s="18">
        <f t="shared" si="28"/>
        <v>60</v>
      </c>
      <c r="BN19" s="50">
        <f t="shared" si="29"/>
        <v>2.5</v>
      </c>
      <c r="BO19" s="51">
        <v>2</v>
      </c>
      <c r="BP19" s="18" t="s">
        <v>263</v>
      </c>
      <c r="BQ19" s="21">
        <f t="shared" ref="BQ19:BQ82" si="38">V19</f>
        <v>100</v>
      </c>
      <c r="BR19" s="21">
        <f t="shared" ref="BR19:BR82" si="39">BQ19/2</f>
        <v>50</v>
      </c>
      <c r="BS19" s="21">
        <f t="shared" ref="BS19:BS82" si="40">ROUNDDOWN(BR19*2/3,-1)</f>
        <v>30</v>
      </c>
      <c r="BT19" s="21">
        <f t="shared" si="30"/>
        <v>10</v>
      </c>
      <c r="BU19" s="21">
        <f t="shared" ref="BU19:BU82" si="41">Z19</f>
        <v>100</v>
      </c>
      <c r="BV19" s="21">
        <f t="shared" ref="BV19:BV82" si="42">BU19/2</f>
        <v>50</v>
      </c>
      <c r="BW19" s="21">
        <f t="shared" ref="BW19:BW82" si="43">ROUNDDOWN(BV19*2/3,-1)</f>
        <v>30</v>
      </c>
      <c r="BX19" s="21">
        <f t="shared" si="31"/>
        <v>10</v>
      </c>
      <c r="BY19" s="52">
        <f t="shared" ref="BY19:BY82" si="44">AB19</f>
        <v>80</v>
      </c>
      <c r="BZ19" s="21">
        <f t="shared" ref="BZ19:BZ82" si="45">AC19</f>
        <v>3000</v>
      </c>
    </row>
    <row r="20" spans="1:78" x14ac:dyDescent="0.3">
      <c r="A20" s="25">
        <v>3</v>
      </c>
      <c r="B20" s="73">
        <v>4</v>
      </c>
      <c r="C20">
        <f>C19</f>
        <v>2</v>
      </c>
      <c r="D20">
        <f t="shared" si="32"/>
        <v>20</v>
      </c>
      <c r="E20" s="16"/>
      <c r="F20" s="16">
        <f t="shared" si="33"/>
        <v>22</v>
      </c>
      <c r="G20" s="16">
        <f>G19</f>
        <v>5</v>
      </c>
      <c r="H20" s="16"/>
      <c r="I20" s="16">
        <f t="shared" si="25"/>
        <v>33</v>
      </c>
      <c r="J20" s="16">
        <f t="shared" si="34"/>
        <v>7</v>
      </c>
      <c r="K20" s="18" t="s">
        <v>249</v>
      </c>
      <c r="L20" s="18">
        <f>I20*7</f>
        <v>231</v>
      </c>
      <c r="M20" s="18">
        <v>25</v>
      </c>
      <c r="N20" s="18"/>
      <c r="O20">
        <f>O19</f>
        <v>60</v>
      </c>
      <c r="P20">
        <f t="shared" si="35"/>
        <v>1</v>
      </c>
      <c r="Q20" s="36">
        <v>2.5</v>
      </c>
      <c r="R20" s="25">
        <v>2</v>
      </c>
      <c r="S20" s="13" t="s">
        <v>158</v>
      </c>
      <c r="T20" s="9">
        <f t="shared" si="36"/>
        <v>26</v>
      </c>
      <c r="U20" s="9">
        <f t="shared" si="26"/>
        <v>208</v>
      </c>
      <c r="V20" s="20">
        <f>V19*1.5</f>
        <v>150</v>
      </c>
      <c r="W20" s="23">
        <f>SUM($U$18:U20)+SUM($V$18:V20)</f>
        <v>974</v>
      </c>
      <c r="Y20" s="9">
        <f t="shared" si="27"/>
        <v>52</v>
      </c>
      <c r="Z20" s="20">
        <f>Z19*1.5</f>
        <v>150</v>
      </c>
      <c r="AA20" s="9">
        <f>SUM($Y$18:Y20)+SUM($Z$18:Z20)</f>
        <v>506</v>
      </c>
      <c r="AB20">
        <f t="shared" ref="AB20:AB35" si="46">AB19</f>
        <v>80</v>
      </c>
      <c r="AC20" s="9">
        <f t="shared" ref="AC20:AC35" si="47">AC19</f>
        <v>3000</v>
      </c>
      <c r="AD20" s="20"/>
      <c r="AE20" s="20">
        <f t="shared" si="37"/>
        <v>3</v>
      </c>
      <c r="AF20" s="20">
        <f t="shared" ref="AF20:AF27" si="48">AF19+AG19</f>
        <v>175</v>
      </c>
      <c r="AG20" s="20">
        <f t="shared" ref="AG20:AG24" si="49">AG19</f>
        <v>50</v>
      </c>
      <c r="AH20" s="20">
        <f>SUM($AF$18:AF20)</f>
        <v>375</v>
      </c>
      <c r="AI20" s="9"/>
      <c r="AJ20" s="9"/>
      <c r="AT20">
        <v>2</v>
      </c>
      <c r="AU20" t="s">
        <v>277</v>
      </c>
      <c r="AX20">
        <v>0</v>
      </c>
      <c r="BM20" s="18">
        <f t="shared" si="28"/>
        <v>60</v>
      </c>
      <c r="BN20" s="50">
        <f t="shared" si="29"/>
        <v>2.5</v>
      </c>
      <c r="BO20" s="51">
        <v>3</v>
      </c>
      <c r="BP20" s="18" t="s">
        <v>158</v>
      </c>
      <c r="BQ20" s="21">
        <f t="shared" si="38"/>
        <v>150</v>
      </c>
      <c r="BR20" s="21">
        <f t="shared" si="39"/>
        <v>75</v>
      </c>
      <c r="BS20" s="21">
        <f t="shared" si="40"/>
        <v>50</v>
      </c>
      <c r="BT20" s="21">
        <f t="shared" si="30"/>
        <v>20</v>
      </c>
      <c r="BU20" s="21">
        <f t="shared" si="41"/>
        <v>150</v>
      </c>
      <c r="BV20" s="21">
        <f t="shared" si="42"/>
        <v>75</v>
      </c>
      <c r="BW20" s="21">
        <f t="shared" si="43"/>
        <v>50</v>
      </c>
      <c r="BX20" s="21">
        <f t="shared" si="31"/>
        <v>20</v>
      </c>
      <c r="BY20" s="52">
        <f t="shared" si="44"/>
        <v>80</v>
      </c>
      <c r="BZ20" s="21">
        <f t="shared" si="45"/>
        <v>3000</v>
      </c>
    </row>
    <row r="21" spans="1:78" x14ac:dyDescent="0.3">
      <c r="A21" s="25">
        <v>4</v>
      </c>
      <c r="B21" s="73">
        <v>4</v>
      </c>
      <c r="C21">
        <f>C20</f>
        <v>2</v>
      </c>
      <c r="D21">
        <f t="shared" si="32"/>
        <v>20</v>
      </c>
      <c r="E21" s="16" t="s">
        <v>522</v>
      </c>
      <c r="F21" s="16">
        <f t="shared" si="33"/>
        <v>26</v>
      </c>
      <c r="G21" s="16">
        <f>G20</f>
        <v>5</v>
      </c>
      <c r="H21" s="16" t="s">
        <v>523</v>
      </c>
      <c r="I21" s="16">
        <f t="shared" si="25"/>
        <v>39</v>
      </c>
      <c r="J21" s="16">
        <f t="shared" si="34"/>
        <v>7</v>
      </c>
      <c r="O21">
        <f>O20</f>
        <v>60</v>
      </c>
      <c r="P21">
        <f t="shared" si="35"/>
        <v>1</v>
      </c>
      <c r="Q21" s="36">
        <v>2.5</v>
      </c>
      <c r="R21" s="25">
        <v>2</v>
      </c>
      <c r="S21" s="12" t="s">
        <v>159</v>
      </c>
      <c r="T21" s="9">
        <f t="shared" si="36"/>
        <v>26</v>
      </c>
      <c r="U21" s="9">
        <f t="shared" si="26"/>
        <v>208</v>
      </c>
      <c r="V21" s="20">
        <f>V19</f>
        <v>100</v>
      </c>
      <c r="W21" s="9">
        <f>SUM($U$18:U21)+SUM($V$18:V21)</f>
        <v>1282</v>
      </c>
      <c r="Y21" s="9">
        <f t="shared" si="27"/>
        <v>52</v>
      </c>
      <c r="Z21" s="20">
        <f>Z19</f>
        <v>100</v>
      </c>
      <c r="AA21" s="9">
        <f>SUM($Y$18:Y21)+SUM($Z$18:Z21)</f>
        <v>658</v>
      </c>
      <c r="AB21">
        <f t="shared" si="46"/>
        <v>80</v>
      </c>
      <c r="AC21" s="9">
        <f t="shared" si="47"/>
        <v>3000</v>
      </c>
      <c r="AD21" s="20"/>
      <c r="AE21" s="20">
        <f t="shared" si="37"/>
        <v>4</v>
      </c>
      <c r="AF21" s="20">
        <f t="shared" si="48"/>
        <v>225</v>
      </c>
      <c r="AG21" s="20">
        <f t="shared" si="49"/>
        <v>50</v>
      </c>
      <c r="AH21" s="20">
        <f>SUM($AF$18:AF21)</f>
        <v>600</v>
      </c>
      <c r="AI21" s="9"/>
      <c r="AJ21" s="9"/>
      <c r="AT21">
        <v>3</v>
      </c>
      <c r="AU21" t="s">
        <v>278</v>
      </c>
      <c r="AX21">
        <v>0</v>
      </c>
      <c r="BM21" s="18">
        <f t="shared" si="28"/>
        <v>60</v>
      </c>
      <c r="BN21" s="50">
        <f t="shared" si="29"/>
        <v>2.5</v>
      </c>
      <c r="BO21" s="51">
        <v>4</v>
      </c>
      <c r="BP21" s="18" t="s">
        <v>159</v>
      </c>
      <c r="BQ21" s="21">
        <f t="shared" si="38"/>
        <v>100</v>
      </c>
      <c r="BR21" s="21">
        <f t="shared" si="39"/>
        <v>50</v>
      </c>
      <c r="BS21" s="21">
        <f t="shared" si="40"/>
        <v>30</v>
      </c>
      <c r="BT21" s="21">
        <f t="shared" si="30"/>
        <v>10</v>
      </c>
      <c r="BU21" s="21">
        <f t="shared" si="41"/>
        <v>100</v>
      </c>
      <c r="BV21" s="21">
        <f t="shared" si="42"/>
        <v>50</v>
      </c>
      <c r="BW21" s="21">
        <f t="shared" si="43"/>
        <v>30</v>
      </c>
      <c r="BX21" s="21">
        <f t="shared" si="31"/>
        <v>10</v>
      </c>
      <c r="BY21" s="52">
        <f t="shared" si="44"/>
        <v>80</v>
      </c>
      <c r="BZ21" s="21">
        <f t="shared" si="45"/>
        <v>3000</v>
      </c>
    </row>
    <row r="22" spans="1:78" x14ac:dyDescent="0.3">
      <c r="A22" s="25">
        <v>5</v>
      </c>
      <c r="B22" s="73">
        <v>4</v>
      </c>
      <c r="C22">
        <f>C21</f>
        <v>2</v>
      </c>
      <c r="D22">
        <f t="shared" si="32"/>
        <v>20</v>
      </c>
      <c r="E22" s="16"/>
      <c r="F22" s="16">
        <f t="shared" si="33"/>
        <v>30</v>
      </c>
      <c r="G22" s="16">
        <f>G21</f>
        <v>5</v>
      </c>
      <c r="H22" s="16"/>
      <c r="I22" s="16">
        <f t="shared" si="25"/>
        <v>45</v>
      </c>
      <c r="J22" s="16">
        <f t="shared" si="34"/>
        <v>7</v>
      </c>
      <c r="O22">
        <f>O21</f>
        <v>60</v>
      </c>
      <c r="P22">
        <f t="shared" si="35"/>
        <v>1</v>
      </c>
      <c r="Q22" s="36">
        <v>2.5</v>
      </c>
      <c r="R22" s="25">
        <v>2</v>
      </c>
      <c r="S22" s="13" t="s">
        <v>160</v>
      </c>
      <c r="T22" s="9">
        <f t="shared" si="36"/>
        <v>26</v>
      </c>
      <c r="U22" s="9">
        <f t="shared" si="26"/>
        <v>208</v>
      </c>
      <c r="V22" s="9">
        <f t="shared" ref="V22:V52" si="50">V21</f>
        <v>100</v>
      </c>
      <c r="W22" s="9">
        <f>SUM($U$18:U22)+SUM($V$18:V22)</f>
        <v>1590</v>
      </c>
      <c r="Y22" s="9">
        <f t="shared" si="27"/>
        <v>52</v>
      </c>
      <c r="Z22" s="9">
        <f t="shared" ref="Z22:Z52" si="51">Z21</f>
        <v>100</v>
      </c>
      <c r="AA22" s="9">
        <f>SUM($Y$18:Y22)+SUM($Z$18:Z22)</f>
        <v>810</v>
      </c>
      <c r="AB22">
        <f t="shared" si="46"/>
        <v>80</v>
      </c>
      <c r="AC22" s="9">
        <f t="shared" si="47"/>
        <v>3000</v>
      </c>
      <c r="AD22" s="20"/>
      <c r="AE22" s="20">
        <f t="shared" si="37"/>
        <v>5</v>
      </c>
      <c r="AF22" s="20">
        <f t="shared" si="48"/>
        <v>275</v>
      </c>
      <c r="AG22" s="20">
        <f t="shared" si="49"/>
        <v>50</v>
      </c>
      <c r="AH22" s="20">
        <f>SUM($AF$18:AF22)</f>
        <v>875</v>
      </c>
      <c r="AI22" s="9"/>
      <c r="AJ22" s="53" t="s">
        <v>309</v>
      </c>
      <c r="AT22">
        <v>4</v>
      </c>
      <c r="AU22" t="s">
        <v>288</v>
      </c>
      <c r="AX22">
        <v>0</v>
      </c>
      <c r="BM22" s="18">
        <f t="shared" si="28"/>
        <v>60</v>
      </c>
      <c r="BN22" s="50">
        <f t="shared" si="29"/>
        <v>2.5</v>
      </c>
      <c r="BO22" s="51">
        <v>5</v>
      </c>
      <c r="BP22" s="18" t="s">
        <v>160</v>
      </c>
      <c r="BQ22" s="21">
        <f t="shared" si="38"/>
        <v>100</v>
      </c>
      <c r="BR22" s="21">
        <f t="shared" si="39"/>
        <v>50</v>
      </c>
      <c r="BS22" s="21">
        <f t="shared" si="40"/>
        <v>30</v>
      </c>
      <c r="BT22" s="21">
        <f t="shared" si="30"/>
        <v>10</v>
      </c>
      <c r="BU22" s="21">
        <f t="shared" si="41"/>
        <v>100</v>
      </c>
      <c r="BV22" s="21">
        <f t="shared" si="42"/>
        <v>50</v>
      </c>
      <c r="BW22" s="21">
        <f t="shared" si="43"/>
        <v>30</v>
      </c>
      <c r="BX22" s="21">
        <f t="shared" si="31"/>
        <v>10</v>
      </c>
      <c r="BY22" s="52">
        <f t="shared" si="44"/>
        <v>80</v>
      </c>
      <c r="BZ22" s="21">
        <f t="shared" si="45"/>
        <v>3000</v>
      </c>
    </row>
    <row r="23" spans="1:78" x14ac:dyDescent="0.3">
      <c r="A23" s="25">
        <v>6</v>
      </c>
      <c r="B23" s="73">
        <v>4</v>
      </c>
      <c r="C23">
        <f>C22</f>
        <v>2</v>
      </c>
      <c r="D23" s="16">
        <f t="shared" si="32"/>
        <v>20</v>
      </c>
      <c r="E23" s="16"/>
      <c r="F23" s="16">
        <f t="shared" si="33"/>
        <v>34</v>
      </c>
      <c r="G23" s="16">
        <f>G22</f>
        <v>5</v>
      </c>
      <c r="H23" s="16"/>
      <c r="I23" s="16">
        <f t="shared" si="25"/>
        <v>51</v>
      </c>
      <c r="J23" s="16">
        <f t="shared" si="34"/>
        <v>7</v>
      </c>
      <c r="K23" s="18" t="s">
        <v>249</v>
      </c>
      <c r="L23" s="18">
        <f>I23*7</f>
        <v>357</v>
      </c>
      <c r="M23" s="18">
        <v>25</v>
      </c>
      <c r="N23" s="18"/>
      <c r="O23">
        <f>O22</f>
        <v>60</v>
      </c>
      <c r="P23">
        <f t="shared" si="35"/>
        <v>1</v>
      </c>
      <c r="Q23" s="36">
        <v>2.5</v>
      </c>
      <c r="R23" s="25">
        <v>2</v>
      </c>
      <c r="S23" s="31" t="s">
        <v>161</v>
      </c>
      <c r="T23" s="32">
        <f t="shared" si="36"/>
        <v>26</v>
      </c>
      <c r="U23" s="32">
        <f t="shared" si="26"/>
        <v>208</v>
      </c>
      <c r="V23" s="32">
        <f>V22*1.5</f>
        <v>150</v>
      </c>
      <c r="W23" s="32">
        <f>SUM($U$18:U23)+SUM($V$18:V23)</f>
        <v>1948</v>
      </c>
      <c r="X23" s="32"/>
      <c r="Y23" s="32">
        <f t="shared" si="27"/>
        <v>52</v>
      </c>
      <c r="Z23" s="32">
        <f>Z22*1.5</f>
        <v>150</v>
      </c>
      <c r="AA23" s="32">
        <f>SUM($Y$18:Y23)+SUM($Z$18:Z23)</f>
        <v>1012</v>
      </c>
      <c r="AB23" s="30">
        <f t="shared" si="46"/>
        <v>80</v>
      </c>
      <c r="AC23" s="32">
        <f t="shared" si="47"/>
        <v>3000</v>
      </c>
      <c r="AD23" s="20"/>
      <c r="AE23" s="20">
        <f t="shared" si="37"/>
        <v>6</v>
      </c>
      <c r="AF23" s="20">
        <f t="shared" si="48"/>
        <v>325</v>
      </c>
      <c r="AG23" s="20">
        <f t="shared" si="49"/>
        <v>50</v>
      </c>
      <c r="AH23" s="20">
        <f>SUM($AF$18:AF23)</f>
        <v>1200</v>
      </c>
      <c r="AI23" s="9"/>
      <c r="AT23">
        <v>5</v>
      </c>
      <c r="AU23" t="s">
        <v>293</v>
      </c>
      <c r="AX23">
        <v>0</v>
      </c>
      <c r="BM23" s="18">
        <f t="shared" si="28"/>
        <v>60</v>
      </c>
      <c r="BN23" s="50">
        <f t="shared" si="29"/>
        <v>2.5</v>
      </c>
      <c r="BO23" s="51">
        <v>6</v>
      </c>
      <c r="BP23" s="18" t="s">
        <v>161</v>
      </c>
      <c r="BQ23" s="21">
        <f t="shared" si="38"/>
        <v>150</v>
      </c>
      <c r="BR23" s="21">
        <f t="shared" si="39"/>
        <v>75</v>
      </c>
      <c r="BS23" s="21">
        <f t="shared" si="40"/>
        <v>50</v>
      </c>
      <c r="BT23" s="21">
        <f t="shared" si="30"/>
        <v>20</v>
      </c>
      <c r="BU23" s="21">
        <f t="shared" si="41"/>
        <v>150</v>
      </c>
      <c r="BV23" s="21">
        <f t="shared" si="42"/>
        <v>75</v>
      </c>
      <c r="BW23" s="21">
        <f t="shared" si="43"/>
        <v>50</v>
      </c>
      <c r="BX23" s="21">
        <f t="shared" si="31"/>
        <v>20</v>
      </c>
      <c r="BY23" s="52">
        <f t="shared" si="44"/>
        <v>80</v>
      </c>
      <c r="BZ23" s="21">
        <f t="shared" si="45"/>
        <v>3000</v>
      </c>
    </row>
    <row r="24" spans="1:78" x14ac:dyDescent="0.3">
      <c r="A24" s="25">
        <v>7</v>
      </c>
      <c r="B24" s="73">
        <v>4</v>
      </c>
      <c r="C24">
        <f>C23+0.3</f>
        <v>2.2999999999999998</v>
      </c>
      <c r="D24">
        <f>D23+4</f>
        <v>24</v>
      </c>
      <c r="E24" s="16" t="s">
        <v>528</v>
      </c>
      <c r="F24" s="16">
        <f t="shared" si="33"/>
        <v>38</v>
      </c>
      <c r="G24" s="16">
        <f>G23+1</f>
        <v>6</v>
      </c>
      <c r="H24" s="16" t="s">
        <v>529</v>
      </c>
      <c r="I24" s="16">
        <f t="shared" si="25"/>
        <v>57</v>
      </c>
      <c r="J24" s="16">
        <f t="shared" si="34"/>
        <v>9</v>
      </c>
      <c r="O24">
        <v>90</v>
      </c>
      <c r="P24">
        <f t="shared" si="35"/>
        <v>2</v>
      </c>
      <c r="Q24" s="36">
        <v>2.5</v>
      </c>
      <c r="R24" s="25">
        <v>2</v>
      </c>
      <c r="S24" s="13" t="s">
        <v>162</v>
      </c>
      <c r="T24" s="9">
        <f t="shared" si="36"/>
        <v>43</v>
      </c>
      <c r="U24" s="9">
        <f t="shared" si="26"/>
        <v>412.8</v>
      </c>
      <c r="V24" s="9">
        <f>V18+200</f>
        <v>300</v>
      </c>
      <c r="W24" s="9">
        <f>SUM($U$18:U24)+SUM($V$18:V24)</f>
        <v>2660.8</v>
      </c>
      <c r="X24" s="9"/>
      <c r="Y24" s="9">
        <f t="shared" si="27"/>
        <v>98.899999999999991</v>
      </c>
      <c r="Z24" s="9">
        <f>Z18+150</f>
        <v>250</v>
      </c>
      <c r="AA24" s="9">
        <f>SUM($Y$18:Y24)+SUM($Z$18:Z24)</f>
        <v>1360.9</v>
      </c>
      <c r="AB24">
        <f t="shared" si="46"/>
        <v>80</v>
      </c>
      <c r="AC24" s="9">
        <v>4000</v>
      </c>
      <c r="AD24" s="20"/>
      <c r="AE24" s="20">
        <f t="shared" si="37"/>
        <v>7</v>
      </c>
      <c r="AF24" s="20">
        <f t="shared" si="48"/>
        <v>375</v>
      </c>
      <c r="AG24" s="20">
        <f t="shared" si="49"/>
        <v>50</v>
      </c>
      <c r="AH24" s="20">
        <f>SUM($AF$18:AF24)</f>
        <v>1575</v>
      </c>
      <c r="AI24" s="9"/>
      <c r="AP24">
        <v>8</v>
      </c>
      <c r="AQ24">
        <v>9</v>
      </c>
      <c r="AR24">
        <v>10</v>
      </c>
      <c r="AT24">
        <v>6</v>
      </c>
      <c r="AU24" t="s">
        <v>280</v>
      </c>
      <c r="AX24">
        <v>0</v>
      </c>
      <c r="BM24" s="18">
        <f t="shared" si="28"/>
        <v>90</v>
      </c>
      <c r="BN24" s="50">
        <f t="shared" si="29"/>
        <v>2.5</v>
      </c>
      <c r="BO24" s="51">
        <v>7</v>
      </c>
      <c r="BP24" s="18" t="s">
        <v>162</v>
      </c>
      <c r="BQ24" s="21">
        <f t="shared" si="38"/>
        <v>300</v>
      </c>
      <c r="BR24" s="21">
        <f t="shared" si="39"/>
        <v>150</v>
      </c>
      <c r="BS24" s="21">
        <f t="shared" si="40"/>
        <v>100</v>
      </c>
      <c r="BT24" s="21">
        <f t="shared" si="30"/>
        <v>50</v>
      </c>
      <c r="BU24" s="21">
        <f t="shared" si="41"/>
        <v>250</v>
      </c>
      <c r="BV24" s="21">
        <f t="shared" si="42"/>
        <v>125</v>
      </c>
      <c r="BW24" s="21">
        <f t="shared" si="43"/>
        <v>80</v>
      </c>
      <c r="BX24" s="21">
        <f t="shared" si="31"/>
        <v>40</v>
      </c>
      <c r="BY24" s="52">
        <f t="shared" si="44"/>
        <v>80</v>
      </c>
      <c r="BZ24" s="21">
        <f t="shared" si="45"/>
        <v>4000</v>
      </c>
    </row>
    <row r="25" spans="1:78" x14ac:dyDescent="0.3">
      <c r="A25" s="25">
        <v>8</v>
      </c>
      <c r="B25" s="73">
        <v>4</v>
      </c>
      <c r="C25">
        <f t="shared" ref="C25:C29" si="52">C24</f>
        <v>2.2999999999999998</v>
      </c>
      <c r="D25">
        <f>D24</f>
        <v>24</v>
      </c>
      <c r="E25" s="16"/>
      <c r="F25" s="16">
        <f t="shared" si="33"/>
        <v>42</v>
      </c>
      <c r="G25" s="16">
        <f>G24</f>
        <v>6</v>
      </c>
      <c r="H25" s="16"/>
      <c r="I25" s="16">
        <f t="shared" si="25"/>
        <v>63</v>
      </c>
      <c r="J25" s="16">
        <f t="shared" si="34"/>
        <v>9</v>
      </c>
      <c r="O25">
        <v>90</v>
      </c>
      <c r="P25">
        <f t="shared" si="35"/>
        <v>2</v>
      </c>
      <c r="Q25" s="36">
        <v>2.5</v>
      </c>
      <c r="R25" s="25">
        <v>2</v>
      </c>
      <c r="S25" s="12" t="s">
        <v>163</v>
      </c>
      <c r="T25" s="9">
        <f t="shared" si="36"/>
        <v>43</v>
      </c>
      <c r="U25" s="9">
        <f t="shared" si="26"/>
        <v>412.8</v>
      </c>
      <c r="V25" s="9">
        <f t="shared" si="50"/>
        <v>300</v>
      </c>
      <c r="W25" s="9">
        <f>SUM($U$18:U25)+SUM($V$18:V25)</f>
        <v>3373.6</v>
      </c>
      <c r="X25" s="9"/>
      <c r="Y25" s="9">
        <f t="shared" si="27"/>
        <v>98.899999999999991</v>
      </c>
      <c r="Z25" s="9">
        <f t="shared" si="51"/>
        <v>250</v>
      </c>
      <c r="AA25" s="9">
        <f>SUM($Y$18:Y25)+SUM($Z$18:Z25)</f>
        <v>1709.8</v>
      </c>
      <c r="AB25">
        <f t="shared" si="46"/>
        <v>80</v>
      </c>
      <c r="AC25" s="9">
        <f t="shared" si="47"/>
        <v>4000</v>
      </c>
      <c r="AD25" s="20"/>
      <c r="AE25" s="20">
        <f t="shared" si="37"/>
        <v>8</v>
      </c>
      <c r="AF25" s="20">
        <f t="shared" si="48"/>
        <v>425</v>
      </c>
      <c r="AG25" s="20">
        <f>AG18+25</f>
        <v>75</v>
      </c>
      <c r="AH25" s="20">
        <f>SUM($AF$18:AF25)</f>
        <v>2000</v>
      </c>
      <c r="AI25" s="9"/>
      <c r="AJ25" s="9"/>
      <c r="AP25">
        <f>30+(AP24*50)</f>
        <v>430</v>
      </c>
      <c r="AQ25">
        <f>30+((AQ24+1)*50)</f>
        <v>530</v>
      </c>
      <c r="AR25">
        <f>30+(AR24*50)</f>
        <v>530</v>
      </c>
      <c r="AT25">
        <v>7</v>
      </c>
      <c r="AU25" t="s">
        <v>279</v>
      </c>
      <c r="AX25">
        <v>0</v>
      </c>
      <c r="BM25" s="18">
        <f t="shared" si="28"/>
        <v>90</v>
      </c>
      <c r="BN25" s="50">
        <f t="shared" si="29"/>
        <v>2.5</v>
      </c>
      <c r="BO25" s="51">
        <v>8</v>
      </c>
      <c r="BP25" s="18" t="s">
        <v>163</v>
      </c>
      <c r="BQ25" s="21">
        <f t="shared" si="38"/>
        <v>300</v>
      </c>
      <c r="BR25" s="21">
        <f t="shared" si="39"/>
        <v>150</v>
      </c>
      <c r="BS25" s="21">
        <f t="shared" si="40"/>
        <v>100</v>
      </c>
      <c r="BT25" s="21">
        <f t="shared" si="30"/>
        <v>50</v>
      </c>
      <c r="BU25" s="21">
        <f t="shared" si="41"/>
        <v>250</v>
      </c>
      <c r="BV25" s="21">
        <f t="shared" si="42"/>
        <v>125</v>
      </c>
      <c r="BW25" s="21">
        <f t="shared" si="43"/>
        <v>80</v>
      </c>
      <c r="BX25" s="21">
        <f t="shared" si="31"/>
        <v>40</v>
      </c>
      <c r="BY25" s="52">
        <f t="shared" si="44"/>
        <v>80</v>
      </c>
      <c r="BZ25" s="21">
        <f t="shared" si="45"/>
        <v>4000</v>
      </c>
    </row>
    <row r="26" spans="1:78" x14ac:dyDescent="0.3">
      <c r="A26" s="25">
        <v>9</v>
      </c>
      <c r="B26" s="73">
        <v>4</v>
      </c>
      <c r="C26">
        <f t="shared" si="52"/>
        <v>2.2999999999999998</v>
      </c>
      <c r="D26">
        <f>D25</f>
        <v>24</v>
      </c>
      <c r="E26" s="16"/>
      <c r="F26" s="16">
        <f t="shared" si="33"/>
        <v>46</v>
      </c>
      <c r="G26" s="16">
        <f>G25</f>
        <v>6</v>
      </c>
      <c r="H26" s="16"/>
      <c r="I26" s="16">
        <f t="shared" si="25"/>
        <v>69</v>
      </c>
      <c r="J26" s="16">
        <f t="shared" si="34"/>
        <v>9</v>
      </c>
      <c r="K26" s="18" t="s">
        <v>249</v>
      </c>
      <c r="L26" s="18">
        <f>I26*7</f>
        <v>483</v>
      </c>
      <c r="M26" s="18">
        <v>25</v>
      </c>
      <c r="N26" s="18"/>
      <c r="O26">
        <v>90</v>
      </c>
      <c r="P26">
        <f t="shared" si="35"/>
        <v>2</v>
      </c>
      <c r="Q26" s="36">
        <v>2.5</v>
      </c>
      <c r="R26" s="25">
        <v>2</v>
      </c>
      <c r="S26" s="28" t="s">
        <v>164</v>
      </c>
      <c r="T26" s="9">
        <f t="shared" si="36"/>
        <v>43</v>
      </c>
      <c r="U26" s="20">
        <f t="shared" si="26"/>
        <v>412.8</v>
      </c>
      <c r="V26" s="20">
        <f>V25*1.5</f>
        <v>450</v>
      </c>
      <c r="W26" s="20">
        <f>SUM($U$18:U26)+SUM($V$18:V26)</f>
        <v>4236.3999999999996</v>
      </c>
      <c r="X26" s="20"/>
      <c r="Y26" s="20">
        <f t="shared" si="27"/>
        <v>98.899999999999991</v>
      </c>
      <c r="Z26" s="20">
        <f>Z25*1.5</f>
        <v>375</v>
      </c>
      <c r="AA26" s="23">
        <f>SUM($Y$18:Y26)+SUM($Z$18:Z26)</f>
        <v>2183.6999999999998</v>
      </c>
      <c r="AB26">
        <f t="shared" si="46"/>
        <v>80</v>
      </c>
      <c r="AC26" s="9">
        <f t="shared" si="47"/>
        <v>4000</v>
      </c>
      <c r="AD26" s="20"/>
      <c r="AE26" s="20">
        <f t="shared" si="37"/>
        <v>9</v>
      </c>
      <c r="AF26" s="20">
        <f t="shared" si="48"/>
        <v>500</v>
      </c>
      <c r="AG26" s="20">
        <f>AG25</f>
        <v>75</v>
      </c>
      <c r="AH26" s="20">
        <f>SUM($AF$18:AF26)</f>
        <v>2500</v>
      </c>
      <c r="AI26" s="9"/>
      <c r="AJ26" s="9"/>
      <c r="AT26">
        <v>8</v>
      </c>
      <c r="AU26" t="s">
        <v>281</v>
      </c>
      <c r="AX26">
        <v>0</v>
      </c>
      <c r="BM26" s="18">
        <f t="shared" si="28"/>
        <v>90</v>
      </c>
      <c r="BN26" s="50">
        <f t="shared" si="29"/>
        <v>2.5</v>
      </c>
      <c r="BO26" s="51">
        <v>9</v>
      </c>
      <c r="BP26" s="18" t="s">
        <v>164</v>
      </c>
      <c r="BQ26" s="21">
        <f t="shared" si="38"/>
        <v>450</v>
      </c>
      <c r="BR26" s="21">
        <f t="shared" si="39"/>
        <v>225</v>
      </c>
      <c r="BS26" s="21">
        <f t="shared" si="40"/>
        <v>150</v>
      </c>
      <c r="BT26" s="21">
        <f t="shared" si="30"/>
        <v>70</v>
      </c>
      <c r="BU26" s="21">
        <f t="shared" si="41"/>
        <v>375</v>
      </c>
      <c r="BV26" s="21">
        <f t="shared" si="42"/>
        <v>187.5</v>
      </c>
      <c r="BW26" s="21">
        <f t="shared" si="43"/>
        <v>120</v>
      </c>
      <c r="BX26" s="21">
        <f t="shared" si="31"/>
        <v>60</v>
      </c>
      <c r="BY26" s="52">
        <f t="shared" si="44"/>
        <v>80</v>
      </c>
      <c r="BZ26" s="21">
        <f t="shared" si="45"/>
        <v>4000</v>
      </c>
    </row>
    <row r="27" spans="1:78" x14ac:dyDescent="0.3">
      <c r="A27" s="25">
        <v>10</v>
      </c>
      <c r="B27" s="73">
        <v>4</v>
      </c>
      <c r="C27">
        <f t="shared" si="52"/>
        <v>2.2999999999999998</v>
      </c>
      <c r="D27">
        <f>D26</f>
        <v>24</v>
      </c>
      <c r="E27" s="16" t="s">
        <v>535</v>
      </c>
      <c r="F27" s="16">
        <f t="shared" si="33"/>
        <v>50</v>
      </c>
      <c r="G27" s="16">
        <f>G26</f>
        <v>6</v>
      </c>
      <c r="H27" s="16" t="s">
        <v>530</v>
      </c>
      <c r="I27" s="16">
        <f t="shared" si="25"/>
        <v>75</v>
      </c>
      <c r="J27" s="16">
        <f t="shared" si="34"/>
        <v>9</v>
      </c>
      <c r="O27">
        <v>90</v>
      </c>
      <c r="P27">
        <f t="shared" si="35"/>
        <v>2</v>
      </c>
      <c r="Q27" s="36">
        <v>2.5</v>
      </c>
      <c r="R27" s="25">
        <v>2</v>
      </c>
      <c r="S27" s="29" t="s">
        <v>165</v>
      </c>
      <c r="T27" s="9">
        <f t="shared" si="36"/>
        <v>43</v>
      </c>
      <c r="U27" s="20">
        <f t="shared" si="26"/>
        <v>412.8</v>
      </c>
      <c r="V27" s="20">
        <f>V25</f>
        <v>300</v>
      </c>
      <c r="W27" s="20">
        <f>SUM($U$18:U27)+SUM($V$18:V27)</f>
        <v>4949.2000000000007</v>
      </c>
      <c r="X27" s="20"/>
      <c r="Y27" s="20">
        <f t="shared" si="27"/>
        <v>98.899999999999991</v>
      </c>
      <c r="Z27" s="20">
        <f>Z25</f>
        <v>250</v>
      </c>
      <c r="AA27" s="9">
        <f>SUM($Y$18:Y27)+SUM($Z$18:Z27)</f>
        <v>2532.6</v>
      </c>
      <c r="AB27">
        <f t="shared" si="46"/>
        <v>80</v>
      </c>
      <c r="AC27" s="9">
        <f t="shared" si="47"/>
        <v>4000</v>
      </c>
      <c r="AD27" s="20">
        <v>10</v>
      </c>
      <c r="AE27" s="35">
        <f t="shared" si="37"/>
        <v>10</v>
      </c>
      <c r="AF27" s="35">
        <f t="shared" si="48"/>
        <v>575</v>
      </c>
      <c r="AG27" s="35">
        <f>AG26</f>
        <v>75</v>
      </c>
      <c r="AH27" s="35">
        <f>SUM($AF$18:AF27)</f>
        <v>3075</v>
      </c>
      <c r="AI27" s="9"/>
      <c r="AJ27" s="9"/>
      <c r="AT27">
        <v>9</v>
      </c>
      <c r="AU27" t="s">
        <v>294</v>
      </c>
      <c r="AX27">
        <v>0</v>
      </c>
      <c r="BM27" s="18">
        <f t="shared" si="28"/>
        <v>90</v>
      </c>
      <c r="BN27" s="50">
        <f t="shared" si="29"/>
        <v>2.5</v>
      </c>
      <c r="BO27" s="51">
        <v>10</v>
      </c>
      <c r="BP27" s="18" t="s">
        <v>165</v>
      </c>
      <c r="BQ27" s="21">
        <f t="shared" si="38"/>
        <v>300</v>
      </c>
      <c r="BR27" s="21">
        <f t="shared" si="39"/>
        <v>150</v>
      </c>
      <c r="BS27" s="21">
        <f t="shared" si="40"/>
        <v>100</v>
      </c>
      <c r="BT27" s="21">
        <f t="shared" si="30"/>
        <v>50</v>
      </c>
      <c r="BU27" s="21">
        <f t="shared" si="41"/>
        <v>250</v>
      </c>
      <c r="BV27" s="21">
        <f t="shared" si="42"/>
        <v>125</v>
      </c>
      <c r="BW27" s="21">
        <f t="shared" si="43"/>
        <v>80</v>
      </c>
      <c r="BX27" s="21">
        <f t="shared" si="31"/>
        <v>40</v>
      </c>
      <c r="BY27" s="52">
        <f t="shared" si="44"/>
        <v>80</v>
      </c>
      <c r="BZ27" s="21">
        <f t="shared" si="45"/>
        <v>4000</v>
      </c>
    </row>
    <row r="28" spans="1:78" x14ac:dyDescent="0.3">
      <c r="A28" s="25">
        <v>11</v>
      </c>
      <c r="B28" s="73">
        <v>4</v>
      </c>
      <c r="C28">
        <f t="shared" si="52"/>
        <v>2.2999999999999998</v>
      </c>
      <c r="D28">
        <f>D27</f>
        <v>24</v>
      </c>
      <c r="E28" s="16"/>
      <c r="F28" s="16">
        <f t="shared" si="33"/>
        <v>54</v>
      </c>
      <c r="G28" s="16">
        <f>G27</f>
        <v>6</v>
      </c>
      <c r="H28" s="16"/>
      <c r="I28" s="16">
        <f t="shared" si="25"/>
        <v>81</v>
      </c>
      <c r="J28" s="16">
        <f t="shared" si="34"/>
        <v>9</v>
      </c>
      <c r="O28">
        <v>90</v>
      </c>
      <c r="P28">
        <f t="shared" si="35"/>
        <v>2</v>
      </c>
      <c r="Q28" s="36">
        <v>2.5</v>
      </c>
      <c r="R28" s="25">
        <v>2</v>
      </c>
      <c r="S28" s="28" t="s">
        <v>166</v>
      </c>
      <c r="T28" s="9">
        <f t="shared" si="36"/>
        <v>43</v>
      </c>
      <c r="U28" s="20">
        <f t="shared" si="26"/>
        <v>412.8</v>
      </c>
      <c r="V28" s="20">
        <f t="shared" si="50"/>
        <v>300</v>
      </c>
      <c r="W28" s="20">
        <f>SUM($U$18:U28)+SUM($V$18:V28)</f>
        <v>5662</v>
      </c>
      <c r="X28" s="20"/>
      <c r="Y28" s="20">
        <f t="shared" si="27"/>
        <v>98.899999999999991</v>
      </c>
      <c r="Z28" s="20">
        <f t="shared" si="51"/>
        <v>250</v>
      </c>
      <c r="AA28" s="9">
        <f>SUM($Y$18:Y28)+SUM($Z$18:Z28)</f>
        <v>2881.5</v>
      </c>
      <c r="AB28">
        <f t="shared" si="46"/>
        <v>80</v>
      </c>
      <c r="AC28" s="9">
        <f t="shared" si="47"/>
        <v>4000</v>
      </c>
      <c r="AD28" s="20"/>
      <c r="AE28" s="20">
        <f t="shared" si="37"/>
        <v>11</v>
      </c>
      <c r="AF28" s="20">
        <f>AF27+AG27</f>
        <v>650</v>
      </c>
      <c r="AG28" s="20">
        <f>AG27</f>
        <v>75</v>
      </c>
      <c r="AH28" s="20">
        <f>SUM($AF$18:AF28)</f>
        <v>3725</v>
      </c>
      <c r="AI28" s="9"/>
      <c r="AJ28" s="53" t="s">
        <v>310</v>
      </c>
      <c r="AT28">
        <v>10</v>
      </c>
      <c r="AU28" t="s">
        <v>282</v>
      </c>
      <c r="AX28">
        <v>0</v>
      </c>
      <c r="BM28" s="18">
        <f t="shared" si="28"/>
        <v>90</v>
      </c>
      <c r="BN28" s="50">
        <f t="shared" si="29"/>
        <v>2.5</v>
      </c>
      <c r="BO28" s="51">
        <v>11</v>
      </c>
      <c r="BP28" s="18" t="s">
        <v>166</v>
      </c>
      <c r="BQ28" s="21">
        <f t="shared" si="38"/>
        <v>300</v>
      </c>
      <c r="BR28" s="21">
        <f t="shared" si="39"/>
        <v>150</v>
      </c>
      <c r="BS28" s="21">
        <f t="shared" si="40"/>
        <v>100</v>
      </c>
      <c r="BT28" s="21">
        <f t="shared" si="30"/>
        <v>50</v>
      </c>
      <c r="BU28" s="21">
        <f t="shared" si="41"/>
        <v>250</v>
      </c>
      <c r="BV28" s="21">
        <f t="shared" si="42"/>
        <v>125</v>
      </c>
      <c r="BW28" s="21">
        <f t="shared" si="43"/>
        <v>80</v>
      </c>
      <c r="BX28" s="21">
        <f t="shared" si="31"/>
        <v>40</v>
      </c>
      <c r="BY28" s="52">
        <f t="shared" si="44"/>
        <v>80</v>
      </c>
      <c r="BZ28" s="21">
        <f t="shared" si="45"/>
        <v>4000</v>
      </c>
    </row>
    <row r="29" spans="1:78" x14ac:dyDescent="0.3">
      <c r="A29" s="25">
        <v>12</v>
      </c>
      <c r="B29" s="73">
        <v>4</v>
      </c>
      <c r="C29">
        <f t="shared" si="52"/>
        <v>2.2999999999999998</v>
      </c>
      <c r="D29">
        <f>D28</f>
        <v>24</v>
      </c>
      <c r="E29" s="16"/>
      <c r="F29" s="16">
        <f t="shared" si="33"/>
        <v>58</v>
      </c>
      <c r="G29" s="16">
        <f>G28</f>
        <v>6</v>
      </c>
      <c r="H29" s="16"/>
      <c r="I29" s="16">
        <f t="shared" si="25"/>
        <v>87</v>
      </c>
      <c r="J29" s="16">
        <f t="shared" si="34"/>
        <v>9</v>
      </c>
      <c r="K29" s="18" t="s">
        <v>249</v>
      </c>
      <c r="L29" s="18">
        <f>I29*7</f>
        <v>609</v>
      </c>
      <c r="M29" s="18">
        <v>25</v>
      </c>
      <c r="N29" s="18"/>
      <c r="O29">
        <v>90</v>
      </c>
      <c r="P29">
        <f t="shared" si="35"/>
        <v>2</v>
      </c>
      <c r="Q29" s="36">
        <v>2.5</v>
      </c>
      <c r="R29" s="25">
        <v>2</v>
      </c>
      <c r="S29" s="31" t="s">
        <v>167</v>
      </c>
      <c r="T29" s="32">
        <f t="shared" si="36"/>
        <v>43</v>
      </c>
      <c r="U29" s="32">
        <f t="shared" si="26"/>
        <v>412.8</v>
      </c>
      <c r="V29" s="32">
        <f>V28*1.5</f>
        <v>450</v>
      </c>
      <c r="W29" s="32">
        <f>SUM($U$18:U29)+SUM($V$18:V29)</f>
        <v>6524.8000000000011</v>
      </c>
      <c r="X29" s="32"/>
      <c r="Y29" s="32">
        <f t="shared" si="27"/>
        <v>98.899999999999991</v>
      </c>
      <c r="Z29" s="32">
        <f>Z28*1.5</f>
        <v>375</v>
      </c>
      <c r="AA29" s="32">
        <f>SUM($Y$18:Y29)+SUM($Z$18:Z29)</f>
        <v>3355.3999999999996</v>
      </c>
      <c r="AB29" s="30">
        <f t="shared" si="46"/>
        <v>80</v>
      </c>
      <c r="AC29" s="32">
        <f t="shared" si="47"/>
        <v>4000</v>
      </c>
      <c r="AD29" s="20"/>
      <c r="AE29" s="20">
        <f t="shared" si="37"/>
        <v>12</v>
      </c>
      <c r="AF29" s="20">
        <f>AF28+AG28</f>
        <v>725</v>
      </c>
      <c r="AG29" s="20">
        <f>AG28</f>
        <v>75</v>
      </c>
      <c r="AH29" s="20">
        <f>SUM($AF$18:AF29)</f>
        <v>4450</v>
      </c>
      <c r="AI29" s="9"/>
      <c r="AT29">
        <v>11</v>
      </c>
      <c r="AU29" t="s">
        <v>284</v>
      </c>
      <c r="AX29">
        <v>0</v>
      </c>
      <c r="BM29" s="18">
        <f t="shared" si="28"/>
        <v>90</v>
      </c>
      <c r="BN29" s="50">
        <f t="shared" si="29"/>
        <v>2.5</v>
      </c>
      <c r="BO29" s="51">
        <v>12</v>
      </c>
      <c r="BP29" s="18" t="s">
        <v>167</v>
      </c>
      <c r="BQ29" s="21">
        <f t="shared" si="38"/>
        <v>450</v>
      </c>
      <c r="BR29" s="21">
        <f t="shared" si="39"/>
        <v>225</v>
      </c>
      <c r="BS29" s="21">
        <f t="shared" si="40"/>
        <v>150</v>
      </c>
      <c r="BT29" s="21">
        <f t="shared" si="30"/>
        <v>70</v>
      </c>
      <c r="BU29" s="21">
        <f t="shared" si="41"/>
        <v>375</v>
      </c>
      <c r="BV29" s="21">
        <f t="shared" si="42"/>
        <v>187.5</v>
      </c>
      <c r="BW29" s="21">
        <f t="shared" si="43"/>
        <v>120</v>
      </c>
      <c r="BX29" s="21">
        <f t="shared" si="31"/>
        <v>60</v>
      </c>
      <c r="BY29" s="52">
        <f t="shared" si="44"/>
        <v>80</v>
      </c>
      <c r="BZ29" s="21">
        <f t="shared" si="45"/>
        <v>4000</v>
      </c>
    </row>
    <row r="30" spans="1:78" x14ac:dyDescent="0.3">
      <c r="A30" s="25">
        <v>13</v>
      </c>
      <c r="B30" s="73">
        <v>6</v>
      </c>
      <c r="C30">
        <f>C29+0.3</f>
        <v>2.5999999999999996</v>
      </c>
      <c r="D30">
        <f>D29+4</f>
        <v>28</v>
      </c>
      <c r="E30" s="16" t="s">
        <v>533</v>
      </c>
      <c r="F30" s="16">
        <f t="shared" si="33"/>
        <v>88</v>
      </c>
      <c r="G30" s="16">
        <f>G29+1</f>
        <v>7</v>
      </c>
      <c r="H30" s="16" t="s">
        <v>531</v>
      </c>
      <c r="I30" s="16">
        <f t="shared" si="25"/>
        <v>132</v>
      </c>
      <c r="J30" s="16">
        <f t="shared" si="34"/>
        <v>10</v>
      </c>
      <c r="O30">
        <v>120</v>
      </c>
      <c r="P30">
        <f t="shared" si="35"/>
        <v>3</v>
      </c>
      <c r="Q30" s="36">
        <v>2.5</v>
      </c>
      <c r="R30" s="25">
        <v>2</v>
      </c>
      <c r="S30" s="28" t="s">
        <v>168</v>
      </c>
      <c r="T30" s="20">
        <f t="shared" si="36"/>
        <v>60</v>
      </c>
      <c r="U30" s="20">
        <f t="shared" si="26"/>
        <v>672</v>
      </c>
      <c r="V30" s="9">
        <v>550</v>
      </c>
      <c r="W30" s="20">
        <f>SUM($U$18:U30)+SUM($V$18:V30)</f>
        <v>7746.8000000000011</v>
      </c>
      <c r="X30" s="9"/>
      <c r="Y30" s="20">
        <f t="shared" si="27"/>
        <v>155.99999999999997</v>
      </c>
      <c r="Z30" s="9">
        <f>Z24+200</f>
        <v>450</v>
      </c>
      <c r="AA30" s="9">
        <f>SUM($Y$18:Y30)+SUM($Z$18:Z30)</f>
        <v>3961.3999999999996</v>
      </c>
      <c r="AB30">
        <f t="shared" si="46"/>
        <v>80</v>
      </c>
      <c r="AC30" s="9">
        <v>5000</v>
      </c>
      <c r="AD30" s="20"/>
      <c r="AE30" s="20">
        <f t="shared" si="37"/>
        <v>13</v>
      </c>
      <c r="AF30" s="20">
        <f t="shared" ref="AF30:AF37" si="53">AF29+AG29</f>
        <v>800</v>
      </c>
      <c r="AG30" s="20">
        <f t="shared" ref="AG30:AG34" si="54">AG29</f>
        <v>75</v>
      </c>
      <c r="AH30" s="20">
        <f>SUM($AF$18:AF30)</f>
        <v>5250</v>
      </c>
      <c r="AI30" s="9"/>
      <c r="AT30">
        <v>12</v>
      </c>
      <c r="AU30" t="s">
        <v>283</v>
      </c>
      <c r="AX30">
        <v>0</v>
      </c>
      <c r="BM30" s="18">
        <f t="shared" si="28"/>
        <v>120</v>
      </c>
      <c r="BN30" s="50">
        <f t="shared" si="29"/>
        <v>2.5</v>
      </c>
      <c r="BO30" s="51">
        <v>13</v>
      </c>
      <c r="BP30" s="18" t="s">
        <v>168</v>
      </c>
      <c r="BQ30" s="21">
        <f t="shared" si="38"/>
        <v>550</v>
      </c>
      <c r="BR30" s="21">
        <f t="shared" si="39"/>
        <v>275</v>
      </c>
      <c r="BS30" s="21">
        <f t="shared" si="40"/>
        <v>180</v>
      </c>
      <c r="BT30" s="21">
        <f t="shared" si="30"/>
        <v>90</v>
      </c>
      <c r="BU30" s="21">
        <f t="shared" si="41"/>
        <v>450</v>
      </c>
      <c r="BV30" s="21">
        <f t="shared" si="42"/>
        <v>225</v>
      </c>
      <c r="BW30" s="21">
        <f t="shared" si="43"/>
        <v>150</v>
      </c>
      <c r="BX30" s="21">
        <f t="shared" si="31"/>
        <v>70</v>
      </c>
      <c r="BY30" s="52">
        <f t="shared" si="44"/>
        <v>80</v>
      </c>
      <c r="BZ30" s="21">
        <f t="shared" si="45"/>
        <v>5000</v>
      </c>
    </row>
    <row r="31" spans="1:78" ht="18" customHeight="1" x14ac:dyDescent="0.3">
      <c r="A31" s="25">
        <v>14</v>
      </c>
      <c r="B31" s="73">
        <v>6</v>
      </c>
      <c r="C31">
        <f t="shared" ref="C31:C35" si="55">C30</f>
        <v>2.5999999999999996</v>
      </c>
      <c r="D31">
        <f>D30</f>
        <v>28</v>
      </c>
      <c r="E31" s="16"/>
      <c r="F31" s="16">
        <f t="shared" si="33"/>
        <v>94</v>
      </c>
      <c r="G31" s="16">
        <f>G30</f>
        <v>7</v>
      </c>
      <c r="H31" s="16"/>
      <c r="I31" s="16">
        <f t="shared" si="25"/>
        <v>141</v>
      </c>
      <c r="J31" s="16">
        <f t="shared" si="34"/>
        <v>10</v>
      </c>
      <c r="O31">
        <f>O30</f>
        <v>120</v>
      </c>
      <c r="P31">
        <f t="shared" si="35"/>
        <v>3</v>
      </c>
      <c r="Q31" s="36">
        <v>2.5</v>
      </c>
      <c r="R31" s="25">
        <v>2</v>
      </c>
      <c r="S31" s="29" t="s">
        <v>169</v>
      </c>
      <c r="T31" s="20">
        <f t="shared" si="36"/>
        <v>60</v>
      </c>
      <c r="U31" s="20">
        <f t="shared" si="26"/>
        <v>672</v>
      </c>
      <c r="V31" s="9">
        <f t="shared" si="50"/>
        <v>550</v>
      </c>
      <c r="W31" s="20">
        <f>SUM($U$18:U31)+SUM($V$18:V31)</f>
        <v>8968.8000000000011</v>
      </c>
      <c r="X31" s="9"/>
      <c r="Y31" s="20">
        <f t="shared" si="27"/>
        <v>155.99999999999997</v>
      </c>
      <c r="Z31" s="9">
        <f t="shared" si="51"/>
        <v>450</v>
      </c>
      <c r="AA31" s="9">
        <f>SUM($Y$18:Y31)+SUM($Z$18:Z31)</f>
        <v>4567.3999999999996</v>
      </c>
      <c r="AB31">
        <f t="shared" si="46"/>
        <v>80</v>
      </c>
      <c r="AC31" s="9">
        <f t="shared" si="47"/>
        <v>5000</v>
      </c>
      <c r="AD31" s="20"/>
      <c r="AE31" s="20">
        <f t="shared" si="37"/>
        <v>14</v>
      </c>
      <c r="AF31" s="20">
        <f t="shared" si="53"/>
        <v>875</v>
      </c>
      <c r="AG31" s="20">
        <f t="shared" si="54"/>
        <v>75</v>
      </c>
      <c r="AH31" s="20">
        <f>SUM($AF$18:AF31)</f>
        <v>6125</v>
      </c>
      <c r="AI31" s="9"/>
      <c r="AT31">
        <v>13</v>
      </c>
      <c r="AU31" t="s">
        <v>295</v>
      </c>
      <c r="AX31">
        <v>0</v>
      </c>
      <c r="BM31" s="18">
        <f t="shared" si="28"/>
        <v>120</v>
      </c>
      <c r="BN31" s="50">
        <f t="shared" si="29"/>
        <v>2.5</v>
      </c>
      <c r="BO31" s="51">
        <v>14</v>
      </c>
      <c r="BP31" s="18" t="s">
        <v>169</v>
      </c>
      <c r="BQ31" s="21">
        <f t="shared" si="38"/>
        <v>550</v>
      </c>
      <c r="BR31" s="21">
        <f t="shared" si="39"/>
        <v>275</v>
      </c>
      <c r="BS31" s="21">
        <f t="shared" si="40"/>
        <v>180</v>
      </c>
      <c r="BT31" s="21">
        <f t="shared" si="30"/>
        <v>90</v>
      </c>
      <c r="BU31" s="21">
        <f t="shared" si="41"/>
        <v>450</v>
      </c>
      <c r="BV31" s="21">
        <f t="shared" si="42"/>
        <v>225</v>
      </c>
      <c r="BW31" s="21">
        <f t="shared" si="43"/>
        <v>150</v>
      </c>
      <c r="BX31" s="21">
        <f t="shared" si="31"/>
        <v>70</v>
      </c>
      <c r="BY31" s="52">
        <f t="shared" si="44"/>
        <v>80</v>
      </c>
      <c r="BZ31" s="21">
        <f t="shared" si="45"/>
        <v>5000</v>
      </c>
    </row>
    <row r="32" spans="1:78" x14ac:dyDescent="0.3">
      <c r="A32" s="25">
        <v>15</v>
      </c>
      <c r="B32" s="73">
        <v>6</v>
      </c>
      <c r="C32">
        <f t="shared" si="55"/>
        <v>2.5999999999999996</v>
      </c>
      <c r="D32">
        <f>D31</f>
        <v>28</v>
      </c>
      <c r="E32" s="16"/>
      <c r="F32" s="16">
        <f t="shared" si="33"/>
        <v>100</v>
      </c>
      <c r="G32" s="16">
        <f>G31</f>
        <v>7</v>
      </c>
      <c r="H32" s="16"/>
      <c r="I32" s="16">
        <f t="shared" si="25"/>
        <v>150</v>
      </c>
      <c r="J32" s="16">
        <f t="shared" si="34"/>
        <v>10</v>
      </c>
      <c r="K32" s="18" t="s">
        <v>249</v>
      </c>
      <c r="L32" s="18">
        <f>I32*7</f>
        <v>1050</v>
      </c>
      <c r="M32" s="18">
        <v>25</v>
      </c>
      <c r="N32" s="18"/>
      <c r="O32">
        <f>O31</f>
        <v>120</v>
      </c>
      <c r="P32">
        <f t="shared" si="35"/>
        <v>3</v>
      </c>
      <c r="Q32" s="36">
        <v>2.5</v>
      </c>
      <c r="R32" s="25">
        <v>2</v>
      </c>
      <c r="S32" s="28" t="s">
        <v>170</v>
      </c>
      <c r="T32" s="20">
        <f t="shared" si="36"/>
        <v>60</v>
      </c>
      <c r="U32" s="20">
        <f t="shared" si="26"/>
        <v>672</v>
      </c>
      <c r="V32" s="20">
        <f>V31*1.5</f>
        <v>825</v>
      </c>
      <c r="W32" s="20">
        <f>SUM($U$18:U32)+SUM($V$18:V32)</f>
        <v>10465.800000000001</v>
      </c>
      <c r="X32" s="20"/>
      <c r="Y32" s="20">
        <f t="shared" si="27"/>
        <v>155.99999999999997</v>
      </c>
      <c r="Z32" s="20">
        <f>Z31*1.5</f>
        <v>675</v>
      </c>
      <c r="AA32" s="9">
        <f>SUM($Y$18:Y32)+SUM($Z$18:Z32)</f>
        <v>5398.4</v>
      </c>
      <c r="AB32">
        <f t="shared" si="46"/>
        <v>80</v>
      </c>
      <c r="AC32" s="9">
        <f t="shared" si="47"/>
        <v>5000</v>
      </c>
      <c r="AD32" s="20"/>
      <c r="AE32" s="20">
        <f t="shared" si="37"/>
        <v>15</v>
      </c>
      <c r="AF32" s="20">
        <f t="shared" si="53"/>
        <v>950</v>
      </c>
      <c r="AG32" s="20">
        <f t="shared" si="54"/>
        <v>75</v>
      </c>
      <c r="AH32" s="20">
        <f>SUM($AF$18:AF32)</f>
        <v>7075</v>
      </c>
      <c r="AI32" s="9"/>
      <c r="AT32">
        <v>14</v>
      </c>
      <c r="AU32" t="s">
        <v>296</v>
      </c>
      <c r="AX32">
        <v>0</v>
      </c>
      <c r="BM32" s="18">
        <f t="shared" si="28"/>
        <v>120</v>
      </c>
      <c r="BN32" s="50">
        <f t="shared" si="29"/>
        <v>2.5</v>
      </c>
      <c r="BO32" s="51">
        <v>15</v>
      </c>
      <c r="BP32" s="18" t="s">
        <v>170</v>
      </c>
      <c r="BQ32" s="21">
        <f t="shared" si="38"/>
        <v>825</v>
      </c>
      <c r="BR32" s="21">
        <f t="shared" si="39"/>
        <v>412.5</v>
      </c>
      <c r="BS32" s="21">
        <f t="shared" si="40"/>
        <v>270</v>
      </c>
      <c r="BT32" s="21">
        <f t="shared" si="30"/>
        <v>130</v>
      </c>
      <c r="BU32" s="21">
        <f t="shared" si="41"/>
        <v>675</v>
      </c>
      <c r="BV32" s="21">
        <f t="shared" si="42"/>
        <v>337.5</v>
      </c>
      <c r="BW32" s="21">
        <f t="shared" si="43"/>
        <v>220</v>
      </c>
      <c r="BX32" s="21">
        <f t="shared" si="31"/>
        <v>110</v>
      </c>
      <c r="BY32" s="52">
        <f t="shared" si="44"/>
        <v>80</v>
      </c>
      <c r="BZ32" s="21">
        <f t="shared" si="45"/>
        <v>5000</v>
      </c>
    </row>
    <row r="33" spans="1:78" x14ac:dyDescent="0.3">
      <c r="A33" s="25">
        <v>16</v>
      </c>
      <c r="B33" s="73">
        <v>6</v>
      </c>
      <c r="C33">
        <f t="shared" si="55"/>
        <v>2.5999999999999996</v>
      </c>
      <c r="D33">
        <f>D32</f>
        <v>28</v>
      </c>
      <c r="E33" s="16" t="s">
        <v>534</v>
      </c>
      <c r="F33" s="16">
        <f t="shared" si="33"/>
        <v>106</v>
      </c>
      <c r="G33" s="16">
        <f>G32</f>
        <v>7</v>
      </c>
      <c r="H33" s="16" t="s">
        <v>532</v>
      </c>
      <c r="I33" s="16">
        <f t="shared" si="25"/>
        <v>159</v>
      </c>
      <c r="J33" s="16">
        <f t="shared" si="34"/>
        <v>10</v>
      </c>
      <c r="O33">
        <f>O32</f>
        <v>120</v>
      </c>
      <c r="P33">
        <f t="shared" si="35"/>
        <v>3</v>
      </c>
      <c r="Q33" s="36">
        <v>2.5</v>
      </c>
      <c r="R33" s="25">
        <v>2</v>
      </c>
      <c r="S33" s="29" t="s">
        <v>171</v>
      </c>
      <c r="T33" s="20">
        <f t="shared" si="36"/>
        <v>60</v>
      </c>
      <c r="U33" s="20">
        <f t="shared" si="26"/>
        <v>672</v>
      </c>
      <c r="V33" s="20">
        <f>V31</f>
        <v>550</v>
      </c>
      <c r="W33" s="20">
        <f>SUM($U$18:U33)+SUM($V$18:V33)</f>
        <v>11687.800000000001</v>
      </c>
      <c r="X33" s="20"/>
      <c r="Y33" s="20">
        <f t="shared" si="27"/>
        <v>155.99999999999997</v>
      </c>
      <c r="Z33" s="20">
        <f>Z31</f>
        <v>450</v>
      </c>
      <c r="AA33" s="9">
        <f>SUM($Y$18:Y33)+SUM($Z$18:Z33)</f>
        <v>6004.4</v>
      </c>
      <c r="AB33">
        <f t="shared" si="46"/>
        <v>80</v>
      </c>
      <c r="AC33" s="9">
        <f t="shared" si="47"/>
        <v>5000</v>
      </c>
      <c r="AD33" s="20"/>
      <c r="AE33" s="20">
        <f t="shared" si="37"/>
        <v>16</v>
      </c>
      <c r="AF33" s="20">
        <f t="shared" si="53"/>
        <v>1025</v>
      </c>
      <c r="AG33" s="20">
        <f t="shared" si="54"/>
        <v>75</v>
      </c>
      <c r="AH33" s="20">
        <f>SUM($AF$18:AF33)</f>
        <v>8100</v>
      </c>
      <c r="AI33" s="9"/>
      <c r="AJ33" s="53" t="s">
        <v>311</v>
      </c>
      <c r="AT33">
        <v>15</v>
      </c>
      <c r="AU33" t="s">
        <v>297</v>
      </c>
      <c r="AX33">
        <v>0</v>
      </c>
      <c r="BM33" s="18">
        <f t="shared" si="28"/>
        <v>120</v>
      </c>
      <c r="BN33" s="50">
        <f t="shared" si="29"/>
        <v>2.5</v>
      </c>
      <c r="BO33" s="51">
        <v>16</v>
      </c>
      <c r="BP33" s="18" t="s">
        <v>171</v>
      </c>
      <c r="BQ33" s="21">
        <f t="shared" si="38"/>
        <v>550</v>
      </c>
      <c r="BR33" s="21">
        <f t="shared" si="39"/>
        <v>275</v>
      </c>
      <c r="BS33" s="21">
        <f t="shared" si="40"/>
        <v>180</v>
      </c>
      <c r="BT33" s="21">
        <f t="shared" si="30"/>
        <v>90</v>
      </c>
      <c r="BU33" s="21">
        <f t="shared" si="41"/>
        <v>450</v>
      </c>
      <c r="BV33" s="21">
        <f t="shared" si="42"/>
        <v>225</v>
      </c>
      <c r="BW33" s="21">
        <f t="shared" si="43"/>
        <v>150</v>
      </c>
      <c r="BX33" s="21">
        <f t="shared" si="31"/>
        <v>70</v>
      </c>
      <c r="BY33" s="52">
        <f t="shared" si="44"/>
        <v>80</v>
      </c>
      <c r="BZ33" s="21">
        <f t="shared" si="45"/>
        <v>5000</v>
      </c>
    </row>
    <row r="34" spans="1:78" x14ac:dyDescent="0.3">
      <c r="A34" s="25">
        <v>17</v>
      </c>
      <c r="B34" s="73">
        <v>6</v>
      </c>
      <c r="C34">
        <f t="shared" si="55"/>
        <v>2.5999999999999996</v>
      </c>
      <c r="D34">
        <f>D33</f>
        <v>28</v>
      </c>
      <c r="E34" s="16"/>
      <c r="F34" s="16">
        <f t="shared" si="33"/>
        <v>112</v>
      </c>
      <c r="G34" s="16">
        <f>G33</f>
        <v>7</v>
      </c>
      <c r="H34" s="16"/>
      <c r="I34" s="16">
        <f t="shared" si="25"/>
        <v>168</v>
      </c>
      <c r="J34" s="16">
        <f t="shared" si="34"/>
        <v>10</v>
      </c>
      <c r="O34">
        <f>O33</f>
        <v>120</v>
      </c>
      <c r="P34">
        <f t="shared" si="35"/>
        <v>3</v>
      </c>
      <c r="Q34" s="36">
        <v>2.5</v>
      </c>
      <c r="R34" s="25">
        <v>2</v>
      </c>
      <c r="S34" s="28" t="s">
        <v>172</v>
      </c>
      <c r="T34" s="20">
        <f t="shared" si="36"/>
        <v>60</v>
      </c>
      <c r="U34" s="20">
        <f t="shared" si="26"/>
        <v>672</v>
      </c>
      <c r="V34" s="20">
        <f t="shared" si="50"/>
        <v>550</v>
      </c>
      <c r="W34" s="20">
        <f>SUM($U$18:U34)+SUM($V$18:V34)</f>
        <v>12909.800000000001</v>
      </c>
      <c r="X34" s="20"/>
      <c r="Y34" s="20">
        <f t="shared" si="27"/>
        <v>155.99999999999997</v>
      </c>
      <c r="Z34" s="20">
        <f t="shared" si="51"/>
        <v>450</v>
      </c>
      <c r="AA34" s="9">
        <f>SUM($Y$18:Y34)+SUM($Z$18:Z34)</f>
        <v>6610.4</v>
      </c>
      <c r="AB34">
        <f t="shared" si="46"/>
        <v>80</v>
      </c>
      <c r="AC34" s="9">
        <f t="shared" si="47"/>
        <v>5000</v>
      </c>
      <c r="AD34" s="20"/>
      <c r="AE34" s="20">
        <f t="shared" si="37"/>
        <v>17</v>
      </c>
      <c r="AF34" s="20">
        <f t="shared" si="53"/>
        <v>1100</v>
      </c>
      <c r="AG34" s="20">
        <f t="shared" si="54"/>
        <v>75</v>
      </c>
      <c r="AH34" s="20">
        <f>SUM($AF$18:AF34)</f>
        <v>9200</v>
      </c>
      <c r="AI34" s="9"/>
      <c r="AT34">
        <v>16</v>
      </c>
      <c r="AU34" t="s">
        <v>285</v>
      </c>
      <c r="AX34">
        <v>0</v>
      </c>
      <c r="BM34" s="18">
        <f t="shared" si="28"/>
        <v>120</v>
      </c>
      <c r="BN34" s="50">
        <f t="shared" si="29"/>
        <v>2.5</v>
      </c>
      <c r="BO34" s="51">
        <v>17</v>
      </c>
      <c r="BP34" s="18" t="s">
        <v>172</v>
      </c>
      <c r="BQ34" s="21">
        <f t="shared" si="38"/>
        <v>550</v>
      </c>
      <c r="BR34" s="21">
        <f t="shared" si="39"/>
        <v>275</v>
      </c>
      <c r="BS34" s="21">
        <f t="shared" si="40"/>
        <v>180</v>
      </c>
      <c r="BT34" s="21">
        <f t="shared" si="30"/>
        <v>90</v>
      </c>
      <c r="BU34" s="21">
        <f t="shared" si="41"/>
        <v>450</v>
      </c>
      <c r="BV34" s="21">
        <f t="shared" si="42"/>
        <v>225</v>
      </c>
      <c r="BW34" s="21">
        <f t="shared" si="43"/>
        <v>150</v>
      </c>
      <c r="BX34" s="21">
        <f t="shared" si="31"/>
        <v>70</v>
      </c>
      <c r="BY34" s="52">
        <f t="shared" si="44"/>
        <v>80</v>
      </c>
      <c r="BZ34" s="21">
        <f t="shared" si="45"/>
        <v>5000</v>
      </c>
    </row>
    <row r="35" spans="1:78" x14ac:dyDescent="0.3">
      <c r="A35" s="25">
        <v>18</v>
      </c>
      <c r="B35" s="73">
        <v>6</v>
      </c>
      <c r="C35">
        <f t="shared" si="55"/>
        <v>2.5999999999999996</v>
      </c>
      <c r="D35">
        <f>D34</f>
        <v>28</v>
      </c>
      <c r="E35" s="16"/>
      <c r="F35" s="16">
        <f t="shared" si="33"/>
        <v>118</v>
      </c>
      <c r="G35" s="16">
        <f>G34</f>
        <v>7</v>
      </c>
      <c r="H35" s="16"/>
      <c r="I35" s="16">
        <f t="shared" si="25"/>
        <v>177</v>
      </c>
      <c r="J35" s="16">
        <f t="shared" si="34"/>
        <v>10</v>
      </c>
      <c r="K35" s="18" t="s">
        <v>249</v>
      </c>
      <c r="L35" s="18">
        <f>I35*7</f>
        <v>1239</v>
      </c>
      <c r="M35" s="18">
        <v>25</v>
      </c>
      <c r="N35" s="18"/>
      <c r="O35">
        <f>O34</f>
        <v>120</v>
      </c>
      <c r="P35">
        <f t="shared" si="35"/>
        <v>3</v>
      </c>
      <c r="Q35" s="36">
        <v>2.5</v>
      </c>
      <c r="R35" s="25">
        <v>2</v>
      </c>
      <c r="S35" s="31" t="s">
        <v>173</v>
      </c>
      <c r="T35" s="32">
        <f t="shared" si="36"/>
        <v>60</v>
      </c>
      <c r="U35" s="32">
        <f t="shared" si="26"/>
        <v>672</v>
      </c>
      <c r="V35" s="32">
        <f>V34*1.5</f>
        <v>825</v>
      </c>
      <c r="W35" s="32">
        <f>SUM($U$18:U35)+SUM($V$18:V35)</f>
        <v>14406.800000000001</v>
      </c>
      <c r="X35" s="32"/>
      <c r="Y35" s="32">
        <f t="shared" si="27"/>
        <v>155.99999999999997</v>
      </c>
      <c r="Z35" s="32">
        <f>Z34*1.5</f>
        <v>675</v>
      </c>
      <c r="AA35" s="33">
        <f>SUM($Y$18:Y35)+SUM($Z$18:Z35)</f>
        <v>7441.4</v>
      </c>
      <c r="AB35" s="30">
        <f t="shared" si="46"/>
        <v>80</v>
      </c>
      <c r="AC35" s="32">
        <f t="shared" si="47"/>
        <v>5000</v>
      </c>
      <c r="AD35" s="20"/>
      <c r="AE35" s="20">
        <f t="shared" si="37"/>
        <v>18</v>
      </c>
      <c r="AF35" s="20">
        <f t="shared" si="53"/>
        <v>1175</v>
      </c>
      <c r="AG35" s="20">
        <f>AG28+25</f>
        <v>100</v>
      </c>
      <c r="AH35" s="20">
        <f>SUM($AF$18:AF35)</f>
        <v>10375</v>
      </c>
      <c r="AI35" s="9"/>
      <c r="AJ35" s="53" t="s">
        <v>313</v>
      </c>
      <c r="AT35">
        <v>17</v>
      </c>
      <c r="AU35" t="s">
        <v>287</v>
      </c>
      <c r="AX35">
        <v>0</v>
      </c>
      <c r="BM35" s="18">
        <f t="shared" si="28"/>
        <v>120</v>
      </c>
      <c r="BN35" s="50">
        <f t="shared" si="29"/>
        <v>2.5</v>
      </c>
      <c r="BO35" s="51">
        <v>18</v>
      </c>
      <c r="BP35" s="18" t="s">
        <v>173</v>
      </c>
      <c r="BQ35" s="21">
        <f t="shared" si="38"/>
        <v>825</v>
      </c>
      <c r="BR35" s="21">
        <f t="shared" si="39"/>
        <v>412.5</v>
      </c>
      <c r="BS35" s="21">
        <f t="shared" si="40"/>
        <v>270</v>
      </c>
      <c r="BT35" s="21">
        <f t="shared" si="30"/>
        <v>130</v>
      </c>
      <c r="BU35" s="21">
        <f t="shared" si="41"/>
        <v>675</v>
      </c>
      <c r="BV35" s="21">
        <f t="shared" si="42"/>
        <v>337.5</v>
      </c>
      <c r="BW35" s="21">
        <f t="shared" si="43"/>
        <v>220</v>
      </c>
      <c r="BX35" s="21">
        <f t="shared" si="31"/>
        <v>110</v>
      </c>
      <c r="BY35" s="52">
        <f t="shared" si="44"/>
        <v>80</v>
      </c>
      <c r="BZ35" s="21">
        <f t="shared" si="45"/>
        <v>5000</v>
      </c>
    </row>
    <row r="36" spans="1:78" x14ac:dyDescent="0.3">
      <c r="A36" s="25">
        <v>19</v>
      </c>
      <c r="B36" s="73">
        <v>6</v>
      </c>
      <c r="C36">
        <f>C35+0.3</f>
        <v>2.8999999999999995</v>
      </c>
      <c r="D36">
        <f>D35+4</f>
        <v>32</v>
      </c>
      <c r="E36" s="83" t="s">
        <v>257</v>
      </c>
      <c r="F36" s="83">
        <f t="shared" si="33"/>
        <v>124</v>
      </c>
      <c r="G36" s="83">
        <f>G35+1</f>
        <v>8</v>
      </c>
      <c r="H36" s="83"/>
      <c r="I36" s="83">
        <f t="shared" si="25"/>
        <v>186</v>
      </c>
      <c r="J36" s="83">
        <f t="shared" si="34"/>
        <v>12</v>
      </c>
      <c r="O36">
        <v>60</v>
      </c>
      <c r="P36">
        <f t="shared" si="35"/>
        <v>1</v>
      </c>
      <c r="Q36" s="36">
        <v>2.5</v>
      </c>
      <c r="R36" s="25">
        <v>2</v>
      </c>
      <c r="S36" s="28" t="s">
        <v>174</v>
      </c>
      <c r="T36" s="9">
        <f t="shared" si="36"/>
        <v>26</v>
      </c>
      <c r="U36" s="20">
        <f t="shared" si="26"/>
        <v>332.8</v>
      </c>
      <c r="V36" s="9">
        <v>250</v>
      </c>
      <c r="W36" s="20">
        <f>SUM($U$18:U36)+SUM($V$18:V36)</f>
        <v>14989.600000000002</v>
      </c>
      <c r="X36" s="9"/>
      <c r="Y36" s="20">
        <f t="shared" si="27"/>
        <v>75.399999999999991</v>
      </c>
      <c r="Z36" s="9">
        <f>Z18+150</f>
        <v>250</v>
      </c>
      <c r="AA36" s="9">
        <f>SUM($Y$18:Y36)+SUM($Z$18:Z36)</f>
        <v>7766.8</v>
      </c>
      <c r="AB36">
        <f>AB35+20</f>
        <v>100</v>
      </c>
      <c r="AC36" s="9">
        <v>4000</v>
      </c>
      <c r="AD36" s="20"/>
      <c r="AE36" s="20">
        <f t="shared" si="37"/>
        <v>19</v>
      </c>
      <c r="AF36" s="20">
        <f t="shared" si="53"/>
        <v>1275</v>
      </c>
      <c r="AG36" s="20">
        <f>AG35</f>
        <v>100</v>
      </c>
      <c r="AH36" s="20">
        <f>SUM($AF$18:AF36)</f>
        <v>11650</v>
      </c>
      <c r="AI36" s="9"/>
      <c r="AT36">
        <v>18</v>
      </c>
      <c r="AU36" t="s">
        <v>287</v>
      </c>
      <c r="AX36">
        <v>0</v>
      </c>
      <c r="BM36" s="24">
        <f t="shared" si="28"/>
        <v>60</v>
      </c>
      <c r="BN36" s="44">
        <f t="shared" si="29"/>
        <v>2.5</v>
      </c>
      <c r="BO36" s="37">
        <v>19</v>
      </c>
      <c r="BP36" s="24" t="s">
        <v>264</v>
      </c>
      <c r="BQ36" s="23">
        <f t="shared" si="38"/>
        <v>250</v>
      </c>
      <c r="BR36" s="23">
        <f t="shared" si="39"/>
        <v>125</v>
      </c>
      <c r="BS36" s="23">
        <f t="shared" si="40"/>
        <v>80</v>
      </c>
      <c r="BT36" s="23">
        <f t="shared" si="30"/>
        <v>40</v>
      </c>
      <c r="BU36" s="23">
        <f t="shared" si="41"/>
        <v>250</v>
      </c>
      <c r="BV36" s="23">
        <f t="shared" si="42"/>
        <v>125</v>
      </c>
      <c r="BW36" s="23">
        <f t="shared" si="43"/>
        <v>80</v>
      </c>
      <c r="BX36" s="23">
        <f t="shared" si="31"/>
        <v>40</v>
      </c>
      <c r="BY36" s="41">
        <f t="shared" si="44"/>
        <v>100</v>
      </c>
      <c r="BZ36" s="23">
        <f t="shared" si="45"/>
        <v>4000</v>
      </c>
    </row>
    <row r="37" spans="1:78" x14ac:dyDescent="0.3">
      <c r="A37" s="25">
        <v>20</v>
      </c>
      <c r="B37" s="73">
        <v>6</v>
      </c>
      <c r="C37">
        <f t="shared" ref="C37:C41" si="56">C36</f>
        <v>2.8999999999999995</v>
      </c>
      <c r="D37">
        <f>D36</f>
        <v>32</v>
      </c>
      <c r="E37" s="83" t="s">
        <v>248</v>
      </c>
      <c r="F37" s="83">
        <f t="shared" si="33"/>
        <v>130</v>
      </c>
      <c r="G37" s="83">
        <f>G36</f>
        <v>8</v>
      </c>
      <c r="H37" s="83"/>
      <c r="I37" s="83">
        <f t="shared" si="25"/>
        <v>195</v>
      </c>
      <c r="J37" s="83">
        <f t="shared" si="34"/>
        <v>12</v>
      </c>
      <c r="O37">
        <f>O36</f>
        <v>60</v>
      </c>
      <c r="P37">
        <f t="shared" si="35"/>
        <v>1</v>
      </c>
      <c r="Q37" s="36">
        <v>2.5</v>
      </c>
      <c r="R37" s="25">
        <v>2</v>
      </c>
      <c r="S37" s="29" t="s">
        <v>175</v>
      </c>
      <c r="T37" s="9">
        <f t="shared" si="36"/>
        <v>26</v>
      </c>
      <c r="U37" s="20">
        <f t="shared" si="26"/>
        <v>332.8</v>
      </c>
      <c r="V37" s="9">
        <f>V36</f>
        <v>250</v>
      </c>
      <c r="W37" s="20">
        <f>SUM($U$18:U37)+SUM($V$18:V37)</f>
        <v>15572.400000000001</v>
      </c>
      <c r="X37" s="9"/>
      <c r="Y37" s="20">
        <f t="shared" si="27"/>
        <v>75.399999999999991</v>
      </c>
      <c r="Z37" s="9">
        <f>Z36</f>
        <v>250</v>
      </c>
      <c r="AA37" s="9">
        <f>SUM($Y$18:Y37)+SUM($Z$18:Z37)</f>
        <v>8092.2</v>
      </c>
      <c r="AB37">
        <f>AB36</f>
        <v>100</v>
      </c>
      <c r="AC37" s="9">
        <f>AC36</f>
        <v>4000</v>
      </c>
      <c r="AD37" s="20">
        <v>10</v>
      </c>
      <c r="AE37" s="35">
        <f t="shared" si="37"/>
        <v>20</v>
      </c>
      <c r="AF37" s="35">
        <f t="shared" si="53"/>
        <v>1375</v>
      </c>
      <c r="AG37" s="35">
        <f>AG36</f>
        <v>100</v>
      </c>
      <c r="AH37" s="35">
        <f>SUM($AF$18:AF37)</f>
        <v>13025</v>
      </c>
      <c r="AI37" s="9"/>
      <c r="AT37">
        <v>19</v>
      </c>
      <c r="AU37" t="s">
        <v>286</v>
      </c>
      <c r="AX37">
        <v>0</v>
      </c>
      <c r="BM37" s="24">
        <f t="shared" si="28"/>
        <v>60</v>
      </c>
      <c r="BN37" s="44">
        <f t="shared" si="29"/>
        <v>2.5</v>
      </c>
      <c r="BO37" s="37">
        <v>20</v>
      </c>
      <c r="BP37" s="24" t="s">
        <v>265</v>
      </c>
      <c r="BQ37" s="23">
        <f t="shared" si="38"/>
        <v>250</v>
      </c>
      <c r="BR37" s="23">
        <f t="shared" si="39"/>
        <v>125</v>
      </c>
      <c r="BS37" s="23">
        <f t="shared" si="40"/>
        <v>80</v>
      </c>
      <c r="BT37" s="23">
        <f t="shared" si="30"/>
        <v>40</v>
      </c>
      <c r="BU37" s="23">
        <f t="shared" si="41"/>
        <v>250</v>
      </c>
      <c r="BV37" s="23">
        <f t="shared" si="42"/>
        <v>125</v>
      </c>
      <c r="BW37" s="23">
        <f t="shared" si="43"/>
        <v>80</v>
      </c>
      <c r="BX37" s="23">
        <f t="shared" si="31"/>
        <v>40</v>
      </c>
      <c r="BY37" s="41">
        <f t="shared" si="44"/>
        <v>100</v>
      </c>
      <c r="BZ37" s="23">
        <f t="shared" si="45"/>
        <v>4000</v>
      </c>
    </row>
    <row r="38" spans="1:78" x14ac:dyDescent="0.3">
      <c r="A38" s="25">
        <v>21</v>
      </c>
      <c r="B38" s="73">
        <v>6</v>
      </c>
      <c r="C38">
        <f t="shared" si="56"/>
        <v>2.8999999999999995</v>
      </c>
      <c r="D38">
        <f>D37</f>
        <v>32</v>
      </c>
      <c r="E38" s="83" t="s">
        <v>536</v>
      </c>
      <c r="F38" s="83">
        <f t="shared" si="33"/>
        <v>136</v>
      </c>
      <c r="G38" s="83">
        <f>G37</f>
        <v>8</v>
      </c>
      <c r="H38" s="83"/>
      <c r="I38" s="83">
        <f t="shared" si="25"/>
        <v>204</v>
      </c>
      <c r="J38" s="83">
        <f t="shared" si="34"/>
        <v>12</v>
      </c>
      <c r="K38" s="18" t="s">
        <v>249</v>
      </c>
      <c r="L38" s="18">
        <f>I38*7</f>
        <v>1428</v>
      </c>
      <c r="M38" s="18">
        <v>25</v>
      </c>
      <c r="N38" s="18"/>
      <c r="O38">
        <f>O37</f>
        <v>60</v>
      </c>
      <c r="P38">
        <f t="shared" si="35"/>
        <v>1</v>
      </c>
      <c r="Q38" s="36">
        <v>2.5</v>
      </c>
      <c r="R38" s="25">
        <v>2</v>
      </c>
      <c r="S38" s="28" t="s">
        <v>176</v>
      </c>
      <c r="T38" s="9">
        <f t="shared" si="36"/>
        <v>26</v>
      </c>
      <c r="U38" s="20">
        <f t="shared" si="26"/>
        <v>332.8</v>
      </c>
      <c r="V38" s="20">
        <f>V37*1.5</f>
        <v>375</v>
      </c>
      <c r="W38" s="20">
        <f>SUM($U$18:U38)+SUM($V$18:V38)</f>
        <v>16280.2</v>
      </c>
      <c r="X38" s="20"/>
      <c r="Y38" s="20">
        <f t="shared" si="27"/>
        <v>75.399999999999991</v>
      </c>
      <c r="Z38" s="20">
        <f>Z37*1.5</f>
        <v>375</v>
      </c>
      <c r="AA38" s="9">
        <f>SUM($Y$18:Y38)+SUM($Z$18:Z38)</f>
        <v>8542.6</v>
      </c>
      <c r="AB38">
        <f t="shared" ref="AB38:AC53" si="57">AB37</f>
        <v>100</v>
      </c>
      <c r="AC38" s="9">
        <f t="shared" si="57"/>
        <v>4000</v>
      </c>
      <c r="AD38" s="20"/>
      <c r="AE38" s="20">
        <f t="shared" si="37"/>
        <v>21</v>
      </c>
      <c r="AF38" s="20">
        <f>AF37+AG37</f>
        <v>1475</v>
      </c>
      <c r="AG38" s="20">
        <f>AG37</f>
        <v>100</v>
      </c>
      <c r="AH38" s="20">
        <f>SUM($AF$18:AF38)</f>
        <v>14500</v>
      </c>
      <c r="AI38" s="9"/>
      <c r="AJ38" s="53" t="s">
        <v>312</v>
      </c>
      <c r="AT38">
        <v>20</v>
      </c>
      <c r="AU38" t="s">
        <v>298</v>
      </c>
      <c r="AX38">
        <v>0</v>
      </c>
      <c r="BM38" s="16">
        <f t="shared" si="28"/>
        <v>60</v>
      </c>
      <c r="BN38" s="47">
        <f t="shared" si="29"/>
        <v>2.5</v>
      </c>
      <c r="BO38" s="48">
        <v>21</v>
      </c>
      <c r="BP38" s="16" t="s">
        <v>176</v>
      </c>
      <c r="BQ38" s="19">
        <f t="shared" si="38"/>
        <v>375</v>
      </c>
      <c r="BR38" s="19">
        <f t="shared" si="39"/>
        <v>187.5</v>
      </c>
      <c r="BS38" s="19">
        <f t="shared" si="40"/>
        <v>120</v>
      </c>
      <c r="BT38" s="19">
        <f t="shared" si="30"/>
        <v>60</v>
      </c>
      <c r="BU38" s="19">
        <f t="shared" si="41"/>
        <v>375</v>
      </c>
      <c r="BV38" s="19">
        <f t="shared" si="42"/>
        <v>187.5</v>
      </c>
      <c r="BW38" s="19">
        <f t="shared" si="43"/>
        <v>120</v>
      </c>
      <c r="BX38" s="19">
        <f t="shared" si="31"/>
        <v>60</v>
      </c>
      <c r="BY38" s="49">
        <f t="shared" si="44"/>
        <v>100</v>
      </c>
      <c r="BZ38" s="19">
        <f t="shared" si="45"/>
        <v>4000</v>
      </c>
    </row>
    <row r="39" spans="1:78" x14ac:dyDescent="0.3">
      <c r="A39" s="25">
        <v>22</v>
      </c>
      <c r="B39" s="73">
        <v>6</v>
      </c>
      <c r="C39">
        <f t="shared" si="56"/>
        <v>2.8999999999999995</v>
      </c>
      <c r="D39">
        <f>D38</f>
        <v>32</v>
      </c>
      <c r="E39" s="83" t="s">
        <v>537</v>
      </c>
      <c r="F39" s="83">
        <f t="shared" si="33"/>
        <v>142</v>
      </c>
      <c r="G39" s="83">
        <f>G38</f>
        <v>8</v>
      </c>
      <c r="H39" s="83"/>
      <c r="I39" s="83">
        <f t="shared" si="25"/>
        <v>213</v>
      </c>
      <c r="J39" s="83">
        <f t="shared" si="34"/>
        <v>12</v>
      </c>
      <c r="O39">
        <f>O38</f>
        <v>60</v>
      </c>
      <c r="P39">
        <f t="shared" si="35"/>
        <v>1</v>
      </c>
      <c r="Q39" s="36">
        <v>2.5</v>
      </c>
      <c r="R39" s="25">
        <v>2</v>
      </c>
      <c r="S39" s="29" t="s">
        <v>177</v>
      </c>
      <c r="T39" s="9">
        <f t="shared" si="36"/>
        <v>26</v>
      </c>
      <c r="U39" s="20">
        <f t="shared" si="26"/>
        <v>332.8</v>
      </c>
      <c r="V39" s="20">
        <f>V37</f>
        <v>250</v>
      </c>
      <c r="W39" s="20">
        <f>SUM($U$18:U39)+SUM($V$18:V39)</f>
        <v>16863</v>
      </c>
      <c r="X39" s="20"/>
      <c r="Y39" s="20">
        <f t="shared" si="27"/>
        <v>75.399999999999991</v>
      </c>
      <c r="Z39" s="20">
        <f>Z37</f>
        <v>250</v>
      </c>
      <c r="AA39" s="9">
        <f>SUM($Y$18:Y39)+SUM($Z$18:Z39)</f>
        <v>8868</v>
      </c>
      <c r="AB39">
        <f t="shared" si="57"/>
        <v>100</v>
      </c>
      <c r="AC39" s="9">
        <f t="shared" si="57"/>
        <v>4000</v>
      </c>
      <c r="AD39" s="20"/>
      <c r="AE39" s="20">
        <f t="shared" si="37"/>
        <v>22</v>
      </c>
      <c r="AF39" s="20">
        <f>AF38+AG38</f>
        <v>1575</v>
      </c>
      <c r="AG39" s="20">
        <f>AG38</f>
        <v>100</v>
      </c>
      <c r="AH39" s="20">
        <f>SUM($AF$18:AF39)</f>
        <v>16075</v>
      </c>
      <c r="AI39" s="9"/>
      <c r="AT39">
        <v>21</v>
      </c>
      <c r="AU39" t="s">
        <v>299</v>
      </c>
      <c r="AX39">
        <v>0</v>
      </c>
      <c r="BM39" s="24">
        <f t="shared" si="28"/>
        <v>60</v>
      </c>
      <c r="BN39" s="44">
        <f t="shared" si="29"/>
        <v>2.5</v>
      </c>
      <c r="BO39" s="37">
        <v>22</v>
      </c>
      <c r="BP39" s="24" t="s">
        <v>177</v>
      </c>
      <c r="BQ39" s="23">
        <f t="shared" si="38"/>
        <v>250</v>
      </c>
      <c r="BR39" s="23">
        <f t="shared" si="39"/>
        <v>125</v>
      </c>
      <c r="BS39" s="23">
        <f t="shared" si="40"/>
        <v>80</v>
      </c>
      <c r="BT39" s="23">
        <f t="shared" si="30"/>
        <v>40</v>
      </c>
      <c r="BU39" s="23">
        <f t="shared" si="41"/>
        <v>250</v>
      </c>
      <c r="BV39" s="23">
        <f t="shared" si="42"/>
        <v>125</v>
      </c>
      <c r="BW39" s="23">
        <f t="shared" si="43"/>
        <v>80</v>
      </c>
      <c r="BX39" s="23">
        <f t="shared" si="31"/>
        <v>40</v>
      </c>
      <c r="BY39" s="41">
        <f t="shared" si="44"/>
        <v>100</v>
      </c>
      <c r="BZ39" s="23">
        <f t="shared" si="45"/>
        <v>4000</v>
      </c>
    </row>
    <row r="40" spans="1:78" x14ac:dyDescent="0.3">
      <c r="A40" s="25">
        <v>23</v>
      </c>
      <c r="B40" s="73">
        <v>6</v>
      </c>
      <c r="C40">
        <f t="shared" si="56"/>
        <v>2.8999999999999995</v>
      </c>
      <c r="D40">
        <f>D39</f>
        <v>32</v>
      </c>
      <c r="E40" s="83" t="s">
        <v>538</v>
      </c>
      <c r="F40" s="83">
        <f t="shared" si="33"/>
        <v>148</v>
      </c>
      <c r="G40" s="83">
        <f>G39</f>
        <v>8</v>
      </c>
      <c r="H40" s="83"/>
      <c r="I40" s="83">
        <f t="shared" si="25"/>
        <v>222</v>
      </c>
      <c r="J40" s="83">
        <f t="shared" si="34"/>
        <v>12</v>
      </c>
      <c r="O40">
        <f>O39</f>
        <v>60</v>
      </c>
      <c r="P40">
        <f t="shared" si="35"/>
        <v>1</v>
      </c>
      <c r="Q40" s="36">
        <v>2.5</v>
      </c>
      <c r="R40" s="25">
        <v>2</v>
      </c>
      <c r="S40" s="28" t="s">
        <v>178</v>
      </c>
      <c r="T40" s="9">
        <f t="shared" si="36"/>
        <v>26</v>
      </c>
      <c r="U40" s="20">
        <f t="shared" si="26"/>
        <v>332.8</v>
      </c>
      <c r="V40" s="9">
        <f t="shared" si="50"/>
        <v>250</v>
      </c>
      <c r="W40" s="20">
        <f>SUM($U$18:U40)+SUM($V$18:V40)</f>
        <v>17445.8</v>
      </c>
      <c r="X40" s="20"/>
      <c r="Y40" s="20">
        <f t="shared" si="27"/>
        <v>75.399999999999991</v>
      </c>
      <c r="Z40" s="9">
        <f t="shared" si="51"/>
        <v>250</v>
      </c>
      <c r="AA40" s="9">
        <f>SUM($Y$18:Y40)+SUM($Z$18:Z40)</f>
        <v>9193.4</v>
      </c>
      <c r="AB40">
        <f t="shared" si="57"/>
        <v>100</v>
      </c>
      <c r="AC40" s="9">
        <f t="shared" si="57"/>
        <v>4000</v>
      </c>
      <c r="AD40" s="20"/>
      <c r="AE40" s="20">
        <f t="shared" si="37"/>
        <v>23</v>
      </c>
      <c r="AF40" s="20">
        <f t="shared" ref="AF40:AF47" si="58">AF39+AG39</f>
        <v>1675</v>
      </c>
      <c r="AG40" s="20">
        <f t="shared" ref="AG40:AG44" si="59">AG39</f>
        <v>100</v>
      </c>
      <c r="AH40" s="20">
        <f>SUM($AF$18:AF40)</f>
        <v>17750</v>
      </c>
      <c r="AI40" s="9"/>
      <c r="AT40">
        <v>22</v>
      </c>
      <c r="AU40" t="s">
        <v>300</v>
      </c>
      <c r="AX40">
        <v>0</v>
      </c>
      <c r="BM40" s="24">
        <f t="shared" si="28"/>
        <v>60</v>
      </c>
      <c r="BN40" s="44">
        <f t="shared" si="29"/>
        <v>2.5</v>
      </c>
      <c r="BO40" s="37">
        <v>23</v>
      </c>
      <c r="BP40" s="24" t="s">
        <v>178</v>
      </c>
      <c r="BQ40" s="23">
        <f t="shared" si="38"/>
        <v>250</v>
      </c>
      <c r="BR40" s="23">
        <f t="shared" si="39"/>
        <v>125</v>
      </c>
      <c r="BS40" s="23">
        <f t="shared" si="40"/>
        <v>80</v>
      </c>
      <c r="BT40" s="23">
        <f t="shared" si="30"/>
        <v>40</v>
      </c>
      <c r="BU40" s="23">
        <f t="shared" si="41"/>
        <v>250</v>
      </c>
      <c r="BV40" s="23">
        <f t="shared" si="42"/>
        <v>125</v>
      </c>
      <c r="BW40" s="23">
        <f t="shared" si="43"/>
        <v>80</v>
      </c>
      <c r="BX40" s="23">
        <f t="shared" si="31"/>
        <v>40</v>
      </c>
      <c r="BY40" s="41">
        <f t="shared" si="44"/>
        <v>100</v>
      </c>
      <c r="BZ40" s="23">
        <f t="shared" si="45"/>
        <v>4000</v>
      </c>
    </row>
    <row r="41" spans="1:78" x14ac:dyDescent="0.3">
      <c r="A41" s="25">
        <v>24</v>
      </c>
      <c r="B41" s="73">
        <v>6</v>
      </c>
      <c r="C41">
        <f t="shared" si="56"/>
        <v>2.8999999999999995</v>
      </c>
      <c r="D41">
        <f>D40</f>
        <v>32</v>
      </c>
      <c r="E41" s="83" t="s">
        <v>539</v>
      </c>
      <c r="F41" s="83">
        <f t="shared" si="33"/>
        <v>154</v>
      </c>
      <c r="G41" s="83">
        <f>G40</f>
        <v>8</v>
      </c>
      <c r="H41" s="83"/>
      <c r="I41" s="83">
        <f t="shared" si="25"/>
        <v>231</v>
      </c>
      <c r="J41" s="83">
        <f t="shared" si="34"/>
        <v>12</v>
      </c>
      <c r="K41" s="18" t="s">
        <v>249</v>
      </c>
      <c r="L41" s="18">
        <f>I41*7</f>
        <v>1617</v>
      </c>
      <c r="M41" s="18">
        <v>30</v>
      </c>
      <c r="N41" s="18"/>
      <c r="O41">
        <f>O40</f>
        <v>60</v>
      </c>
      <c r="P41">
        <f t="shared" si="35"/>
        <v>1</v>
      </c>
      <c r="Q41" s="36">
        <v>2.5</v>
      </c>
      <c r="R41" s="25">
        <v>2</v>
      </c>
      <c r="S41" s="31" t="s">
        <v>179</v>
      </c>
      <c r="T41" s="32">
        <f t="shared" si="36"/>
        <v>26</v>
      </c>
      <c r="U41" s="32">
        <f t="shared" si="26"/>
        <v>332.8</v>
      </c>
      <c r="V41" s="32">
        <f>V40*1.5</f>
        <v>375</v>
      </c>
      <c r="W41" s="32">
        <f>SUM($U$18:U41)+SUM($V$18:V41)</f>
        <v>18153.599999999999</v>
      </c>
      <c r="X41" s="32"/>
      <c r="Y41" s="32">
        <f t="shared" si="27"/>
        <v>75.399999999999991</v>
      </c>
      <c r="Z41" s="32">
        <f>Z40*1.5</f>
        <v>375</v>
      </c>
      <c r="AA41" s="32">
        <f>SUM($Y$18:Y41)+SUM($Z$18:Z41)</f>
        <v>9643.7999999999993</v>
      </c>
      <c r="AB41" s="30">
        <f t="shared" si="57"/>
        <v>100</v>
      </c>
      <c r="AC41" s="32">
        <f t="shared" si="57"/>
        <v>4000</v>
      </c>
      <c r="AD41" s="20"/>
      <c r="AE41" s="20">
        <f t="shared" si="37"/>
        <v>24</v>
      </c>
      <c r="AF41" s="20">
        <f t="shared" si="58"/>
        <v>1775</v>
      </c>
      <c r="AG41" s="20">
        <f t="shared" si="59"/>
        <v>100</v>
      </c>
      <c r="AH41" s="20">
        <f>SUM($AF$18:AF41)</f>
        <v>19525</v>
      </c>
      <c r="AI41" s="9"/>
      <c r="AJ41" s="53"/>
      <c r="AT41">
        <v>23</v>
      </c>
      <c r="AU41" t="s">
        <v>292</v>
      </c>
      <c r="AX41">
        <v>0</v>
      </c>
      <c r="BM41" s="16">
        <f t="shared" si="28"/>
        <v>60</v>
      </c>
      <c r="BN41" s="47">
        <f t="shared" si="29"/>
        <v>2.5</v>
      </c>
      <c r="BO41" s="48">
        <v>24</v>
      </c>
      <c r="BP41" s="16" t="s">
        <v>179</v>
      </c>
      <c r="BQ41" s="19">
        <f t="shared" si="38"/>
        <v>375</v>
      </c>
      <c r="BR41" s="19">
        <f t="shared" si="39"/>
        <v>187.5</v>
      </c>
      <c r="BS41" s="19">
        <f t="shared" si="40"/>
        <v>120</v>
      </c>
      <c r="BT41" s="19">
        <f t="shared" si="30"/>
        <v>60</v>
      </c>
      <c r="BU41" s="19">
        <f t="shared" si="41"/>
        <v>375</v>
      </c>
      <c r="BV41" s="19">
        <f t="shared" si="42"/>
        <v>187.5</v>
      </c>
      <c r="BW41" s="19">
        <f t="shared" si="43"/>
        <v>120</v>
      </c>
      <c r="BX41" s="19">
        <f t="shared" si="31"/>
        <v>60</v>
      </c>
      <c r="BY41" s="49">
        <f t="shared" si="44"/>
        <v>100</v>
      </c>
      <c r="BZ41" s="19">
        <f t="shared" si="45"/>
        <v>4000</v>
      </c>
    </row>
    <row r="42" spans="1:78" x14ac:dyDescent="0.3">
      <c r="A42" s="25">
        <v>25</v>
      </c>
      <c r="B42" s="73">
        <v>8</v>
      </c>
      <c r="C42">
        <f>C41+0.3</f>
        <v>3.1999999999999993</v>
      </c>
      <c r="D42">
        <f>D41+4</f>
        <v>36</v>
      </c>
      <c r="E42" s="83" t="s">
        <v>540</v>
      </c>
      <c r="F42" s="83">
        <f t="shared" si="33"/>
        <v>210</v>
      </c>
      <c r="G42" s="83">
        <f>G41+1</f>
        <v>9</v>
      </c>
      <c r="H42" s="83"/>
      <c r="I42" s="83">
        <f t="shared" si="25"/>
        <v>315</v>
      </c>
      <c r="J42" s="83">
        <f t="shared" si="34"/>
        <v>13</v>
      </c>
      <c r="O42">
        <v>90</v>
      </c>
      <c r="P42">
        <f t="shared" si="35"/>
        <v>2</v>
      </c>
      <c r="Q42" s="36">
        <v>2.5</v>
      </c>
      <c r="R42" s="25">
        <v>2</v>
      </c>
      <c r="S42" s="28" t="s">
        <v>180</v>
      </c>
      <c r="T42" s="9">
        <f t="shared" si="36"/>
        <v>43</v>
      </c>
      <c r="U42" s="20">
        <f t="shared" si="26"/>
        <v>619.20000000000005</v>
      </c>
      <c r="V42" s="9">
        <v>550</v>
      </c>
      <c r="W42" s="20">
        <f>SUM($U$18:U42)+SUM($V$18:V42)</f>
        <v>19322.8</v>
      </c>
      <c r="X42" s="9"/>
      <c r="Y42" s="20">
        <f t="shared" si="27"/>
        <v>137.59999999999997</v>
      </c>
      <c r="Z42" s="9">
        <f>Z36+200</f>
        <v>450</v>
      </c>
      <c r="AA42" s="9">
        <f>SUM($Y$18:Y42)+SUM($Z$18:Z42)</f>
        <v>10231.4</v>
      </c>
      <c r="AB42">
        <f t="shared" si="57"/>
        <v>100</v>
      </c>
      <c r="AC42" s="9">
        <v>5000</v>
      </c>
      <c r="AD42" s="20"/>
      <c r="AE42" s="20">
        <f t="shared" si="37"/>
        <v>25</v>
      </c>
      <c r="AF42" s="20">
        <f t="shared" si="58"/>
        <v>1875</v>
      </c>
      <c r="AG42" s="20">
        <f t="shared" si="59"/>
        <v>100</v>
      </c>
      <c r="AH42" s="20">
        <f>SUM($AF$18:AF42)</f>
        <v>21400</v>
      </c>
      <c r="AI42" s="9"/>
      <c r="AT42">
        <v>24</v>
      </c>
      <c r="AU42" t="s">
        <v>291</v>
      </c>
      <c r="AX42">
        <v>0</v>
      </c>
      <c r="BM42" s="24">
        <f t="shared" si="28"/>
        <v>90</v>
      </c>
      <c r="BN42" s="44">
        <f t="shared" si="29"/>
        <v>2.5</v>
      </c>
      <c r="BO42" s="37">
        <v>25</v>
      </c>
      <c r="BP42" s="24" t="s">
        <v>180</v>
      </c>
      <c r="BQ42" s="23">
        <f t="shared" si="38"/>
        <v>550</v>
      </c>
      <c r="BR42" s="23">
        <f t="shared" si="39"/>
        <v>275</v>
      </c>
      <c r="BS42" s="23">
        <f t="shared" si="40"/>
        <v>180</v>
      </c>
      <c r="BT42" s="23">
        <f t="shared" si="30"/>
        <v>90</v>
      </c>
      <c r="BU42" s="23">
        <f t="shared" si="41"/>
        <v>450</v>
      </c>
      <c r="BV42" s="23">
        <f t="shared" si="42"/>
        <v>225</v>
      </c>
      <c r="BW42" s="23">
        <f t="shared" si="43"/>
        <v>150</v>
      </c>
      <c r="BX42" s="23">
        <f t="shared" si="31"/>
        <v>70</v>
      </c>
      <c r="BY42" s="41">
        <f t="shared" si="44"/>
        <v>100</v>
      </c>
      <c r="BZ42" s="23">
        <f t="shared" si="45"/>
        <v>5000</v>
      </c>
    </row>
    <row r="43" spans="1:78" x14ac:dyDescent="0.3">
      <c r="A43" s="25">
        <v>26</v>
      </c>
      <c r="B43" s="73">
        <v>8</v>
      </c>
      <c r="C43">
        <f t="shared" ref="C43:C47" si="60">C42</f>
        <v>3.1999999999999993</v>
      </c>
      <c r="D43">
        <f>D42</f>
        <v>36</v>
      </c>
      <c r="E43" s="83"/>
      <c r="F43" s="83">
        <f t="shared" si="33"/>
        <v>218</v>
      </c>
      <c r="G43" s="83">
        <f>G42</f>
        <v>9</v>
      </c>
      <c r="H43" s="83"/>
      <c r="I43" s="83">
        <f t="shared" si="25"/>
        <v>327</v>
      </c>
      <c r="J43" s="83">
        <f t="shared" si="34"/>
        <v>13</v>
      </c>
      <c r="O43">
        <v>90</v>
      </c>
      <c r="P43">
        <f t="shared" si="35"/>
        <v>2</v>
      </c>
      <c r="Q43" s="36">
        <v>2.5</v>
      </c>
      <c r="R43" s="25">
        <v>2</v>
      </c>
      <c r="S43" s="29" t="s">
        <v>181</v>
      </c>
      <c r="T43" s="9">
        <f t="shared" si="36"/>
        <v>43</v>
      </c>
      <c r="U43" s="20">
        <f t="shared" si="26"/>
        <v>619.20000000000005</v>
      </c>
      <c r="V43" s="9">
        <f t="shared" si="50"/>
        <v>550</v>
      </c>
      <c r="W43" s="20">
        <f>SUM($U$18:U43)+SUM($V$18:V43)</f>
        <v>20492</v>
      </c>
      <c r="X43" s="9"/>
      <c r="Y43" s="20">
        <f t="shared" si="27"/>
        <v>137.59999999999997</v>
      </c>
      <c r="Z43" s="9">
        <f t="shared" si="51"/>
        <v>450</v>
      </c>
      <c r="AA43" s="9">
        <f>SUM($Y$18:Y43)+SUM($Z$18:Z43)</f>
        <v>10819</v>
      </c>
      <c r="AB43">
        <f t="shared" si="57"/>
        <v>100</v>
      </c>
      <c r="AC43" s="9">
        <f t="shared" si="57"/>
        <v>5000</v>
      </c>
      <c r="AD43" s="20"/>
      <c r="AE43" s="20">
        <f t="shared" si="37"/>
        <v>26</v>
      </c>
      <c r="AF43" s="20">
        <f t="shared" si="58"/>
        <v>1975</v>
      </c>
      <c r="AG43" s="20">
        <f t="shared" si="59"/>
        <v>100</v>
      </c>
      <c r="AH43" s="20">
        <f>SUM($AF$18:AF43)</f>
        <v>23375</v>
      </c>
      <c r="AI43" s="9"/>
      <c r="AJ43" s="53" t="s">
        <v>314</v>
      </c>
      <c r="AT43">
        <v>25</v>
      </c>
      <c r="AU43" t="s">
        <v>301</v>
      </c>
      <c r="AX43">
        <v>0</v>
      </c>
      <c r="BM43" s="24">
        <f t="shared" si="28"/>
        <v>90</v>
      </c>
      <c r="BN43" s="44">
        <f t="shared" si="29"/>
        <v>2.5</v>
      </c>
      <c r="BO43" s="37">
        <v>26</v>
      </c>
      <c r="BP43" s="24" t="s">
        <v>181</v>
      </c>
      <c r="BQ43" s="23">
        <f t="shared" si="38"/>
        <v>550</v>
      </c>
      <c r="BR43" s="23">
        <f t="shared" si="39"/>
        <v>275</v>
      </c>
      <c r="BS43" s="23">
        <f t="shared" si="40"/>
        <v>180</v>
      </c>
      <c r="BT43" s="23">
        <f t="shared" si="30"/>
        <v>90</v>
      </c>
      <c r="BU43" s="23">
        <f t="shared" si="41"/>
        <v>450</v>
      </c>
      <c r="BV43" s="23">
        <f t="shared" si="42"/>
        <v>225</v>
      </c>
      <c r="BW43" s="23">
        <f t="shared" si="43"/>
        <v>150</v>
      </c>
      <c r="BX43" s="23">
        <f t="shared" si="31"/>
        <v>70</v>
      </c>
      <c r="BY43" s="41">
        <f t="shared" si="44"/>
        <v>100</v>
      </c>
      <c r="BZ43" s="23">
        <f t="shared" si="45"/>
        <v>5000</v>
      </c>
    </row>
    <row r="44" spans="1:78" x14ac:dyDescent="0.3">
      <c r="A44" s="25">
        <v>27</v>
      </c>
      <c r="B44" s="73">
        <v>8</v>
      </c>
      <c r="C44">
        <f t="shared" si="60"/>
        <v>3.1999999999999993</v>
      </c>
      <c r="D44">
        <f>D43</f>
        <v>36</v>
      </c>
      <c r="E44" s="83"/>
      <c r="F44" s="83">
        <f t="shared" si="33"/>
        <v>226</v>
      </c>
      <c r="G44" s="83">
        <f>G43</f>
        <v>9</v>
      </c>
      <c r="H44" s="83"/>
      <c r="I44" s="83">
        <f t="shared" si="25"/>
        <v>339</v>
      </c>
      <c r="J44" s="83">
        <f t="shared" si="34"/>
        <v>13</v>
      </c>
      <c r="K44" s="18" t="s">
        <v>249</v>
      </c>
      <c r="L44" s="18">
        <f>I44*7</f>
        <v>2373</v>
      </c>
      <c r="M44" s="18">
        <v>30</v>
      </c>
      <c r="N44" s="18"/>
      <c r="O44">
        <v>90</v>
      </c>
      <c r="P44">
        <f t="shared" si="35"/>
        <v>2</v>
      </c>
      <c r="Q44" s="36">
        <v>2.5</v>
      </c>
      <c r="R44" s="25">
        <v>2</v>
      </c>
      <c r="S44" s="28" t="s">
        <v>182</v>
      </c>
      <c r="T44" s="9">
        <f t="shared" si="36"/>
        <v>43</v>
      </c>
      <c r="U44" s="20">
        <f t="shared" si="26"/>
        <v>619.20000000000005</v>
      </c>
      <c r="V44" s="20">
        <f>V43*1.5</f>
        <v>825</v>
      </c>
      <c r="W44" s="20">
        <f>SUM($U$18:U44)+SUM($V$18:V44)</f>
        <v>21936.2</v>
      </c>
      <c r="X44" s="20"/>
      <c r="Y44" s="20">
        <f t="shared" si="27"/>
        <v>137.59999999999997</v>
      </c>
      <c r="Z44" s="20">
        <f>Z43*1.5</f>
        <v>675</v>
      </c>
      <c r="AA44" s="23">
        <f>SUM($Y$18:Y44)+SUM($Z$18:Z44)</f>
        <v>11631.6</v>
      </c>
      <c r="AB44">
        <f t="shared" si="57"/>
        <v>100</v>
      </c>
      <c r="AC44" s="9">
        <f t="shared" si="57"/>
        <v>5000</v>
      </c>
      <c r="AD44" s="20"/>
      <c r="AE44" s="20">
        <f t="shared" si="37"/>
        <v>27</v>
      </c>
      <c r="AF44" s="20">
        <f t="shared" si="58"/>
        <v>2075</v>
      </c>
      <c r="AG44" s="20">
        <f t="shared" si="59"/>
        <v>100</v>
      </c>
      <c r="AH44" s="20">
        <f>SUM($AF$18:AF44)</f>
        <v>25450</v>
      </c>
      <c r="AI44" s="9"/>
      <c r="AT44">
        <v>26</v>
      </c>
      <c r="AU44" t="s">
        <v>289</v>
      </c>
      <c r="AX44">
        <v>0</v>
      </c>
      <c r="BM44" s="16">
        <f t="shared" si="28"/>
        <v>90</v>
      </c>
      <c r="BN44" s="47">
        <f t="shared" si="29"/>
        <v>2.5</v>
      </c>
      <c r="BO44" s="48">
        <v>27</v>
      </c>
      <c r="BP44" s="16" t="s">
        <v>182</v>
      </c>
      <c r="BQ44" s="19">
        <f t="shared" si="38"/>
        <v>825</v>
      </c>
      <c r="BR44" s="19">
        <f t="shared" si="39"/>
        <v>412.5</v>
      </c>
      <c r="BS44" s="19">
        <f t="shared" si="40"/>
        <v>270</v>
      </c>
      <c r="BT44" s="19">
        <f t="shared" si="30"/>
        <v>130</v>
      </c>
      <c r="BU44" s="19">
        <f t="shared" si="41"/>
        <v>675</v>
      </c>
      <c r="BV44" s="19">
        <f t="shared" si="42"/>
        <v>337.5</v>
      </c>
      <c r="BW44" s="19">
        <f t="shared" si="43"/>
        <v>220</v>
      </c>
      <c r="BX44" s="19">
        <f t="shared" si="31"/>
        <v>110</v>
      </c>
      <c r="BY44" s="49">
        <f t="shared" si="44"/>
        <v>100</v>
      </c>
      <c r="BZ44" s="19">
        <f t="shared" si="45"/>
        <v>5000</v>
      </c>
    </row>
    <row r="45" spans="1:78" x14ac:dyDescent="0.3">
      <c r="A45" s="25">
        <v>28</v>
      </c>
      <c r="B45" s="73">
        <v>8</v>
      </c>
      <c r="C45">
        <f t="shared" si="60"/>
        <v>3.1999999999999993</v>
      </c>
      <c r="D45">
        <f>D44</f>
        <v>36</v>
      </c>
      <c r="E45" s="83"/>
      <c r="F45" s="83">
        <f t="shared" si="33"/>
        <v>234</v>
      </c>
      <c r="G45" s="83">
        <f>G44</f>
        <v>9</v>
      </c>
      <c r="H45" s="83"/>
      <c r="I45" s="83">
        <f t="shared" si="25"/>
        <v>351</v>
      </c>
      <c r="J45" s="83">
        <f t="shared" si="34"/>
        <v>13</v>
      </c>
      <c r="O45">
        <v>90</v>
      </c>
      <c r="P45">
        <f t="shared" si="35"/>
        <v>2</v>
      </c>
      <c r="Q45" s="36">
        <v>2.5</v>
      </c>
      <c r="R45" s="25">
        <v>2</v>
      </c>
      <c r="S45" s="29" t="s">
        <v>183</v>
      </c>
      <c r="T45" s="9">
        <f t="shared" si="36"/>
        <v>43</v>
      </c>
      <c r="U45" s="20">
        <f t="shared" si="26"/>
        <v>619.20000000000005</v>
      </c>
      <c r="V45" s="20">
        <f>V43</f>
        <v>550</v>
      </c>
      <c r="W45" s="20">
        <f>SUM($U$18:U45)+SUM($V$18:V45)</f>
        <v>23105.4</v>
      </c>
      <c r="X45" s="20"/>
      <c r="Y45" s="20">
        <f t="shared" si="27"/>
        <v>137.59999999999997</v>
      </c>
      <c r="Z45" s="20">
        <f>Z43</f>
        <v>450</v>
      </c>
      <c r="AA45" s="9">
        <f>SUM($Y$18:Y45)+SUM($Z$18:Z45)</f>
        <v>12219.2</v>
      </c>
      <c r="AB45">
        <f t="shared" si="57"/>
        <v>100</v>
      </c>
      <c r="AC45" s="9">
        <f t="shared" si="57"/>
        <v>5000</v>
      </c>
      <c r="AD45" s="20"/>
      <c r="AE45" s="20">
        <f t="shared" si="37"/>
        <v>28</v>
      </c>
      <c r="AF45" s="20">
        <f t="shared" si="58"/>
        <v>2175</v>
      </c>
      <c r="AG45" s="20">
        <f>AG38+25</f>
        <v>125</v>
      </c>
      <c r="AH45" s="20">
        <f>SUM($AF$18:AF45)</f>
        <v>27625</v>
      </c>
      <c r="AI45" s="9"/>
      <c r="AJ45" s="14" t="s">
        <v>315</v>
      </c>
      <c r="AT45">
        <v>27</v>
      </c>
      <c r="AU45" t="s">
        <v>290</v>
      </c>
      <c r="AX45">
        <v>0</v>
      </c>
      <c r="BM45" s="24">
        <f t="shared" si="28"/>
        <v>90</v>
      </c>
      <c r="BN45" s="44">
        <f t="shared" si="29"/>
        <v>2.5</v>
      </c>
      <c r="BO45" s="37">
        <v>28</v>
      </c>
      <c r="BP45" s="24" t="s">
        <v>183</v>
      </c>
      <c r="BQ45" s="23">
        <f t="shared" si="38"/>
        <v>550</v>
      </c>
      <c r="BR45" s="23">
        <f t="shared" si="39"/>
        <v>275</v>
      </c>
      <c r="BS45" s="23">
        <f t="shared" si="40"/>
        <v>180</v>
      </c>
      <c r="BT45" s="23">
        <f t="shared" si="30"/>
        <v>90</v>
      </c>
      <c r="BU45" s="23">
        <f t="shared" si="41"/>
        <v>450</v>
      </c>
      <c r="BV45" s="23">
        <f t="shared" si="42"/>
        <v>225</v>
      </c>
      <c r="BW45" s="23">
        <f t="shared" si="43"/>
        <v>150</v>
      </c>
      <c r="BX45" s="23">
        <f t="shared" si="31"/>
        <v>70</v>
      </c>
      <c r="BY45" s="41">
        <f t="shared" si="44"/>
        <v>100</v>
      </c>
      <c r="BZ45" s="23">
        <f t="shared" si="45"/>
        <v>5000</v>
      </c>
    </row>
    <row r="46" spans="1:78" x14ac:dyDescent="0.3">
      <c r="A46" s="25">
        <v>29</v>
      </c>
      <c r="B46" s="73">
        <v>8</v>
      </c>
      <c r="C46">
        <f t="shared" si="60"/>
        <v>3.1999999999999993</v>
      </c>
      <c r="D46">
        <f>D45</f>
        <v>36</v>
      </c>
      <c r="E46" s="83"/>
      <c r="F46" s="83">
        <f t="shared" si="33"/>
        <v>242</v>
      </c>
      <c r="G46" s="83">
        <f>G45</f>
        <v>9</v>
      </c>
      <c r="H46" s="83"/>
      <c r="I46" s="83">
        <f t="shared" si="25"/>
        <v>363</v>
      </c>
      <c r="J46" s="83">
        <f t="shared" si="34"/>
        <v>13</v>
      </c>
      <c r="O46">
        <v>90</v>
      </c>
      <c r="P46">
        <f t="shared" si="35"/>
        <v>2</v>
      </c>
      <c r="Q46" s="36">
        <v>2.5</v>
      </c>
      <c r="R46" s="25">
        <v>2</v>
      </c>
      <c r="S46" s="28" t="s">
        <v>184</v>
      </c>
      <c r="T46" s="9">
        <f t="shared" si="36"/>
        <v>43</v>
      </c>
      <c r="U46" s="20">
        <f t="shared" si="26"/>
        <v>619.20000000000005</v>
      </c>
      <c r="V46" s="20">
        <f t="shared" si="50"/>
        <v>550</v>
      </c>
      <c r="W46" s="20">
        <f>SUM($U$18:U46)+SUM($V$18:V46)</f>
        <v>24274.600000000002</v>
      </c>
      <c r="X46" s="20"/>
      <c r="Y46" s="20">
        <f t="shared" si="27"/>
        <v>137.59999999999997</v>
      </c>
      <c r="Z46" s="20">
        <f t="shared" si="51"/>
        <v>450</v>
      </c>
      <c r="AA46" s="9">
        <f>SUM($Y$18:Y46)+SUM($Z$18:Z46)</f>
        <v>12806.8</v>
      </c>
      <c r="AB46">
        <f t="shared" si="57"/>
        <v>100</v>
      </c>
      <c r="AC46" s="9">
        <f t="shared" si="57"/>
        <v>5000</v>
      </c>
      <c r="AD46" s="20"/>
      <c r="AE46" s="20">
        <f t="shared" si="37"/>
        <v>29</v>
      </c>
      <c r="AF46" s="20">
        <f t="shared" si="58"/>
        <v>2300</v>
      </c>
      <c r="AG46" s="20">
        <f>AG45</f>
        <v>125</v>
      </c>
      <c r="AH46" s="20">
        <f>SUM($AF$18:AF46)</f>
        <v>29925</v>
      </c>
      <c r="AI46" s="9"/>
      <c r="AT46">
        <v>28</v>
      </c>
      <c r="AU46" t="s">
        <v>307</v>
      </c>
      <c r="AX46">
        <v>0</v>
      </c>
      <c r="BM46" s="24">
        <f t="shared" si="28"/>
        <v>90</v>
      </c>
      <c r="BN46" s="44">
        <f t="shared" si="29"/>
        <v>2.5</v>
      </c>
      <c r="BO46" s="37">
        <v>29</v>
      </c>
      <c r="BP46" s="24" t="s">
        <v>184</v>
      </c>
      <c r="BQ46" s="23">
        <f t="shared" si="38"/>
        <v>550</v>
      </c>
      <c r="BR46" s="23">
        <f t="shared" si="39"/>
        <v>275</v>
      </c>
      <c r="BS46" s="23">
        <f t="shared" si="40"/>
        <v>180</v>
      </c>
      <c r="BT46" s="23">
        <f t="shared" si="30"/>
        <v>90</v>
      </c>
      <c r="BU46" s="23">
        <f t="shared" si="41"/>
        <v>450</v>
      </c>
      <c r="BV46" s="23">
        <f t="shared" si="42"/>
        <v>225</v>
      </c>
      <c r="BW46" s="23">
        <f t="shared" si="43"/>
        <v>150</v>
      </c>
      <c r="BX46" s="23">
        <f t="shared" si="31"/>
        <v>70</v>
      </c>
      <c r="BY46" s="41">
        <f t="shared" si="44"/>
        <v>100</v>
      </c>
      <c r="BZ46" s="23">
        <f t="shared" si="45"/>
        <v>5000</v>
      </c>
    </row>
    <row r="47" spans="1:78" x14ac:dyDescent="0.3">
      <c r="A47" s="25">
        <v>30</v>
      </c>
      <c r="B47" s="73">
        <v>8</v>
      </c>
      <c r="C47">
        <f t="shared" si="60"/>
        <v>3.1999999999999993</v>
      </c>
      <c r="D47">
        <f>D46</f>
        <v>36</v>
      </c>
      <c r="E47" s="83"/>
      <c r="F47" s="83">
        <f t="shared" si="33"/>
        <v>250</v>
      </c>
      <c r="G47" s="83">
        <f>G46</f>
        <v>9</v>
      </c>
      <c r="H47" s="83"/>
      <c r="I47" s="83">
        <f t="shared" si="25"/>
        <v>375</v>
      </c>
      <c r="J47" s="83">
        <f t="shared" si="34"/>
        <v>13</v>
      </c>
      <c r="K47" s="18" t="s">
        <v>249</v>
      </c>
      <c r="L47" s="18">
        <f>I47*7</f>
        <v>2625</v>
      </c>
      <c r="M47" s="18">
        <v>30</v>
      </c>
      <c r="N47" s="18"/>
      <c r="O47">
        <v>90</v>
      </c>
      <c r="P47">
        <f t="shared" si="35"/>
        <v>2</v>
      </c>
      <c r="Q47" s="36">
        <v>2.5</v>
      </c>
      <c r="R47" s="25">
        <v>2</v>
      </c>
      <c r="S47" s="31" t="s">
        <v>185</v>
      </c>
      <c r="T47" s="32">
        <f t="shared" si="36"/>
        <v>43</v>
      </c>
      <c r="U47" s="32">
        <f t="shared" si="26"/>
        <v>619.20000000000005</v>
      </c>
      <c r="V47" s="32">
        <f>V46*1.5</f>
        <v>825</v>
      </c>
      <c r="W47" s="32">
        <f>SUM($U$18:U47)+SUM($V$18:V47)</f>
        <v>25718.800000000003</v>
      </c>
      <c r="X47" s="32"/>
      <c r="Y47" s="32">
        <f t="shared" si="27"/>
        <v>137.59999999999997</v>
      </c>
      <c r="Z47" s="32">
        <f>Z46*1.5</f>
        <v>675</v>
      </c>
      <c r="AA47" s="32">
        <f>SUM($Y$18:Y47)+SUM($Z$18:Z47)</f>
        <v>13619.4</v>
      </c>
      <c r="AB47" s="30">
        <f t="shared" si="57"/>
        <v>100</v>
      </c>
      <c r="AC47" s="32">
        <f t="shared" si="57"/>
        <v>5000</v>
      </c>
      <c r="AD47" s="20"/>
      <c r="AE47" s="35">
        <f t="shared" si="37"/>
        <v>30</v>
      </c>
      <c r="AF47" s="35">
        <f t="shared" si="58"/>
        <v>2425</v>
      </c>
      <c r="AG47" s="35">
        <f>AG46</f>
        <v>125</v>
      </c>
      <c r="AH47" s="35">
        <f>SUM($AF$18:AF47)</f>
        <v>32350</v>
      </c>
      <c r="AI47" s="9"/>
      <c r="AJ47" s="14" t="s">
        <v>316</v>
      </c>
      <c r="AK47" s="9"/>
      <c r="AL47" s="9"/>
      <c r="AT47">
        <v>29</v>
      </c>
      <c r="AU47" t="s">
        <v>556</v>
      </c>
      <c r="AX47">
        <v>0</v>
      </c>
      <c r="BM47" s="16">
        <f t="shared" si="28"/>
        <v>90</v>
      </c>
      <c r="BN47" s="47">
        <f t="shared" si="29"/>
        <v>2.5</v>
      </c>
      <c r="BO47" s="48">
        <v>30</v>
      </c>
      <c r="BP47" s="16" t="s">
        <v>185</v>
      </c>
      <c r="BQ47" s="19">
        <f t="shared" si="38"/>
        <v>825</v>
      </c>
      <c r="BR47" s="19">
        <f t="shared" si="39"/>
        <v>412.5</v>
      </c>
      <c r="BS47" s="19">
        <f t="shared" si="40"/>
        <v>270</v>
      </c>
      <c r="BT47" s="19">
        <f t="shared" si="30"/>
        <v>130</v>
      </c>
      <c r="BU47" s="19">
        <f t="shared" si="41"/>
        <v>675</v>
      </c>
      <c r="BV47" s="19">
        <f t="shared" si="42"/>
        <v>337.5</v>
      </c>
      <c r="BW47" s="19">
        <f t="shared" si="43"/>
        <v>220</v>
      </c>
      <c r="BX47" s="19">
        <f t="shared" si="31"/>
        <v>110</v>
      </c>
      <c r="BY47" s="49">
        <f t="shared" si="44"/>
        <v>100</v>
      </c>
      <c r="BZ47" s="19">
        <f t="shared" si="45"/>
        <v>5000</v>
      </c>
    </row>
    <row r="48" spans="1:78" x14ac:dyDescent="0.3">
      <c r="A48" s="25">
        <v>31</v>
      </c>
      <c r="B48" s="73">
        <v>8</v>
      </c>
      <c r="C48">
        <f>C47+0.3</f>
        <v>3.4999999999999991</v>
      </c>
      <c r="D48">
        <f>D47+4</f>
        <v>40</v>
      </c>
      <c r="E48" s="83"/>
      <c r="F48" s="83">
        <f t="shared" si="33"/>
        <v>258</v>
      </c>
      <c r="G48" s="83">
        <f>G47+1</f>
        <v>10</v>
      </c>
      <c r="H48" s="83"/>
      <c r="I48" s="83">
        <f t="shared" si="25"/>
        <v>387</v>
      </c>
      <c r="J48" s="83">
        <f t="shared" si="34"/>
        <v>15</v>
      </c>
      <c r="O48">
        <v>120</v>
      </c>
      <c r="P48">
        <f t="shared" si="35"/>
        <v>3</v>
      </c>
      <c r="Q48" s="36">
        <v>2.5</v>
      </c>
      <c r="R48" s="25">
        <v>2</v>
      </c>
      <c r="S48" s="28" t="s">
        <v>186</v>
      </c>
      <c r="T48" s="20">
        <f t="shared" si="36"/>
        <v>60</v>
      </c>
      <c r="U48" s="20">
        <f t="shared" si="26"/>
        <v>960</v>
      </c>
      <c r="V48" s="9">
        <v>900</v>
      </c>
      <c r="W48" s="20">
        <f>SUM($U$18:U48)+SUM($V$18:V48)</f>
        <v>27578.800000000003</v>
      </c>
      <c r="X48" s="9"/>
      <c r="Y48" s="20">
        <f t="shared" si="27"/>
        <v>209.99999999999994</v>
      </c>
      <c r="Z48" s="9">
        <f>Z42+250</f>
        <v>700</v>
      </c>
      <c r="AA48" s="9">
        <f>SUM($Y$18:Y48)+SUM($Z$18:Z48)</f>
        <v>14529.4</v>
      </c>
      <c r="AB48">
        <f t="shared" si="57"/>
        <v>100</v>
      </c>
      <c r="AC48" s="9">
        <v>6000</v>
      </c>
      <c r="AD48" s="20"/>
      <c r="AE48" s="20">
        <f t="shared" si="37"/>
        <v>31</v>
      </c>
      <c r="AF48" s="20">
        <f>AF47+AG47</f>
        <v>2550</v>
      </c>
      <c r="AG48" s="20">
        <f>AG47</f>
        <v>125</v>
      </c>
      <c r="AH48" s="20">
        <f>SUM($AF$18:AF48)</f>
        <v>34900</v>
      </c>
      <c r="AI48" s="9"/>
      <c r="AK48" s="9"/>
      <c r="AL48" s="9"/>
      <c r="BM48" s="24">
        <f t="shared" si="28"/>
        <v>120</v>
      </c>
      <c r="BN48" s="44">
        <f t="shared" si="29"/>
        <v>2.5</v>
      </c>
      <c r="BO48" s="37">
        <v>31</v>
      </c>
      <c r="BP48" s="24" t="s">
        <v>186</v>
      </c>
      <c r="BQ48" s="23">
        <f t="shared" si="38"/>
        <v>900</v>
      </c>
      <c r="BR48" s="23">
        <f t="shared" si="39"/>
        <v>450</v>
      </c>
      <c r="BS48" s="23">
        <f t="shared" si="40"/>
        <v>300</v>
      </c>
      <c r="BT48" s="23">
        <f t="shared" si="30"/>
        <v>150</v>
      </c>
      <c r="BU48" s="23">
        <f t="shared" si="41"/>
        <v>700</v>
      </c>
      <c r="BV48" s="23">
        <f t="shared" si="42"/>
        <v>350</v>
      </c>
      <c r="BW48" s="23">
        <f t="shared" si="43"/>
        <v>230</v>
      </c>
      <c r="BX48" s="23">
        <f t="shared" si="31"/>
        <v>110</v>
      </c>
      <c r="BY48" s="41">
        <f t="shared" si="44"/>
        <v>100</v>
      </c>
      <c r="BZ48" s="23">
        <f t="shared" si="45"/>
        <v>6000</v>
      </c>
    </row>
    <row r="49" spans="1:78" x14ac:dyDescent="0.3">
      <c r="A49" s="25">
        <v>32</v>
      </c>
      <c r="B49" s="73">
        <v>8</v>
      </c>
      <c r="C49">
        <f t="shared" ref="C49:C53" si="61">C48</f>
        <v>3.4999999999999991</v>
      </c>
      <c r="D49">
        <f>D48</f>
        <v>40</v>
      </c>
      <c r="E49" s="83"/>
      <c r="F49" s="83">
        <f t="shared" si="33"/>
        <v>266</v>
      </c>
      <c r="G49" s="83">
        <f>G48</f>
        <v>10</v>
      </c>
      <c r="H49" s="83"/>
      <c r="I49" s="83">
        <f t="shared" si="25"/>
        <v>399</v>
      </c>
      <c r="J49" s="83">
        <f t="shared" si="34"/>
        <v>15</v>
      </c>
      <c r="O49">
        <f>O48</f>
        <v>120</v>
      </c>
      <c r="P49">
        <f t="shared" si="35"/>
        <v>3</v>
      </c>
      <c r="Q49" s="36">
        <v>2.5</v>
      </c>
      <c r="R49" s="25">
        <v>2</v>
      </c>
      <c r="S49" s="29" t="s">
        <v>187</v>
      </c>
      <c r="T49" s="20">
        <f t="shared" si="36"/>
        <v>60</v>
      </c>
      <c r="U49" s="20">
        <f t="shared" si="26"/>
        <v>960</v>
      </c>
      <c r="V49" s="9">
        <f t="shared" si="50"/>
        <v>900</v>
      </c>
      <c r="W49" s="20">
        <f>SUM($U$18:U49)+SUM($V$18:V49)</f>
        <v>29438.800000000003</v>
      </c>
      <c r="X49" s="9"/>
      <c r="Y49" s="20">
        <f t="shared" si="27"/>
        <v>209.99999999999994</v>
      </c>
      <c r="Z49" s="9">
        <f t="shared" si="51"/>
        <v>700</v>
      </c>
      <c r="AA49" s="9">
        <f>SUM($Y$18:Y49)+SUM($Z$18:Z49)</f>
        <v>15439.4</v>
      </c>
      <c r="AB49">
        <f t="shared" si="57"/>
        <v>100</v>
      </c>
      <c r="AC49" s="9">
        <f t="shared" si="57"/>
        <v>6000</v>
      </c>
      <c r="AD49" s="20"/>
      <c r="AE49" s="20">
        <f t="shared" si="37"/>
        <v>32</v>
      </c>
      <c r="AF49" s="20">
        <f>AF48+AG48</f>
        <v>2675</v>
      </c>
      <c r="AG49" s="20">
        <f>AG48</f>
        <v>125</v>
      </c>
      <c r="AH49" s="20">
        <f>SUM($AF$18:AF49)</f>
        <v>37575</v>
      </c>
      <c r="AI49" s="9"/>
      <c r="AK49" s="9"/>
      <c r="AL49" s="9"/>
      <c r="BM49" s="24">
        <f t="shared" si="28"/>
        <v>120</v>
      </c>
      <c r="BN49" s="44">
        <f t="shared" si="29"/>
        <v>2.5</v>
      </c>
      <c r="BO49" s="37">
        <v>32</v>
      </c>
      <c r="BP49" s="24" t="s">
        <v>187</v>
      </c>
      <c r="BQ49" s="23">
        <f t="shared" si="38"/>
        <v>900</v>
      </c>
      <c r="BR49" s="23">
        <f t="shared" si="39"/>
        <v>450</v>
      </c>
      <c r="BS49" s="23">
        <f t="shared" si="40"/>
        <v>300</v>
      </c>
      <c r="BT49" s="23">
        <f t="shared" si="30"/>
        <v>150</v>
      </c>
      <c r="BU49" s="23">
        <f t="shared" si="41"/>
        <v>700</v>
      </c>
      <c r="BV49" s="23">
        <f t="shared" si="42"/>
        <v>350</v>
      </c>
      <c r="BW49" s="23">
        <f t="shared" si="43"/>
        <v>230</v>
      </c>
      <c r="BX49" s="23">
        <f t="shared" si="31"/>
        <v>110</v>
      </c>
      <c r="BY49" s="41">
        <f t="shared" si="44"/>
        <v>100</v>
      </c>
      <c r="BZ49" s="23">
        <f t="shared" si="45"/>
        <v>6000</v>
      </c>
    </row>
    <row r="50" spans="1:78" x14ac:dyDescent="0.3">
      <c r="A50" s="25">
        <v>33</v>
      </c>
      <c r="B50" s="73">
        <v>8</v>
      </c>
      <c r="C50">
        <f t="shared" si="61"/>
        <v>3.4999999999999991</v>
      </c>
      <c r="D50">
        <f>D49</f>
        <v>40</v>
      </c>
      <c r="E50" s="83"/>
      <c r="F50" s="83">
        <f t="shared" si="33"/>
        <v>274</v>
      </c>
      <c r="G50" s="83">
        <f>G49</f>
        <v>10</v>
      </c>
      <c r="H50" s="83"/>
      <c r="I50" s="83">
        <f t="shared" ref="I50:I81" si="62">F50*1.5</f>
        <v>411</v>
      </c>
      <c r="J50" s="83">
        <f t="shared" si="34"/>
        <v>15</v>
      </c>
      <c r="K50" s="18" t="s">
        <v>249</v>
      </c>
      <c r="L50" s="18">
        <f>I50*7</f>
        <v>2877</v>
      </c>
      <c r="M50" s="18">
        <v>30</v>
      </c>
      <c r="N50" s="18"/>
      <c r="O50">
        <f>O49</f>
        <v>120</v>
      </c>
      <c r="P50">
        <f t="shared" si="35"/>
        <v>3</v>
      </c>
      <c r="Q50" s="36">
        <v>2.5</v>
      </c>
      <c r="R50" s="25">
        <v>2</v>
      </c>
      <c r="S50" s="28" t="s">
        <v>188</v>
      </c>
      <c r="T50" s="20">
        <f t="shared" si="36"/>
        <v>60</v>
      </c>
      <c r="U50" s="20">
        <f t="shared" ref="U50:U81" si="63">T50*D50*0.4</f>
        <v>960</v>
      </c>
      <c r="V50" s="20">
        <f>V49*1.5</f>
        <v>1350</v>
      </c>
      <c r="W50" s="20">
        <f>SUM($U$18:U50)+SUM($V$18:V50)</f>
        <v>31748.800000000003</v>
      </c>
      <c r="X50" s="20"/>
      <c r="Y50" s="20">
        <f t="shared" ref="Y50:Y81" si="64">C50*T50</f>
        <v>209.99999999999994</v>
      </c>
      <c r="Z50" s="20">
        <f>Z49*1.5</f>
        <v>1050</v>
      </c>
      <c r="AA50" s="9">
        <f>SUM($Y$18:Y50)+SUM($Z$18:Z50)</f>
        <v>16699.400000000001</v>
      </c>
      <c r="AB50">
        <f t="shared" si="57"/>
        <v>100</v>
      </c>
      <c r="AC50" s="9">
        <f t="shared" si="57"/>
        <v>6000</v>
      </c>
      <c r="AD50" s="20"/>
      <c r="AE50" s="20">
        <f t="shared" si="37"/>
        <v>33</v>
      </c>
      <c r="AF50" s="20">
        <f t="shared" ref="AF50:AF57" si="65">AF49+AG49</f>
        <v>2800</v>
      </c>
      <c r="AG50" s="20">
        <f t="shared" ref="AG50:AG54" si="66">AG49</f>
        <v>125</v>
      </c>
      <c r="AH50" s="20">
        <f>SUM($AF$18:AF50)</f>
        <v>40375</v>
      </c>
      <c r="AI50" s="9"/>
      <c r="AK50" s="9"/>
      <c r="AL50" s="9"/>
      <c r="BM50" s="16">
        <f t="shared" ref="BM50:BM81" si="67">O50</f>
        <v>120</v>
      </c>
      <c r="BN50" s="47">
        <f t="shared" ref="BN50:BN81" si="68">Q50</f>
        <v>2.5</v>
      </c>
      <c r="BO50" s="48">
        <v>33</v>
      </c>
      <c r="BP50" s="16" t="s">
        <v>188</v>
      </c>
      <c r="BQ50" s="19">
        <f t="shared" si="38"/>
        <v>1350</v>
      </c>
      <c r="BR50" s="19">
        <f t="shared" si="39"/>
        <v>675</v>
      </c>
      <c r="BS50" s="19">
        <f t="shared" si="40"/>
        <v>450</v>
      </c>
      <c r="BT50" s="19">
        <f t="shared" si="30"/>
        <v>220</v>
      </c>
      <c r="BU50" s="19">
        <f t="shared" si="41"/>
        <v>1050</v>
      </c>
      <c r="BV50" s="19">
        <f t="shared" si="42"/>
        <v>525</v>
      </c>
      <c r="BW50" s="19">
        <f t="shared" si="43"/>
        <v>350</v>
      </c>
      <c r="BX50" s="19">
        <f t="shared" si="31"/>
        <v>170</v>
      </c>
      <c r="BY50" s="49">
        <f t="shared" si="44"/>
        <v>100</v>
      </c>
      <c r="BZ50" s="19">
        <f t="shared" si="45"/>
        <v>6000</v>
      </c>
    </row>
    <row r="51" spans="1:78" x14ac:dyDescent="0.3">
      <c r="A51" s="25">
        <v>34</v>
      </c>
      <c r="B51" s="73">
        <v>8</v>
      </c>
      <c r="C51">
        <f t="shared" si="61"/>
        <v>3.4999999999999991</v>
      </c>
      <c r="D51">
        <f>D50</f>
        <v>40</v>
      </c>
      <c r="E51" s="83"/>
      <c r="F51" s="83">
        <f t="shared" si="33"/>
        <v>282</v>
      </c>
      <c r="G51" s="83">
        <f>G50</f>
        <v>10</v>
      </c>
      <c r="H51" s="83"/>
      <c r="I51" s="83">
        <f t="shared" si="62"/>
        <v>423</v>
      </c>
      <c r="J51" s="83">
        <f t="shared" si="34"/>
        <v>15</v>
      </c>
      <c r="O51">
        <f>O50</f>
        <v>120</v>
      </c>
      <c r="P51">
        <f t="shared" si="35"/>
        <v>3</v>
      </c>
      <c r="Q51" s="36">
        <v>2.5</v>
      </c>
      <c r="R51" s="25">
        <v>2</v>
      </c>
      <c r="S51" s="29" t="s">
        <v>189</v>
      </c>
      <c r="T51" s="20">
        <f t="shared" si="36"/>
        <v>60</v>
      </c>
      <c r="U51" s="20">
        <f t="shared" si="63"/>
        <v>960</v>
      </c>
      <c r="V51" s="20">
        <f>V49</f>
        <v>900</v>
      </c>
      <c r="W51" s="20">
        <f>SUM($U$18:U51)+SUM($V$18:V51)</f>
        <v>33608.800000000003</v>
      </c>
      <c r="X51" s="20"/>
      <c r="Y51" s="20">
        <f t="shared" si="64"/>
        <v>209.99999999999994</v>
      </c>
      <c r="Z51" s="20">
        <f>Z49</f>
        <v>700</v>
      </c>
      <c r="AA51" s="9">
        <f>SUM($Y$18:Y51)+SUM($Z$18:Z51)</f>
        <v>17609.400000000001</v>
      </c>
      <c r="AB51">
        <f t="shared" si="57"/>
        <v>100</v>
      </c>
      <c r="AC51" s="9">
        <f t="shared" si="57"/>
        <v>6000</v>
      </c>
      <c r="AD51" s="20"/>
      <c r="AE51" s="20">
        <f t="shared" ref="AE51:AE82" si="69">AE50+1</f>
        <v>34</v>
      </c>
      <c r="AF51" s="20">
        <f t="shared" si="65"/>
        <v>2925</v>
      </c>
      <c r="AG51" s="20">
        <f t="shared" si="66"/>
        <v>125</v>
      </c>
      <c r="AH51" s="20">
        <f>SUM($AF$18:AF51)</f>
        <v>43300</v>
      </c>
      <c r="AI51" s="9"/>
      <c r="AJ51" s="14" t="s">
        <v>317</v>
      </c>
      <c r="AK51" s="9"/>
      <c r="AL51" s="9"/>
      <c r="BM51" s="24">
        <f t="shared" si="67"/>
        <v>120</v>
      </c>
      <c r="BN51" s="44">
        <f t="shared" si="68"/>
        <v>2.5</v>
      </c>
      <c r="BO51" s="37">
        <v>34</v>
      </c>
      <c r="BP51" s="24" t="s">
        <v>189</v>
      </c>
      <c r="BQ51" s="23">
        <f t="shared" si="38"/>
        <v>900</v>
      </c>
      <c r="BR51" s="23">
        <f t="shared" si="39"/>
        <v>450</v>
      </c>
      <c r="BS51" s="23">
        <f t="shared" si="40"/>
        <v>300</v>
      </c>
      <c r="BT51" s="23">
        <f t="shared" si="30"/>
        <v>150</v>
      </c>
      <c r="BU51" s="23">
        <f t="shared" si="41"/>
        <v>700</v>
      </c>
      <c r="BV51" s="23">
        <f t="shared" si="42"/>
        <v>350</v>
      </c>
      <c r="BW51" s="23">
        <f t="shared" si="43"/>
        <v>230</v>
      </c>
      <c r="BX51" s="23">
        <f t="shared" si="31"/>
        <v>110</v>
      </c>
      <c r="BY51" s="41">
        <f t="shared" si="44"/>
        <v>100</v>
      </c>
      <c r="BZ51" s="23">
        <f t="shared" si="45"/>
        <v>6000</v>
      </c>
    </row>
    <row r="52" spans="1:78" x14ac:dyDescent="0.3">
      <c r="A52" s="25">
        <v>35</v>
      </c>
      <c r="B52" s="73">
        <v>8</v>
      </c>
      <c r="C52">
        <f t="shared" si="61"/>
        <v>3.4999999999999991</v>
      </c>
      <c r="D52">
        <f>D51</f>
        <v>40</v>
      </c>
      <c r="E52" s="83"/>
      <c r="F52" s="83">
        <f t="shared" si="33"/>
        <v>290</v>
      </c>
      <c r="G52" s="83">
        <f>G51</f>
        <v>10</v>
      </c>
      <c r="H52" s="83"/>
      <c r="I52" s="83">
        <f t="shared" si="62"/>
        <v>435</v>
      </c>
      <c r="J52" s="83">
        <f t="shared" si="34"/>
        <v>15</v>
      </c>
      <c r="O52">
        <f>O51</f>
        <v>120</v>
      </c>
      <c r="P52">
        <f t="shared" si="35"/>
        <v>3</v>
      </c>
      <c r="Q52" s="36">
        <v>2.5</v>
      </c>
      <c r="R52" s="25">
        <v>2</v>
      </c>
      <c r="S52" s="28" t="s">
        <v>190</v>
      </c>
      <c r="T52" s="20">
        <f t="shared" si="36"/>
        <v>60</v>
      </c>
      <c r="U52" s="20">
        <f t="shared" si="63"/>
        <v>960</v>
      </c>
      <c r="V52" s="20">
        <f t="shared" si="50"/>
        <v>900</v>
      </c>
      <c r="W52" s="20">
        <f>SUM($U$18:U52)+SUM($V$18:V52)</f>
        <v>35468.800000000003</v>
      </c>
      <c r="X52" s="20"/>
      <c r="Y52" s="20">
        <f t="shared" si="64"/>
        <v>209.99999999999994</v>
      </c>
      <c r="Z52" s="20">
        <f t="shared" si="51"/>
        <v>700</v>
      </c>
      <c r="AA52" s="9">
        <f>SUM($Y$18:Y52)+SUM($Z$18:Z52)</f>
        <v>18519.400000000001</v>
      </c>
      <c r="AB52">
        <f t="shared" si="57"/>
        <v>100</v>
      </c>
      <c r="AC52" s="9">
        <f t="shared" si="57"/>
        <v>6000</v>
      </c>
      <c r="AD52" s="20"/>
      <c r="AE52" s="20">
        <f t="shared" si="69"/>
        <v>35</v>
      </c>
      <c r="AF52" s="20">
        <f t="shared" si="65"/>
        <v>3050</v>
      </c>
      <c r="AG52" s="20">
        <f t="shared" si="66"/>
        <v>125</v>
      </c>
      <c r="AH52" s="20">
        <f>SUM($AF$18:AF52)</f>
        <v>46350</v>
      </c>
      <c r="AI52" s="9"/>
      <c r="AK52" s="9"/>
      <c r="AL52" s="9"/>
      <c r="BM52" s="24">
        <f t="shared" si="67"/>
        <v>120</v>
      </c>
      <c r="BN52" s="44">
        <f t="shared" si="68"/>
        <v>2.5</v>
      </c>
      <c r="BO52" s="37">
        <v>35</v>
      </c>
      <c r="BP52" s="24" t="s">
        <v>190</v>
      </c>
      <c r="BQ52" s="23">
        <f t="shared" si="38"/>
        <v>900</v>
      </c>
      <c r="BR52" s="23">
        <f t="shared" si="39"/>
        <v>450</v>
      </c>
      <c r="BS52" s="23">
        <f t="shared" si="40"/>
        <v>300</v>
      </c>
      <c r="BT52" s="23">
        <f t="shared" si="30"/>
        <v>150</v>
      </c>
      <c r="BU52" s="23">
        <f t="shared" si="41"/>
        <v>700</v>
      </c>
      <c r="BV52" s="23">
        <f t="shared" si="42"/>
        <v>350</v>
      </c>
      <c r="BW52" s="23">
        <f t="shared" si="43"/>
        <v>230</v>
      </c>
      <c r="BX52" s="23">
        <f t="shared" si="31"/>
        <v>110</v>
      </c>
      <c r="BY52" s="41">
        <f t="shared" si="44"/>
        <v>100</v>
      </c>
      <c r="BZ52" s="23">
        <f t="shared" si="45"/>
        <v>6000</v>
      </c>
    </row>
    <row r="53" spans="1:78" x14ac:dyDescent="0.3">
      <c r="A53" s="25">
        <v>36</v>
      </c>
      <c r="B53" s="73">
        <v>8</v>
      </c>
      <c r="C53">
        <f t="shared" si="61"/>
        <v>3.4999999999999991</v>
      </c>
      <c r="D53">
        <f>D52</f>
        <v>40</v>
      </c>
      <c r="E53" s="83"/>
      <c r="F53" s="83">
        <f t="shared" si="33"/>
        <v>298</v>
      </c>
      <c r="G53" s="83">
        <f>G52</f>
        <v>10</v>
      </c>
      <c r="H53" s="83"/>
      <c r="I53" s="83">
        <f t="shared" si="62"/>
        <v>447</v>
      </c>
      <c r="J53" s="83">
        <f t="shared" si="34"/>
        <v>15</v>
      </c>
      <c r="K53" s="18" t="s">
        <v>249</v>
      </c>
      <c r="L53" s="18">
        <f>I53*7</f>
        <v>3129</v>
      </c>
      <c r="M53" s="18">
        <v>30</v>
      </c>
      <c r="N53" s="18"/>
      <c r="O53">
        <f>O52</f>
        <v>120</v>
      </c>
      <c r="P53">
        <f t="shared" si="35"/>
        <v>3</v>
      </c>
      <c r="Q53" s="36">
        <v>2.5</v>
      </c>
      <c r="R53" s="25">
        <v>2</v>
      </c>
      <c r="S53" s="31" t="s">
        <v>191</v>
      </c>
      <c r="T53" s="32">
        <f t="shared" si="36"/>
        <v>60</v>
      </c>
      <c r="U53" s="32">
        <f t="shared" si="63"/>
        <v>960</v>
      </c>
      <c r="V53" s="32">
        <f>V52*1.5</f>
        <v>1350</v>
      </c>
      <c r="W53" s="32">
        <f>SUM($U$18:U53)+SUM($V$18:V53)</f>
        <v>37778.800000000003</v>
      </c>
      <c r="X53" s="32"/>
      <c r="Y53" s="32">
        <f t="shared" si="64"/>
        <v>209.99999999999994</v>
      </c>
      <c r="Z53" s="32">
        <f>Z52*1.5</f>
        <v>1050</v>
      </c>
      <c r="AA53" s="33">
        <f>SUM($Y$18:Y53)+SUM($Z$18:Z53)</f>
        <v>19779.400000000001</v>
      </c>
      <c r="AB53" s="30">
        <f t="shared" si="57"/>
        <v>100</v>
      </c>
      <c r="AC53" s="32">
        <f t="shared" si="57"/>
        <v>6000</v>
      </c>
      <c r="AD53" s="20"/>
      <c r="AE53" s="20">
        <f t="shared" si="69"/>
        <v>36</v>
      </c>
      <c r="AF53" s="20">
        <f t="shared" si="65"/>
        <v>3175</v>
      </c>
      <c r="AG53" s="20">
        <f t="shared" si="66"/>
        <v>125</v>
      </c>
      <c r="AH53" s="20">
        <f>SUM($AF$18:AF53)</f>
        <v>49525</v>
      </c>
      <c r="AI53" s="9"/>
      <c r="AJ53" s="14" t="s">
        <v>318</v>
      </c>
      <c r="AK53" s="9"/>
      <c r="AL53" s="9"/>
      <c r="BM53" s="16">
        <f t="shared" si="67"/>
        <v>120</v>
      </c>
      <c r="BN53" s="47">
        <f t="shared" si="68"/>
        <v>2.5</v>
      </c>
      <c r="BO53" s="48">
        <v>36</v>
      </c>
      <c r="BP53" s="16" t="s">
        <v>191</v>
      </c>
      <c r="BQ53" s="19">
        <f t="shared" si="38"/>
        <v>1350</v>
      </c>
      <c r="BR53" s="19">
        <f t="shared" si="39"/>
        <v>675</v>
      </c>
      <c r="BS53" s="19">
        <f t="shared" si="40"/>
        <v>450</v>
      </c>
      <c r="BT53" s="19">
        <f t="shared" si="30"/>
        <v>220</v>
      </c>
      <c r="BU53" s="19">
        <f t="shared" si="41"/>
        <v>1050</v>
      </c>
      <c r="BV53" s="19">
        <f t="shared" si="42"/>
        <v>525</v>
      </c>
      <c r="BW53" s="19">
        <f t="shared" si="43"/>
        <v>350</v>
      </c>
      <c r="BX53" s="19">
        <f t="shared" si="31"/>
        <v>170</v>
      </c>
      <c r="BY53" s="49">
        <f t="shared" si="44"/>
        <v>100</v>
      </c>
      <c r="BZ53" s="19">
        <f t="shared" si="45"/>
        <v>6000</v>
      </c>
    </row>
    <row r="54" spans="1:78" x14ac:dyDescent="0.3">
      <c r="A54" s="25">
        <v>37</v>
      </c>
      <c r="B54" s="73">
        <v>10</v>
      </c>
      <c r="C54">
        <f>C53+0.3</f>
        <v>3.7999999999999989</v>
      </c>
      <c r="D54">
        <f>D53+4</f>
        <v>44</v>
      </c>
      <c r="E54" s="16" t="s">
        <v>545</v>
      </c>
      <c r="F54" s="16">
        <f t="shared" si="33"/>
        <v>380</v>
      </c>
      <c r="G54" s="16">
        <f>G53+1</f>
        <v>11</v>
      </c>
      <c r="H54" s="16"/>
      <c r="I54" s="16">
        <f t="shared" si="62"/>
        <v>570</v>
      </c>
      <c r="J54" s="16">
        <f t="shared" si="34"/>
        <v>16</v>
      </c>
      <c r="O54">
        <v>60</v>
      </c>
      <c r="P54">
        <f t="shared" si="35"/>
        <v>1</v>
      </c>
      <c r="Q54" s="36">
        <v>2.2000000000000002</v>
      </c>
      <c r="R54" s="25">
        <v>2</v>
      </c>
      <c r="S54" s="28" t="s">
        <v>192</v>
      </c>
      <c r="T54" s="9">
        <f t="shared" si="36"/>
        <v>29</v>
      </c>
      <c r="U54" s="20">
        <f t="shared" si="63"/>
        <v>510.40000000000003</v>
      </c>
      <c r="V54" s="9">
        <v>500</v>
      </c>
      <c r="W54" s="20">
        <f>SUM($U$18:U54)+SUM($V$18:V54)</f>
        <v>38789.200000000004</v>
      </c>
      <c r="X54" s="9"/>
      <c r="Y54" s="20">
        <f t="shared" si="64"/>
        <v>110.19999999999997</v>
      </c>
      <c r="Z54" s="9">
        <f>Z36+150</f>
        <v>400</v>
      </c>
      <c r="AA54" s="9">
        <f>SUM($Y$18:Y54)+SUM($Z$18:Z54)</f>
        <v>20289.599999999999</v>
      </c>
      <c r="AB54">
        <f>AB53+20</f>
        <v>120</v>
      </c>
      <c r="AC54" s="9">
        <v>6000</v>
      </c>
      <c r="AD54" s="20"/>
      <c r="AE54" s="20">
        <f t="shared" si="69"/>
        <v>37</v>
      </c>
      <c r="AF54" s="20">
        <f t="shared" si="65"/>
        <v>3300</v>
      </c>
      <c r="AG54" s="20">
        <f t="shared" si="66"/>
        <v>125</v>
      </c>
      <c r="AH54" s="20">
        <f>SUM($AF$18:AF54)</f>
        <v>52825</v>
      </c>
      <c r="AI54" s="9"/>
      <c r="AK54" s="9"/>
      <c r="AL54" s="9"/>
      <c r="BM54" s="24">
        <f t="shared" si="67"/>
        <v>60</v>
      </c>
      <c r="BN54" s="44">
        <f t="shared" si="68"/>
        <v>2.2000000000000002</v>
      </c>
      <c r="BO54" s="37">
        <v>37</v>
      </c>
      <c r="BP54" s="24" t="s">
        <v>266</v>
      </c>
      <c r="BQ54" s="23">
        <f t="shared" si="38"/>
        <v>500</v>
      </c>
      <c r="BR54" s="23">
        <f t="shared" si="39"/>
        <v>250</v>
      </c>
      <c r="BS54" s="23">
        <f t="shared" si="40"/>
        <v>160</v>
      </c>
      <c r="BT54" s="23">
        <f t="shared" si="30"/>
        <v>80</v>
      </c>
      <c r="BU54" s="23">
        <f t="shared" si="41"/>
        <v>400</v>
      </c>
      <c r="BV54" s="23">
        <f t="shared" si="42"/>
        <v>200</v>
      </c>
      <c r="BW54" s="23">
        <f t="shared" si="43"/>
        <v>130</v>
      </c>
      <c r="BX54" s="23">
        <f t="shared" si="31"/>
        <v>60</v>
      </c>
      <c r="BY54" s="41">
        <f t="shared" si="44"/>
        <v>120</v>
      </c>
      <c r="BZ54" s="23">
        <f t="shared" si="45"/>
        <v>6000</v>
      </c>
    </row>
    <row r="55" spans="1:78" x14ac:dyDescent="0.3">
      <c r="A55" s="25">
        <v>38</v>
      </c>
      <c r="B55" s="73">
        <v>10</v>
      </c>
      <c r="C55">
        <f t="shared" ref="C55:C59" si="70">C54</f>
        <v>3.7999999999999989</v>
      </c>
      <c r="D55">
        <f>D54</f>
        <v>44</v>
      </c>
      <c r="E55" s="16" t="s">
        <v>542</v>
      </c>
      <c r="F55" s="16">
        <f t="shared" si="33"/>
        <v>390</v>
      </c>
      <c r="G55" s="16">
        <f>G54</f>
        <v>11</v>
      </c>
      <c r="H55" s="16"/>
      <c r="I55" s="16">
        <f t="shared" si="62"/>
        <v>585</v>
      </c>
      <c r="J55" s="16">
        <f t="shared" si="34"/>
        <v>16</v>
      </c>
      <c r="O55">
        <f>O54</f>
        <v>60</v>
      </c>
      <c r="P55">
        <f t="shared" si="35"/>
        <v>1</v>
      </c>
      <c r="Q55" s="36">
        <v>2.2000000000000002</v>
      </c>
      <c r="R55" s="25">
        <v>2</v>
      </c>
      <c r="S55" s="29" t="s">
        <v>193</v>
      </c>
      <c r="T55" s="9">
        <f t="shared" si="36"/>
        <v>29</v>
      </c>
      <c r="U55" s="20">
        <f t="shared" si="63"/>
        <v>510.40000000000003</v>
      </c>
      <c r="V55" s="9">
        <f>V54</f>
        <v>500</v>
      </c>
      <c r="W55" s="20">
        <f>SUM($U$18:U55)+SUM($V$18:V55)</f>
        <v>39799.600000000006</v>
      </c>
      <c r="X55" s="9"/>
      <c r="Y55" s="20">
        <f t="shared" si="64"/>
        <v>110.19999999999997</v>
      </c>
      <c r="Z55" s="9">
        <f>Z54</f>
        <v>400</v>
      </c>
      <c r="AA55" s="9">
        <f>SUM($Y$18:Y55)+SUM($Z$18:Z55)</f>
        <v>20799.8</v>
      </c>
      <c r="AB55">
        <f>AB54</f>
        <v>120</v>
      </c>
      <c r="AC55" s="9">
        <f>AC54</f>
        <v>6000</v>
      </c>
      <c r="AD55" s="20"/>
      <c r="AE55" s="20">
        <f t="shared" si="69"/>
        <v>38</v>
      </c>
      <c r="AF55" s="20">
        <f t="shared" si="65"/>
        <v>3425</v>
      </c>
      <c r="AG55" s="20">
        <f>AG48+25</f>
        <v>150</v>
      </c>
      <c r="AH55" s="20">
        <f>SUM($AF$18:AF55)</f>
        <v>56250</v>
      </c>
      <c r="AI55" s="9"/>
      <c r="AJ55" s="14" t="s">
        <v>319</v>
      </c>
      <c r="AK55" s="9"/>
      <c r="AL55" s="9"/>
      <c r="BM55" s="24">
        <f t="shared" si="67"/>
        <v>60</v>
      </c>
      <c r="BN55" s="44">
        <f t="shared" si="68"/>
        <v>2.2000000000000002</v>
      </c>
      <c r="BO55" s="37">
        <v>38</v>
      </c>
      <c r="BP55" s="24" t="s">
        <v>267</v>
      </c>
      <c r="BQ55" s="23">
        <f t="shared" si="38"/>
        <v>500</v>
      </c>
      <c r="BR55" s="23">
        <f t="shared" si="39"/>
        <v>250</v>
      </c>
      <c r="BS55" s="23">
        <f t="shared" si="40"/>
        <v>160</v>
      </c>
      <c r="BT55" s="23">
        <f t="shared" si="30"/>
        <v>80</v>
      </c>
      <c r="BU55" s="23">
        <f t="shared" si="41"/>
        <v>400</v>
      </c>
      <c r="BV55" s="23">
        <f t="shared" si="42"/>
        <v>200</v>
      </c>
      <c r="BW55" s="23">
        <f t="shared" si="43"/>
        <v>130</v>
      </c>
      <c r="BX55" s="23">
        <f t="shared" si="31"/>
        <v>60</v>
      </c>
      <c r="BY55" s="41">
        <f t="shared" si="44"/>
        <v>120</v>
      </c>
      <c r="BZ55" s="23">
        <f t="shared" si="45"/>
        <v>6000</v>
      </c>
    </row>
    <row r="56" spans="1:78" x14ac:dyDescent="0.3">
      <c r="A56" s="25">
        <v>39</v>
      </c>
      <c r="B56" s="73">
        <v>10</v>
      </c>
      <c r="C56">
        <f t="shared" si="70"/>
        <v>3.7999999999999989</v>
      </c>
      <c r="D56">
        <f>D55</f>
        <v>44</v>
      </c>
      <c r="E56" s="16" t="s">
        <v>541</v>
      </c>
      <c r="F56" s="16">
        <f t="shared" si="33"/>
        <v>400</v>
      </c>
      <c r="G56" s="16">
        <f>G55</f>
        <v>11</v>
      </c>
      <c r="H56" s="16"/>
      <c r="I56" s="16">
        <f t="shared" si="62"/>
        <v>600</v>
      </c>
      <c r="J56" s="16">
        <f t="shared" si="34"/>
        <v>16</v>
      </c>
      <c r="K56" s="18" t="s">
        <v>249</v>
      </c>
      <c r="L56" s="18">
        <f>I56*8</f>
        <v>4800</v>
      </c>
      <c r="M56" s="18">
        <v>35</v>
      </c>
      <c r="N56" s="18"/>
      <c r="O56">
        <f>O55</f>
        <v>60</v>
      </c>
      <c r="P56">
        <f t="shared" si="35"/>
        <v>1</v>
      </c>
      <c r="Q56" s="36">
        <v>2.2000000000000002</v>
      </c>
      <c r="R56" s="25">
        <v>2</v>
      </c>
      <c r="S56" s="28" t="s">
        <v>194</v>
      </c>
      <c r="T56" s="9">
        <f t="shared" si="36"/>
        <v>29</v>
      </c>
      <c r="U56" s="20">
        <f t="shared" si="63"/>
        <v>510.40000000000003</v>
      </c>
      <c r="V56" s="20">
        <f>V55*1.5</f>
        <v>750</v>
      </c>
      <c r="W56" s="20">
        <f>SUM($U$18:U56)+SUM($V$18:V56)</f>
        <v>41060.000000000007</v>
      </c>
      <c r="X56" s="20"/>
      <c r="Y56" s="20">
        <f t="shared" si="64"/>
        <v>110.19999999999997</v>
      </c>
      <c r="Z56" s="20">
        <f>Z55*1.5</f>
        <v>600</v>
      </c>
      <c r="AA56" s="9">
        <f>SUM($Y$18:Y56)+SUM($Z$18:Z56)</f>
        <v>21510</v>
      </c>
      <c r="AB56">
        <f t="shared" ref="AB56:AB71" si="71">AB55</f>
        <v>120</v>
      </c>
      <c r="AC56" s="9">
        <f t="shared" ref="AC56:AC59" si="72">AC55</f>
        <v>6000</v>
      </c>
      <c r="AD56" s="20"/>
      <c r="AE56" s="20">
        <f t="shared" si="69"/>
        <v>39</v>
      </c>
      <c r="AF56" s="20">
        <f t="shared" si="65"/>
        <v>3575</v>
      </c>
      <c r="AG56" s="20">
        <f>AG55</f>
        <v>150</v>
      </c>
      <c r="AH56" s="20">
        <f>SUM($AF$18:AF56)</f>
        <v>59825</v>
      </c>
      <c r="AI56" s="9"/>
      <c r="AK56" s="9"/>
      <c r="AL56" s="9"/>
      <c r="BM56" s="16">
        <f t="shared" si="67"/>
        <v>60</v>
      </c>
      <c r="BN56" s="47">
        <f t="shared" si="68"/>
        <v>2.2000000000000002</v>
      </c>
      <c r="BO56" s="48">
        <v>39</v>
      </c>
      <c r="BP56" s="16" t="s">
        <v>194</v>
      </c>
      <c r="BQ56" s="19">
        <f t="shared" si="38"/>
        <v>750</v>
      </c>
      <c r="BR56" s="19">
        <f t="shared" si="39"/>
        <v>375</v>
      </c>
      <c r="BS56" s="19">
        <f t="shared" si="40"/>
        <v>250</v>
      </c>
      <c r="BT56" s="19">
        <f t="shared" si="30"/>
        <v>120</v>
      </c>
      <c r="BU56" s="19">
        <f t="shared" si="41"/>
        <v>600</v>
      </c>
      <c r="BV56" s="19">
        <f t="shared" si="42"/>
        <v>300</v>
      </c>
      <c r="BW56" s="19">
        <f t="shared" si="43"/>
        <v>200</v>
      </c>
      <c r="BX56" s="19">
        <f t="shared" si="31"/>
        <v>100</v>
      </c>
      <c r="BY56" s="49">
        <f t="shared" si="44"/>
        <v>120</v>
      </c>
      <c r="BZ56" s="19">
        <f t="shared" si="45"/>
        <v>6000</v>
      </c>
    </row>
    <row r="57" spans="1:78" x14ac:dyDescent="0.3">
      <c r="A57" s="25">
        <v>40</v>
      </c>
      <c r="B57" s="73">
        <v>10</v>
      </c>
      <c r="C57">
        <f t="shared" si="70"/>
        <v>3.7999999999999989</v>
      </c>
      <c r="D57">
        <f>D56</f>
        <v>44</v>
      </c>
      <c r="E57" s="16" t="s">
        <v>272</v>
      </c>
      <c r="F57" s="16">
        <f t="shared" si="33"/>
        <v>410</v>
      </c>
      <c r="G57" s="16">
        <f>G56</f>
        <v>11</v>
      </c>
      <c r="H57" s="16"/>
      <c r="I57" s="16">
        <f t="shared" si="62"/>
        <v>615</v>
      </c>
      <c r="J57" s="16">
        <f t="shared" si="34"/>
        <v>16</v>
      </c>
      <c r="O57">
        <f>O56</f>
        <v>60</v>
      </c>
      <c r="P57">
        <f t="shared" si="35"/>
        <v>1</v>
      </c>
      <c r="Q57" s="36">
        <v>2.2000000000000002</v>
      </c>
      <c r="R57" s="25">
        <v>2</v>
      </c>
      <c r="S57" s="29" t="s">
        <v>195</v>
      </c>
      <c r="T57" s="9">
        <f t="shared" si="36"/>
        <v>29</v>
      </c>
      <c r="U57" s="20">
        <f t="shared" si="63"/>
        <v>510.40000000000003</v>
      </c>
      <c r="V57" s="20">
        <f>V55</f>
        <v>500</v>
      </c>
      <c r="W57" s="20">
        <f>SUM($U$18:U57)+SUM($V$18:V57)</f>
        <v>42070.400000000009</v>
      </c>
      <c r="X57" s="20"/>
      <c r="Y57" s="20">
        <f t="shared" si="64"/>
        <v>110.19999999999997</v>
      </c>
      <c r="Z57" s="20">
        <f>Z55</f>
        <v>400</v>
      </c>
      <c r="AA57" s="9">
        <f>SUM($Y$18:Y57)+SUM($Z$18:Z57)</f>
        <v>22020.199999999997</v>
      </c>
      <c r="AB57">
        <f t="shared" si="71"/>
        <v>120</v>
      </c>
      <c r="AC57" s="9">
        <f t="shared" si="72"/>
        <v>6000</v>
      </c>
      <c r="AD57" s="20"/>
      <c r="AE57" s="35">
        <f t="shared" si="69"/>
        <v>40</v>
      </c>
      <c r="AF57" s="35">
        <f t="shared" si="65"/>
        <v>3725</v>
      </c>
      <c r="AG57" s="35">
        <f>AG56</f>
        <v>150</v>
      </c>
      <c r="AH57" s="35">
        <f>SUM($AF$18:AF57)</f>
        <v>63550</v>
      </c>
      <c r="AI57" s="9"/>
      <c r="AK57" s="9"/>
      <c r="AL57" s="9"/>
      <c r="BM57" s="24">
        <f t="shared" si="67"/>
        <v>60</v>
      </c>
      <c r="BN57" s="44">
        <f t="shared" si="68"/>
        <v>2.2000000000000002</v>
      </c>
      <c r="BO57" s="37">
        <v>40</v>
      </c>
      <c r="BP57" s="24" t="s">
        <v>195</v>
      </c>
      <c r="BQ57" s="23">
        <f t="shared" si="38"/>
        <v>500</v>
      </c>
      <c r="BR57" s="23">
        <f t="shared" si="39"/>
        <v>250</v>
      </c>
      <c r="BS57" s="23">
        <f t="shared" si="40"/>
        <v>160</v>
      </c>
      <c r="BT57" s="23">
        <f t="shared" si="30"/>
        <v>80</v>
      </c>
      <c r="BU57" s="23">
        <f t="shared" si="41"/>
        <v>400</v>
      </c>
      <c r="BV57" s="23">
        <f t="shared" si="42"/>
        <v>200</v>
      </c>
      <c r="BW57" s="23">
        <f t="shared" si="43"/>
        <v>130</v>
      </c>
      <c r="BX57" s="23">
        <f t="shared" si="31"/>
        <v>60</v>
      </c>
      <c r="BY57" s="41">
        <f t="shared" si="44"/>
        <v>120</v>
      </c>
      <c r="BZ57" s="23">
        <f t="shared" si="45"/>
        <v>6000</v>
      </c>
    </row>
    <row r="58" spans="1:78" x14ac:dyDescent="0.3">
      <c r="A58" s="25">
        <v>41</v>
      </c>
      <c r="B58" s="73">
        <v>10</v>
      </c>
      <c r="C58">
        <f t="shared" si="70"/>
        <v>3.7999999999999989</v>
      </c>
      <c r="D58">
        <f>D57</f>
        <v>44</v>
      </c>
      <c r="E58" s="16" t="s">
        <v>543</v>
      </c>
      <c r="F58" s="16">
        <f t="shared" si="33"/>
        <v>420</v>
      </c>
      <c r="G58" s="16">
        <f>G57</f>
        <v>11</v>
      </c>
      <c r="H58" s="16"/>
      <c r="I58" s="16">
        <f t="shared" si="62"/>
        <v>630</v>
      </c>
      <c r="J58" s="16">
        <f t="shared" si="34"/>
        <v>16</v>
      </c>
      <c r="O58">
        <f>O57</f>
        <v>60</v>
      </c>
      <c r="P58">
        <f t="shared" si="35"/>
        <v>1</v>
      </c>
      <c r="Q58" s="36">
        <v>2.2000000000000002</v>
      </c>
      <c r="R58" s="25">
        <v>2</v>
      </c>
      <c r="S58" s="28" t="s">
        <v>196</v>
      </c>
      <c r="T58" s="9">
        <f t="shared" si="36"/>
        <v>29</v>
      </c>
      <c r="U58" s="20">
        <f t="shared" si="63"/>
        <v>510.40000000000003</v>
      </c>
      <c r="V58" s="9">
        <f t="shared" ref="V58:V70" si="73">V57</f>
        <v>500</v>
      </c>
      <c r="W58" s="20">
        <f>SUM($U$18:U58)+SUM($V$18:V58)</f>
        <v>43080.80000000001</v>
      </c>
      <c r="X58" s="20"/>
      <c r="Y58" s="20">
        <f t="shared" si="64"/>
        <v>110.19999999999997</v>
      </c>
      <c r="Z58" s="9">
        <f t="shared" ref="Z58:Z70" si="74">Z57</f>
        <v>400</v>
      </c>
      <c r="AA58" s="9">
        <f>SUM($Y$18:Y58)+SUM($Z$18:Z58)</f>
        <v>22530.399999999998</v>
      </c>
      <c r="AB58">
        <f t="shared" si="71"/>
        <v>120</v>
      </c>
      <c r="AC58" s="9">
        <f t="shared" si="72"/>
        <v>6000</v>
      </c>
      <c r="AD58" s="20"/>
      <c r="AE58" s="20">
        <f t="shared" si="69"/>
        <v>41</v>
      </c>
      <c r="AF58" s="20">
        <f>AF57+AG57</f>
        <v>3875</v>
      </c>
      <c r="AG58" s="20">
        <f>AG57</f>
        <v>150</v>
      </c>
      <c r="AH58" s="20">
        <f>SUM($AF$18:AF58)</f>
        <v>67425</v>
      </c>
      <c r="AI58" s="9"/>
      <c r="AK58" s="9"/>
      <c r="AL58" s="9"/>
      <c r="BM58" s="24">
        <f t="shared" si="67"/>
        <v>60</v>
      </c>
      <c r="BN58" s="44">
        <f t="shared" si="68"/>
        <v>2.2000000000000002</v>
      </c>
      <c r="BO58" s="37">
        <v>41</v>
      </c>
      <c r="BP58" s="24" t="s">
        <v>196</v>
      </c>
      <c r="BQ58" s="23">
        <f t="shared" si="38"/>
        <v>500</v>
      </c>
      <c r="BR58" s="23">
        <f t="shared" si="39"/>
        <v>250</v>
      </c>
      <c r="BS58" s="23">
        <f t="shared" si="40"/>
        <v>160</v>
      </c>
      <c r="BT58" s="23">
        <f t="shared" si="30"/>
        <v>80</v>
      </c>
      <c r="BU58" s="23">
        <f t="shared" si="41"/>
        <v>400</v>
      </c>
      <c r="BV58" s="23">
        <f t="shared" si="42"/>
        <v>200</v>
      </c>
      <c r="BW58" s="23">
        <f t="shared" si="43"/>
        <v>130</v>
      </c>
      <c r="BX58" s="23">
        <f t="shared" si="31"/>
        <v>60</v>
      </c>
      <c r="BY58" s="41">
        <f t="shared" si="44"/>
        <v>120</v>
      </c>
      <c r="BZ58" s="23">
        <f t="shared" si="45"/>
        <v>6000</v>
      </c>
    </row>
    <row r="59" spans="1:78" x14ac:dyDescent="0.3">
      <c r="A59" s="25">
        <v>42</v>
      </c>
      <c r="B59" s="73">
        <v>10</v>
      </c>
      <c r="C59">
        <f t="shared" si="70"/>
        <v>3.7999999999999989</v>
      </c>
      <c r="D59">
        <f>D58</f>
        <v>44</v>
      </c>
      <c r="E59" s="16" t="s">
        <v>544</v>
      </c>
      <c r="F59" s="16">
        <f t="shared" si="33"/>
        <v>430</v>
      </c>
      <c r="G59" s="16">
        <f>G58</f>
        <v>11</v>
      </c>
      <c r="H59" s="16"/>
      <c r="I59" s="16">
        <f t="shared" si="62"/>
        <v>645</v>
      </c>
      <c r="J59" s="16">
        <f t="shared" si="34"/>
        <v>16</v>
      </c>
      <c r="K59" s="18" t="s">
        <v>249</v>
      </c>
      <c r="L59" s="18">
        <f>I59*8</f>
        <v>5160</v>
      </c>
      <c r="M59" s="18">
        <v>35</v>
      </c>
      <c r="N59" s="18"/>
      <c r="O59">
        <f>O58</f>
        <v>60</v>
      </c>
      <c r="P59">
        <f t="shared" si="35"/>
        <v>1</v>
      </c>
      <c r="Q59" s="36">
        <v>2.2000000000000002</v>
      </c>
      <c r="R59" s="25">
        <v>2</v>
      </c>
      <c r="S59" s="31" t="s">
        <v>197</v>
      </c>
      <c r="T59" s="32">
        <f t="shared" si="36"/>
        <v>29</v>
      </c>
      <c r="U59" s="32">
        <f t="shared" si="63"/>
        <v>510.40000000000003</v>
      </c>
      <c r="V59" s="32">
        <f>V58*1.5</f>
        <v>750</v>
      </c>
      <c r="W59" s="32">
        <f>SUM($U$18:U59)+SUM($V$18:V59)</f>
        <v>44341.200000000012</v>
      </c>
      <c r="X59" s="32"/>
      <c r="Y59" s="32">
        <f t="shared" si="64"/>
        <v>110.19999999999997</v>
      </c>
      <c r="Z59" s="32">
        <f>Z58*1.5</f>
        <v>600</v>
      </c>
      <c r="AA59" s="32">
        <f>SUM($Y$18:Y59)+SUM($Z$18:Z59)</f>
        <v>23240.6</v>
      </c>
      <c r="AB59" s="30">
        <f t="shared" si="71"/>
        <v>120</v>
      </c>
      <c r="AC59" s="32">
        <f t="shared" si="72"/>
        <v>6000</v>
      </c>
      <c r="AD59" s="20"/>
      <c r="AE59" s="20">
        <f t="shared" si="69"/>
        <v>42</v>
      </c>
      <c r="AF59" s="20">
        <f>AF58+AG58</f>
        <v>4025</v>
      </c>
      <c r="AG59" s="20">
        <f>AG58</f>
        <v>150</v>
      </c>
      <c r="AH59" s="20">
        <f>SUM($AF$18:AF59)</f>
        <v>71450</v>
      </c>
      <c r="AI59" s="9"/>
      <c r="AJ59" s="14" t="s">
        <v>320</v>
      </c>
      <c r="AK59" s="9"/>
      <c r="AL59" s="9"/>
      <c r="BM59" s="16">
        <f t="shared" si="67"/>
        <v>60</v>
      </c>
      <c r="BN59" s="47">
        <f t="shared" si="68"/>
        <v>2.2000000000000002</v>
      </c>
      <c r="BO59" s="48">
        <v>42</v>
      </c>
      <c r="BP59" s="16" t="s">
        <v>197</v>
      </c>
      <c r="BQ59" s="19">
        <f t="shared" si="38"/>
        <v>750</v>
      </c>
      <c r="BR59" s="19">
        <f t="shared" si="39"/>
        <v>375</v>
      </c>
      <c r="BS59" s="19">
        <f t="shared" si="40"/>
        <v>250</v>
      </c>
      <c r="BT59" s="19">
        <f t="shared" si="30"/>
        <v>120</v>
      </c>
      <c r="BU59" s="19">
        <f t="shared" si="41"/>
        <v>600</v>
      </c>
      <c r="BV59" s="19">
        <f t="shared" si="42"/>
        <v>300</v>
      </c>
      <c r="BW59" s="19">
        <f t="shared" si="43"/>
        <v>200</v>
      </c>
      <c r="BX59" s="19">
        <f t="shared" si="31"/>
        <v>100</v>
      </c>
      <c r="BY59" s="49">
        <f t="shared" si="44"/>
        <v>120</v>
      </c>
      <c r="BZ59" s="19">
        <f t="shared" si="45"/>
        <v>6000</v>
      </c>
    </row>
    <row r="60" spans="1:78" x14ac:dyDescent="0.3">
      <c r="A60" s="25">
        <v>43</v>
      </c>
      <c r="B60" s="73">
        <v>10</v>
      </c>
      <c r="C60">
        <f>C59+0.3</f>
        <v>4.0999999999999988</v>
      </c>
      <c r="D60">
        <f>D59+4</f>
        <v>48</v>
      </c>
      <c r="E60" s="16" t="s">
        <v>536</v>
      </c>
      <c r="F60" s="16">
        <f t="shared" si="33"/>
        <v>440</v>
      </c>
      <c r="G60" s="16">
        <f>G59+1</f>
        <v>12</v>
      </c>
      <c r="H60" s="16"/>
      <c r="I60" s="16">
        <f t="shared" si="62"/>
        <v>660</v>
      </c>
      <c r="J60" s="16">
        <f t="shared" si="34"/>
        <v>18</v>
      </c>
      <c r="O60">
        <v>90</v>
      </c>
      <c r="P60">
        <f t="shared" si="35"/>
        <v>2</v>
      </c>
      <c r="Q60" s="36">
        <v>2.2000000000000002</v>
      </c>
      <c r="R60" s="25">
        <v>2</v>
      </c>
      <c r="S60" s="28" t="s">
        <v>198</v>
      </c>
      <c r="T60" s="9">
        <f t="shared" si="36"/>
        <v>47</v>
      </c>
      <c r="U60" s="20">
        <f t="shared" si="63"/>
        <v>902.40000000000009</v>
      </c>
      <c r="V60" s="9">
        <v>950</v>
      </c>
      <c r="W60" s="20">
        <f>SUM($U$18:U60)+SUM($V$18:V60)</f>
        <v>46193.600000000013</v>
      </c>
      <c r="X60" s="9"/>
      <c r="Y60" s="20">
        <f t="shared" si="64"/>
        <v>192.69999999999993</v>
      </c>
      <c r="Z60" s="9">
        <f>Z54+250</f>
        <v>650</v>
      </c>
      <c r="AA60" s="9">
        <f>SUM($Y$18:Y60)+SUM($Z$18:Z60)</f>
        <v>24083.3</v>
      </c>
      <c r="AB60">
        <f t="shared" si="71"/>
        <v>120</v>
      </c>
      <c r="AC60" s="9">
        <v>8000</v>
      </c>
      <c r="AD60" s="20"/>
      <c r="AE60" s="20">
        <f t="shared" si="69"/>
        <v>43</v>
      </c>
      <c r="AF60" s="20">
        <f t="shared" ref="AF60:AF67" si="75">AF59+AG59</f>
        <v>4175</v>
      </c>
      <c r="AG60" s="20">
        <f t="shared" ref="AG60:AG64" si="76">AG59</f>
        <v>150</v>
      </c>
      <c r="AH60" s="20">
        <f>SUM($AF$18:AF60)</f>
        <v>75625</v>
      </c>
      <c r="AI60" s="9"/>
      <c r="AJ60" s="14" t="s">
        <v>321</v>
      </c>
      <c r="AK60" s="9"/>
      <c r="AL60" s="9"/>
      <c r="BM60" s="24">
        <f t="shared" si="67"/>
        <v>90</v>
      </c>
      <c r="BN60" s="44">
        <f t="shared" si="68"/>
        <v>2.2000000000000002</v>
      </c>
      <c r="BO60" s="37">
        <v>43</v>
      </c>
      <c r="BP60" s="24" t="s">
        <v>198</v>
      </c>
      <c r="BQ60" s="23">
        <f t="shared" si="38"/>
        <v>950</v>
      </c>
      <c r="BR60" s="23">
        <f t="shared" si="39"/>
        <v>475</v>
      </c>
      <c r="BS60" s="23">
        <f t="shared" si="40"/>
        <v>310</v>
      </c>
      <c r="BT60" s="23">
        <f t="shared" si="30"/>
        <v>150</v>
      </c>
      <c r="BU60" s="23">
        <f t="shared" si="41"/>
        <v>650</v>
      </c>
      <c r="BV60" s="23">
        <f t="shared" si="42"/>
        <v>325</v>
      </c>
      <c r="BW60" s="23">
        <f t="shared" si="43"/>
        <v>210</v>
      </c>
      <c r="BX60" s="23">
        <f t="shared" si="31"/>
        <v>100</v>
      </c>
      <c r="BY60" s="41">
        <f t="shared" si="44"/>
        <v>120</v>
      </c>
      <c r="BZ60" s="23">
        <f t="shared" si="45"/>
        <v>8000</v>
      </c>
    </row>
    <row r="61" spans="1:78" x14ac:dyDescent="0.3">
      <c r="A61" s="25">
        <v>44</v>
      </c>
      <c r="B61" s="73">
        <v>10</v>
      </c>
      <c r="C61">
        <f t="shared" ref="C61:C65" si="77">C60</f>
        <v>4.0999999999999988</v>
      </c>
      <c r="D61">
        <f>D60</f>
        <v>48</v>
      </c>
      <c r="E61" s="16"/>
      <c r="F61" s="16">
        <f t="shared" si="33"/>
        <v>450</v>
      </c>
      <c r="G61" s="16">
        <f>G60</f>
        <v>12</v>
      </c>
      <c r="H61" s="16"/>
      <c r="I61" s="16">
        <f t="shared" si="62"/>
        <v>675</v>
      </c>
      <c r="J61" s="16">
        <f t="shared" si="34"/>
        <v>18</v>
      </c>
      <c r="O61">
        <v>90</v>
      </c>
      <c r="P61">
        <f t="shared" si="35"/>
        <v>2</v>
      </c>
      <c r="Q61" s="36">
        <v>2.2000000000000002</v>
      </c>
      <c r="R61" s="25">
        <v>2</v>
      </c>
      <c r="S61" s="29" t="s">
        <v>199</v>
      </c>
      <c r="T61" s="9">
        <f t="shared" si="36"/>
        <v>47</v>
      </c>
      <c r="U61" s="20">
        <f t="shared" si="63"/>
        <v>902.40000000000009</v>
      </c>
      <c r="V61" s="9">
        <f t="shared" si="73"/>
        <v>950</v>
      </c>
      <c r="W61" s="20">
        <f>SUM($U$18:U61)+SUM($V$18:V61)</f>
        <v>48046.000000000015</v>
      </c>
      <c r="X61" s="9"/>
      <c r="Y61" s="20">
        <f t="shared" si="64"/>
        <v>192.69999999999993</v>
      </c>
      <c r="Z61" s="9">
        <f t="shared" si="74"/>
        <v>650</v>
      </c>
      <c r="AA61" s="9">
        <f>SUM($Y$18:Y61)+SUM($Z$18:Z61)</f>
        <v>24926</v>
      </c>
      <c r="AB61">
        <f t="shared" si="71"/>
        <v>120</v>
      </c>
      <c r="AC61" s="9">
        <f t="shared" ref="AC61:AC65" si="78">AC60</f>
        <v>8000</v>
      </c>
      <c r="AD61" s="20"/>
      <c r="AE61" s="20">
        <f t="shared" si="69"/>
        <v>44</v>
      </c>
      <c r="AF61" s="20">
        <f t="shared" si="75"/>
        <v>4325</v>
      </c>
      <c r="AG61" s="20">
        <f t="shared" si="76"/>
        <v>150</v>
      </c>
      <c r="AH61" s="20">
        <f>SUM($AF$18:AF61)</f>
        <v>79950</v>
      </c>
      <c r="AI61" s="9"/>
      <c r="AL61" s="9"/>
      <c r="BM61" s="24">
        <f t="shared" si="67"/>
        <v>90</v>
      </c>
      <c r="BN61" s="44">
        <f t="shared" si="68"/>
        <v>2.2000000000000002</v>
      </c>
      <c r="BO61" s="37">
        <v>44</v>
      </c>
      <c r="BP61" s="24" t="s">
        <v>199</v>
      </c>
      <c r="BQ61" s="23">
        <f t="shared" si="38"/>
        <v>950</v>
      </c>
      <c r="BR61" s="23">
        <f t="shared" si="39"/>
        <v>475</v>
      </c>
      <c r="BS61" s="23">
        <f t="shared" si="40"/>
        <v>310</v>
      </c>
      <c r="BT61" s="23">
        <f t="shared" si="30"/>
        <v>150</v>
      </c>
      <c r="BU61" s="23">
        <f t="shared" si="41"/>
        <v>650</v>
      </c>
      <c r="BV61" s="23">
        <f t="shared" si="42"/>
        <v>325</v>
      </c>
      <c r="BW61" s="23">
        <f t="shared" si="43"/>
        <v>210</v>
      </c>
      <c r="BX61" s="23">
        <f t="shared" si="31"/>
        <v>100</v>
      </c>
      <c r="BY61" s="41">
        <f t="shared" si="44"/>
        <v>120</v>
      </c>
      <c r="BZ61" s="23">
        <f t="shared" si="45"/>
        <v>8000</v>
      </c>
    </row>
    <row r="62" spans="1:78" x14ac:dyDescent="0.3">
      <c r="A62" s="25">
        <v>45</v>
      </c>
      <c r="B62" s="73">
        <v>10</v>
      </c>
      <c r="C62">
        <f t="shared" si="77"/>
        <v>4.0999999999999988</v>
      </c>
      <c r="D62">
        <f>D61</f>
        <v>48</v>
      </c>
      <c r="E62" s="16"/>
      <c r="F62" s="16">
        <f t="shared" si="33"/>
        <v>460</v>
      </c>
      <c r="G62" s="16">
        <f>G61</f>
        <v>12</v>
      </c>
      <c r="H62" s="16"/>
      <c r="I62" s="16">
        <f t="shared" si="62"/>
        <v>690</v>
      </c>
      <c r="J62" s="16">
        <f t="shared" si="34"/>
        <v>18</v>
      </c>
      <c r="K62" s="18" t="s">
        <v>249</v>
      </c>
      <c r="L62" s="18">
        <f>I62*8</f>
        <v>5520</v>
      </c>
      <c r="M62" s="18">
        <v>35</v>
      </c>
      <c r="N62" s="18"/>
      <c r="O62">
        <v>90</v>
      </c>
      <c r="P62">
        <f t="shared" si="35"/>
        <v>2</v>
      </c>
      <c r="Q62" s="36">
        <v>2.2000000000000002</v>
      </c>
      <c r="R62" s="25">
        <v>2</v>
      </c>
      <c r="S62" s="28" t="s">
        <v>200</v>
      </c>
      <c r="T62" s="9">
        <f t="shared" si="36"/>
        <v>47</v>
      </c>
      <c r="U62" s="20">
        <f t="shared" si="63"/>
        <v>902.40000000000009</v>
      </c>
      <c r="V62" s="20">
        <f>V61*1.5</f>
        <v>1425</v>
      </c>
      <c r="W62" s="20">
        <f>SUM($U$18:U62)+SUM($V$18:V62)</f>
        <v>50373.400000000016</v>
      </c>
      <c r="Y62" s="20">
        <f t="shared" si="64"/>
        <v>192.69999999999993</v>
      </c>
      <c r="Z62" s="20">
        <f>Z61*1.5</f>
        <v>975</v>
      </c>
      <c r="AA62" s="23">
        <f>SUM($Y$18:Y62)+SUM($Z$18:Z62)</f>
        <v>26093.699999999997</v>
      </c>
      <c r="AB62">
        <f t="shared" si="71"/>
        <v>120</v>
      </c>
      <c r="AC62" s="9">
        <f t="shared" si="78"/>
        <v>8000</v>
      </c>
      <c r="AD62" s="20"/>
      <c r="AE62" s="20">
        <f t="shared" si="69"/>
        <v>45</v>
      </c>
      <c r="AF62" s="20">
        <f t="shared" si="75"/>
        <v>4475</v>
      </c>
      <c r="AG62" s="20">
        <f t="shared" si="76"/>
        <v>150</v>
      </c>
      <c r="AH62" s="20">
        <f>SUM($AF$18:AF62)</f>
        <v>84425</v>
      </c>
      <c r="AI62" s="9"/>
      <c r="AK62" s="9"/>
      <c r="AL62" s="9"/>
      <c r="BM62" s="16">
        <f t="shared" si="67"/>
        <v>90</v>
      </c>
      <c r="BN62" s="47">
        <f t="shared" si="68"/>
        <v>2.2000000000000002</v>
      </c>
      <c r="BO62" s="48">
        <v>45</v>
      </c>
      <c r="BP62" s="16" t="s">
        <v>200</v>
      </c>
      <c r="BQ62" s="19">
        <f t="shared" si="38"/>
        <v>1425</v>
      </c>
      <c r="BR62" s="19">
        <f t="shared" si="39"/>
        <v>712.5</v>
      </c>
      <c r="BS62" s="19">
        <f t="shared" si="40"/>
        <v>470</v>
      </c>
      <c r="BT62" s="19">
        <f t="shared" si="30"/>
        <v>230</v>
      </c>
      <c r="BU62" s="19">
        <f t="shared" si="41"/>
        <v>975</v>
      </c>
      <c r="BV62" s="19">
        <f t="shared" si="42"/>
        <v>487.5</v>
      </c>
      <c r="BW62" s="19">
        <f t="shared" si="43"/>
        <v>320</v>
      </c>
      <c r="BX62" s="19">
        <f t="shared" si="31"/>
        <v>160</v>
      </c>
      <c r="BY62" s="49">
        <f t="shared" si="44"/>
        <v>120</v>
      </c>
      <c r="BZ62" s="19">
        <f t="shared" si="45"/>
        <v>8000</v>
      </c>
    </row>
    <row r="63" spans="1:78" x14ac:dyDescent="0.3">
      <c r="A63" s="25">
        <v>46</v>
      </c>
      <c r="B63" s="73">
        <v>10</v>
      </c>
      <c r="C63">
        <f t="shared" si="77"/>
        <v>4.0999999999999988</v>
      </c>
      <c r="D63">
        <f>D62</f>
        <v>48</v>
      </c>
      <c r="E63" s="16"/>
      <c r="F63" s="16">
        <f t="shared" si="33"/>
        <v>470</v>
      </c>
      <c r="G63" s="16">
        <f>G62</f>
        <v>12</v>
      </c>
      <c r="H63" s="16"/>
      <c r="I63" s="16">
        <f t="shared" si="62"/>
        <v>705</v>
      </c>
      <c r="J63" s="16">
        <f t="shared" si="34"/>
        <v>18</v>
      </c>
      <c r="O63">
        <v>90</v>
      </c>
      <c r="P63">
        <f t="shared" si="35"/>
        <v>2</v>
      </c>
      <c r="Q63" s="36">
        <v>2.2000000000000002</v>
      </c>
      <c r="R63" s="25">
        <v>2</v>
      </c>
      <c r="S63" s="29" t="s">
        <v>201</v>
      </c>
      <c r="T63" s="9">
        <f t="shared" si="36"/>
        <v>47</v>
      </c>
      <c r="U63" s="20">
        <f t="shared" si="63"/>
        <v>902.40000000000009</v>
      </c>
      <c r="V63" s="20">
        <f>V61</f>
        <v>950</v>
      </c>
      <c r="W63" s="20">
        <f>SUM($U$18:U63)+SUM($V$18:V63)</f>
        <v>52225.800000000017</v>
      </c>
      <c r="Y63" s="20">
        <f t="shared" si="64"/>
        <v>192.69999999999993</v>
      </c>
      <c r="Z63" s="20">
        <f>Z61</f>
        <v>650</v>
      </c>
      <c r="AA63" s="9">
        <f>SUM($Y$18:Y63)+SUM($Z$18:Z63)</f>
        <v>26936.399999999998</v>
      </c>
      <c r="AB63">
        <f t="shared" si="71"/>
        <v>120</v>
      </c>
      <c r="AC63" s="9">
        <f t="shared" si="78"/>
        <v>8000</v>
      </c>
      <c r="AD63" s="20"/>
      <c r="AE63" s="20">
        <f t="shared" si="69"/>
        <v>46</v>
      </c>
      <c r="AF63" s="20">
        <f t="shared" si="75"/>
        <v>4625</v>
      </c>
      <c r="AG63" s="20">
        <f t="shared" si="76"/>
        <v>150</v>
      </c>
      <c r="AH63" s="20">
        <f>SUM($AF$18:AF63)</f>
        <v>89050</v>
      </c>
      <c r="AI63" s="9"/>
      <c r="AJ63" s="14" t="s">
        <v>322</v>
      </c>
      <c r="AK63" s="9"/>
      <c r="AL63" s="9"/>
      <c r="BM63" s="24">
        <f t="shared" si="67"/>
        <v>90</v>
      </c>
      <c r="BN63" s="44">
        <f t="shared" si="68"/>
        <v>2.2000000000000002</v>
      </c>
      <c r="BO63" s="37">
        <v>46</v>
      </c>
      <c r="BP63" s="24" t="s">
        <v>201</v>
      </c>
      <c r="BQ63" s="23">
        <f t="shared" si="38"/>
        <v>950</v>
      </c>
      <c r="BR63" s="23">
        <f t="shared" si="39"/>
        <v>475</v>
      </c>
      <c r="BS63" s="23">
        <f t="shared" si="40"/>
        <v>310</v>
      </c>
      <c r="BT63" s="23">
        <f t="shared" si="30"/>
        <v>150</v>
      </c>
      <c r="BU63" s="23">
        <f t="shared" si="41"/>
        <v>650</v>
      </c>
      <c r="BV63" s="23">
        <f t="shared" si="42"/>
        <v>325</v>
      </c>
      <c r="BW63" s="23">
        <f t="shared" si="43"/>
        <v>210</v>
      </c>
      <c r="BX63" s="23">
        <f t="shared" si="31"/>
        <v>100</v>
      </c>
      <c r="BY63" s="41">
        <f t="shared" si="44"/>
        <v>120</v>
      </c>
      <c r="BZ63" s="23">
        <f t="shared" si="45"/>
        <v>8000</v>
      </c>
    </row>
    <row r="64" spans="1:78" x14ac:dyDescent="0.3">
      <c r="A64" s="25">
        <v>47</v>
      </c>
      <c r="B64" s="73">
        <v>10</v>
      </c>
      <c r="C64">
        <f t="shared" si="77"/>
        <v>4.0999999999999988</v>
      </c>
      <c r="D64">
        <f>D63</f>
        <v>48</v>
      </c>
      <c r="E64" s="16"/>
      <c r="F64" s="16">
        <f t="shared" si="33"/>
        <v>480</v>
      </c>
      <c r="G64" s="16">
        <f>G63</f>
        <v>12</v>
      </c>
      <c r="H64" s="16"/>
      <c r="I64" s="16">
        <f t="shared" si="62"/>
        <v>720</v>
      </c>
      <c r="J64" s="16">
        <f t="shared" si="34"/>
        <v>18</v>
      </c>
      <c r="O64">
        <v>90</v>
      </c>
      <c r="P64">
        <f t="shared" si="35"/>
        <v>2</v>
      </c>
      <c r="Q64" s="36">
        <v>2.2000000000000002</v>
      </c>
      <c r="R64" s="25">
        <v>2</v>
      </c>
      <c r="S64" s="28" t="s">
        <v>202</v>
      </c>
      <c r="T64" s="9">
        <f t="shared" si="36"/>
        <v>47</v>
      </c>
      <c r="U64" s="20">
        <f t="shared" si="63"/>
        <v>902.40000000000009</v>
      </c>
      <c r="V64" s="20">
        <f t="shared" si="73"/>
        <v>950</v>
      </c>
      <c r="W64" s="20">
        <f>SUM($U$18:U64)+SUM($V$18:V64)</f>
        <v>54078.200000000019</v>
      </c>
      <c r="Y64" s="20">
        <f t="shared" si="64"/>
        <v>192.69999999999993</v>
      </c>
      <c r="Z64" s="20">
        <f t="shared" si="74"/>
        <v>650</v>
      </c>
      <c r="AA64" s="9">
        <f>SUM($Y$18:Y64)+SUM($Z$18:Z64)</f>
        <v>27779.1</v>
      </c>
      <c r="AB64">
        <f t="shared" si="71"/>
        <v>120</v>
      </c>
      <c r="AC64" s="9">
        <f t="shared" si="78"/>
        <v>8000</v>
      </c>
      <c r="AD64" s="20"/>
      <c r="AE64" s="20">
        <f t="shared" si="69"/>
        <v>47</v>
      </c>
      <c r="AF64" s="20">
        <f t="shared" si="75"/>
        <v>4775</v>
      </c>
      <c r="AG64" s="20">
        <f t="shared" si="76"/>
        <v>150</v>
      </c>
      <c r="AH64" s="20">
        <f>SUM($AF$18:AF64)</f>
        <v>93825</v>
      </c>
      <c r="AI64" s="9"/>
      <c r="AK64" s="9"/>
      <c r="AL64" s="9"/>
      <c r="BM64" s="24">
        <f t="shared" si="67"/>
        <v>90</v>
      </c>
      <c r="BN64" s="44">
        <f t="shared" si="68"/>
        <v>2.2000000000000002</v>
      </c>
      <c r="BO64" s="37">
        <v>47</v>
      </c>
      <c r="BP64" s="24" t="s">
        <v>202</v>
      </c>
      <c r="BQ64" s="23">
        <f t="shared" si="38"/>
        <v>950</v>
      </c>
      <c r="BR64" s="23">
        <f t="shared" si="39"/>
        <v>475</v>
      </c>
      <c r="BS64" s="23">
        <f t="shared" si="40"/>
        <v>310</v>
      </c>
      <c r="BT64" s="23">
        <f t="shared" si="30"/>
        <v>150</v>
      </c>
      <c r="BU64" s="23">
        <f t="shared" si="41"/>
        <v>650</v>
      </c>
      <c r="BV64" s="23">
        <f t="shared" si="42"/>
        <v>325</v>
      </c>
      <c r="BW64" s="23">
        <f t="shared" si="43"/>
        <v>210</v>
      </c>
      <c r="BX64" s="23">
        <f t="shared" si="31"/>
        <v>100</v>
      </c>
      <c r="BY64" s="41">
        <f t="shared" si="44"/>
        <v>120</v>
      </c>
      <c r="BZ64" s="23">
        <f t="shared" si="45"/>
        <v>8000</v>
      </c>
    </row>
    <row r="65" spans="1:78" x14ac:dyDescent="0.3">
      <c r="A65" s="25">
        <v>48</v>
      </c>
      <c r="B65" s="73">
        <v>10</v>
      </c>
      <c r="C65">
        <f t="shared" si="77"/>
        <v>4.0999999999999988</v>
      </c>
      <c r="D65">
        <f>D64</f>
        <v>48</v>
      </c>
      <c r="E65" s="16"/>
      <c r="F65" s="16">
        <f t="shared" si="33"/>
        <v>490</v>
      </c>
      <c r="G65" s="16">
        <f>G64</f>
        <v>12</v>
      </c>
      <c r="H65" s="16"/>
      <c r="I65" s="16">
        <f t="shared" si="62"/>
        <v>735</v>
      </c>
      <c r="J65" s="16">
        <f t="shared" si="34"/>
        <v>18</v>
      </c>
      <c r="K65" s="18" t="s">
        <v>249</v>
      </c>
      <c r="L65" s="18">
        <f>I65*8</f>
        <v>5880</v>
      </c>
      <c r="M65" s="18">
        <v>35</v>
      </c>
      <c r="N65" s="18"/>
      <c r="O65">
        <v>90</v>
      </c>
      <c r="P65">
        <f t="shared" si="35"/>
        <v>2</v>
      </c>
      <c r="Q65" s="36">
        <v>2.2000000000000002</v>
      </c>
      <c r="R65" s="25">
        <v>2</v>
      </c>
      <c r="S65" s="31" t="s">
        <v>203</v>
      </c>
      <c r="T65" s="32">
        <f t="shared" si="36"/>
        <v>47</v>
      </c>
      <c r="U65" s="32">
        <f t="shared" si="63"/>
        <v>902.40000000000009</v>
      </c>
      <c r="V65" s="32">
        <f>V64*1.5</f>
        <v>1425</v>
      </c>
      <c r="W65" s="32">
        <f>SUM($U$18:U65)+SUM($V$18:V65)</f>
        <v>56405.60000000002</v>
      </c>
      <c r="X65" s="32"/>
      <c r="Y65" s="32">
        <f t="shared" si="64"/>
        <v>192.69999999999993</v>
      </c>
      <c r="Z65" s="32">
        <f>Z64*1.5</f>
        <v>975</v>
      </c>
      <c r="AA65" s="32">
        <f>SUM($Y$18:Y65)+SUM($Z$18:Z65)</f>
        <v>28946.799999999996</v>
      </c>
      <c r="AB65" s="30">
        <f t="shared" si="71"/>
        <v>120</v>
      </c>
      <c r="AC65" s="32">
        <f t="shared" si="78"/>
        <v>8000</v>
      </c>
      <c r="AD65" s="20"/>
      <c r="AE65" s="20">
        <f t="shared" si="69"/>
        <v>48</v>
      </c>
      <c r="AF65" s="20">
        <f t="shared" si="75"/>
        <v>4925</v>
      </c>
      <c r="AG65" s="20">
        <f>AG58+25</f>
        <v>175</v>
      </c>
      <c r="AH65" s="20">
        <f>SUM($AF$18:AF65)</f>
        <v>98750</v>
      </c>
      <c r="AI65" s="9"/>
      <c r="AK65" s="9"/>
      <c r="AL65" s="9"/>
      <c r="BM65" s="16">
        <f t="shared" si="67"/>
        <v>90</v>
      </c>
      <c r="BN65" s="47">
        <f t="shared" si="68"/>
        <v>2.2000000000000002</v>
      </c>
      <c r="BO65" s="48">
        <v>48</v>
      </c>
      <c r="BP65" s="16" t="s">
        <v>203</v>
      </c>
      <c r="BQ65" s="19">
        <f t="shared" si="38"/>
        <v>1425</v>
      </c>
      <c r="BR65" s="19">
        <f t="shared" si="39"/>
        <v>712.5</v>
      </c>
      <c r="BS65" s="19">
        <f t="shared" si="40"/>
        <v>470</v>
      </c>
      <c r="BT65" s="19">
        <f t="shared" si="30"/>
        <v>230</v>
      </c>
      <c r="BU65" s="19">
        <f t="shared" si="41"/>
        <v>975</v>
      </c>
      <c r="BV65" s="19">
        <f t="shared" si="42"/>
        <v>487.5</v>
      </c>
      <c r="BW65" s="19">
        <f t="shared" si="43"/>
        <v>320</v>
      </c>
      <c r="BX65" s="19">
        <f t="shared" si="31"/>
        <v>160</v>
      </c>
      <c r="BY65" s="49">
        <f t="shared" si="44"/>
        <v>120</v>
      </c>
      <c r="BZ65" s="19">
        <f t="shared" si="45"/>
        <v>8000</v>
      </c>
    </row>
    <row r="66" spans="1:78" x14ac:dyDescent="0.3">
      <c r="A66" s="25">
        <v>49</v>
      </c>
      <c r="B66" s="73">
        <v>10</v>
      </c>
      <c r="C66">
        <f>C65+0.3</f>
        <v>4.3999999999999986</v>
      </c>
      <c r="D66">
        <f>D65+4</f>
        <v>52</v>
      </c>
      <c r="E66" s="16"/>
      <c r="F66" s="16">
        <f t="shared" si="33"/>
        <v>500</v>
      </c>
      <c r="G66" s="16">
        <f>G65+1</f>
        <v>13</v>
      </c>
      <c r="H66" s="16"/>
      <c r="I66" s="16">
        <f t="shared" si="62"/>
        <v>750</v>
      </c>
      <c r="J66" s="16">
        <f t="shared" si="34"/>
        <v>19</v>
      </c>
      <c r="O66">
        <v>120</v>
      </c>
      <c r="P66">
        <f t="shared" si="35"/>
        <v>3</v>
      </c>
      <c r="Q66" s="36">
        <v>2.2000000000000002</v>
      </c>
      <c r="R66" s="25">
        <v>2</v>
      </c>
      <c r="S66" s="28" t="s">
        <v>204</v>
      </c>
      <c r="T66" s="20">
        <f t="shared" si="36"/>
        <v>66</v>
      </c>
      <c r="U66" s="20">
        <f t="shared" si="63"/>
        <v>1372.8000000000002</v>
      </c>
      <c r="V66" s="9">
        <v>1500</v>
      </c>
      <c r="W66" s="20">
        <f>SUM($U$18:U66)+SUM($V$18:V66)</f>
        <v>59278.400000000023</v>
      </c>
      <c r="X66" s="9"/>
      <c r="Y66" s="20">
        <f t="shared" si="64"/>
        <v>290.39999999999992</v>
      </c>
      <c r="Z66" s="9">
        <f>Z60+300</f>
        <v>950</v>
      </c>
      <c r="AA66" s="9">
        <f>SUM($Y$18:Y66)+SUM($Z$18:Z66)</f>
        <v>30187.199999999997</v>
      </c>
      <c r="AB66">
        <f t="shared" si="71"/>
        <v>120</v>
      </c>
      <c r="AC66" s="9">
        <v>10000</v>
      </c>
      <c r="AD66" s="20"/>
      <c r="AE66" s="20">
        <f t="shared" si="69"/>
        <v>49</v>
      </c>
      <c r="AF66" s="20">
        <f t="shared" si="75"/>
        <v>5100</v>
      </c>
      <c r="AG66" s="20">
        <f>AG65</f>
        <v>175</v>
      </c>
      <c r="AH66" s="20">
        <f>SUM($AF$18:AF66)</f>
        <v>103850</v>
      </c>
      <c r="AI66" s="9"/>
      <c r="AK66" s="9"/>
      <c r="AL66" s="9"/>
      <c r="BM66" s="24">
        <f t="shared" si="67"/>
        <v>120</v>
      </c>
      <c r="BN66" s="44">
        <f t="shared" si="68"/>
        <v>2.2000000000000002</v>
      </c>
      <c r="BO66" s="37">
        <v>49</v>
      </c>
      <c r="BP66" s="24" t="s">
        <v>204</v>
      </c>
      <c r="BQ66" s="23">
        <f t="shared" si="38"/>
        <v>1500</v>
      </c>
      <c r="BR66" s="23">
        <f t="shared" si="39"/>
        <v>750</v>
      </c>
      <c r="BS66" s="23">
        <f t="shared" si="40"/>
        <v>500</v>
      </c>
      <c r="BT66" s="23">
        <f t="shared" si="30"/>
        <v>250</v>
      </c>
      <c r="BU66" s="23">
        <f t="shared" si="41"/>
        <v>950</v>
      </c>
      <c r="BV66" s="23">
        <f t="shared" si="42"/>
        <v>475</v>
      </c>
      <c r="BW66" s="23">
        <f t="shared" si="43"/>
        <v>310</v>
      </c>
      <c r="BX66" s="23">
        <f t="shared" si="31"/>
        <v>150</v>
      </c>
      <c r="BY66" s="41">
        <f t="shared" si="44"/>
        <v>120</v>
      </c>
      <c r="BZ66" s="23">
        <f t="shared" si="45"/>
        <v>10000</v>
      </c>
    </row>
    <row r="67" spans="1:78" x14ac:dyDescent="0.3">
      <c r="A67" s="25">
        <v>50</v>
      </c>
      <c r="B67" s="73">
        <v>10</v>
      </c>
      <c r="C67">
        <f t="shared" ref="C67:C71" si="79">C66</f>
        <v>4.3999999999999986</v>
      </c>
      <c r="D67">
        <f>D66</f>
        <v>52</v>
      </c>
      <c r="E67" s="16"/>
      <c r="F67" s="16">
        <f t="shared" si="33"/>
        <v>510</v>
      </c>
      <c r="G67" s="16">
        <f>G66</f>
        <v>13</v>
      </c>
      <c r="H67" s="16"/>
      <c r="I67" s="16">
        <f t="shared" si="62"/>
        <v>765</v>
      </c>
      <c r="J67" s="16">
        <f t="shared" si="34"/>
        <v>19</v>
      </c>
      <c r="O67">
        <f>O66</f>
        <v>120</v>
      </c>
      <c r="P67">
        <f t="shared" si="35"/>
        <v>3</v>
      </c>
      <c r="Q67" s="36">
        <v>2.2000000000000002</v>
      </c>
      <c r="R67" s="25">
        <v>2</v>
      </c>
      <c r="S67" s="29" t="s">
        <v>205</v>
      </c>
      <c r="T67" s="20">
        <f t="shared" si="36"/>
        <v>66</v>
      </c>
      <c r="U67" s="20">
        <f t="shared" si="63"/>
        <v>1372.8000000000002</v>
      </c>
      <c r="V67" s="9">
        <f t="shared" si="73"/>
        <v>1500</v>
      </c>
      <c r="W67" s="20">
        <f>SUM($U$18:U67)+SUM($V$18:V67)</f>
        <v>62151.200000000019</v>
      </c>
      <c r="X67" s="9"/>
      <c r="Y67" s="20">
        <f t="shared" si="64"/>
        <v>290.39999999999992</v>
      </c>
      <c r="Z67" s="9">
        <f t="shared" si="74"/>
        <v>950</v>
      </c>
      <c r="AA67" s="9">
        <f>SUM($Y$18:Y67)+SUM($Z$18:Z67)</f>
        <v>31427.599999999999</v>
      </c>
      <c r="AB67">
        <f t="shared" si="71"/>
        <v>120</v>
      </c>
      <c r="AC67" s="9">
        <f t="shared" ref="AC67:AC71" si="80">AC66</f>
        <v>10000</v>
      </c>
      <c r="AD67" s="20"/>
      <c r="AE67" s="35">
        <f t="shared" si="69"/>
        <v>50</v>
      </c>
      <c r="AF67" s="35">
        <f t="shared" si="75"/>
        <v>5275</v>
      </c>
      <c r="AG67" s="35">
        <f>AG66</f>
        <v>175</v>
      </c>
      <c r="AH67" s="35">
        <f>SUM($AF$18:AF67)</f>
        <v>109125</v>
      </c>
      <c r="AI67" s="9"/>
      <c r="AJ67" s="14" t="s">
        <v>323</v>
      </c>
      <c r="AK67" s="9"/>
      <c r="AL67" s="9"/>
      <c r="BM67" s="24">
        <f t="shared" si="67"/>
        <v>120</v>
      </c>
      <c r="BN67" s="44">
        <f t="shared" si="68"/>
        <v>2.2000000000000002</v>
      </c>
      <c r="BO67" s="37">
        <v>50</v>
      </c>
      <c r="BP67" s="24" t="s">
        <v>205</v>
      </c>
      <c r="BQ67" s="23">
        <f t="shared" si="38"/>
        <v>1500</v>
      </c>
      <c r="BR67" s="23">
        <f t="shared" si="39"/>
        <v>750</v>
      </c>
      <c r="BS67" s="23">
        <f t="shared" si="40"/>
        <v>500</v>
      </c>
      <c r="BT67" s="23">
        <f t="shared" si="30"/>
        <v>250</v>
      </c>
      <c r="BU67" s="23">
        <f t="shared" si="41"/>
        <v>950</v>
      </c>
      <c r="BV67" s="23">
        <f t="shared" si="42"/>
        <v>475</v>
      </c>
      <c r="BW67" s="23">
        <f t="shared" si="43"/>
        <v>310</v>
      </c>
      <c r="BX67" s="23">
        <f t="shared" si="31"/>
        <v>150</v>
      </c>
      <c r="BY67" s="41">
        <f t="shared" si="44"/>
        <v>120</v>
      </c>
      <c r="BZ67" s="23">
        <f t="shared" si="45"/>
        <v>10000</v>
      </c>
    </row>
    <row r="68" spans="1:78" x14ac:dyDescent="0.3">
      <c r="A68" s="25">
        <v>51</v>
      </c>
      <c r="B68" s="73">
        <v>10</v>
      </c>
      <c r="C68">
        <f t="shared" si="79"/>
        <v>4.3999999999999986</v>
      </c>
      <c r="D68">
        <f>D67</f>
        <v>52</v>
      </c>
      <c r="E68" s="16"/>
      <c r="F68" s="16">
        <f t="shared" si="33"/>
        <v>520</v>
      </c>
      <c r="G68" s="16">
        <f>G67</f>
        <v>13</v>
      </c>
      <c r="H68" s="16"/>
      <c r="I68" s="16">
        <f t="shared" si="62"/>
        <v>780</v>
      </c>
      <c r="J68" s="16">
        <f t="shared" si="34"/>
        <v>19</v>
      </c>
      <c r="K68" s="18" t="s">
        <v>249</v>
      </c>
      <c r="L68" s="18">
        <f>I68*8</f>
        <v>6240</v>
      </c>
      <c r="M68" s="18">
        <v>35</v>
      </c>
      <c r="N68" s="18"/>
      <c r="O68">
        <f>O67</f>
        <v>120</v>
      </c>
      <c r="P68">
        <f t="shared" si="35"/>
        <v>3</v>
      </c>
      <c r="Q68" s="36">
        <v>2.2000000000000002</v>
      </c>
      <c r="R68" s="25">
        <v>2</v>
      </c>
      <c r="S68" s="28" t="s">
        <v>206</v>
      </c>
      <c r="T68" s="20">
        <f t="shared" si="36"/>
        <v>66</v>
      </c>
      <c r="U68" s="20">
        <f t="shared" si="63"/>
        <v>1372.8000000000002</v>
      </c>
      <c r="V68" s="20">
        <f>V67*1.5</f>
        <v>2250</v>
      </c>
      <c r="W68" s="20">
        <f>SUM($U$18:U68)+SUM($V$18:V68)</f>
        <v>65774.000000000015</v>
      </c>
      <c r="X68" s="20"/>
      <c r="Y68" s="20">
        <f t="shared" si="64"/>
        <v>290.39999999999992</v>
      </c>
      <c r="Z68" s="20">
        <f>Z67*1.5</f>
        <v>1425</v>
      </c>
      <c r="AA68" s="9">
        <f>SUM($Y$18:Y68)+SUM($Z$18:Z68)</f>
        <v>33143</v>
      </c>
      <c r="AB68">
        <f t="shared" si="71"/>
        <v>120</v>
      </c>
      <c r="AC68" s="9">
        <f t="shared" si="80"/>
        <v>10000</v>
      </c>
      <c r="AD68" s="20"/>
      <c r="AE68" s="20">
        <f t="shared" si="69"/>
        <v>51</v>
      </c>
      <c r="AF68" s="20">
        <f>AF67+AG67</f>
        <v>5450</v>
      </c>
      <c r="AG68" s="20">
        <f>AG67</f>
        <v>175</v>
      </c>
      <c r="AH68" s="20">
        <f>SUM($AF$18:AF68)</f>
        <v>114575</v>
      </c>
      <c r="AI68" s="9"/>
      <c r="AK68" s="9"/>
      <c r="AL68" s="9"/>
      <c r="BM68" s="16">
        <f t="shared" si="67"/>
        <v>120</v>
      </c>
      <c r="BN68" s="47">
        <f t="shared" si="68"/>
        <v>2.2000000000000002</v>
      </c>
      <c r="BO68" s="48">
        <v>51</v>
      </c>
      <c r="BP68" s="16" t="s">
        <v>206</v>
      </c>
      <c r="BQ68" s="19">
        <f t="shared" si="38"/>
        <v>2250</v>
      </c>
      <c r="BR68" s="19">
        <f t="shared" si="39"/>
        <v>1125</v>
      </c>
      <c r="BS68" s="19">
        <f t="shared" si="40"/>
        <v>750</v>
      </c>
      <c r="BT68" s="19">
        <f t="shared" si="30"/>
        <v>370</v>
      </c>
      <c r="BU68" s="19">
        <f t="shared" si="41"/>
        <v>1425</v>
      </c>
      <c r="BV68" s="19">
        <f t="shared" si="42"/>
        <v>712.5</v>
      </c>
      <c r="BW68" s="19">
        <f t="shared" si="43"/>
        <v>470</v>
      </c>
      <c r="BX68" s="19">
        <f t="shared" si="31"/>
        <v>230</v>
      </c>
      <c r="BY68" s="49">
        <f t="shared" si="44"/>
        <v>120</v>
      </c>
      <c r="BZ68" s="19">
        <f t="shared" si="45"/>
        <v>10000</v>
      </c>
    </row>
    <row r="69" spans="1:78" x14ac:dyDescent="0.3">
      <c r="A69" s="25">
        <v>52</v>
      </c>
      <c r="B69" s="73">
        <v>10</v>
      </c>
      <c r="C69">
        <f t="shared" si="79"/>
        <v>4.3999999999999986</v>
      </c>
      <c r="D69">
        <f>D68</f>
        <v>52</v>
      </c>
      <c r="E69" s="16"/>
      <c r="F69" s="16">
        <f t="shared" si="33"/>
        <v>530</v>
      </c>
      <c r="G69" s="16">
        <f>G68</f>
        <v>13</v>
      </c>
      <c r="H69" s="16"/>
      <c r="I69" s="16">
        <f t="shared" si="62"/>
        <v>795</v>
      </c>
      <c r="J69" s="16">
        <f t="shared" si="34"/>
        <v>19</v>
      </c>
      <c r="O69">
        <f>O68</f>
        <v>120</v>
      </c>
      <c r="P69">
        <f t="shared" si="35"/>
        <v>3</v>
      </c>
      <c r="Q69" s="36">
        <v>2.2000000000000002</v>
      </c>
      <c r="R69" s="25">
        <v>2</v>
      </c>
      <c r="S69" s="29" t="s">
        <v>207</v>
      </c>
      <c r="T69" s="20">
        <f t="shared" si="36"/>
        <v>66</v>
      </c>
      <c r="U69" s="20">
        <f t="shared" si="63"/>
        <v>1372.8000000000002</v>
      </c>
      <c r="V69" s="20">
        <f>V67</f>
        <v>1500</v>
      </c>
      <c r="W69" s="20">
        <f>SUM($U$18:U69)+SUM($V$18:V69)</f>
        <v>68646.800000000017</v>
      </c>
      <c r="X69" s="20"/>
      <c r="Y69" s="20">
        <f t="shared" si="64"/>
        <v>290.39999999999992</v>
      </c>
      <c r="Z69" s="20">
        <f>Z67</f>
        <v>950</v>
      </c>
      <c r="AA69" s="9">
        <f>SUM($Y$18:Y69)+SUM($Z$18:Z69)</f>
        <v>34383.399999999994</v>
      </c>
      <c r="AB69">
        <f t="shared" si="71"/>
        <v>120</v>
      </c>
      <c r="AC69" s="9">
        <f t="shared" si="80"/>
        <v>10000</v>
      </c>
      <c r="AD69" s="20"/>
      <c r="AE69" s="20">
        <f t="shared" si="69"/>
        <v>52</v>
      </c>
      <c r="AF69" s="20">
        <f>AF68+AG68</f>
        <v>5625</v>
      </c>
      <c r="AG69" s="20">
        <f>AG68</f>
        <v>175</v>
      </c>
      <c r="AH69" s="20">
        <f>SUM($AF$18:AF69)</f>
        <v>120200</v>
      </c>
      <c r="AI69" s="9"/>
      <c r="AK69" s="9"/>
      <c r="AL69" s="9"/>
      <c r="BM69" s="24">
        <f t="shared" si="67"/>
        <v>120</v>
      </c>
      <c r="BN69" s="44">
        <f t="shared" si="68"/>
        <v>2.2000000000000002</v>
      </c>
      <c r="BO69" s="37">
        <v>52</v>
      </c>
      <c r="BP69" s="24" t="s">
        <v>207</v>
      </c>
      <c r="BQ69" s="23">
        <f t="shared" si="38"/>
        <v>1500</v>
      </c>
      <c r="BR69" s="23">
        <f t="shared" si="39"/>
        <v>750</v>
      </c>
      <c r="BS69" s="23">
        <f t="shared" si="40"/>
        <v>500</v>
      </c>
      <c r="BT69" s="23">
        <f t="shared" si="30"/>
        <v>250</v>
      </c>
      <c r="BU69" s="23">
        <f t="shared" si="41"/>
        <v>950</v>
      </c>
      <c r="BV69" s="23">
        <f t="shared" si="42"/>
        <v>475</v>
      </c>
      <c r="BW69" s="23">
        <f t="shared" si="43"/>
        <v>310</v>
      </c>
      <c r="BX69" s="23">
        <f t="shared" si="31"/>
        <v>150</v>
      </c>
      <c r="BY69" s="41">
        <f t="shared" si="44"/>
        <v>120</v>
      </c>
      <c r="BZ69" s="23">
        <f t="shared" si="45"/>
        <v>10000</v>
      </c>
    </row>
    <row r="70" spans="1:78" x14ac:dyDescent="0.3">
      <c r="A70" s="25">
        <v>53</v>
      </c>
      <c r="B70" s="73">
        <v>10</v>
      </c>
      <c r="C70">
        <f t="shared" si="79"/>
        <v>4.3999999999999986</v>
      </c>
      <c r="D70">
        <f>D69</f>
        <v>52</v>
      </c>
      <c r="E70" s="16"/>
      <c r="F70" s="16">
        <f t="shared" si="33"/>
        <v>540</v>
      </c>
      <c r="G70" s="16">
        <f>G69</f>
        <v>13</v>
      </c>
      <c r="H70" s="16"/>
      <c r="I70" s="16">
        <f t="shared" si="62"/>
        <v>810</v>
      </c>
      <c r="J70" s="16">
        <f t="shared" si="34"/>
        <v>19</v>
      </c>
      <c r="O70">
        <f>O69</f>
        <v>120</v>
      </c>
      <c r="P70">
        <f t="shared" si="35"/>
        <v>3</v>
      </c>
      <c r="Q70" s="36">
        <v>2.2000000000000002</v>
      </c>
      <c r="R70" s="25">
        <v>2</v>
      </c>
      <c r="S70" s="28" t="s">
        <v>208</v>
      </c>
      <c r="T70" s="20">
        <f t="shared" si="36"/>
        <v>66</v>
      </c>
      <c r="U70" s="20">
        <f t="shared" si="63"/>
        <v>1372.8000000000002</v>
      </c>
      <c r="V70" s="20">
        <f t="shared" si="73"/>
        <v>1500</v>
      </c>
      <c r="W70" s="20">
        <f>SUM($U$18:U70)+SUM($V$18:V70)</f>
        <v>71519.60000000002</v>
      </c>
      <c r="X70" s="20"/>
      <c r="Y70" s="20">
        <f t="shared" si="64"/>
        <v>290.39999999999992</v>
      </c>
      <c r="Z70" s="20">
        <f t="shared" si="74"/>
        <v>950</v>
      </c>
      <c r="AA70" s="9">
        <f>SUM($Y$18:Y70)+SUM($Z$18:Z70)</f>
        <v>35623.799999999996</v>
      </c>
      <c r="AB70">
        <f t="shared" si="71"/>
        <v>120</v>
      </c>
      <c r="AC70" s="9">
        <f t="shared" si="80"/>
        <v>10000</v>
      </c>
      <c r="AD70" s="20"/>
      <c r="AE70" s="20">
        <f t="shared" si="69"/>
        <v>53</v>
      </c>
      <c r="AF70" s="20">
        <f t="shared" ref="AF70:AF77" si="81">AF69+AG69</f>
        <v>5800</v>
      </c>
      <c r="AG70" s="20">
        <f t="shared" ref="AG70:AG74" si="82">AG69</f>
        <v>175</v>
      </c>
      <c r="AH70" s="20">
        <f>SUM($AF$18:AF70)</f>
        <v>126000</v>
      </c>
      <c r="AI70" s="9"/>
      <c r="AK70" s="9"/>
      <c r="AL70" s="9"/>
      <c r="BM70" s="24">
        <f t="shared" si="67"/>
        <v>120</v>
      </c>
      <c r="BN70" s="44">
        <f t="shared" si="68"/>
        <v>2.2000000000000002</v>
      </c>
      <c r="BO70" s="37">
        <v>53</v>
      </c>
      <c r="BP70" s="24" t="s">
        <v>208</v>
      </c>
      <c r="BQ70" s="23">
        <f t="shared" si="38"/>
        <v>1500</v>
      </c>
      <c r="BR70" s="23">
        <f t="shared" si="39"/>
        <v>750</v>
      </c>
      <c r="BS70" s="23">
        <f t="shared" si="40"/>
        <v>500</v>
      </c>
      <c r="BT70" s="23">
        <f t="shared" si="30"/>
        <v>250</v>
      </c>
      <c r="BU70" s="23">
        <f t="shared" si="41"/>
        <v>950</v>
      </c>
      <c r="BV70" s="23">
        <f t="shared" si="42"/>
        <v>475</v>
      </c>
      <c r="BW70" s="23">
        <f t="shared" si="43"/>
        <v>310</v>
      </c>
      <c r="BX70" s="23">
        <f t="shared" si="31"/>
        <v>150</v>
      </c>
      <c r="BY70" s="41">
        <f t="shared" si="44"/>
        <v>120</v>
      </c>
      <c r="BZ70" s="23">
        <f t="shared" si="45"/>
        <v>10000</v>
      </c>
    </row>
    <row r="71" spans="1:78" x14ac:dyDescent="0.3">
      <c r="A71" s="25">
        <v>54</v>
      </c>
      <c r="B71" s="73">
        <v>10</v>
      </c>
      <c r="C71">
        <f t="shared" si="79"/>
        <v>4.3999999999999986</v>
      </c>
      <c r="D71">
        <f>D70</f>
        <v>52</v>
      </c>
      <c r="E71" s="16"/>
      <c r="F71" s="16">
        <f t="shared" si="33"/>
        <v>550</v>
      </c>
      <c r="G71" s="16">
        <f>G70</f>
        <v>13</v>
      </c>
      <c r="H71" s="16"/>
      <c r="I71" s="16">
        <f t="shared" si="62"/>
        <v>825</v>
      </c>
      <c r="J71" s="16">
        <f t="shared" si="34"/>
        <v>19</v>
      </c>
      <c r="K71" s="18" t="s">
        <v>249</v>
      </c>
      <c r="L71" s="18">
        <f>I71*8</f>
        <v>6600</v>
      </c>
      <c r="M71" s="18">
        <v>35</v>
      </c>
      <c r="N71" s="18"/>
      <c r="O71">
        <f>O70</f>
        <v>120</v>
      </c>
      <c r="P71">
        <f t="shared" si="35"/>
        <v>3</v>
      </c>
      <c r="Q71" s="36">
        <v>2.2000000000000002</v>
      </c>
      <c r="R71" s="25">
        <v>2</v>
      </c>
      <c r="S71" s="31" t="s">
        <v>209</v>
      </c>
      <c r="T71" s="32">
        <f t="shared" si="36"/>
        <v>66</v>
      </c>
      <c r="U71" s="32">
        <f t="shared" si="63"/>
        <v>1372.8000000000002</v>
      </c>
      <c r="V71" s="32">
        <f>V70*1.5</f>
        <v>2250</v>
      </c>
      <c r="W71" s="32">
        <f>SUM($U$18:U71)+SUM($V$18:V71)</f>
        <v>75142.400000000023</v>
      </c>
      <c r="X71" s="32"/>
      <c r="Y71" s="32">
        <f t="shared" si="64"/>
        <v>290.39999999999992</v>
      </c>
      <c r="Z71" s="32">
        <f>Z70*1.5</f>
        <v>1425</v>
      </c>
      <c r="AA71" s="33">
        <f>SUM($Y$18:Y71)+SUM($Z$18:Z71)</f>
        <v>37339.199999999997</v>
      </c>
      <c r="AB71" s="30">
        <f t="shared" si="71"/>
        <v>120</v>
      </c>
      <c r="AC71" s="32">
        <f t="shared" si="80"/>
        <v>10000</v>
      </c>
      <c r="AD71" s="20"/>
      <c r="AE71" s="20">
        <f t="shared" si="69"/>
        <v>54</v>
      </c>
      <c r="AF71" s="20">
        <f t="shared" si="81"/>
        <v>5975</v>
      </c>
      <c r="AG71" s="20">
        <f t="shared" si="82"/>
        <v>175</v>
      </c>
      <c r="AH71" s="20">
        <f>SUM($AF$18:AF71)</f>
        <v>131975</v>
      </c>
      <c r="AI71" s="9"/>
      <c r="AK71" s="9"/>
      <c r="AL71" s="9"/>
      <c r="BM71" s="16">
        <f t="shared" si="67"/>
        <v>120</v>
      </c>
      <c r="BN71" s="47">
        <f t="shared" si="68"/>
        <v>2.2000000000000002</v>
      </c>
      <c r="BO71" s="48">
        <v>54</v>
      </c>
      <c r="BP71" s="16" t="s">
        <v>209</v>
      </c>
      <c r="BQ71" s="19">
        <f t="shared" si="38"/>
        <v>2250</v>
      </c>
      <c r="BR71" s="19">
        <f t="shared" si="39"/>
        <v>1125</v>
      </c>
      <c r="BS71" s="19">
        <f t="shared" si="40"/>
        <v>750</v>
      </c>
      <c r="BT71" s="19">
        <f t="shared" si="30"/>
        <v>370</v>
      </c>
      <c r="BU71" s="19">
        <f t="shared" si="41"/>
        <v>1425</v>
      </c>
      <c r="BV71" s="19">
        <f t="shared" si="42"/>
        <v>712.5</v>
      </c>
      <c r="BW71" s="19">
        <f t="shared" si="43"/>
        <v>470</v>
      </c>
      <c r="BX71" s="19">
        <f t="shared" si="31"/>
        <v>230</v>
      </c>
      <c r="BY71" s="49">
        <f t="shared" si="44"/>
        <v>120</v>
      </c>
      <c r="BZ71" s="19">
        <f t="shared" si="45"/>
        <v>10000</v>
      </c>
    </row>
    <row r="72" spans="1:78" x14ac:dyDescent="0.3">
      <c r="A72" s="25">
        <v>55</v>
      </c>
      <c r="B72" s="73">
        <v>12</v>
      </c>
      <c r="C72">
        <f>C71+0.3</f>
        <v>4.6999999999999984</v>
      </c>
      <c r="D72">
        <f>D71+4</f>
        <v>56</v>
      </c>
      <c r="E72" s="26" t="s">
        <v>545</v>
      </c>
      <c r="F72" s="26">
        <f t="shared" si="33"/>
        <v>670</v>
      </c>
      <c r="G72" s="26">
        <f>G71+1</f>
        <v>14</v>
      </c>
      <c r="H72" s="26"/>
      <c r="I72" s="26">
        <f t="shared" si="62"/>
        <v>1005</v>
      </c>
      <c r="J72" s="26">
        <f t="shared" si="34"/>
        <v>21</v>
      </c>
      <c r="O72">
        <v>60</v>
      </c>
      <c r="P72">
        <f t="shared" si="35"/>
        <v>1</v>
      </c>
      <c r="Q72" s="36">
        <v>2.2000000000000002</v>
      </c>
      <c r="R72" s="25">
        <v>2</v>
      </c>
      <c r="S72" s="28" t="s">
        <v>210</v>
      </c>
      <c r="T72" s="9">
        <f t="shared" si="36"/>
        <v>29</v>
      </c>
      <c r="U72" s="20">
        <f t="shared" si="63"/>
        <v>649.6</v>
      </c>
      <c r="V72" s="9">
        <v>700</v>
      </c>
      <c r="W72" s="20">
        <f>SUM($U$18:U72)+SUM($V$18:V72)</f>
        <v>76492.000000000029</v>
      </c>
      <c r="X72" s="9"/>
      <c r="Y72" s="20">
        <f t="shared" si="64"/>
        <v>136.29999999999995</v>
      </c>
      <c r="Z72" s="9">
        <f>Z54+150</f>
        <v>550</v>
      </c>
      <c r="AA72" s="9">
        <f>SUM($Y$18:Y72)+SUM($Z$18:Z72)</f>
        <v>38025.499999999993</v>
      </c>
      <c r="AB72">
        <f>AB71+20</f>
        <v>140</v>
      </c>
      <c r="AC72" s="9">
        <v>8000</v>
      </c>
      <c r="AD72" s="20"/>
      <c r="AE72" s="20">
        <f t="shared" si="69"/>
        <v>55</v>
      </c>
      <c r="AF72" s="20">
        <f t="shared" si="81"/>
        <v>6150</v>
      </c>
      <c r="AG72" s="20">
        <f t="shared" si="82"/>
        <v>175</v>
      </c>
      <c r="AH72" s="20">
        <f>SUM($AF$18:AF72)</f>
        <v>138125</v>
      </c>
      <c r="AI72" s="9"/>
      <c r="AK72" s="9"/>
      <c r="AL72" s="9"/>
      <c r="BM72" s="24">
        <f t="shared" si="67"/>
        <v>60</v>
      </c>
      <c r="BN72" s="44">
        <f t="shared" si="68"/>
        <v>2.2000000000000002</v>
      </c>
      <c r="BO72" s="37">
        <v>55</v>
      </c>
      <c r="BP72" s="24" t="s">
        <v>268</v>
      </c>
      <c r="BQ72" s="23">
        <f t="shared" si="38"/>
        <v>700</v>
      </c>
      <c r="BR72" s="23">
        <f t="shared" si="39"/>
        <v>350</v>
      </c>
      <c r="BS72" s="23">
        <f t="shared" si="40"/>
        <v>230</v>
      </c>
      <c r="BT72" s="23">
        <f t="shared" si="30"/>
        <v>110</v>
      </c>
      <c r="BU72" s="23">
        <f t="shared" si="41"/>
        <v>550</v>
      </c>
      <c r="BV72" s="23">
        <f t="shared" si="42"/>
        <v>275</v>
      </c>
      <c r="BW72" s="23">
        <f t="shared" si="43"/>
        <v>180</v>
      </c>
      <c r="BX72" s="23">
        <f t="shared" si="31"/>
        <v>90</v>
      </c>
      <c r="BY72" s="41">
        <f t="shared" si="44"/>
        <v>140</v>
      </c>
      <c r="BZ72" s="23">
        <f t="shared" si="45"/>
        <v>8000</v>
      </c>
    </row>
    <row r="73" spans="1:78" x14ac:dyDescent="0.3">
      <c r="A73" s="25">
        <v>56</v>
      </c>
      <c r="B73" s="73">
        <v>12</v>
      </c>
      <c r="C73">
        <f t="shared" ref="C73:C77" si="83">C72</f>
        <v>4.6999999999999984</v>
      </c>
      <c r="D73">
        <f>D72</f>
        <v>56</v>
      </c>
      <c r="E73" s="26" t="s">
        <v>546</v>
      </c>
      <c r="F73" s="26">
        <f t="shared" si="33"/>
        <v>682</v>
      </c>
      <c r="G73" s="26">
        <f>G72</f>
        <v>14</v>
      </c>
      <c r="H73" s="26"/>
      <c r="I73" s="26">
        <f t="shared" si="62"/>
        <v>1023</v>
      </c>
      <c r="J73" s="26">
        <f t="shared" si="34"/>
        <v>21</v>
      </c>
      <c r="O73">
        <f>O72</f>
        <v>60</v>
      </c>
      <c r="P73">
        <f t="shared" si="35"/>
        <v>1</v>
      </c>
      <c r="Q73" s="36">
        <v>2.2000000000000002</v>
      </c>
      <c r="R73" s="25">
        <v>2</v>
      </c>
      <c r="S73" s="29" t="s">
        <v>211</v>
      </c>
      <c r="T73" s="9">
        <f t="shared" si="36"/>
        <v>29</v>
      </c>
      <c r="U73" s="20">
        <f t="shared" si="63"/>
        <v>649.6</v>
      </c>
      <c r="V73" s="9">
        <f>V72</f>
        <v>700</v>
      </c>
      <c r="W73" s="20">
        <f>SUM($U$18:U73)+SUM($V$18:V73)</f>
        <v>77841.60000000002</v>
      </c>
      <c r="X73" s="9"/>
      <c r="Y73" s="20">
        <f t="shared" si="64"/>
        <v>136.29999999999995</v>
      </c>
      <c r="Z73" s="9">
        <f>Z72</f>
        <v>550</v>
      </c>
      <c r="AA73" s="9">
        <f>SUM($Y$18:Y73)+SUM($Z$18:Z73)</f>
        <v>38711.799999999996</v>
      </c>
      <c r="AB73">
        <f>AB72</f>
        <v>140</v>
      </c>
      <c r="AC73" s="9">
        <f>AC72</f>
        <v>8000</v>
      </c>
      <c r="AD73" s="20"/>
      <c r="AE73" s="20">
        <f t="shared" si="69"/>
        <v>56</v>
      </c>
      <c r="AF73" s="20">
        <f t="shared" si="81"/>
        <v>6325</v>
      </c>
      <c r="AG73" s="20">
        <f t="shared" si="82"/>
        <v>175</v>
      </c>
      <c r="AH73" s="20">
        <f>SUM($AF$18:AF73)</f>
        <v>144450</v>
      </c>
      <c r="AI73" s="9"/>
      <c r="AK73" s="9"/>
      <c r="AL73" s="9"/>
      <c r="BM73" s="24">
        <f t="shared" si="67"/>
        <v>60</v>
      </c>
      <c r="BN73" s="44">
        <f t="shared" si="68"/>
        <v>2.2000000000000002</v>
      </c>
      <c r="BO73" s="37">
        <v>56</v>
      </c>
      <c r="BP73" s="24" t="s">
        <v>269</v>
      </c>
      <c r="BQ73" s="23">
        <f t="shared" si="38"/>
        <v>700</v>
      </c>
      <c r="BR73" s="23">
        <f t="shared" si="39"/>
        <v>350</v>
      </c>
      <c r="BS73" s="23">
        <f t="shared" si="40"/>
        <v>230</v>
      </c>
      <c r="BT73" s="23">
        <f t="shared" si="30"/>
        <v>110</v>
      </c>
      <c r="BU73" s="23">
        <f t="shared" si="41"/>
        <v>550</v>
      </c>
      <c r="BV73" s="23">
        <f t="shared" si="42"/>
        <v>275</v>
      </c>
      <c r="BW73" s="23">
        <f t="shared" si="43"/>
        <v>180</v>
      </c>
      <c r="BX73" s="23">
        <f t="shared" si="31"/>
        <v>90</v>
      </c>
      <c r="BY73" s="41">
        <f t="shared" si="44"/>
        <v>140</v>
      </c>
      <c r="BZ73" s="23">
        <f t="shared" si="45"/>
        <v>8000</v>
      </c>
    </row>
    <row r="74" spans="1:78" x14ac:dyDescent="0.3">
      <c r="A74" s="25">
        <v>57</v>
      </c>
      <c r="B74" s="73">
        <v>12</v>
      </c>
      <c r="C74">
        <f t="shared" si="83"/>
        <v>4.6999999999999984</v>
      </c>
      <c r="D74">
        <f>D73</f>
        <v>56</v>
      </c>
      <c r="E74" s="26" t="s">
        <v>272</v>
      </c>
      <c r="F74" s="26">
        <f t="shared" si="33"/>
        <v>694</v>
      </c>
      <c r="G74" s="26">
        <f>G73</f>
        <v>14</v>
      </c>
      <c r="H74" s="26"/>
      <c r="I74" s="26">
        <f t="shared" si="62"/>
        <v>1041</v>
      </c>
      <c r="J74" s="26">
        <f t="shared" si="34"/>
        <v>21</v>
      </c>
      <c r="K74" s="18" t="s">
        <v>249</v>
      </c>
      <c r="L74" s="18">
        <f>I74*8</f>
        <v>8328</v>
      </c>
      <c r="M74" s="18">
        <v>40</v>
      </c>
      <c r="N74" s="18"/>
      <c r="O74">
        <f>O73</f>
        <v>60</v>
      </c>
      <c r="P74">
        <f t="shared" si="35"/>
        <v>1</v>
      </c>
      <c r="Q74" s="36">
        <v>2.2000000000000002</v>
      </c>
      <c r="R74" s="25">
        <v>2</v>
      </c>
      <c r="S74" s="28" t="s">
        <v>212</v>
      </c>
      <c r="T74" s="9">
        <f t="shared" si="36"/>
        <v>29</v>
      </c>
      <c r="U74" s="20">
        <f t="shared" si="63"/>
        <v>649.6</v>
      </c>
      <c r="V74" s="20">
        <f>V73*1.5</f>
        <v>1050</v>
      </c>
      <c r="W74" s="20">
        <f>SUM($U$18:U74)+SUM($V$18:V74)</f>
        <v>79541.200000000012</v>
      </c>
      <c r="X74" s="20"/>
      <c r="Y74" s="20">
        <f t="shared" si="64"/>
        <v>136.29999999999995</v>
      </c>
      <c r="Z74" s="20">
        <f>Z73*1.5</f>
        <v>825</v>
      </c>
      <c r="AA74" s="9">
        <f>SUM($Y$18:Y74)+SUM($Z$18:Z74)</f>
        <v>39673.099999999991</v>
      </c>
      <c r="AB74">
        <f t="shared" ref="AB74:AB89" si="84">AB73</f>
        <v>140</v>
      </c>
      <c r="AC74" s="9">
        <f t="shared" ref="AC74:AC77" si="85">AC73</f>
        <v>8000</v>
      </c>
      <c r="AD74" s="20"/>
      <c r="AE74" s="20">
        <f t="shared" si="69"/>
        <v>57</v>
      </c>
      <c r="AF74" s="20">
        <f t="shared" si="81"/>
        <v>6500</v>
      </c>
      <c r="AG74" s="20">
        <f t="shared" si="82"/>
        <v>175</v>
      </c>
      <c r="AH74" s="20">
        <f>SUM($AF$18:AF74)</f>
        <v>150950</v>
      </c>
      <c r="AI74" s="9"/>
      <c r="AK74" s="9"/>
      <c r="AL74" s="9"/>
      <c r="BM74" s="16">
        <f t="shared" si="67"/>
        <v>60</v>
      </c>
      <c r="BN74" s="47">
        <f t="shared" si="68"/>
        <v>2.2000000000000002</v>
      </c>
      <c r="BO74" s="48">
        <v>57</v>
      </c>
      <c r="BP74" s="16" t="s">
        <v>212</v>
      </c>
      <c r="BQ74" s="19">
        <f t="shared" si="38"/>
        <v>1050</v>
      </c>
      <c r="BR74" s="19">
        <f t="shared" si="39"/>
        <v>525</v>
      </c>
      <c r="BS74" s="19">
        <f t="shared" si="40"/>
        <v>350</v>
      </c>
      <c r="BT74" s="19">
        <f t="shared" si="30"/>
        <v>170</v>
      </c>
      <c r="BU74" s="19">
        <f t="shared" si="41"/>
        <v>825</v>
      </c>
      <c r="BV74" s="19">
        <f t="shared" si="42"/>
        <v>412.5</v>
      </c>
      <c r="BW74" s="19">
        <f t="shared" si="43"/>
        <v>270</v>
      </c>
      <c r="BX74" s="19">
        <f t="shared" si="31"/>
        <v>130</v>
      </c>
      <c r="BY74" s="49">
        <f t="shared" si="44"/>
        <v>140</v>
      </c>
      <c r="BZ74" s="19">
        <f t="shared" si="45"/>
        <v>8000</v>
      </c>
    </row>
    <row r="75" spans="1:78" x14ac:dyDescent="0.3">
      <c r="A75" s="25">
        <v>58</v>
      </c>
      <c r="B75" s="73">
        <v>12</v>
      </c>
      <c r="C75">
        <f t="shared" si="83"/>
        <v>4.6999999999999984</v>
      </c>
      <c r="D75">
        <f>D74</f>
        <v>56</v>
      </c>
      <c r="E75" s="26" t="s">
        <v>547</v>
      </c>
      <c r="F75" s="26">
        <f t="shared" si="33"/>
        <v>706</v>
      </c>
      <c r="G75" s="26">
        <f>G74</f>
        <v>14</v>
      </c>
      <c r="H75" s="26"/>
      <c r="I75" s="26">
        <f t="shared" si="62"/>
        <v>1059</v>
      </c>
      <c r="J75" s="26">
        <f t="shared" si="34"/>
        <v>21</v>
      </c>
      <c r="O75">
        <f>O74</f>
        <v>60</v>
      </c>
      <c r="P75">
        <f t="shared" si="35"/>
        <v>1</v>
      </c>
      <c r="Q75" s="36">
        <v>2.2000000000000002</v>
      </c>
      <c r="R75" s="25">
        <v>2</v>
      </c>
      <c r="S75" s="29" t="s">
        <v>213</v>
      </c>
      <c r="T75" s="9">
        <f t="shared" si="36"/>
        <v>29</v>
      </c>
      <c r="U75" s="20">
        <f t="shared" si="63"/>
        <v>649.6</v>
      </c>
      <c r="V75" s="20">
        <f>V73</f>
        <v>700</v>
      </c>
      <c r="W75" s="20">
        <f>SUM($U$18:U75)+SUM($V$18:V75)</f>
        <v>80890.800000000017</v>
      </c>
      <c r="X75" s="20"/>
      <c r="Y75" s="20">
        <f t="shared" si="64"/>
        <v>136.29999999999995</v>
      </c>
      <c r="Z75" s="20">
        <f>Z73</f>
        <v>550</v>
      </c>
      <c r="AA75" s="9">
        <f>SUM($Y$18:Y75)+SUM($Z$18:Z75)</f>
        <v>40359.399999999994</v>
      </c>
      <c r="AB75">
        <f t="shared" si="84"/>
        <v>140</v>
      </c>
      <c r="AC75" s="9">
        <f t="shared" si="85"/>
        <v>8000</v>
      </c>
      <c r="AD75" s="20"/>
      <c r="AE75" s="20">
        <f t="shared" si="69"/>
        <v>58</v>
      </c>
      <c r="AF75" s="20">
        <f t="shared" si="81"/>
        <v>6675</v>
      </c>
      <c r="AG75" s="20">
        <f>AG68+25</f>
        <v>200</v>
      </c>
      <c r="AH75" s="20">
        <f>SUM($AF$18:AF75)</f>
        <v>157625</v>
      </c>
      <c r="AI75" s="9"/>
      <c r="AK75" s="9"/>
      <c r="AL75" s="9"/>
      <c r="BM75" s="24">
        <f t="shared" si="67"/>
        <v>60</v>
      </c>
      <c r="BN75" s="44">
        <f t="shared" si="68"/>
        <v>2.2000000000000002</v>
      </c>
      <c r="BO75" s="37">
        <v>58</v>
      </c>
      <c r="BP75" s="24" t="s">
        <v>213</v>
      </c>
      <c r="BQ75" s="23">
        <f t="shared" si="38"/>
        <v>700</v>
      </c>
      <c r="BR75" s="23">
        <f t="shared" si="39"/>
        <v>350</v>
      </c>
      <c r="BS75" s="23">
        <f t="shared" si="40"/>
        <v>230</v>
      </c>
      <c r="BT75" s="23">
        <f t="shared" si="30"/>
        <v>110</v>
      </c>
      <c r="BU75" s="23">
        <f t="shared" si="41"/>
        <v>550</v>
      </c>
      <c r="BV75" s="23">
        <f t="shared" si="42"/>
        <v>275</v>
      </c>
      <c r="BW75" s="23">
        <f t="shared" si="43"/>
        <v>180</v>
      </c>
      <c r="BX75" s="23">
        <f t="shared" si="31"/>
        <v>90</v>
      </c>
      <c r="BY75" s="41">
        <f t="shared" si="44"/>
        <v>140</v>
      </c>
      <c r="BZ75" s="23">
        <f t="shared" si="45"/>
        <v>8000</v>
      </c>
    </row>
    <row r="76" spans="1:78" x14ac:dyDescent="0.3">
      <c r="A76" s="25">
        <v>59</v>
      </c>
      <c r="B76" s="73">
        <v>12</v>
      </c>
      <c r="C76">
        <f t="shared" si="83"/>
        <v>4.6999999999999984</v>
      </c>
      <c r="D76">
        <f>D75</f>
        <v>56</v>
      </c>
      <c r="E76" s="26" t="s">
        <v>541</v>
      </c>
      <c r="F76" s="26">
        <f t="shared" si="33"/>
        <v>718</v>
      </c>
      <c r="G76" s="26">
        <f>G75</f>
        <v>14</v>
      </c>
      <c r="H76" s="26"/>
      <c r="I76" s="26">
        <f t="shared" si="62"/>
        <v>1077</v>
      </c>
      <c r="J76" s="26">
        <f t="shared" si="34"/>
        <v>21</v>
      </c>
      <c r="O76">
        <f>O75</f>
        <v>60</v>
      </c>
      <c r="P76">
        <f t="shared" si="35"/>
        <v>1</v>
      </c>
      <c r="Q76" s="36">
        <v>2.2000000000000002</v>
      </c>
      <c r="R76" s="25">
        <v>2</v>
      </c>
      <c r="S76" s="28" t="s">
        <v>214</v>
      </c>
      <c r="T76" s="9">
        <f t="shared" si="36"/>
        <v>29</v>
      </c>
      <c r="U76" s="20">
        <f t="shared" si="63"/>
        <v>649.6</v>
      </c>
      <c r="V76" s="9">
        <f t="shared" ref="V76:V88" si="86">V75</f>
        <v>700</v>
      </c>
      <c r="W76" s="20">
        <f>SUM($U$18:U76)+SUM($V$18:V76)</f>
        <v>82240.400000000023</v>
      </c>
      <c r="X76" s="20"/>
      <c r="Y76" s="20">
        <f t="shared" si="64"/>
        <v>136.29999999999995</v>
      </c>
      <c r="Z76" s="9">
        <f t="shared" ref="Z76:Z88" si="87">Z75</f>
        <v>550</v>
      </c>
      <c r="AA76" s="9">
        <f>SUM($Y$18:Y76)+SUM($Z$18:Z76)</f>
        <v>41045.699999999997</v>
      </c>
      <c r="AB76">
        <f t="shared" si="84"/>
        <v>140</v>
      </c>
      <c r="AC76" s="9">
        <f t="shared" si="85"/>
        <v>8000</v>
      </c>
      <c r="AD76" s="20"/>
      <c r="AE76" s="20">
        <f t="shared" si="69"/>
        <v>59</v>
      </c>
      <c r="AF76" s="20">
        <f t="shared" si="81"/>
        <v>6875</v>
      </c>
      <c r="AG76" s="20">
        <f>AG75</f>
        <v>200</v>
      </c>
      <c r="AH76" s="20">
        <f>SUM($AF$18:AF76)</f>
        <v>164500</v>
      </c>
      <c r="AI76" s="9"/>
      <c r="AK76" s="9"/>
      <c r="AL76" s="9"/>
      <c r="BM76" s="24">
        <f t="shared" si="67"/>
        <v>60</v>
      </c>
      <c r="BN76" s="44">
        <f t="shared" si="68"/>
        <v>2.2000000000000002</v>
      </c>
      <c r="BO76" s="37">
        <v>59</v>
      </c>
      <c r="BP76" s="24" t="s">
        <v>214</v>
      </c>
      <c r="BQ76" s="23">
        <f t="shared" si="38"/>
        <v>700</v>
      </c>
      <c r="BR76" s="23">
        <f t="shared" si="39"/>
        <v>350</v>
      </c>
      <c r="BS76" s="23">
        <f t="shared" si="40"/>
        <v>230</v>
      </c>
      <c r="BT76" s="23">
        <f t="shared" si="30"/>
        <v>110</v>
      </c>
      <c r="BU76" s="23">
        <f t="shared" si="41"/>
        <v>550</v>
      </c>
      <c r="BV76" s="23">
        <f t="shared" si="42"/>
        <v>275</v>
      </c>
      <c r="BW76" s="23">
        <f t="shared" si="43"/>
        <v>180</v>
      </c>
      <c r="BX76" s="23">
        <f t="shared" si="31"/>
        <v>90</v>
      </c>
      <c r="BY76" s="41">
        <f t="shared" si="44"/>
        <v>140</v>
      </c>
      <c r="BZ76" s="23">
        <f t="shared" si="45"/>
        <v>8000</v>
      </c>
    </row>
    <row r="77" spans="1:78" x14ac:dyDescent="0.3">
      <c r="A77" s="25">
        <v>60</v>
      </c>
      <c r="B77" s="73">
        <v>12</v>
      </c>
      <c r="C77">
        <f t="shared" si="83"/>
        <v>4.6999999999999984</v>
      </c>
      <c r="D77">
        <f>D76</f>
        <v>56</v>
      </c>
      <c r="E77" s="26" t="s">
        <v>548</v>
      </c>
      <c r="F77" s="26">
        <f t="shared" si="33"/>
        <v>730</v>
      </c>
      <c r="G77" s="26">
        <f>G76</f>
        <v>14</v>
      </c>
      <c r="H77" s="26"/>
      <c r="I77" s="26">
        <f t="shared" si="62"/>
        <v>1095</v>
      </c>
      <c r="J77" s="26">
        <f t="shared" si="34"/>
        <v>21</v>
      </c>
      <c r="K77" s="18" t="s">
        <v>273</v>
      </c>
      <c r="L77" s="18">
        <f>I77*8</f>
        <v>8760</v>
      </c>
      <c r="M77" s="18">
        <v>40</v>
      </c>
      <c r="N77" s="18"/>
      <c r="O77">
        <f>O76</f>
        <v>60</v>
      </c>
      <c r="P77">
        <f t="shared" si="35"/>
        <v>1</v>
      </c>
      <c r="Q77" s="36">
        <v>2.2000000000000002</v>
      </c>
      <c r="R77" s="25">
        <v>2</v>
      </c>
      <c r="S77" s="31" t="s">
        <v>215</v>
      </c>
      <c r="T77" s="32">
        <f t="shared" si="36"/>
        <v>29</v>
      </c>
      <c r="U77" s="32">
        <f t="shared" si="63"/>
        <v>649.6</v>
      </c>
      <c r="V77" s="32">
        <f>V76*1.5</f>
        <v>1050</v>
      </c>
      <c r="W77" s="32">
        <f>SUM($U$18:U77)+SUM($V$18:V77)</f>
        <v>83940.000000000015</v>
      </c>
      <c r="X77" s="32"/>
      <c r="Y77" s="32">
        <f t="shared" si="64"/>
        <v>136.29999999999995</v>
      </c>
      <c r="Z77" s="32">
        <f>Z76*1.5</f>
        <v>825</v>
      </c>
      <c r="AA77" s="32">
        <f>SUM($Y$18:Y77)+SUM($Z$18:Z77)</f>
        <v>42006.999999999993</v>
      </c>
      <c r="AB77" s="30">
        <f t="shared" si="84"/>
        <v>140</v>
      </c>
      <c r="AC77" s="32">
        <f t="shared" si="85"/>
        <v>8000</v>
      </c>
      <c r="AD77" s="20"/>
      <c r="AE77" s="35">
        <f t="shared" si="69"/>
        <v>60</v>
      </c>
      <c r="AF77" s="35">
        <f t="shared" si="81"/>
        <v>7075</v>
      </c>
      <c r="AG77" s="35">
        <f>AG76</f>
        <v>200</v>
      </c>
      <c r="AH77" s="35">
        <f>SUM($AF$18:AF77)</f>
        <v>171575</v>
      </c>
      <c r="AI77" s="9"/>
      <c r="AK77" s="9"/>
      <c r="AL77" s="9"/>
      <c r="BM77" s="16">
        <f t="shared" si="67"/>
        <v>60</v>
      </c>
      <c r="BN77" s="47">
        <f t="shared" si="68"/>
        <v>2.2000000000000002</v>
      </c>
      <c r="BO77" s="48">
        <v>60</v>
      </c>
      <c r="BP77" s="16" t="s">
        <v>215</v>
      </c>
      <c r="BQ77" s="19">
        <f t="shared" si="38"/>
        <v>1050</v>
      </c>
      <c r="BR77" s="19">
        <f t="shared" si="39"/>
        <v>525</v>
      </c>
      <c r="BS77" s="19">
        <f t="shared" si="40"/>
        <v>350</v>
      </c>
      <c r="BT77" s="19">
        <f t="shared" si="30"/>
        <v>170</v>
      </c>
      <c r="BU77" s="19">
        <f t="shared" si="41"/>
        <v>825</v>
      </c>
      <c r="BV77" s="19">
        <f t="shared" si="42"/>
        <v>412.5</v>
      </c>
      <c r="BW77" s="19">
        <f t="shared" si="43"/>
        <v>270</v>
      </c>
      <c r="BX77" s="19">
        <f t="shared" si="31"/>
        <v>130</v>
      </c>
      <c r="BY77" s="49">
        <f t="shared" si="44"/>
        <v>140</v>
      </c>
      <c r="BZ77" s="19">
        <f t="shared" si="45"/>
        <v>8000</v>
      </c>
    </row>
    <row r="78" spans="1:78" x14ac:dyDescent="0.3">
      <c r="A78" s="25">
        <v>61</v>
      </c>
      <c r="B78" s="73">
        <v>12</v>
      </c>
      <c r="C78">
        <f>C77+0.3</f>
        <v>4.9999999999999982</v>
      </c>
      <c r="D78">
        <f>D77+4</f>
        <v>60</v>
      </c>
      <c r="E78" s="26" t="s">
        <v>549</v>
      </c>
      <c r="F78" s="26">
        <f t="shared" si="33"/>
        <v>742</v>
      </c>
      <c r="G78" s="26">
        <f>G77+1</f>
        <v>15</v>
      </c>
      <c r="H78" s="26"/>
      <c r="I78" s="26">
        <f t="shared" si="62"/>
        <v>1113</v>
      </c>
      <c r="J78" s="26">
        <f t="shared" si="34"/>
        <v>22</v>
      </c>
      <c r="O78">
        <v>90</v>
      </c>
      <c r="P78">
        <f t="shared" si="35"/>
        <v>2</v>
      </c>
      <c r="Q78" s="36">
        <v>2.2000000000000002</v>
      </c>
      <c r="R78" s="25">
        <v>2</v>
      </c>
      <c r="S78" s="28" t="s">
        <v>216</v>
      </c>
      <c r="T78" s="9">
        <f t="shared" si="36"/>
        <v>47</v>
      </c>
      <c r="U78" s="20">
        <f t="shared" si="63"/>
        <v>1128</v>
      </c>
      <c r="V78" s="9">
        <v>1200</v>
      </c>
      <c r="W78" s="20">
        <f>SUM($U$18:U78)+SUM($V$18:V78)</f>
        <v>86268.000000000015</v>
      </c>
      <c r="X78" s="9"/>
      <c r="Y78" s="20">
        <f t="shared" si="64"/>
        <v>234.99999999999991</v>
      </c>
      <c r="Z78" s="9">
        <f>Z72+250</f>
        <v>800</v>
      </c>
      <c r="AA78" s="9">
        <f>SUM($Y$18:Y78)+SUM($Z$18:Z78)</f>
        <v>43041.999999999993</v>
      </c>
      <c r="AB78">
        <f t="shared" si="84"/>
        <v>140</v>
      </c>
      <c r="AC78" s="9">
        <v>10000</v>
      </c>
      <c r="AD78" s="20"/>
      <c r="AE78" s="20">
        <f t="shared" si="69"/>
        <v>61</v>
      </c>
      <c r="AF78" s="20">
        <f>AF77+AG77</f>
        <v>7275</v>
      </c>
      <c r="AG78" s="20">
        <f>AG77</f>
        <v>200</v>
      </c>
      <c r="AH78" s="20">
        <f>SUM($AF$18:AF78)</f>
        <v>178850</v>
      </c>
      <c r="AI78" s="9"/>
      <c r="AK78" s="9"/>
      <c r="AL78" s="9"/>
      <c r="BM78" s="24">
        <f t="shared" si="67"/>
        <v>90</v>
      </c>
      <c r="BN78" s="44">
        <f t="shared" si="68"/>
        <v>2.2000000000000002</v>
      </c>
      <c r="BO78" s="37">
        <v>61</v>
      </c>
      <c r="BP78" s="24" t="s">
        <v>216</v>
      </c>
      <c r="BQ78" s="23">
        <f t="shared" si="38"/>
        <v>1200</v>
      </c>
      <c r="BR78" s="23">
        <f t="shared" si="39"/>
        <v>600</v>
      </c>
      <c r="BS78" s="23">
        <f t="shared" si="40"/>
        <v>400</v>
      </c>
      <c r="BT78" s="23">
        <f t="shared" si="30"/>
        <v>200</v>
      </c>
      <c r="BU78" s="23">
        <f t="shared" si="41"/>
        <v>800</v>
      </c>
      <c r="BV78" s="23">
        <f t="shared" si="42"/>
        <v>400</v>
      </c>
      <c r="BW78" s="23">
        <f t="shared" si="43"/>
        <v>260</v>
      </c>
      <c r="BX78" s="23">
        <f t="shared" si="31"/>
        <v>130</v>
      </c>
      <c r="BY78" s="41">
        <f t="shared" si="44"/>
        <v>140</v>
      </c>
      <c r="BZ78" s="23">
        <f t="shared" si="45"/>
        <v>10000</v>
      </c>
    </row>
    <row r="79" spans="1:78" x14ac:dyDescent="0.3">
      <c r="A79" s="25">
        <v>62</v>
      </c>
      <c r="B79" s="73">
        <v>12</v>
      </c>
      <c r="C79">
        <f t="shared" ref="C79:C83" si="88">C78</f>
        <v>4.9999999999999982</v>
      </c>
      <c r="D79">
        <f>D78</f>
        <v>60</v>
      </c>
      <c r="E79" s="26"/>
      <c r="F79" s="26">
        <f t="shared" si="33"/>
        <v>754</v>
      </c>
      <c r="G79" s="26">
        <f>G78</f>
        <v>15</v>
      </c>
      <c r="H79" s="26"/>
      <c r="I79" s="26">
        <f t="shared" si="62"/>
        <v>1131</v>
      </c>
      <c r="J79" s="26">
        <f t="shared" si="34"/>
        <v>22</v>
      </c>
      <c r="O79">
        <v>90</v>
      </c>
      <c r="P79">
        <f t="shared" si="35"/>
        <v>2</v>
      </c>
      <c r="Q79" s="36">
        <v>2.2000000000000002</v>
      </c>
      <c r="R79" s="25">
        <v>2</v>
      </c>
      <c r="S79" s="29" t="s">
        <v>217</v>
      </c>
      <c r="T79" s="9">
        <f t="shared" si="36"/>
        <v>47</v>
      </c>
      <c r="U79" s="20">
        <f t="shared" si="63"/>
        <v>1128</v>
      </c>
      <c r="V79" s="9">
        <f t="shared" si="86"/>
        <v>1200</v>
      </c>
      <c r="W79" s="20">
        <f>SUM($U$18:U79)+SUM($V$18:V79)</f>
        <v>88596.000000000015</v>
      </c>
      <c r="X79" s="9"/>
      <c r="Y79" s="20">
        <f t="shared" si="64"/>
        <v>234.99999999999991</v>
      </c>
      <c r="Z79" s="9">
        <f t="shared" si="87"/>
        <v>800</v>
      </c>
      <c r="AA79" s="9">
        <f>SUM($Y$18:Y79)+SUM($Z$18:Z79)</f>
        <v>44076.999999999993</v>
      </c>
      <c r="AB79">
        <f t="shared" si="84"/>
        <v>140</v>
      </c>
      <c r="AC79" s="9">
        <f t="shared" ref="AC79:AC83" si="89">AC78</f>
        <v>10000</v>
      </c>
      <c r="AD79" s="20"/>
      <c r="AE79" s="20">
        <f t="shared" si="69"/>
        <v>62</v>
      </c>
      <c r="AF79" s="20">
        <f>AF78+AG78</f>
        <v>7475</v>
      </c>
      <c r="AG79" s="20">
        <f>AG78</f>
        <v>200</v>
      </c>
      <c r="AH79" s="20">
        <f>SUM($AF$18:AF79)</f>
        <v>186325</v>
      </c>
      <c r="AI79" s="9"/>
      <c r="AJ79" s="9"/>
      <c r="AK79" s="9"/>
      <c r="AL79" s="9"/>
      <c r="BM79" s="24">
        <f t="shared" si="67"/>
        <v>90</v>
      </c>
      <c r="BN79" s="44">
        <f t="shared" si="68"/>
        <v>2.2000000000000002</v>
      </c>
      <c r="BO79" s="37">
        <v>62</v>
      </c>
      <c r="BP79" s="24" t="s">
        <v>217</v>
      </c>
      <c r="BQ79" s="23">
        <f t="shared" si="38"/>
        <v>1200</v>
      </c>
      <c r="BR79" s="23">
        <f t="shared" si="39"/>
        <v>600</v>
      </c>
      <c r="BS79" s="23">
        <f t="shared" si="40"/>
        <v>400</v>
      </c>
      <c r="BT79" s="23">
        <f t="shared" si="30"/>
        <v>200</v>
      </c>
      <c r="BU79" s="23">
        <f t="shared" si="41"/>
        <v>800</v>
      </c>
      <c r="BV79" s="23">
        <f t="shared" si="42"/>
        <v>400</v>
      </c>
      <c r="BW79" s="23">
        <f t="shared" si="43"/>
        <v>260</v>
      </c>
      <c r="BX79" s="23">
        <f t="shared" si="31"/>
        <v>130</v>
      </c>
      <c r="BY79" s="41">
        <f t="shared" si="44"/>
        <v>140</v>
      </c>
      <c r="BZ79" s="23">
        <f t="shared" si="45"/>
        <v>10000</v>
      </c>
    </row>
    <row r="80" spans="1:78" x14ac:dyDescent="0.3">
      <c r="A80" s="25">
        <v>63</v>
      </c>
      <c r="B80" s="73">
        <v>12</v>
      </c>
      <c r="C80">
        <f t="shared" si="88"/>
        <v>4.9999999999999982</v>
      </c>
      <c r="D80">
        <f>D79</f>
        <v>60</v>
      </c>
      <c r="E80" s="26"/>
      <c r="F80" s="26">
        <f t="shared" si="33"/>
        <v>766</v>
      </c>
      <c r="G80" s="26">
        <f>G79</f>
        <v>15</v>
      </c>
      <c r="H80" s="26"/>
      <c r="I80" s="26">
        <f t="shared" si="62"/>
        <v>1149</v>
      </c>
      <c r="J80" s="26">
        <f t="shared" si="34"/>
        <v>22</v>
      </c>
      <c r="K80" s="18" t="s">
        <v>249</v>
      </c>
      <c r="L80" s="18">
        <f>I80*8</f>
        <v>9192</v>
      </c>
      <c r="M80" s="18">
        <v>40</v>
      </c>
      <c r="N80" s="18"/>
      <c r="O80">
        <v>90</v>
      </c>
      <c r="P80">
        <f t="shared" si="35"/>
        <v>2</v>
      </c>
      <c r="Q80" s="36">
        <v>2.2000000000000002</v>
      </c>
      <c r="R80" s="25">
        <v>2</v>
      </c>
      <c r="S80" s="28" t="s">
        <v>218</v>
      </c>
      <c r="T80" s="9">
        <f t="shared" si="36"/>
        <v>47</v>
      </c>
      <c r="U80" s="20">
        <f t="shared" si="63"/>
        <v>1128</v>
      </c>
      <c r="V80" s="20">
        <f>V79*1.5</f>
        <v>1800</v>
      </c>
      <c r="W80" s="20">
        <f>SUM($U$18:U80)+SUM($V$18:V80)</f>
        <v>91524.000000000015</v>
      </c>
      <c r="X80" s="20"/>
      <c r="Y80" s="20">
        <f t="shared" si="64"/>
        <v>234.99999999999991</v>
      </c>
      <c r="Z80" s="20">
        <f>Z79*1.5</f>
        <v>1200</v>
      </c>
      <c r="AA80" s="23">
        <f>SUM($Y$18:Y80)+SUM($Z$18:Z80)</f>
        <v>45511.999999999993</v>
      </c>
      <c r="AB80">
        <f t="shared" si="84"/>
        <v>140</v>
      </c>
      <c r="AC80" s="9">
        <f t="shared" si="89"/>
        <v>10000</v>
      </c>
      <c r="AD80" s="20"/>
      <c r="AE80" s="20">
        <f t="shared" si="69"/>
        <v>63</v>
      </c>
      <c r="AF80" s="20">
        <f t="shared" ref="AF80:AF87" si="90">AF79+AG79</f>
        <v>7675</v>
      </c>
      <c r="AG80" s="20">
        <f t="shared" ref="AG80:AG84" si="91">AG79</f>
        <v>200</v>
      </c>
      <c r="AH80" s="20">
        <f>SUM($AF$18:AF80)</f>
        <v>194000</v>
      </c>
      <c r="AI80" s="9"/>
      <c r="AK80" s="9"/>
      <c r="AL80" s="9"/>
      <c r="BM80" s="16">
        <f t="shared" si="67"/>
        <v>90</v>
      </c>
      <c r="BN80" s="47">
        <f t="shared" si="68"/>
        <v>2.2000000000000002</v>
      </c>
      <c r="BO80" s="48">
        <v>63</v>
      </c>
      <c r="BP80" s="16" t="s">
        <v>218</v>
      </c>
      <c r="BQ80" s="19">
        <f t="shared" si="38"/>
        <v>1800</v>
      </c>
      <c r="BR80" s="19">
        <f t="shared" si="39"/>
        <v>900</v>
      </c>
      <c r="BS80" s="19">
        <f t="shared" si="40"/>
        <v>600</v>
      </c>
      <c r="BT80" s="19">
        <f t="shared" si="30"/>
        <v>300</v>
      </c>
      <c r="BU80" s="19">
        <f t="shared" si="41"/>
        <v>1200</v>
      </c>
      <c r="BV80" s="19">
        <f t="shared" si="42"/>
        <v>600</v>
      </c>
      <c r="BW80" s="19">
        <f t="shared" si="43"/>
        <v>400</v>
      </c>
      <c r="BX80" s="19">
        <f t="shared" si="31"/>
        <v>200</v>
      </c>
      <c r="BY80" s="49">
        <f t="shared" si="44"/>
        <v>140</v>
      </c>
      <c r="BZ80" s="19">
        <f t="shared" si="45"/>
        <v>10000</v>
      </c>
    </row>
    <row r="81" spans="1:78" x14ac:dyDescent="0.3">
      <c r="A81" s="25">
        <v>64</v>
      </c>
      <c r="B81" s="73">
        <v>12</v>
      </c>
      <c r="C81">
        <f t="shared" si="88"/>
        <v>4.9999999999999982</v>
      </c>
      <c r="D81">
        <f>D80</f>
        <v>60</v>
      </c>
      <c r="E81" s="26"/>
      <c r="F81" s="26">
        <f t="shared" si="33"/>
        <v>778</v>
      </c>
      <c r="G81" s="26">
        <f>G80</f>
        <v>15</v>
      </c>
      <c r="H81" s="26"/>
      <c r="I81" s="26">
        <f t="shared" si="62"/>
        <v>1167</v>
      </c>
      <c r="J81" s="26">
        <f t="shared" si="34"/>
        <v>22</v>
      </c>
      <c r="O81">
        <v>90</v>
      </c>
      <c r="P81">
        <f t="shared" si="35"/>
        <v>2</v>
      </c>
      <c r="Q81" s="36">
        <v>2.2000000000000002</v>
      </c>
      <c r="R81" s="25">
        <v>2</v>
      </c>
      <c r="S81" s="29" t="s">
        <v>219</v>
      </c>
      <c r="T81" s="9">
        <f t="shared" si="36"/>
        <v>47</v>
      </c>
      <c r="U81" s="20">
        <f t="shared" si="63"/>
        <v>1128</v>
      </c>
      <c r="V81" s="20">
        <f>V79</f>
        <v>1200</v>
      </c>
      <c r="W81" s="20">
        <f>SUM($U$18:U81)+SUM($V$18:V81)</f>
        <v>93852.000000000015</v>
      </c>
      <c r="X81" s="20"/>
      <c r="Y81" s="20">
        <f t="shared" si="64"/>
        <v>234.99999999999991</v>
      </c>
      <c r="Z81" s="20">
        <f>Z79</f>
        <v>800</v>
      </c>
      <c r="AA81" s="9">
        <f>SUM($Y$18:Y81)+SUM($Z$18:Z81)</f>
        <v>46546.999999999993</v>
      </c>
      <c r="AB81">
        <f t="shared" si="84"/>
        <v>140</v>
      </c>
      <c r="AC81" s="9">
        <f t="shared" si="89"/>
        <v>10000</v>
      </c>
      <c r="AD81" s="20"/>
      <c r="AE81" s="20">
        <f t="shared" si="69"/>
        <v>64</v>
      </c>
      <c r="AF81" s="20">
        <f t="shared" si="90"/>
        <v>7875</v>
      </c>
      <c r="AG81" s="20">
        <f t="shared" si="91"/>
        <v>200</v>
      </c>
      <c r="AH81" s="20">
        <f>SUM($AF$18:AF81)</f>
        <v>201875</v>
      </c>
      <c r="AI81" s="9"/>
      <c r="AK81" s="9"/>
      <c r="AL81" s="9"/>
      <c r="BM81" s="24">
        <f t="shared" si="67"/>
        <v>90</v>
      </c>
      <c r="BN81" s="44">
        <f t="shared" si="68"/>
        <v>2.2000000000000002</v>
      </c>
      <c r="BO81" s="37">
        <v>64</v>
      </c>
      <c r="BP81" s="24" t="s">
        <v>219</v>
      </c>
      <c r="BQ81" s="23">
        <f t="shared" si="38"/>
        <v>1200</v>
      </c>
      <c r="BR81" s="23">
        <f t="shared" si="39"/>
        <v>600</v>
      </c>
      <c r="BS81" s="23">
        <f t="shared" si="40"/>
        <v>400</v>
      </c>
      <c r="BT81" s="23">
        <f t="shared" si="30"/>
        <v>200</v>
      </c>
      <c r="BU81" s="23">
        <f t="shared" si="41"/>
        <v>800</v>
      </c>
      <c r="BV81" s="23">
        <f t="shared" si="42"/>
        <v>400</v>
      </c>
      <c r="BW81" s="23">
        <f t="shared" si="43"/>
        <v>260</v>
      </c>
      <c r="BX81" s="23">
        <f t="shared" si="31"/>
        <v>130</v>
      </c>
      <c r="BY81" s="41">
        <f t="shared" si="44"/>
        <v>140</v>
      </c>
      <c r="BZ81" s="23">
        <f t="shared" si="45"/>
        <v>10000</v>
      </c>
    </row>
    <row r="82" spans="1:78" x14ac:dyDescent="0.3">
      <c r="A82" s="25">
        <v>65</v>
      </c>
      <c r="B82" s="73">
        <v>12</v>
      </c>
      <c r="C82">
        <f t="shared" si="88"/>
        <v>4.9999999999999982</v>
      </c>
      <c r="D82">
        <f>D81</f>
        <v>60</v>
      </c>
      <c r="E82" s="26"/>
      <c r="F82" s="26">
        <f t="shared" si="33"/>
        <v>790</v>
      </c>
      <c r="G82" s="26">
        <f>G81</f>
        <v>15</v>
      </c>
      <c r="H82" s="26"/>
      <c r="I82" s="26">
        <f t="shared" ref="I82:I113" si="92">F82*1.5</f>
        <v>1185</v>
      </c>
      <c r="J82" s="26">
        <f t="shared" si="34"/>
        <v>22</v>
      </c>
      <c r="O82">
        <v>90</v>
      </c>
      <c r="P82">
        <f t="shared" si="35"/>
        <v>2</v>
      </c>
      <c r="Q82" s="36">
        <v>2.2000000000000002</v>
      </c>
      <c r="R82" s="25">
        <v>2</v>
      </c>
      <c r="S82" s="28" t="s">
        <v>220</v>
      </c>
      <c r="T82" s="9">
        <f t="shared" si="36"/>
        <v>47</v>
      </c>
      <c r="U82" s="20">
        <f t="shared" ref="U82:U113" si="93">T82*D82*0.4</f>
        <v>1128</v>
      </c>
      <c r="V82" s="20">
        <f t="shared" si="86"/>
        <v>1200</v>
      </c>
      <c r="W82" s="20">
        <f>SUM($U$18:U82)+SUM($V$18:V82)</f>
        <v>96180.000000000015</v>
      </c>
      <c r="X82" s="20"/>
      <c r="Y82" s="20">
        <f t="shared" ref="Y82:Y113" si="94">C82*T82</f>
        <v>234.99999999999991</v>
      </c>
      <c r="Z82" s="20">
        <f t="shared" si="87"/>
        <v>800</v>
      </c>
      <c r="AA82" s="9">
        <f>SUM($Y$18:Y82)+SUM($Z$18:Z82)</f>
        <v>47581.999999999993</v>
      </c>
      <c r="AB82">
        <f t="shared" si="84"/>
        <v>140</v>
      </c>
      <c r="AC82" s="9">
        <f t="shared" si="89"/>
        <v>10000</v>
      </c>
      <c r="AD82" s="20"/>
      <c r="AE82" s="20">
        <f t="shared" si="69"/>
        <v>65</v>
      </c>
      <c r="AF82" s="20">
        <f t="shared" si="90"/>
        <v>8075</v>
      </c>
      <c r="AG82" s="20">
        <f t="shared" si="91"/>
        <v>200</v>
      </c>
      <c r="AH82" s="20">
        <f>SUM($AF$18:AF82)</f>
        <v>209950</v>
      </c>
      <c r="AI82" s="9"/>
      <c r="AK82" s="9"/>
      <c r="AL82" s="9"/>
      <c r="BM82" s="24">
        <f t="shared" ref="BM82:BM107" si="95">O82</f>
        <v>90</v>
      </c>
      <c r="BN82" s="44">
        <f t="shared" ref="BN82:BN107" si="96">Q82</f>
        <v>2.2000000000000002</v>
      </c>
      <c r="BO82" s="37">
        <v>65</v>
      </c>
      <c r="BP82" s="24" t="s">
        <v>220</v>
      </c>
      <c r="BQ82" s="23">
        <f t="shared" si="38"/>
        <v>1200</v>
      </c>
      <c r="BR82" s="23">
        <f t="shared" si="39"/>
        <v>600</v>
      </c>
      <c r="BS82" s="23">
        <f t="shared" si="40"/>
        <v>400</v>
      </c>
      <c r="BT82" s="23">
        <f t="shared" ref="BT82:BT107" si="97">ROUNDDOWN(BR82*1/3,-1)</f>
        <v>200</v>
      </c>
      <c r="BU82" s="23">
        <f t="shared" si="41"/>
        <v>800</v>
      </c>
      <c r="BV82" s="23">
        <f t="shared" si="42"/>
        <v>400</v>
      </c>
      <c r="BW82" s="23">
        <f t="shared" si="43"/>
        <v>260</v>
      </c>
      <c r="BX82" s="23">
        <f t="shared" ref="BX82:BX107" si="98">ROUNDDOWN(BV82*1/3,-1)</f>
        <v>130</v>
      </c>
      <c r="BY82" s="41">
        <f t="shared" si="44"/>
        <v>140</v>
      </c>
      <c r="BZ82" s="23">
        <f t="shared" si="45"/>
        <v>10000</v>
      </c>
    </row>
    <row r="83" spans="1:78" x14ac:dyDescent="0.3">
      <c r="A83" s="25">
        <v>66</v>
      </c>
      <c r="B83" s="73">
        <v>12</v>
      </c>
      <c r="C83">
        <f t="shared" si="88"/>
        <v>4.9999999999999982</v>
      </c>
      <c r="D83">
        <f>D82</f>
        <v>60</v>
      </c>
      <c r="E83" s="26"/>
      <c r="F83" s="26">
        <f t="shared" ref="F83:F146" si="99">10+(A83*B83)</f>
        <v>802</v>
      </c>
      <c r="G83" s="26">
        <f>G82</f>
        <v>15</v>
      </c>
      <c r="H83" s="26"/>
      <c r="I83" s="26">
        <f t="shared" si="92"/>
        <v>1203</v>
      </c>
      <c r="J83" s="26">
        <f t="shared" ref="J83:J146" si="100">ROUNDDOWN(G83*1.5,0)</f>
        <v>22</v>
      </c>
      <c r="K83" s="18" t="s">
        <v>273</v>
      </c>
      <c r="L83" s="18">
        <f>I83*8</f>
        <v>9624</v>
      </c>
      <c r="M83" s="18">
        <v>40</v>
      </c>
      <c r="N83" s="18"/>
      <c r="O83">
        <v>90</v>
      </c>
      <c r="P83">
        <f t="shared" ref="P83:P146" si="101">ROUNDDOWN((O83-10)/30,0)</f>
        <v>2</v>
      </c>
      <c r="Q83" s="36">
        <v>2.2000000000000002</v>
      </c>
      <c r="R83" s="25">
        <v>2</v>
      </c>
      <c r="S83" s="31" t="s">
        <v>221</v>
      </c>
      <c r="T83" s="32">
        <f t="shared" ref="T83:T146" si="102">ROUNDDOWN((O83-7)/Q83+(P83*5),0)</f>
        <v>47</v>
      </c>
      <c r="U83" s="32">
        <f t="shared" si="93"/>
        <v>1128</v>
      </c>
      <c r="V83" s="32">
        <f>V82*1.5</f>
        <v>1800</v>
      </c>
      <c r="W83" s="32">
        <f>SUM($U$18:U83)+SUM($V$18:V83)</f>
        <v>99108.000000000015</v>
      </c>
      <c r="X83" s="32"/>
      <c r="Y83" s="32">
        <f t="shared" si="94"/>
        <v>234.99999999999991</v>
      </c>
      <c r="Z83" s="32">
        <f>Z82*1.5</f>
        <v>1200</v>
      </c>
      <c r="AA83" s="32">
        <f>SUM($Y$18:Y83)+SUM($Z$18:Z83)</f>
        <v>49016.999999999993</v>
      </c>
      <c r="AB83" s="30">
        <f t="shared" si="84"/>
        <v>140</v>
      </c>
      <c r="AC83" s="32">
        <f t="shared" si="89"/>
        <v>10000</v>
      </c>
      <c r="AD83" s="20"/>
      <c r="AE83" s="20">
        <f t="shared" ref="AE83:AE117" si="103">AE82+1</f>
        <v>66</v>
      </c>
      <c r="AF83" s="20">
        <f t="shared" si="90"/>
        <v>8275</v>
      </c>
      <c r="AG83" s="20">
        <f t="shared" si="91"/>
        <v>200</v>
      </c>
      <c r="AH83" s="20">
        <f>SUM($AF$18:AF83)</f>
        <v>218225</v>
      </c>
      <c r="AI83" s="9"/>
      <c r="AJ83" s="9"/>
      <c r="AK83" s="9"/>
      <c r="AL83" s="9"/>
      <c r="BM83" s="16">
        <f t="shared" si="95"/>
        <v>90</v>
      </c>
      <c r="BN83" s="47">
        <f t="shared" si="96"/>
        <v>2.2000000000000002</v>
      </c>
      <c r="BO83" s="48">
        <v>66</v>
      </c>
      <c r="BP83" s="16" t="s">
        <v>221</v>
      </c>
      <c r="BQ83" s="19">
        <f t="shared" ref="BQ83:BQ107" si="104">V83</f>
        <v>1800</v>
      </c>
      <c r="BR83" s="19">
        <f t="shared" ref="BR83:BR107" si="105">BQ83/2</f>
        <v>900</v>
      </c>
      <c r="BS83" s="19">
        <f t="shared" ref="BS83:BS107" si="106">ROUNDDOWN(BR83*2/3,-1)</f>
        <v>600</v>
      </c>
      <c r="BT83" s="19">
        <f t="shared" si="97"/>
        <v>300</v>
      </c>
      <c r="BU83" s="19">
        <f t="shared" ref="BU83:BU107" si="107">Z83</f>
        <v>1200</v>
      </c>
      <c r="BV83" s="19">
        <f t="shared" ref="BV83:BV107" si="108">BU83/2</f>
        <v>600</v>
      </c>
      <c r="BW83" s="19">
        <f t="shared" ref="BW83:BW107" si="109">ROUNDDOWN(BV83*2/3,-1)</f>
        <v>400</v>
      </c>
      <c r="BX83" s="19">
        <f t="shared" si="98"/>
        <v>200</v>
      </c>
      <c r="BY83" s="49">
        <f t="shared" ref="BY83:BY107" si="110">AB83</f>
        <v>140</v>
      </c>
      <c r="BZ83" s="19">
        <f t="shared" ref="BZ83:BZ107" si="111">AC83</f>
        <v>10000</v>
      </c>
    </row>
    <row r="84" spans="1:78" x14ac:dyDescent="0.3">
      <c r="A84" s="25">
        <v>67</v>
      </c>
      <c r="B84" s="73">
        <v>12</v>
      </c>
      <c r="C84">
        <f>C83+0.3</f>
        <v>5.299999999999998</v>
      </c>
      <c r="D84">
        <f>D83+4</f>
        <v>64</v>
      </c>
      <c r="E84" s="26"/>
      <c r="F84" s="26">
        <f t="shared" si="99"/>
        <v>814</v>
      </c>
      <c r="G84" s="26">
        <f>G83+1</f>
        <v>16</v>
      </c>
      <c r="H84" s="26"/>
      <c r="I84" s="26">
        <f t="shared" si="92"/>
        <v>1221</v>
      </c>
      <c r="J84" s="26">
        <f t="shared" si="100"/>
        <v>24</v>
      </c>
      <c r="O84">
        <v>120</v>
      </c>
      <c r="P84">
        <f t="shared" si="101"/>
        <v>3</v>
      </c>
      <c r="Q84" s="36">
        <v>2.2000000000000002</v>
      </c>
      <c r="R84" s="25">
        <v>2</v>
      </c>
      <c r="S84" s="28" t="s">
        <v>222</v>
      </c>
      <c r="T84" s="20">
        <f t="shared" si="102"/>
        <v>66</v>
      </c>
      <c r="U84" s="20">
        <f t="shared" si="93"/>
        <v>1689.6000000000001</v>
      </c>
      <c r="V84" s="9">
        <v>1800</v>
      </c>
      <c r="W84" s="20">
        <f>SUM($U$18:U84)+SUM($V$18:V84)</f>
        <v>102597.6</v>
      </c>
      <c r="X84" s="9"/>
      <c r="Y84" s="20">
        <f t="shared" si="94"/>
        <v>349.7999999999999</v>
      </c>
      <c r="Z84" s="9">
        <f>Z78+350</f>
        <v>1150</v>
      </c>
      <c r="AA84" s="9">
        <f>SUM($Y$18:Y84)+SUM($Z$18:Z84)</f>
        <v>50516.799999999988</v>
      </c>
      <c r="AB84">
        <f t="shared" si="84"/>
        <v>140</v>
      </c>
      <c r="AC84" s="9">
        <v>12000</v>
      </c>
      <c r="AD84" s="20"/>
      <c r="AE84" s="20">
        <f t="shared" si="103"/>
        <v>67</v>
      </c>
      <c r="AF84" s="20">
        <f t="shared" si="90"/>
        <v>8475</v>
      </c>
      <c r="AG84" s="20">
        <f t="shared" si="91"/>
        <v>200</v>
      </c>
      <c r="AH84" s="20">
        <f>SUM($AF$18:AF84)</f>
        <v>226700</v>
      </c>
      <c r="AI84" s="9"/>
      <c r="AK84" s="9"/>
      <c r="AL84" s="9"/>
      <c r="BM84" s="24">
        <f t="shared" si="95"/>
        <v>120</v>
      </c>
      <c r="BN84" s="44">
        <f t="shared" si="96"/>
        <v>2.2000000000000002</v>
      </c>
      <c r="BO84" s="37">
        <v>67</v>
      </c>
      <c r="BP84" s="24" t="s">
        <v>222</v>
      </c>
      <c r="BQ84" s="23">
        <f t="shared" si="104"/>
        <v>1800</v>
      </c>
      <c r="BR84" s="23">
        <f t="shared" si="105"/>
        <v>900</v>
      </c>
      <c r="BS84" s="23">
        <f t="shared" si="106"/>
        <v>600</v>
      </c>
      <c r="BT84" s="23">
        <f t="shared" si="97"/>
        <v>300</v>
      </c>
      <c r="BU84" s="23">
        <f t="shared" si="107"/>
        <v>1150</v>
      </c>
      <c r="BV84" s="23">
        <f t="shared" si="108"/>
        <v>575</v>
      </c>
      <c r="BW84" s="23">
        <f t="shared" si="109"/>
        <v>380</v>
      </c>
      <c r="BX84" s="23">
        <f t="shared" si="98"/>
        <v>190</v>
      </c>
      <c r="BY84" s="41">
        <f t="shared" si="110"/>
        <v>140</v>
      </c>
      <c r="BZ84" s="23">
        <f t="shared" si="111"/>
        <v>12000</v>
      </c>
    </row>
    <row r="85" spans="1:78" x14ac:dyDescent="0.3">
      <c r="A85" s="25">
        <v>68</v>
      </c>
      <c r="B85" s="73">
        <v>12</v>
      </c>
      <c r="C85">
        <f t="shared" ref="C85:C89" si="112">C84</f>
        <v>5.299999999999998</v>
      </c>
      <c r="D85">
        <f>D84</f>
        <v>64</v>
      </c>
      <c r="E85" s="26"/>
      <c r="F85" s="26">
        <f t="shared" si="99"/>
        <v>826</v>
      </c>
      <c r="G85" s="26">
        <f>G84</f>
        <v>16</v>
      </c>
      <c r="H85" s="26"/>
      <c r="I85" s="26">
        <f t="shared" si="92"/>
        <v>1239</v>
      </c>
      <c r="J85" s="26">
        <f t="shared" si="100"/>
        <v>24</v>
      </c>
      <c r="O85">
        <f>O84</f>
        <v>120</v>
      </c>
      <c r="P85">
        <f t="shared" si="101"/>
        <v>3</v>
      </c>
      <c r="Q85" s="36">
        <v>2.2000000000000002</v>
      </c>
      <c r="R85" s="25">
        <v>2</v>
      </c>
      <c r="S85" s="29" t="s">
        <v>223</v>
      </c>
      <c r="T85" s="20">
        <f t="shared" si="102"/>
        <v>66</v>
      </c>
      <c r="U85" s="20">
        <f t="shared" si="93"/>
        <v>1689.6000000000001</v>
      </c>
      <c r="V85" s="9">
        <f t="shared" si="86"/>
        <v>1800</v>
      </c>
      <c r="W85" s="20">
        <f>SUM($U$18:U85)+SUM($V$18:V85)</f>
        <v>106087.20000000001</v>
      </c>
      <c r="X85" s="9"/>
      <c r="Y85" s="20">
        <f t="shared" si="94"/>
        <v>349.7999999999999</v>
      </c>
      <c r="Z85" s="9">
        <f t="shared" si="87"/>
        <v>1150</v>
      </c>
      <c r="AA85" s="9">
        <f>SUM($Y$18:Y85)+SUM($Z$18:Z85)</f>
        <v>52016.599999999991</v>
      </c>
      <c r="AB85">
        <f t="shared" si="84"/>
        <v>140</v>
      </c>
      <c r="AC85" s="9">
        <f t="shared" ref="AC85:AC89" si="113">AC84</f>
        <v>12000</v>
      </c>
      <c r="AD85" s="20"/>
      <c r="AE85" s="20">
        <f t="shared" si="103"/>
        <v>68</v>
      </c>
      <c r="AF85" s="20">
        <f t="shared" si="90"/>
        <v>8675</v>
      </c>
      <c r="AG85" s="20">
        <f>AG78+25</f>
        <v>225</v>
      </c>
      <c r="AH85" s="20">
        <f>SUM($AF$18:AF85)</f>
        <v>235375</v>
      </c>
      <c r="AI85" s="9"/>
      <c r="AK85" s="9"/>
      <c r="AL85" s="9"/>
      <c r="BM85" s="24">
        <f t="shared" si="95"/>
        <v>120</v>
      </c>
      <c r="BN85" s="44">
        <f t="shared" si="96"/>
        <v>2.2000000000000002</v>
      </c>
      <c r="BO85" s="37">
        <v>68</v>
      </c>
      <c r="BP85" s="24" t="s">
        <v>223</v>
      </c>
      <c r="BQ85" s="23">
        <f t="shared" si="104"/>
        <v>1800</v>
      </c>
      <c r="BR85" s="23">
        <f t="shared" si="105"/>
        <v>900</v>
      </c>
      <c r="BS85" s="23">
        <f t="shared" si="106"/>
        <v>600</v>
      </c>
      <c r="BT85" s="23">
        <f t="shared" si="97"/>
        <v>300</v>
      </c>
      <c r="BU85" s="23">
        <f t="shared" si="107"/>
        <v>1150</v>
      </c>
      <c r="BV85" s="23">
        <f t="shared" si="108"/>
        <v>575</v>
      </c>
      <c r="BW85" s="23">
        <f t="shared" si="109"/>
        <v>380</v>
      </c>
      <c r="BX85" s="23">
        <f t="shared" si="98"/>
        <v>190</v>
      </c>
      <c r="BY85" s="41">
        <f t="shared" si="110"/>
        <v>140</v>
      </c>
      <c r="BZ85" s="23">
        <f t="shared" si="111"/>
        <v>12000</v>
      </c>
    </row>
    <row r="86" spans="1:78" x14ac:dyDescent="0.3">
      <c r="A86" s="25">
        <v>69</v>
      </c>
      <c r="B86" s="73">
        <v>12</v>
      </c>
      <c r="C86">
        <f t="shared" si="112"/>
        <v>5.299999999999998</v>
      </c>
      <c r="D86">
        <f>D85</f>
        <v>64</v>
      </c>
      <c r="E86" s="26"/>
      <c r="F86" s="26">
        <f t="shared" si="99"/>
        <v>838</v>
      </c>
      <c r="G86" s="26">
        <f>G85</f>
        <v>16</v>
      </c>
      <c r="H86" s="26"/>
      <c r="I86" s="26">
        <f t="shared" si="92"/>
        <v>1257</v>
      </c>
      <c r="J86" s="26">
        <f t="shared" si="100"/>
        <v>24</v>
      </c>
      <c r="K86" s="18" t="s">
        <v>249</v>
      </c>
      <c r="L86" s="18">
        <f>I86*8</f>
        <v>10056</v>
      </c>
      <c r="M86" s="18">
        <v>40</v>
      </c>
      <c r="N86" s="18"/>
      <c r="O86">
        <f>O85</f>
        <v>120</v>
      </c>
      <c r="P86">
        <f t="shared" si="101"/>
        <v>3</v>
      </c>
      <c r="Q86" s="36">
        <v>2.2000000000000002</v>
      </c>
      <c r="R86" s="25">
        <v>2</v>
      </c>
      <c r="S86" s="28" t="s">
        <v>224</v>
      </c>
      <c r="T86" s="20">
        <f t="shared" si="102"/>
        <v>66</v>
      </c>
      <c r="U86" s="20">
        <f t="shared" si="93"/>
        <v>1689.6000000000001</v>
      </c>
      <c r="V86" s="20">
        <f>V85*1.5</f>
        <v>2700</v>
      </c>
      <c r="W86" s="20">
        <f>SUM($U$18:U86)+SUM($V$18:V86)</f>
        <v>110476.80000000002</v>
      </c>
      <c r="X86" s="20"/>
      <c r="Y86" s="20">
        <f t="shared" si="94"/>
        <v>349.7999999999999</v>
      </c>
      <c r="Z86" s="20">
        <f>Z85*1.5</f>
        <v>1725</v>
      </c>
      <c r="AA86" s="9">
        <f>SUM($Y$18:Y86)+SUM($Z$18:Z86)</f>
        <v>54091.399999999994</v>
      </c>
      <c r="AB86">
        <f t="shared" si="84"/>
        <v>140</v>
      </c>
      <c r="AC86" s="9">
        <f t="shared" si="113"/>
        <v>12000</v>
      </c>
      <c r="AD86" s="20"/>
      <c r="AE86" s="20">
        <f t="shared" si="103"/>
        <v>69</v>
      </c>
      <c r="AF86" s="20">
        <f t="shared" si="90"/>
        <v>8900</v>
      </c>
      <c r="AG86" s="20">
        <f>AG85</f>
        <v>225</v>
      </c>
      <c r="AH86" s="20">
        <f>SUM($AF$18:AF86)</f>
        <v>244275</v>
      </c>
      <c r="AI86" s="9"/>
      <c r="AJ86" s="9"/>
      <c r="AK86" s="9"/>
      <c r="AL86" s="9"/>
      <c r="BM86" s="16">
        <f t="shared" si="95"/>
        <v>120</v>
      </c>
      <c r="BN86" s="47">
        <f t="shared" si="96"/>
        <v>2.2000000000000002</v>
      </c>
      <c r="BO86" s="48">
        <v>69</v>
      </c>
      <c r="BP86" s="16" t="s">
        <v>224</v>
      </c>
      <c r="BQ86" s="19">
        <f t="shared" si="104"/>
        <v>2700</v>
      </c>
      <c r="BR86" s="19">
        <f t="shared" si="105"/>
        <v>1350</v>
      </c>
      <c r="BS86" s="19">
        <f t="shared" si="106"/>
        <v>900</v>
      </c>
      <c r="BT86" s="19">
        <f t="shared" si="97"/>
        <v>450</v>
      </c>
      <c r="BU86" s="19">
        <f t="shared" si="107"/>
        <v>1725</v>
      </c>
      <c r="BV86" s="19">
        <f t="shared" si="108"/>
        <v>862.5</v>
      </c>
      <c r="BW86" s="19">
        <f t="shared" si="109"/>
        <v>570</v>
      </c>
      <c r="BX86" s="19">
        <f t="shared" si="98"/>
        <v>280</v>
      </c>
      <c r="BY86" s="49">
        <f t="shared" si="110"/>
        <v>140</v>
      </c>
      <c r="BZ86" s="19">
        <f t="shared" si="111"/>
        <v>12000</v>
      </c>
    </row>
    <row r="87" spans="1:78" x14ac:dyDescent="0.3">
      <c r="A87" s="25">
        <v>70</v>
      </c>
      <c r="B87" s="73">
        <v>12</v>
      </c>
      <c r="C87">
        <f t="shared" si="112"/>
        <v>5.299999999999998</v>
      </c>
      <c r="D87">
        <f>D86</f>
        <v>64</v>
      </c>
      <c r="E87" s="26"/>
      <c r="F87" s="26">
        <f t="shared" si="99"/>
        <v>850</v>
      </c>
      <c r="G87" s="26">
        <f>G86</f>
        <v>16</v>
      </c>
      <c r="H87" s="26"/>
      <c r="I87" s="26">
        <f t="shared" si="92"/>
        <v>1275</v>
      </c>
      <c r="J87" s="26">
        <f t="shared" si="100"/>
        <v>24</v>
      </c>
      <c r="O87">
        <f>O86</f>
        <v>120</v>
      </c>
      <c r="P87">
        <f t="shared" si="101"/>
        <v>3</v>
      </c>
      <c r="Q87" s="36">
        <v>2.2000000000000002</v>
      </c>
      <c r="R87" s="25">
        <v>2</v>
      </c>
      <c r="S87" s="29" t="s">
        <v>225</v>
      </c>
      <c r="T87" s="20">
        <f t="shared" si="102"/>
        <v>66</v>
      </c>
      <c r="U87" s="20">
        <f t="shared" si="93"/>
        <v>1689.6000000000001</v>
      </c>
      <c r="V87" s="20">
        <f>V85</f>
        <v>1800</v>
      </c>
      <c r="W87" s="20">
        <f>SUM($U$18:U87)+SUM($V$18:V87)</f>
        <v>113966.40000000001</v>
      </c>
      <c r="X87" s="20"/>
      <c r="Y87" s="20">
        <f t="shared" si="94"/>
        <v>349.7999999999999</v>
      </c>
      <c r="Z87" s="20">
        <f>Z85</f>
        <v>1150</v>
      </c>
      <c r="AA87" s="9">
        <f>SUM($Y$18:Y87)+SUM($Z$18:Z87)</f>
        <v>55591.19999999999</v>
      </c>
      <c r="AB87">
        <f t="shared" si="84"/>
        <v>140</v>
      </c>
      <c r="AC87" s="9">
        <f t="shared" si="113"/>
        <v>12000</v>
      </c>
      <c r="AD87" s="20"/>
      <c r="AE87" s="35">
        <f t="shared" si="103"/>
        <v>70</v>
      </c>
      <c r="AF87" s="35">
        <f t="shared" si="90"/>
        <v>9125</v>
      </c>
      <c r="AG87" s="35">
        <f>AG86</f>
        <v>225</v>
      </c>
      <c r="AH87" s="35">
        <f>SUM($AF$18:AF87)</f>
        <v>253400</v>
      </c>
      <c r="AI87" s="9"/>
      <c r="AJ87" s="9"/>
      <c r="AK87" s="9"/>
      <c r="AL87" s="9"/>
      <c r="BM87" s="24">
        <f t="shared" si="95"/>
        <v>120</v>
      </c>
      <c r="BN87" s="44">
        <f t="shared" si="96"/>
        <v>2.2000000000000002</v>
      </c>
      <c r="BO87" s="37">
        <v>70</v>
      </c>
      <c r="BP87" s="24" t="s">
        <v>225</v>
      </c>
      <c r="BQ87" s="23">
        <f t="shared" si="104"/>
        <v>1800</v>
      </c>
      <c r="BR87" s="23">
        <f t="shared" si="105"/>
        <v>900</v>
      </c>
      <c r="BS87" s="23">
        <f t="shared" si="106"/>
        <v>600</v>
      </c>
      <c r="BT87" s="23">
        <f t="shared" si="97"/>
        <v>300</v>
      </c>
      <c r="BU87" s="23">
        <f t="shared" si="107"/>
        <v>1150</v>
      </c>
      <c r="BV87" s="23">
        <f t="shared" si="108"/>
        <v>575</v>
      </c>
      <c r="BW87" s="23">
        <f t="shared" si="109"/>
        <v>380</v>
      </c>
      <c r="BX87" s="23">
        <f t="shared" si="98"/>
        <v>190</v>
      </c>
      <c r="BY87" s="41">
        <f t="shared" si="110"/>
        <v>140</v>
      </c>
      <c r="BZ87" s="23">
        <f t="shared" si="111"/>
        <v>12000</v>
      </c>
    </row>
    <row r="88" spans="1:78" x14ac:dyDescent="0.3">
      <c r="A88" s="25">
        <v>71</v>
      </c>
      <c r="B88" s="73">
        <v>12</v>
      </c>
      <c r="C88">
        <f t="shared" si="112"/>
        <v>5.299999999999998</v>
      </c>
      <c r="D88">
        <f>D87</f>
        <v>64</v>
      </c>
      <c r="E88" s="26"/>
      <c r="F88" s="26">
        <f t="shared" si="99"/>
        <v>862</v>
      </c>
      <c r="G88" s="26">
        <f>G87</f>
        <v>16</v>
      </c>
      <c r="H88" s="26"/>
      <c r="I88" s="26">
        <f t="shared" si="92"/>
        <v>1293</v>
      </c>
      <c r="J88" s="26">
        <f t="shared" si="100"/>
        <v>24</v>
      </c>
      <c r="O88">
        <f>O87</f>
        <v>120</v>
      </c>
      <c r="P88">
        <f t="shared" si="101"/>
        <v>3</v>
      </c>
      <c r="Q88" s="36">
        <v>2.2000000000000002</v>
      </c>
      <c r="R88" s="25">
        <v>2</v>
      </c>
      <c r="S88" s="28" t="s">
        <v>226</v>
      </c>
      <c r="T88" s="20">
        <f t="shared" si="102"/>
        <v>66</v>
      </c>
      <c r="U88" s="20">
        <f t="shared" si="93"/>
        <v>1689.6000000000001</v>
      </c>
      <c r="V88" s="20">
        <f t="shared" si="86"/>
        <v>1800</v>
      </c>
      <c r="W88" s="20">
        <f>SUM($U$18:U88)+SUM($V$18:V88)</f>
        <v>117456</v>
      </c>
      <c r="X88" s="20"/>
      <c r="Y88" s="20">
        <f t="shared" si="94"/>
        <v>349.7999999999999</v>
      </c>
      <c r="Z88" s="20">
        <f t="shared" si="87"/>
        <v>1150</v>
      </c>
      <c r="AA88" s="9">
        <f>SUM($Y$18:Y88)+SUM($Z$18:Z88)</f>
        <v>57090.999999999985</v>
      </c>
      <c r="AB88">
        <f t="shared" si="84"/>
        <v>140</v>
      </c>
      <c r="AC88" s="9">
        <f t="shared" si="113"/>
        <v>12000</v>
      </c>
      <c r="AD88" s="20"/>
      <c r="AE88" s="20">
        <f t="shared" si="103"/>
        <v>71</v>
      </c>
      <c r="AF88" s="20">
        <f>AF87+AG87</f>
        <v>9350</v>
      </c>
      <c r="AG88" s="20">
        <f>AG87</f>
        <v>225</v>
      </c>
      <c r="AH88" s="20">
        <f>SUM($AF$18:AF88)</f>
        <v>262750</v>
      </c>
      <c r="AI88" s="9"/>
      <c r="AK88" s="9"/>
      <c r="AL88" s="9"/>
      <c r="BM88" s="24">
        <f t="shared" si="95"/>
        <v>120</v>
      </c>
      <c r="BN88" s="44">
        <f t="shared" si="96"/>
        <v>2.2000000000000002</v>
      </c>
      <c r="BO88" s="37">
        <v>71</v>
      </c>
      <c r="BP88" s="24" t="s">
        <v>226</v>
      </c>
      <c r="BQ88" s="23">
        <f t="shared" si="104"/>
        <v>1800</v>
      </c>
      <c r="BR88" s="23">
        <f t="shared" si="105"/>
        <v>900</v>
      </c>
      <c r="BS88" s="23">
        <f t="shared" si="106"/>
        <v>600</v>
      </c>
      <c r="BT88" s="23">
        <f t="shared" si="97"/>
        <v>300</v>
      </c>
      <c r="BU88" s="23">
        <f t="shared" si="107"/>
        <v>1150</v>
      </c>
      <c r="BV88" s="23">
        <f t="shared" si="108"/>
        <v>575</v>
      </c>
      <c r="BW88" s="23">
        <f t="shared" si="109"/>
        <v>380</v>
      </c>
      <c r="BX88" s="23">
        <f t="shared" si="98"/>
        <v>190</v>
      </c>
      <c r="BY88" s="41">
        <f t="shared" si="110"/>
        <v>140</v>
      </c>
      <c r="BZ88" s="23">
        <f t="shared" si="111"/>
        <v>12000</v>
      </c>
    </row>
    <row r="89" spans="1:78" x14ac:dyDescent="0.3">
      <c r="A89" s="25">
        <v>72</v>
      </c>
      <c r="B89" s="73">
        <v>12</v>
      </c>
      <c r="C89">
        <f t="shared" si="112"/>
        <v>5.299999999999998</v>
      </c>
      <c r="D89">
        <f>D88</f>
        <v>64</v>
      </c>
      <c r="E89" s="26"/>
      <c r="F89" s="26">
        <f t="shared" si="99"/>
        <v>874</v>
      </c>
      <c r="G89" s="26">
        <f>G88</f>
        <v>16</v>
      </c>
      <c r="H89" s="26"/>
      <c r="I89" s="26">
        <f t="shared" si="92"/>
        <v>1311</v>
      </c>
      <c r="J89" s="26">
        <f t="shared" si="100"/>
        <v>24</v>
      </c>
      <c r="K89" s="18" t="s">
        <v>273</v>
      </c>
      <c r="L89" s="18">
        <f>I89*8</f>
        <v>10488</v>
      </c>
      <c r="M89" s="18">
        <v>40</v>
      </c>
      <c r="N89" s="18"/>
      <c r="O89">
        <f>O88</f>
        <v>120</v>
      </c>
      <c r="P89">
        <f t="shared" si="101"/>
        <v>3</v>
      </c>
      <c r="Q89" s="36">
        <v>2.2000000000000002</v>
      </c>
      <c r="R89" s="25">
        <v>2</v>
      </c>
      <c r="S89" s="31" t="s">
        <v>227</v>
      </c>
      <c r="T89" s="32">
        <f t="shared" si="102"/>
        <v>66</v>
      </c>
      <c r="U89" s="32">
        <f t="shared" si="93"/>
        <v>1689.6000000000001</v>
      </c>
      <c r="V89" s="32">
        <f>V88*1.5</f>
        <v>2700</v>
      </c>
      <c r="W89" s="32">
        <f>SUM($U$18:U89)+SUM($V$18:V89)</f>
        <v>121845.6</v>
      </c>
      <c r="X89" s="32"/>
      <c r="Y89" s="32">
        <f t="shared" si="94"/>
        <v>349.7999999999999</v>
      </c>
      <c r="Z89" s="32">
        <f>Z88*1.5</f>
        <v>1725</v>
      </c>
      <c r="AA89" s="33">
        <f>SUM($Y$18:Y89)+SUM($Z$18:Z89)</f>
        <v>59165.799999999988</v>
      </c>
      <c r="AB89" s="30">
        <f t="shared" si="84"/>
        <v>140</v>
      </c>
      <c r="AC89" s="32">
        <f t="shared" si="113"/>
        <v>12000</v>
      </c>
      <c r="AD89" s="20"/>
      <c r="AE89" s="20">
        <f t="shared" si="103"/>
        <v>72</v>
      </c>
      <c r="AF89" s="20">
        <f>AF88+AG88</f>
        <v>9575</v>
      </c>
      <c r="AG89" s="20">
        <f>AG88</f>
        <v>225</v>
      </c>
      <c r="AH89" s="20">
        <f>SUM($AF$18:AF89)</f>
        <v>272325</v>
      </c>
      <c r="AI89" s="9"/>
      <c r="AK89" s="9"/>
      <c r="AL89" s="9"/>
      <c r="BM89" s="16">
        <f t="shared" si="95"/>
        <v>120</v>
      </c>
      <c r="BN89" s="47">
        <f t="shared" si="96"/>
        <v>2.2000000000000002</v>
      </c>
      <c r="BO89" s="48">
        <v>72</v>
      </c>
      <c r="BP89" s="16" t="s">
        <v>227</v>
      </c>
      <c r="BQ89" s="19">
        <f t="shared" si="104"/>
        <v>2700</v>
      </c>
      <c r="BR89" s="19">
        <f t="shared" si="105"/>
        <v>1350</v>
      </c>
      <c r="BS89" s="19">
        <f t="shared" si="106"/>
        <v>900</v>
      </c>
      <c r="BT89" s="19">
        <f t="shared" si="97"/>
        <v>450</v>
      </c>
      <c r="BU89" s="19">
        <f t="shared" si="107"/>
        <v>1725</v>
      </c>
      <c r="BV89" s="19">
        <f t="shared" si="108"/>
        <v>862.5</v>
      </c>
      <c r="BW89" s="19">
        <f t="shared" si="109"/>
        <v>570</v>
      </c>
      <c r="BX89" s="19">
        <f t="shared" si="98"/>
        <v>280</v>
      </c>
      <c r="BY89" s="49">
        <f t="shared" si="110"/>
        <v>140</v>
      </c>
      <c r="BZ89" s="19">
        <f t="shared" si="111"/>
        <v>12000</v>
      </c>
    </row>
    <row r="90" spans="1:78" x14ac:dyDescent="0.3">
      <c r="A90" s="25">
        <v>73</v>
      </c>
      <c r="B90" s="73">
        <v>14</v>
      </c>
      <c r="C90">
        <f>C89+0.3</f>
        <v>5.5999999999999979</v>
      </c>
      <c r="D90">
        <f>D89+4</f>
        <v>68</v>
      </c>
      <c r="F90" s="2">
        <f t="shared" si="99"/>
        <v>1032</v>
      </c>
      <c r="G90" s="2">
        <f>G89+1</f>
        <v>17</v>
      </c>
      <c r="I90" s="15">
        <f t="shared" si="92"/>
        <v>1548</v>
      </c>
      <c r="J90">
        <f t="shared" si="100"/>
        <v>25</v>
      </c>
      <c r="O90">
        <v>90</v>
      </c>
      <c r="P90">
        <f t="shared" si="101"/>
        <v>2</v>
      </c>
      <c r="Q90" s="36">
        <v>2</v>
      </c>
      <c r="R90" s="25">
        <v>2</v>
      </c>
      <c r="S90" s="28" t="s">
        <v>228</v>
      </c>
      <c r="T90" s="9">
        <f t="shared" si="102"/>
        <v>51</v>
      </c>
      <c r="U90" s="20">
        <f t="shared" si="93"/>
        <v>1387.2</v>
      </c>
      <c r="V90" s="9">
        <f>V78</f>
        <v>1200</v>
      </c>
      <c r="W90" s="20">
        <f>SUM($U$18:U90)+SUM($V$18:V90)</f>
        <v>124432.8</v>
      </c>
      <c r="X90" s="9"/>
      <c r="Y90" s="20">
        <f t="shared" si="94"/>
        <v>285.59999999999991</v>
      </c>
      <c r="Z90" s="9">
        <f>Z72+150</f>
        <v>700</v>
      </c>
      <c r="AA90" s="9">
        <f>SUM($Y$18:Y90)+SUM($Z$18:Z90)</f>
        <v>60151.399999999987</v>
      </c>
      <c r="AB90">
        <f>AB89+20</f>
        <v>160</v>
      </c>
      <c r="AC90" s="9">
        <v>10000</v>
      </c>
      <c r="AD90" s="20"/>
      <c r="AE90" s="20">
        <f t="shared" si="103"/>
        <v>73</v>
      </c>
      <c r="AF90" s="20">
        <f t="shared" ref="AF90:AF97" si="114">AF89+AG89</f>
        <v>9800</v>
      </c>
      <c r="AG90" s="20">
        <f t="shared" ref="AG90:AG94" si="115">AG89</f>
        <v>225</v>
      </c>
      <c r="AH90" s="20">
        <f>SUM($AF$18:AF90)</f>
        <v>282125</v>
      </c>
      <c r="AI90" s="9"/>
      <c r="AJ90" s="9"/>
      <c r="AK90" s="9"/>
      <c r="AL90" s="9"/>
      <c r="BM90" s="24">
        <f t="shared" si="95"/>
        <v>90</v>
      </c>
      <c r="BN90" s="44">
        <f t="shared" si="96"/>
        <v>2</v>
      </c>
      <c r="BO90" s="37">
        <v>73</v>
      </c>
      <c r="BP90" s="24" t="s">
        <v>270</v>
      </c>
      <c r="BQ90" s="23">
        <f t="shared" si="104"/>
        <v>1200</v>
      </c>
      <c r="BR90" s="23">
        <f t="shared" si="105"/>
        <v>600</v>
      </c>
      <c r="BS90" s="23">
        <f t="shared" si="106"/>
        <v>400</v>
      </c>
      <c r="BT90" s="23">
        <f t="shared" si="97"/>
        <v>200</v>
      </c>
      <c r="BU90" s="23">
        <f t="shared" si="107"/>
        <v>700</v>
      </c>
      <c r="BV90" s="23">
        <f t="shared" si="108"/>
        <v>350</v>
      </c>
      <c r="BW90" s="23">
        <f t="shared" si="109"/>
        <v>230</v>
      </c>
      <c r="BX90" s="23">
        <f t="shared" si="98"/>
        <v>110</v>
      </c>
      <c r="BY90" s="41">
        <f t="shared" si="110"/>
        <v>160</v>
      </c>
      <c r="BZ90" s="23">
        <f t="shared" si="111"/>
        <v>10000</v>
      </c>
    </row>
    <row r="91" spans="1:78" x14ac:dyDescent="0.3">
      <c r="A91" s="25">
        <v>74</v>
      </c>
      <c r="B91" s="73">
        <v>14</v>
      </c>
      <c r="C91">
        <f t="shared" ref="C91:C95" si="116">C90</f>
        <v>5.5999999999999979</v>
      </c>
      <c r="D91">
        <f>D90</f>
        <v>68</v>
      </c>
      <c r="F91" s="2">
        <f t="shared" si="99"/>
        <v>1046</v>
      </c>
      <c r="G91" s="2">
        <f>G90</f>
        <v>17</v>
      </c>
      <c r="I91" s="15">
        <f t="shared" si="92"/>
        <v>1569</v>
      </c>
      <c r="J91">
        <f t="shared" si="100"/>
        <v>25</v>
      </c>
      <c r="O91">
        <f>O90</f>
        <v>90</v>
      </c>
      <c r="P91">
        <f t="shared" si="101"/>
        <v>2</v>
      </c>
      <c r="Q91" s="36">
        <v>2</v>
      </c>
      <c r="R91" s="25">
        <v>2</v>
      </c>
      <c r="S91" s="29" t="s">
        <v>229</v>
      </c>
      <c r="T91" s="9">
        <f t="shared" si="102"/>
        <v>51</v>
      </c>
      <c r="U91" s="20">
        <f t="shared" si="93"/>
        <v>1387.2</v>
      </c>
      <c r="V91" s="9">
        <f>V90</f>
        <v>1200</v>
      </c>
      <c r="W91" s="20">
        <f>SUM($U$18:U91)+SUM($V$18:V91)</f>
        <v>127020</v>
      </c>
      <c r="X91" s="9"/>
      <c r="Y91" s="20">
        <f t="shared" si="94"/>
        <v>285.59999999999991</v>
      </c>
      <c r="Z91" s="9">
        <f>Z90</f>
        <v>700</v>
      </c>
      <c r="AA91" s="9">
        <f>SUM($Y$18:Y91)+SUM($Z$18:Z91)</f>
        <v>61136.999999999985</v>
      </c>
      <c r="AB91">
        <f>AB90</f>
        <v>160</v>
      </c>
      <c r="AC91" s="9">
        <f>AC90</f>
        <v>10000</v>
      </c>
      <c r="AD91" s="20"/>
      <c r="AE91" s="20">
        <f t="shared" si="103"/>
        <v>74</v>
      </c>
      <c r="AF91" s="20">
        <f t="shared" si="114"/>
        <v>10025</v>
      </c>
      <c r="AG91" s="20">
        <f t="shared" si="115"/>
        <v>225</v>
      </c>
      <c r="AH91" s="20">
        <f>SUM($AF$18:AF91)</f>
        <v>292150</v>
      </c>
      <c r="AI91" s="9"/>
      <c r="AJ91" s="9"/>
      <c r="AK91" s="9"/>
      <c r="AL91" s="9"/>
      <c r="BM91" s="24">
        <f t="shared" si="95"/>
        <v>90</v>
      </c>
      <c r="BN91" s="44">
        <f t="shared" si="96"/>
        <v>2</v>
      </c>
      <c r="BO91" s="37">
        <v>74</v>
      </c>
      <c r="BP91" s="24" t="s">
        <v>271</v>
      </c>
      <c r="BQ91" s="23">
        <f t="shared" si="104"/>
        <v>1200</v>
      </c>
      <c r="BR91" s="23">
        <f t="shared" si="105"/>
        <v>600</v>
      </c>
      <c r="BS91" s="23">
        <f t="shared" si="106"/>
        <v>400</v>
      </c>
      <c r="BT91" s="23">
        <f t="shared" si="97"/>
        <v>200</v>
      </c>
      <c r="BU91" s="23">
        <f t="shared" si="107"/>
        <v>700</v>
      </c>
      <c r="BV91" s="23">
        <f t="shared" si="108"/>
        <v>350</v>
      </c>
      <c r="BW91" s="23">
        <f t="shared" si="109"/>
        <v>230</v>
      </c>
      <c r="BX91" s="23">
        <f t="shared" si="98"/>
        <v>110</v>
      </c>
      <c r="BY91" s="41">
        <f t="shared" si="110"/>
        <v>160</v>
      </c>
      <c r="BZ91" s="23">
        <f t="shared" si="111"/>
        <v>10000</v>
      </c>
    </row>
    <row r="92" spans="1:78" x14ac:dyDescent="0.3">
      <c r="A92" s="25">
        <v>75</v>
      </c>
      <c r="B92" s="73">
        <v>14</v>
      </c>
      <c r="C92">
        <f t="shared" si="116"/>
        <v>5.5999999999999979</v>
      </c>
      <c r="D92">
        <f>D91</f>
        <v>68</v>
      </c>
      <c r="F92" s="2">
        <f t="shared" si="99"/>
        <v>1060</v>
      </c>
      <c r="G92" s="15">
        <f>G91</f>
        <v>17</v>
      </c>
      <c r="I92" s="16">
        <f t="shared" si="92"/>
        <v>1590</v>
      </c>
      <c r="J92">
        <f t="shared" si="100"/>
        <v>25</v>
      </c>
      <c r="K92" s="18" t="s">
        <v>273</v>
      </c>
      <c r="L92" s="18">
        <f>I92*9</f>
        <v>14310</v>
      </c>
      <c r="M92" s="18">
        <v>45</v>
      </c>
      <c r="N92" s="18"/>
      <c r="O92">
        <f>O91</f>
        <v>90</v>
      </c>
      <c r="P92">
        <f t="shared" si="101"/>
        <v>2</v>
      </c>
      <c r="Q92" s="36">
        <v>2</v>
      </c>
      <c r="R92" s="25">
        <v>2</v>
      </c>
      <c r="S92" s="28" t="s">
        <v>230</v>
      </c>
      <c r="T92" s="9">
        <f t="shared" si="102"/>
        <v>51</v>
      </c>
      <c r="U92" s="20">
        <f t="shared" si="93"/>
        <v>1387.2</v>
      </c>
      <c r="V92" s="20">
        <f>V91*1.5</f>
        <v>1800</v>
      </c>
      <c r="W92" s="20">
        <f>SUM($U$18:U92)+SUM($V$18:V92)</f>
        <v>130207.2</v>
      </c>
      <c r="X92" s="20"/>
      <c r="Y92" s="20">
        <f t="shared" si="94"/>
        <v>285.59999999999991</v>
      </c>
      <c r="Z92" s="20">
        <f>Z91*1.5</f>
        <v>1050</v>
      </c>
      <c r="AA92" s="9">
        <f>SUM($Y$18:Y92)+SUM($Z$18:Z92)</f>
        <v>62472.599999999991</v>
      </c>
      <c r="AB92">
        <f t="shared" ref="AB92:AB107" si="117">AB91</f>
        <v>160</v>
      </c>
      <c r="AC92" s="9">
        <f t="shared" ref="AC92:AC95" si="118">AC91</f>
        <v>10000</v>
      </c>
      <c r="AD92" s="20"/>
      <c r="AE92" s="20">
        <f t="shared" si="103"/>
        <v>75</v>
      </c>
      <c r="AF92" s="20">
        <f t="shared" si="114"/>
        <v>10250</v>
      </c>
      <c r="AG92" s="20">
        <f t="shared" si="115"/>
        <v>225</v>
      </c>
      <c r="AH92" s="20">
        <f>SUM($AF$18:AF92)</f>
        <v>302400</v>
      </c>
      <c r="AI92" s="9"/>
      <c r="AJ92" s="9"/>
      <c r="AK92" s="9"/>
      <c r="AL92" s="9"/>
      <c r="BM92" s="16">
        <f t="shared" si="95"/>
        <v>90</v>
      </c>
      <c r="BN92" s="47">
        <f t="shared" si="96"/>
        <v>2</v>
      </c>
      <c r="BO92" s="48">
        <v>75</v>
      </c>
      <c r="BP92" s="16" t="s">
        <v>230</v>
      </c>
      <c r="BQ92" s="19">
        <f t="shared" si="104"/>
        <v>1800</v>
      </c>
      <c r="BR92" s="19">
        <f t="shared" si="105"/>
        <v>900</v>
      </c>
      <c r="BS92" s="19">
        <f t="shared" si="106"/>
        <v>600</v>
      </c>
      <c r="BT92" s="19">
        <f t="shared" si="97"/>
        <v>300</v>
      </c>
      <c r="BU92" s="19">
        <f t="shared" si="107"/>
        <v>1050</v>
      </c>
      <c r="BV92" s="19">
        <f t="shared" si="108"/>
        <v>525</v>
      </c>
      <c r="BW92" s="19">
        <f t="shared" si="109"/>
        <v>350</v>
      </c>
      <c r="BX92" s="19">
        <f t="shared" si="98"/>
        <v>170</v>
      </c>
      <c r="BY92" s="49">
        <f t="shared" si="110"/>
        <v>160</v>
      </c>
      <c r="BZ92" s="19">
        <f t="shared" si="111"/>
        <v>10000</v>
      </c>
    </row>
    <row r="93" spans="1:78" x14ac:dyDescent="0.3">
      <c r="A93" s="25">
        <v>76</v>
      </c>
      <c r="B93" s="73">
        <v>14</v>
      </c>
      <c r="C93">
        <f t="shared" si="116"/>
        <v>5.5999999999999979</v>
      </c>
      <c r="D93">
        <f>D92</f>
        <v>68</v>
      </c>
      <c r="F93" s="2">
        <f t="shared" si="99"/>
        <v>1074</v>
      </c>
      <c r="G93" s="15">
        <f>G92</f>
        <v>17</v>
      </c>
      <c r="I93" s="16">
        <f t="shared" si="92"/>
        <v>1611</v>
      </c>
      <c r="J93">
        <f t="shared" si="100"/>
        <v>25</v>
      </c>
      <c r="O93">
        <f>O92</f>
        <v>90</v>
      </c>
      <c r="P93">
        <f t="shared" si="101"/>
        <v>2</v>
      </c>
      <c r="Q93" s="36">
        <v>2</v>
      </c>
      <c r="R93" s="25">
        <v>2</v>
      </c>
      <c r="S93" s="29" t="s">
        <v>231</v>
      </c>
      <c r="T93" s="9">
        <f t="shared" si="102"/>
        <v>51</v>
      </c>
      <c r="U93" s="20">
        <f t="shared" si="93"/>
        <v>1387.2</v>
      </c>
      <c r="V93" s="20">
        <f>V91</f>
        <v>1200</v>
      </c>
      <c r="W93" s="20">
        <f>SUM($U$18:U93)+SUM($V$18:V93)</f>
        <v>132794.4</v>
      </c>
      <c r="X93" s="20"/>
      <c r="Y93" s="20">
        <f t="shared" si="94"/>
        <v>285.59999999999991</v>
      </c>
      <c r="Z93" s="20">
        <f>Z91</f>
        <v>700</v>
      </c>
      <c r="AA93" s="9">
        <f>SUM($Y$18:Y93)+SUM($Z$18:Z93)</f>
        <v>63458.19999999999</v>
      </c>
      <c r="AB93">
        <f t="shared" si="117"/>
        <v>160</v>
      </c>
      <c r="AC93" s="9">
        <f t="shared" si="118"/>
        <v>10000</v>
      </c>
      <c r="AD93" s="20"/>
      <c r="AE93" s="20">
        <f t="shared" si="103"/>
        <v>76</v>
      </c>
      <c r="AF93" s="20">
        <f t="shared" si="114"/>
        <v>10475</v>
      </c>
      <c r="AG93" s="20">
        <f t="shared" si="115"/>
        <v>225</v>
      </c>
      <c r="AH93" s="20">
        <f>SUM($AF$18:AF93)</f>
        <v>312875</v>
      </c>
      <c r="AI93" s="9"/>
      <c r="AK93" s="9"/>
      <c r="AL93" s="9"/>
      <c r="BM93" s="24">
        <f t="shared" si="95"/>
        <v>90</v>
      </c>
      <c r="BN93" s="44">
        <f t="shared" si="96"/>
        <v>2</v>
      </c>
      <c r="BO93" s="37">
        <v>76</v>
      </c>
      <c r="BP93" s="24" t="s">
        <v>231</v>
      </c>
      <c r="BQ93" s="23">
        <f t="shared" si="104"/>
        <v>1200</v>
      </c>
      <c r="BR93" s="23">
        <f t="shared" si="105"/>
        <v>600</v>
      </c>
      <c r="BS93" s="23">
        <f t="shared" si="106"/>
        <v>400</v>
      </c>
      <c r="BT93" s="23">
        <f t="shared" si="97"/>
        <v>200</v>
      </c>
      <c r="BU93" s="23">
        <f t="shared" si="107"/>
        <v>700</v>
      </c>
      <c r="BV93" s="23">
        <f t="shared" si="108"/>
        <v>350</v>
      </c>
      <c r="BW93" s="23">
        <f t="shared" si="109"/>
        <v>230</v>
      </c>
      <c r="BX93" s="23">
        <f t="shared" si="98"/>
        <v>110</v>
      </c>
      <c r="BY93" s="41">
        <f t="shared" si="110"/>
        <v>160</v>
      </c>
      <c r="BZ93" s="23">
        <f t="shared" si="111"/>
        <v>10000</v>
      </c>
    </row>
    <row r="94" spans="1:78" x14ac:dyDescent="0.3">
      <c r="A94" s="25">
        <v>77</v>
      </c>
      <c r="B94" s="73">
        <v>14</v>
      </c>
      <c r="C94">
        <f t="shared" si="116"/>
        <v>5.5999999999999979</v>
      </c>
      <c r="D94">
        <f>D93</f>
        <v>68</v>
      </c>
      <c r="F94" s="2">
        <f t="shared" si="99"/>
        <v>1088</v>
      </c>
      <c r="G94" s="16">
        <f>G93</f>
        <v>17</v>
      </c>
      <c r="I94" s="17">
        <f t="shared" si="92"/>
        <v>1632</v>
      </c>
      <c r="J94">
        <f t="shared" si="100"/>
        <v>25</v>
      </c>
      <c r="O94">
        <f>O93</f>
        <v>90</v>
      </c>
      <c r="P94">
        <f t="shared" si="101"/>
        <v>2</v>
      </c>
      <c r="Q94" s="36">
        <v>2</v>
      </c>
      <c r="R94" s="25">
        <v>2</v>
      </c>
      <c r="S94" s="28" t="s">
        <v>232</v>
      </c>
      <c r="T94" s="9">
        <f t="shared" si="102"/>
        <v>51</v>
      </c>
      <c r="U94" s="20">
        <f t="shared" si="93"/>
        <v>1387.2</v>
      </c>
      <c r="V94" s="9">
        <f t="shared" ref="V94:V106" si="119">V93</f>
        <v>1200</v>
      </c>
      <c r="W94" s="20">
        <f>SUM($U$18:U94)+SUM($V$18:V94)</f>
        <v>135381.59999999998</v>
      </c>
      <c r="X94" s="20"/>
      <c r="Y94" s="20">
        <f t="shared" si="94"/>
        <v>285.59999999999991</v>
      </c>
      <c r="Z94" s="9">
        <f t="shared" ref="Z94:Z106" si="120">Z93</f>
        <v>700</v>
      </c>
      <c r="AA94" s="9">
        <f>SUM($Y$18:Y94)+SUM($Z$18:Z94)</f>
        <v>64443.799999999988</v>
      </c>
      <c r="AB94">
        <f t="shared" si="117"/>
        <v>160</v>
      </c>
      <c r="AC94" s="9">
        <f t="shared" si="118"/>
        <v>10000</v>
      </c>
      <c r="AD94" s="20"/>
      <c r="AE94" s="20">
        <f t="shared" si="103"/>
        <v>77</v>
      </c>
      <c r="AF94" s="20">
        <f t="shared" si="114"/>
        <v>10700</v>
      </c>
      <c r="AG94" s="20">
        <f t="shared" si="115"/>
        <v>225</v>
      </c>
      <c r="AH94" s="20">
        <f>SUM($AF$18:AF94)</f>
        <v>323575</v>
      </c>
      <c r="AI94" s="9"/>
      <c r="AJ94" s="9"/>
      <c r="AK94" s="9"/>
      <c r="AL94" s="9"/>
      <c r="BM94" s="24">
        <f t="shared" si="95"/>
        <v>90</v>
      </c>
      <c r="BN94" s="44">
        <f t="shared" si="96"/>
        <v>2</v>
      </c>
      <c r="BO94" s="37">
        <v>77</v>
      </c>
      <c r="BP94" s="24" t="s">
        <v>232</v>
      </c>
      <c r="BQ94" s="23">
        <f t="shared" si="104"/>
        <v>1200</v>
      </c>
      <c r="BR94" s="23">
        <f t="shared" si="105"/>
        <v>600</v>
      </c>
      <c r="BS94" s="23">
        <f t="shared" si="106"/>
        <v>400</v>
      </c>
      <c r="BT94" s="23">
        <f t="shared" si="97"/>
        <v>200</v>
      </c>
      <c r="BU94" s="23">
        <f t="shared" si="107"/>
        <v>700</v>
      </c>
      <c r="BV94" s="23">
        <f t="shared" si="108"/>
        <v>350</v>
      </c>
      <c r="BW94" s="23">
        <f t="shared" si="109"/>
        <v>230</v>
      </c>
      <c r="BX94" s="23">
        <f t="shared" si="98"/>
        <v>110</v>
      </c>
      <c r="BY94" s="41">
        <f t="shared" si="110"/>
        <v>160</v>
      </c>
      <c r="BZ94" s="23">
        <f t="shared" si="111"/>
        <v>10000</v>
      </c>
    </row>
    <row r="95" spans="1:78" x14ac:dyDescent="0.3">
      <c r="A95" s="25">
        <v>78</v>
      </c>
      <c r="B95" s="73">
        <v>14</v>
      </c>
      <c r="C95">
        <f t="shared" si="116"/>
        <v>5.5999999999999979</v>
      </c>
      <c r="D95">
        <f>D94</f>
        <v>68</v>
      </c>
      <c r="F95" s="2">
        <f t="shared" si="99"/>
        <v>1102</v>
      </c>
      <c r="G95" s="16">
        <f>G94</f>
        <v>17</v>
      </c>
      <c r="I95" s="17">
        <f t="shared" si="92"/>
        <v>1653</v>
      </c>
      <c r="J95">
        <f t="shared" si="100"/>
        <v>25</v>
      </c>
      <c r="K95" s="18" t="s">
        <v>273</v>
      </c>
      <c r="L95" s="18">
        <f>I95*9</f>
        <v>14877</v>
      </c>
      <c r="M95" s="18">
        <v>45</v>
      </c>
      <c r="N95" s="18"/>
      <c r="O95">
        <f>O94</f>
        <v>90</v>
      </c>
      <c r="P95">
        <f t="shared" si="101"/>
        <v>2</v>
      </c>
      <c r="Q95" s="36">
        <v>2</v>
      </c>
      <c r="R95" s="25">
        <v>2</v>
      </c>
      <c r="S95" s="31" t="s">
        <v>233</v>
      </c>
      <c r="T95" s="32">
        <f t="shared" si="102"/>
        <v>51</v>
      </c>
      <c r="U95" s="32">
        <f t="shared" si="93"/>
        <v>1387.2</v>
      </c>
      <c r="V95" s="32">
        <f>V94*1.5</f>
        <v>1800</v>
      </c>
      <c r="W95" s="32">
        <f>SUM($U$18:U95)+SUM($V$18:V95)</f>
        <v>138568.79999999999</v>
      </c>
      <c r="X95" s="32"/>
      <c r="Y95" s="32">
        <f t="shared" si="94"/>
        <v>285.59999999999991</v>
      </c>
      <c r="Z95" s="32">
        <f>Z94*1.5</f>
        <v>1050</v>
      </c>
      <c r="AA95" s="32">
        <f>SUM($Y$18:Y95)+SUM($Z$18:Z95)</f>
        <v>65779.399999999994</v>
      </c>
      <c r="AB95" s="30">
        <f t="shared" si="117"/>
        <v>160</v>
      </c>
      <c r="AC95" s="32">
        <f t="shared" si="118"/>
        <v>10000</v>
      </c>
      <c r="AD95" s="20"/>
      <c r="AE95" s="20">
        <f t="shared" si="103"/>
        <v>78</v>
      </c>
      <c r="AF95" s="20">
        <f t="shared" si="114"/>
        <v>10925</v>
      </c>
      <c r="AG95" s="20">
        <f>AG88+25</f>
        <v>250</v>
      </c>
      <c r="AH95" s="20">
        <f>SUM($AF$18:AF95)</f>
        <v>334500</v>
      </c>
      <c r="AI95" s="9"/>
      <c r="AJ95" s="9"/>
      <c r="AK95" s="9"/>
      <c r="AL95" s="9"/>
      <c r="BM95" s="16">
        <f t="shared" si="95"/>
        <v>90</v>
      </c>
      <c r="BN95" s="47">
        <f t="shared" si="96"/>
        <v>2</v>
      </c>
      <c r="BO95" s="48">
        <v>78</v>
      </c>
      <c r="BP95" s="16" t="s">
        <v>233</v>
      </c>
      <c r="BQ95" s="19">
        <f t="shared" si="104"/>
        <v>1800</v>
      </c>
      <c r="BR95" s="19">
        <f t="shared" si="105"/>
        <v>900</v>
      </c>
      <c r="BS95" s="19">
        <f t="shared" si="106"/>
        <v>600</v>
      </c>
      <c r="BT95" s="19">
        <f t="shared" si="97"/>
        <v>300</v>
      </c>
      <c r="BU95" s="19">
        <f t="shared" si="107"/>
        <v>1050</v>
      </c>
      <c r="BV95" s="19">
        <f t="shared" si="108"/>
        <v>525</v>
      </c>
      <c r="BW95" s="19">
        <f t="shared" si="109"/>
        <v>350</v>
      </c>
      <c r="BX95" s="19">
        <f t="shared" si="98"/>
        <v>170</v>
      </c>
      <c r="BY95" s="49">
        <f t="shared" si="110"/>
        <v>160</v>
      </c>
      <c r="BZ95" s="19">
        <f t="shared" si="111"/>
        <v>10000</v>
      </c>
    </row>
    <row r="96" spans="1:78" x14ac:dyDescent="0.3">
      <c r="A96" s="25">
        <v>79</v>
      </c>
      <c r="B96" s="73">
        <v>14</v>
      </c>
      <c r="C96">
        <f>C95+0.3</f>
        <v>5.8999999999999977</v>
      </c>
      <c r="D96">
        <f>D95+4</f>
        <v>72</v>
      </c>
      <c r="F96" s="2">
        <f t="shared" si="99"/>
        <v>1116</v>
      </c>
      <c r="G96" s="2">
        <f>G95+1</f>
        <v>18</v>
      </c>
      <c r="I96" s="15">
        <f t="shared" si="92"/>
        <v>1674</v>
      </c>
      <c r="J96">
        <f t="shared" si="100"/>
        <v>27</v>
      </c>
      <c r="O96">
        <v>120</v>
      </c>
      <c r="P96">
        <f t="shared" si="101"/>
        <v>3</v>
      </c>
      <c r="Q96" s="36">
        <v>2</v>
      </c>
      <c r="R96" s="25">
        <v>2</v>
      </c>
      <c r="S96" s="28" t="s">
        <v>234</v>
      </c>
      <c r="T96" s="9">
        <f t="shared" si="102"/>
        <v>71</v>
      </c>
      <c r="U96" s="20">
        <f t="shared" si="93"/>
        <v>2044.8000000000002</v>
      </c>
      <c r="V96" s="9">
        <v>1800</v>
      </c>
      <c r="W96" s="20">
        <f>SUM($U$18:U96)+SUM($V$18:V96)</f>
        <v>142413.59999999998</v>
      </c>
      <c r="X96" s="9"/>
      <c r="Y96" s="20">
        <f t="shared" si="94"/>
        <v>418.89999999999986</v>
      </c>
      <c r="Z96" s="9">
        <f>Z90+350</f>
        <v>1050</v>
      </c>
      <c r="AA96" s="9">
        <f>SUM($Y$18:Y96)+SUM($Z$18:Z96)</f>
        <v>67248.299999999988</v>
      </c>
      <c r="AB96">
        <f t="shared" si="117"/>
        <v>160</v>
      </c>
      <c r="AC96" s="9">
        <v>14000</v>
      </c>
      <c r="AD96" s="20"/>
      <c r="AE96" s="20">
        <f t="shared" si="103"/>
        <v>79</v>
      </c>
      <c r="AF96" s="20">
        <f t="shared" si="114"/>
        <v>11175</v>
      </c>
      <c r="AG96" s="20">
        <f>AG95</f>
        <v>250</v>
      </c>
      <c r="AH96" s="20">
        <f>SUM($AF$18:AF96)</f>
        <v>345675</v>
      </c>
      <c r="AI96" s="9"/>
      <c r="AJ96" s="9"/>
      <c r="AK96" s="9"/>
      <c r="AL96" s="9"/>
      <c r="BM96" s="24">
        <f t="shared" si="95"/>
        <v>120</v>
      </c>
      <c r="BN96" s="44">
        <f t="shared" si="96"/>
        <v>2</v>
      </c>
      <c r="BO96" s="37">
        <v>79</v>
      </c>
      <c r="BP96" s="24" t="s">
        <v>234</v>
      </c>
      <c r="BQ96" s="23">
        <f t="shared" si="104"/>
        <v>1800</v>
      </c>
      <c r="BR96" s="23">
        <f t="shared" si="105"/>
        <v>900</v>
      </c>
      <c r="BS96" s="23">
        <f t="shared" si="106"/>
        <v>600</v>
      </c>
      <c r="BT96" s="23">
        <f t="shared" si="97"/>
        <v>300</v>
      </c>
      <c r="BU96" s="23">
        <f t="shared" si="107"/>
        <v>1050</v>
      </c>
      <c r="BV96" s="23">
        <f t="shared" si="108"/>
        <v>525</v>
      </c>
      <c r="BW96" s="23">
        <f t="shared" si="109"/>
        <v>350</v>
      </c>
      <c r="BX96" s="23">
        <f t="shared" si="98"/>
        <v>170</v>
      </c>
      <c r="BY96" s="41">
        <f t="shared" si="110"/>
        <v>160</v>
      </c>
      <c r="BZ96" s="23">
        <f t="shared" si="111"/>
        <v>14000</v>
      </c>
    </row>
    <row r="97" spans="1:78" x14ac:dyDescent="0.3">
      <c r="A97" s="25">
        <v>80</v>
      </c>
      <c r="B97" s="73">
        <v>14</v>
      </c>
      <c r="C97">
        <f t="shared" ref="C97:C101" si="121">C96</f>
        <v>5.8999999999999977</v>
      </c>
      <c r="D97">
        <f>D96</f>
        <v>72</v>
      </c>
      <c r="F97" s="2">
        <f t="shared" si="99"/>
        <v>1130</v>
      </c>
      <c r="G97" s="2">
        <f>G96</f>
        <v>18</v>
      </c>
      <c r="I97" s="15">
        <f t="shared" si="92"/>
        <v>1695</v>
      </c>
      <c r="J97">
        <f t="shared" si="100"/>
        <v>27</v>
      </c>
      <c r="O97">
        <f>O96</f>
        <v>120</v>
      </c>
      <c r="P97">
        <f t="shared" si="101"/>
        <v>3</v>
      </c>
      <c r="Q97" s="36">
        <v>2</v>
      </c>
      <c r="R97" s="25">
        <v>2</v>
      </c>
      <c r="S97" s="29" t="s">
        <v>235</v>
      </c>
      <c r="T97" s="9">
        <f t="shared" si="102"/>
        <v>71</v>
      </c>
      <c r="U97" s="20">
        <f t="shared" si="93"/>
        <v>2044.8000000000002</v>
      </c>
      <c r="V97" s="9">
        <f t="shared" si="119"/>
        <v>1800</v>
      </c>
      <c r="W97" s="20">
        <f>SUM($U$18:U97)+SUM($V$18:V97)</f>
        <v>146258.4</v>
      </c>
      <c r="X97" s="9"/>
      <c r="Y97" s="20">
        <f t="shared" si="94"/>
        <v>418.89999999999986</v>
      </c>
      <c r="Z97" s="9">
        <f t="shared" si="120"/>
        <v>1050</v>
      </c>
      <c r="AA97" s="9">
        <f>SUM($Y$18:Y97)+SUM($Z$18:Z97)</f>
        <v>68717.199999999983</v>
      </c>
      <c r="AB97">
        <f t="shared" si="117"/>
        <v>160</v>
      </c>
      <c r="AC97" s="9">
        <f t="shared" ref="AC97:AC101" si="122">AC96</f>
        <v>14000</v>
      </c>
      <c r="AD97" s="20"/>
      <c r="AE97" s="35">
        <f t="shared" si="103"/>
        <v>80</v>
      </c>
      <c r="AF97" s="35">
        <f t="shared" si="114"/>
        <v>11425</v>
      </c>
      <c r="AG97" s="35">
        <f>AG96</f>
        <v>250</v>
      </c>
      <c r="AH97" s="35">
        <f>SUM($AF$18:AF97)</f>
        <v>357100</v>
      </c>
      <c r="AI97" s="9"/>
      <c r="AJ97" s="9"/>
      <c r="AK97" s="9"/>
      <c r="AL97" s="9"/>
      <c r="BM97" s="24">
        <f t="shared" si="95"/>
        <v>120</v>
      </c>
      <c r="BN97" s="44">
        <f t="shared" si="96"/>
        <v>2</v>
      </c>
      <c r="BO97" s="37">
        <v>80</v>
      </c>
      <c r="BP97" s="24" t="s">
        <v>235</v>
      </c>
      <c r="BQ97" s="23">
        <f t="shared" si="104"/>
        <v>1800</v>
      </c>
      <c r="BR97" s="23">
        <f t="shared" si="105"/>
        <v>900</v>
      </c>
      <c r="BS97" s="23">
        <f t="shared" si="106"/>
        <v>600</v>
      </c>
      <c r="BT97" s="23">
        <f t="shared" si="97"/>
        <v>300</v>
      </c>
      <c r="BU97" s="23">
        <f t="shared" si="107"/>
        <v>1050</v>
      </c>
      <c r="BV97" s="23">
        <f t="shared" si="108"/>
        <v>525</v>
      </c>
      <c r="BW97" s="23">
        <f t="shared" si="109"/>
        <v>350</v>
      </c>
      <c r="BX97" s="23">
        <f t="shared" si="98"/>
        <v>170</v>
      </c>
      <c r="BY97" s="41">
        <f t="shared" si="110"/>
        <v>160</v>
      </c>
      <c r="BZ97" s="23">
        <f t="shared" si="111"/>
        <v>14000</v>
      </c>
    </row>
    <row r="98" spans="1:78" x14ac:dyDescent="0.3">
      <c r="A98" s="25">
        <v>81</v>
      </c>
      <c r="B98" s="73">
        <v>14</v>
      </c>
      <c r="C98">
        <f t="shared" si="121"/>
        <v>5.8999999999999977</v>
      </c>
      <c r="D98">
        <f>D97</f>
        <v>72</v>
      </c>
      <c r="F98" s="2">
        <f t="shared" si="99"/>
        <v>1144</v>
      </c>
      <c r="G98" s="15">
        <f>G97</f>
        <v>18</v>
      </c>
      <c r="I98" s="16">
        <f t="shared" si="92"/>
        <v>1716</v>
      </c>
      <c r="J98">
        <f t="shared" si="100"/>
        <v>27</v>
      </c>
      <c r="K98" s="18" t="s">
        <v>273</v>
      </c>
      <c r="L98" s="18">
        <f>I98*9</f>
        <v>15444</v>
      </c>
      <c r="M98" s="18">
        <v>45</v>
      </c>
      <c r="N98" s="18"/>
      <c r="O98">
        <f>O97</f>
        <v>120</v>
      </c>
      <c r="P98">
        <f t="shared" si="101"/>
        <v>3</v>
      </c>
      <c r="Q98" s="36">
        <v>2</v>
      </c>
      <c r="R98" s="25">
        <v>2</v>
      </c>
      <c r="S98" s="28" t="s">
        <v>236</v>
      </c>
      <c r="T98" s="9">
        <f t="shared" si="102"/>
        <v>71</v>
      </c>
      <c r="U98" s="20">
        <f t="shared" si="93"/>
        <v>2044.8000000000002</v>
      </c>
      <c r="V98" s="20">
        <f>V97*1.5</f>
        <v>2700</v>
      </c>
      <c r="W98" s="20">
        <f>SUM($U$18:U98)+SUM($V$18:V98)</f>
        <v>151003.20000000001</v>
      </c>
      <c r="X98" s="20"/>
      <c r="Y98" s="20">
        <f t="shared" si="94"/>
        <v>418.89999999999986</v>
      </c>
      <c r="Z98" s="20">
        <f>Z97*1.5</f>
        <v>1575</v>
      </c>
      <c r="AA98" s="9">
        <f>SUM($Y$18:Y98)+SUM($Z$18:Z98)</f>
        <v>70711.099999999991</v>
      </c>
      <c r="AB98">
        <f t="shared" si="117"/>
        <v>160</v>
      </c>
      <c r="AC98" s="9">
        <f t="shared" si="122"/>
        <v>14000</v>
      </c>
      <c r="AD98" s="20"/>
      <c r="AE98" s="20">
        <f t="shared" si="103"/>
        <v>81</v>
      </c>
      <c r="AF98" s="20">
        <f>AF97+AG97</f>
        <v>11675</v>
      </c>
      <c r="AG98" s="20">
        <f>AG97</f>
        <v>250</v>
      </c>
      <c r="AH98" s="20">
        <f>SUM($AF$18:AF98)</f>
        <v>368775</v>
      </c>
      <c r="AI98" s="9"/>
      <c r="AJ98" s="9"/>
      <c r="AK98" s="9"/>
      <c r="AL98" s="9"/>
      <c r="BM98" s="16">
        <f t="shared" si="95"/>
        <v>120</v>
      </c>
      <c r="BN98" s="47">
        <f t="shared" si="96"/>
        <v>2</v>
      </c>
      <c r="BO98" s="48">
        <v>81</v>
      </c>
      <c r="BP98" s="16" t="s">
        <v>236</v>
      </c>
      <c r="BQ98" s="19">
        <f t="shared" si="104"/>
        <v>2700</v>
      </c>
      <c r="BR98" s="19">
        <f t="shared" si="105"/>
        <v>1350</v>
      </c>
      <c r="BS98" s="19">
        <f t="shared" si="106"/>
        <v>900</v>
      </c>
      <c r="BT98" s="19">
        <f t="shared" si="97"/>
        <v>450</v>
      </c>
      <c r="BU98" s="19">
        <f t="shared" si="107"/>
        <v>1575</v>
      </c>
      <c r="BV98" s="19">
        <f t="shared" si="108"/>
        <v>787.5</v>
      </c>
      <c r="BW98" s="19">
        <f t="shared" si="109"/>
        <v>520</v>
      </c>
      <c r="BX98" s="19">
        <f t="shared" si="98"/>
        <v>260</v>
      </c>
      <c r="BY98" s="49">
        <f t="shared" si="110"/>
        <v>160</v>
      </c>
      <c r="BZ98" s="19">
        <f t="shared" si="111"/>
        <v>14000</v>
      </c>
    </row>
    <row r="99" spans="1:78" x14ac:dyDescent="0.3">
      <c r="A99" s="25">
        <v>82</v>
      </c>
      <c r="B99" s="73">
        <v>14</v>
      </c>
      <c r="C99">
        <f t="shared" si="121"/>
        <v>5.8999999999999977</v>
      </c>
      <c r="D99">
        <f>D98</f>
        <v>72</v>
      </c>
      <c r="F99" s="2">
        <f t="shared" si="99"/>
        <v>1158</v>
      </c>
      <c r="G99" s="15">
        <f>G98</f>
        <v>18</v>
      </c>
      <c r="I99" s="16">
        <f t="shared" si="92"/>
        <v>1737</v>
      </c>
      <c r="J99">
        <f t="shared" si="100"/>
        <v>27</v>
      </c>
      <c r="O99">
        <f>O98</f>
        <v>120</v>
      </c>
      <c r="P99">
        <f t="shared" si="101"/>
        <v>3</v>
      </c>
      <c r="Q99" s="36">
        <v>2</v>
      </c>
      <c r="R99" s="25">
        <v>2</v>
      </c>
      <c r="S99" s="29" t="s">
        <v>237</v>
      </c>
      <c r="T99" s="9">
        <f t="shared" si="102"/>
        <v>71</v>
      </c>
      <c r="U99" s="20">
        <f t="shared" si="93"/>
        <v>2044.8000000000002</v>
      </c>
      <c r="V99" s="20">
        <f>V97</f>
        <v>1800</v>
      </c>
      <c r="W99" s="20">
        <f>SUM($U$18:U99)+SUM($V$18:V99)</f>
        <v>154848</v>
      </c>
      <c r="X99" s="20"/>
      <c r="Y99" s="20">
        <f t="shared" si="94"/>
        <v>418.89999999999986</v>
      </c>
      <c r="Z99" s="20">
        <f>Z97</f>
        <v>1050</v>
      </c>
      <c r="AA99" s="9">
        <f>SUM($Y$18:Y99)+SUM($Z$18:Z99)</f>
        <v>72179.999999999985</v>
      </c>
      <c r="AB99">
        <f t="shared" si="117"/>
        <v>160</v>
      </c>
      <c r="AC99" s="9">
        <f t="shared" si="122"/>
        <v>14000</v>
      </c>
      <c r="AD99" s="20"/>
      <c r="AE99" s="20">
        <f t="shared" si="103"/>
        <v>82</v>
      </c>
      <c r="AF99" s="20">
        <f>AF98+AG98</f>
        <v>11925</v>
      </c>
      <c r="AG99" s="20">
        <f>AG98</f>
        <v>250</v>
      </c>
      <c r="AH99" s="20">
        <f>SUM($AF$18:AF99)</f>
        <v>380700</v>
      </c>
      <c r="AI99" s="9"/>
      <c r="AJ99" s="9"/>
      <c r="AK99" s="9"/>
      <c r="AL99" s="9"/>
      <c r="BM99" s="24">
        <f t="shared" si="95"/>
        <v>120</v>
      </c>
      <c r="BN99" s="44">
        <f t="shared" si="96"/>
        <v>2</v>
      </c>
      <c r="BO99" s="37">
        <v>82</v>
      </c>
      <c r="BP99" s="24" t="s">
        <v>237</v>
      </c>
      <c r="BQ99" s="23">
        <f t="shared" si="104"/>
        <v>1800</v>
      </c>
      <c r="BR99" s="23">
        <f t="shared" si="105"/>
        <v>900</v>
      </c>
      <c r="BS99" s="23">
        <f t="shared" si="106"/>
        <v>600</v>
      </c>
      <c r="BT99" s="23">
        <f t="shared" si="97"/>
        <v>300</v>
      </c>
      <c r="BU99" s="23">
        <f t="shared" si="107"/>
        <v>1050</v>
      </c>
      <c r="BV99" s="23">
        <f t="shared" si="108"/>
        <v>525</v>
      </c>
      <c r="BW99" s="23">
        <f t="shared" si="109"/>
        <v>350</v>
      </c>
      <c r="BX99" s="23">
        <f t="shared" si="98"/>
        <v>170</v>
      </c>
      <c r="BY99" s="41">
        <f t="shared" si="110"/>
        <v>160</v>
      </c>
      <c r="BZ99" s="23">
        <f t="shared" si="111"/>
        <v>14000</v>
      </c>
    </row>
    <row r="100" spans="1:78" x14ac:dyDescent="0.3">
      <c r="A100" s="25">
        <v>83</v>
      </c>
      <c r="B100" s="73">
        <v>14</v>
      </c>
      <c r="C100">
        <f t="shared" si="121"/>
        <v>5.8999999999999977</v>
      </c>
      <c r="D100">
        <f>D99</f>
        <v>72</v>
      </c>
      <c r="F100" s="2">
        <f t="shared" si="99"/>
        <v>1172</v>
      </c>
      <c r="G100" s="16">
        <f>G99</f>
        <v>18</v>
      </c>
      <c r="I100" s="17">
        <f t="shared" si="92"/>
        <v>1758</v>
      </c>
      <c r="J100">
        <f t="shared" si="100"/>
        <v>27</v>
      </c>
      <c r="O100">
        <f>O99</f>
        <v>120</v>
      </c>
      <c r="P100">
        <f t="shared" si="101"/>
        <v>3</v>
      </c>
      <c r="Q100" s="36">
        <v>2</v>
      </c>
      <c r="R100" s="25">
        <v>2</v>
      </c>
      <c r="S100" s="28" t="s">
        <v>238</v>
      </c>
      <c r="T100" s="9">
        <f t="shared" si="102"/>
        <v>71</v>
      </c>
      <c r="U100" s="20">
        <f t="shared" si="93"/>
        <v>2044.8000000000002</v>
      </c>
      <c r="V100" s="20">
        <f t="shared" si="119"/>
        <v>1800</v>
      </c>
      <c r="W100" s="20">
        <f>SUM($U$18:U100)+SUM($V$18:V100)</f>
        <v>158692.79999999999</v>
      </c>
      <c r="X100" s="20"/>
      <c r="Y100" s="20">
        <f t="shared" si="94"/>
        <v>418.89999999999986</v>
      </c>
      <c r="Z100" s="20">
        <f t="shared" si="120"/>
        <v>1050</v>
      </c>
      <c r="AA100" s="9">
        <f>SUM($Y$18:Y100)+SUM($Z$18:Z100)</f>
        <v>73648.899999999994</v>
      </c>
      <c r="AB100">
        <f t="shared" si="117"/>
        <v>160</v>
      </c>
      <c r="AC100" s="9">
        <f t="shared" si="122"/>
        <v>14000</v>
      </c>
      <c r="AD100" s="20"/>
      <c r="AE100" s="20">
        <f t="shared" si="103"/>
        <v>83</v>
      </c>
      <c r="AF100" s="20">
        <f t="shared" ref="AF100:AF107" si="123">AF99+AG99</f>
        <v>12175</v>
      </c>
      <c r="AG100" s="20">
        <f t="shared" ref="AG100:AG104" si="124">AG99</f>
        <v>250</v>
      </c>
      <c r="AH100" s="20">
        <f>SUM($AF$18:AF100)</f>
        <v>392875</v>
      </c>
      <c r="AI100" s="9"/>
      <c r="AJ100" s="9"/>
      <c r="AK100" s="9"/>
      <c r="AL100" s="9"/>
      <c r="BM100" s="24">
        <f t="shared" si="95"/>
        <v>120</v>
      </c>
      <c r="BN100" s="44">
        <f t="shared" si="96"/>
        <v>2</v>
      </c>
      <c r="BO100" s="37">
        <v>83</v>
      </c>
      <c r="BP100" s="24" t="s">
        <v>238</v>
      </c>
      <c r="BQ100" s="23">
        <f t="shared" si="104"/>
        <v>1800</v>
      </c>
      <c r="BR100" s="23">
        <f t="shared" si="105"/>
        <v>900</v>
      </c>
      <c r="BS100" s="23">
        <f t="shared" si="106"/>
        <v>600</v>
      </c>
      <c r="BT100" s="23">
        <f t="shared" si="97"/>
        <v>300</v>
      </c>
      <c r="BU100" s="23">
        <f t="shared" si="107"/>
        <v>1050</v>
      </c>
      <c r="BV100" s="23">
        <f t="shared" si="108"/>
        <v>525</v>
      </c>
      <c r="BW100" s="23">
        <f t="shared" si="109"/>
        <v>350</v>
      </c>
      <c r="BX100" s="23">
        <f t="shared" si="98"/>
        <v>170</v>
      </c>
      <c r="BY100" s="41">
        <f t="shared" si="110"/>
        <v>160</v>
      </c>
      <c r="BZ100" s="23">
        <f t="shared" si="111"/>
        <v>14000</v>
      </c>
    </row>
    <row r="101" spans="1:78" x14ac:dyDescent="0.3">
      <c r="A101" s="25">
        <v>84</v>
      </c>
      <c r="B101" s="73">
        <v>14</v>
      </c>
      <c r="C101">
        <f t="shared" si="121"/>
        <v>5.8999999999999977</v>
      </c>
      <c r="D101">
        <f>D100</f>
        <v>72</v>
      </c>
      <c r="F101" s="2">
        <f t="shared" si="99"/>
        <v>1186</v>
      </c>
      <c r="G101" s="16">
        <f>G100</f>
        <v>18</v>
      </c>
      <c r="I101" s="17">
        <f t="shared" si="92"/>
        <v>1779</v>
      </c>
      <c r="J101">
        <f t="shared" si="100"/>
        <v>27</v>
      </c>
      <c r="K101" s="18" t="s">
        <v>273</v>
      </c>
      <c r="L101" s="18">
        <f>I101*9</f>
        <v>16011</v>
      </c>
      <c r="M101" s="18">
        <v>45</v>
      </c>
      <c r="N101" s="18"/>
      <c r="O101">
        <f>O100</f>
        <v>120</v>
      </c>
      <c r="P101">
        <f t="shared" si="101"/>
        <v>3</v>
      </c>
      <c r="Q101" s="36">
        <v>2</v>
      </c>
      <c r="R101" s="25">
        <v>2</v>
      </c>
      <c r="S101" s="31" t="s">
        <v>239</v>
      </c>
      <c r="T101" s="32">
        <f t="shared" si="102"/>
        <v>71</v>
      </c>
      <c r="U101" s="32">
        <f t="shared" si="93"/>
        <v>2044.8000000000002</v>
      </c>
      <c r="V101" s="32">
        <f>V100*1.5</f>
        <v>2700</v>
      </c>
      <c r="W101" s="32">
        <f>SUM($U$18:U101)+SUM($V$18:V101)</f>
        <v>163437.6</v>
      </c>
      <c r="X101" s="32"/>
      <c r="Y101" s="32">
        <f t="shared" si="94"/>
        <v>418.89999999999986</v>
      </c>
      <c r="Z101" s="32">
        <f>Z100*1.5</f>
        <v>1575</v>
      </c>
      <c r="AA101" s="32">
        <f>SUM($Y$18:Y101)+SUM($Z$18:Z101)</f>
        <v>75642.799999999988</v>
      </c>
      <c r="AB101" s="30">
        <f t="shared" si="117"/>
        <v>160</v>
      </c>
      <c r="AC101" s="32">
        <f t="shared" si="122"/>
        <v>14000</v>
      </c>
      <c r="AD101" s="20"/>
      <c r="AE101" s="20">
        <f t="shared" si="103"/>
        <v>84</v>
      </c>
      <c r="AF101" s="20">
        <f t="shared" si="123"/>
        <v>12425</v>
      </c>
      <c r="AG101" s="20">
        <f t="shared" si="124"/>
        <v>250</v>
      </c>
      <c r="AH101" s="20">
        <f>SUM($AF$18:AF101)</f>
        <v>405300</v>
      </c>
      <c r="AI101" s="9"/>
      <c r="AJ101" s="9"/>
      <c r="AK101" s="9"/>
      <c r="AL101" s="9"/>
      <c r="BM101" s="16">
        <f t="shared" si="95"/>
        <v>120</v>
      </c>
      <c r="BN101" s="47">
        <f t="shared" si="96"/>
        <v>2</v>
      </c>
      <c r="BO101" s="48">
        <v>84</v>
      </c>
      <c r="BP101" s="16" t="s">
        <v>239</v>
      </c>
      <c r="BQ101" s="19">
        <f t="shared" si="104"/>
        <v>2700</v>
      </c>
      <c r="BR101" s="19">
        <f t="shared" si="105"/>
        <v>1350</v>
      </c>
      <c r="BS101" s="19">
        <f t="shared" si="106"/>
        <v>900</v>
      </c>
      <c r="BT101" s="19">
        <f t="shared" si="97"/>
        <v>450</v>
      </c>
      <c r="BU101" s="19">
        <f t="shared" si="107"/>
        <v>1575</v>
      </c>
      <c r="BV101" s="19">
        <f t="shared" si="108"/>
        <v>787.5</v>
      </c>
      <c r="BW101" s="19">
        <f t="shared" si="109"/>
        <v>520</v>
      </c>
      <c r="BX101" s="19">
        <f t="shared" si="98"/>
        <v>260</v>
      </c>
      <c r="BY101" s="49">
        <f t="shared" si="110"/>
        <v>160</v>
      </c>
      <c r="BZ101" s="19">
        <f t="shared" si="111"/>
        <v>14000</v>
      </c>
    </row>
    <row r="102" spans="1:78" x14ac:dyDescent="0.3">
      <c r="A102" s="25">
        <v>85</v>
      </c>
      <c r="B102" s="73">
        <v>14</v>
      </c>
      <c r="C102">
        <f>C101+0.3</f>
        <v>6.1999999999999975</v>
      </c>
      <c r="D102">
        <f>D101+4</f>
        <v>76</v>
      </c>
      <c r="F102" s="2">
        <f t="shared" si="99"/>
        <v>1200</v>
      </c>
      <c r="G102" s="2">
        <f>G101+1</f>
        <v>19</v>
      </c>
      <c r="I102" s="15">
        <f t="shared" si="92"/>
        <v>1800</v>
      </c>
      <c r="J102">
        <f t="shared" si="100"/>
        <v>28</v>
      </c>
      <c r="O102">
        <v>150</v>
      </c>
      <c r="P102">
        <f t="shared" si="101"/>
        <v>4</v>
      </c>
      <c r="Q102" s="36">
        <v>2</v>
      </c>
      <c r="R102" s="25">
        <v>2</v>
      </c>
      <c r="S102" s="28" t="s">
        <v>240</v>
      </c>
      <c r="T102" s="20">
        <f t="shared" si="102"/>
        <v>91</v>
      </c>
      <c r="U102" s="20">
        <f t="shared" si="93"/>
        <v>2766.4</v>
      </c>
      <c r="V102" s="9">
        <v>2700</v>
      </c>
      <c r="W102" s="20">
        <f>SUM($U$18:U102)+SUM($V$18:V102)</f>
        <v>168904</v>
      </c>
      <c r="X102" s="9"/>
      <c r="Y102" s="20">
        <f t="shared" si="94"/>
        <v>564.19999999999982</v>
      </c>
      <c r="Z102" s="9">
        <f>Z96+500</f>
        <v>1550</v>
      </c>
      <c r="AA102" s="9">
        <f>SUM($Y$18:Y102)+SUM($Z$18:Z102)</f>
        <v>77756.999999999985</v>
      </c>
      <c r="AB102">
        <f t="shared" si="117"/>
        <v>160</v>
      </c>
      <c r="AC102" s="9">
        <v>18000</v>
      </c>
      <c r="AD102" s="20"/>
      <c r="AE102" s="20">
        <f t="shared" si="103"/>
        <v>85</v>
      </c>
      <c r="AF102" s="20">
        <f t="shared" si="123"/>
        <v>12675</v>
      </c>
      <c r="AG102" s="20">
        <f t="shared" si="124"/>
        <v>250</v>
      </c>
      <c r="AH102" s="20">
        <f>SUM($AF$18:AF102)</f>
        <v>417975</v>
      </c>
      <c r="AI102" s="9"/>
      <c r="AJ102" s="9"/>
      <c r="AK102" s="9"/>
      <c r="AL102" s="9"/>
      <c r="BM102" s="24">
        <f t="shared" si="95"/>
        <v>150</v>
      </c>
      <c r="BN102" s="44">
        <f t="shared" si="96"/>
        <v>2</v>
      </c>
      <c r="BO102" s="37">
        <v>85</v>
      </c>
      <c r="BP102" s="24" t="s">
        <v>240</v>
      </c>
      <c r="BQ102" s="23">
        <f t="shared" si="104"/>
        <v>2700</v>
      </c>
      <c r="BR102" s="23">
        <f t="shared" si="105"/>
        <v>1350</v>
      </c>
      <c r="BS102" s="23">
        <f t="shared" si="106"/>
        <v>900</v>
      </c>
      <c r="BT102" s="23">
        <f t="shared" si="97"/>
        <v>450</v>
      </c>
      <c r="BU102" s="23">
        <f t="shared" si="107"/>
        <v>1550</v>
      </c>
      <c r="BV102" s="23">
        <f t="shared" si="108"/>
        <v>775</v>
      </c>
      <c r="BW102" s="23">
        <f t="shared" si="109"/>
        <v>510</v>
      </c>
      <c r="BX102" s="23">
        <f t="shared" si="98"/>
        <v>250</v>
      </c>
      <c r="BY102" s="41">
        <f t="shared" si="110"/>
        <v>160</v>
      </c>
      <c r="BZ102" s="23">
        <f t="shared" si="111"/>
        <v>18000</v>
      </c>
    </row>
    <row r="103" spans="1:78" x14ac:dyDescent="0.3">
      <c r="A103" s="25">
        <v>86</v>
      </c>
      <c r="B103" s="73">
        <v>14</v>
      </c>
      <c r="C103">
        <f t="shared" ref="C103:C107" si="125">C102</f>
        <v>6.1999999999999975</v>
      </c>
      <c r="D103">
        <f>D102</f>
        <v>76</v>
      </c>
      <c r="F103" s="2">
        <f t="shared" si="99"/>
        <v>1214</v>
      </c>
      <c r="G103" s="2">
        <f>G102</f>
        <v>19</v>
      </c>
      <c r="I103" s="15">
        <f t="shared" si="92"/>
        <v>1821</v>
      </c>
      <c r="J103">
        <f t="shared" si="100"/>
        <v>28</v>
      </c>
      <c r="O103">
        <f>O102</f>
        <v>150</v>
      </c>
      <c r="P103">
        <f t="shared" si="101"/>
        <v>4</v>
      </c>
      <c r="Q103" s="36">
        <v>2</v>
      </c>
      <c r="R103" s="25">
        <v>2</v>
      </c>
      <c r="S103" s="29" t="s">
        <v>241</v>
      </c>
      <c r="T103" s="20">
        <f t="shared" si="102"/>
        <v>91</v>
      </c>
      <c r="U103" s="20">
        <f t="shared" si="93"/>
        <v>2766.4</v>
      </c>
      <c r="V103" s="9">
        <f t="shared" si="119"/>
        <v>2700</v>
      </c>
      <c r="W103" s="20">
        <f>SUM($U$18:U103)+SUM($V$18:V103)</f>
        <v>174370.4</v>
      </c>
      <c r="X103" s="9"/>
      <c r="Y103" s="20">
        <f t="shared" si="94"/>
        <v>564.19999999999982</v>
      </c>
      <c r="Z103" s="9">
        <f t="shared" si="120"/>
        <v>1550</v>
      </c>
      <c r="AA103" s="9">
        <f>SUM($Y$18:Y103)+SUM($Z$18:Z103)</f>
        <v>79871.199999999983</v>
      </c>
      <c r="AB103">
        <f t="shared" si="117"/>
        <v>160</v>
      </c>
      <c r="AC103" s="9">
        <f t="shared" ref="AC103:AC107" si="126">AC102</f>
        <v>18000</v>
      </c>
      <c r="AD103" s="20"/>
      <c r="AE103" s="20">
        <f t="shared" si="103"/>
        <v>86</v>
      </c>
      <c r="AF103" s="20">
        <f t="shared" si="123"/>
        <v>12925</v>
      </c>
      <c r="AG103" s="20">
        <f t="shared" si="124"/>
        <v>250</v>
      </c>
      <c r="AH103" s="20">
        <f>SUM($AF$18:AF103)</f>
        <v>430900</v>
      </c>
      <c r="AI103" s="9"/>
      <c r="AJ103" s="9"/>
      <c r="AK103" s="9"/>
      <c r="AL103" s="9"/>
      <c r="BM103" s="24">
        <f t="shared" si="95"/>
        <v>150</v>
      </c>
      <c r="BN103" s="44">
        <f t="shared" si="96"/>
        <v>2</v>
      </c>
      <c r="BO103" s="37">
        <v>86</v>
      </c>
      <c r="BP103" s="24" t="s">
        <v>241</v>
      </c>
      <c r="BQ103" s="23">
        <f t="shared" si="104"/>
        <v>2700</v>
      </c>
      <c r="BR103" s="23">
        <f t="shared" si="105"/>
        <v>1350</v>
      </c>
      <c r="BS103" s="23">
        <f t="shared" si="106"/>
        <v>900</v>
      </c>
      <c r="BT103" s="23">
        <f t="shared" si="97"/>
        <v>450</v>
      </c>
      <c r="BU103" s="23">
        <f t="shared" si="107"/>
        <v>1550</v>
      </c>
      <c r="BV103" s="23">
        <f t="shared" si="108"/>
        <v>775</v>
      </c>
      <c r="BW103" s="23">
        <f t="shared" si="109"/>
        <v>510</v>
      </c>
      <c r="BX103" s="23">
        <f t="shared" si="98"/>
        <v>250</v>
      </c>
      <c r="BY103" s="41">
        <f t="shared" si="110"/>
        <v>160</v>
      </c>
      <c r="BZ103" s="23">
        <f t="shared" si="111"/>
        <v>18000</v>
      </c>
    </row>
    <row r="104" spans="1:78" x14ac:dyDescent="0.3">
      <c r="A104" s="25">
        <v>87</v>
      </c>
      <c r="B104" s="73">
        <v>14</v>
      </c>
      <c r="C104">
        <f t="shared" si="125"/>
        <v>6.1999999999999975</v>
      </c>
      <c r="D104">
        <f>D103</f>
        <v>76</v>
      </c>
      <c r="F104" s="2">
        <f t="shared" si="99"/>
        <v>1228</v>
      </c>
      <c r="G104" s="15">
        <f>G103</f>
        <v>19</v>
      </c>
      <c r="I104" s="16">
        <f t="shared" si="92"/>
        <v>1842</v>
      </c>
      <c r="J104">
        <f t="shared" si="100"/>
        <v>28</v>
      </c>
      <c r="K104" s="18" t="s">
        <v>273</v>
      </c>
      <c r="L104" s="18">
        <f>I104*9</f>
        <v>16578</v>
      </c>
      <c r="M104" s="18">
        <v>45</v>
      </c>
      <c r="N104" s="18"/>
      <c r="O104">
        <f>O103</f>
        <v>150</v>
      </c>
      <c r="P104">
        <f t="shared" si="101"/>
        <v>4</v>
      </c>
      <c r="Q104" s="36">
        <v>2</v>
      </c>
      <c r="R104" s="25">
        <v>2</v>
      </c>
      <c r="S104" s="28" t="s">
        <v>242</v>
      </c>
      <c r="T104" s="20">
        <f t="shared" si="102"/>
        <v>91</v>
      </c>
      <c r="U104" s="20">
        <f t="shared" si="93"/>
        <v>2766.4</v>
      </c>
      <c r="V104" s="20">
        <f>V103*1.5</f>
        <v>4050</v>
      </c>
      <c r="W104" s="20">
        <f>SUM($U$18:U104)+SUM($V$18:V104)</f>
        <v>181186.8</v>
      </c>
      <c r="Y104" s="20">
        <f t="shared" si="94"/>
        <v>564.19999999999982</v>
      </c>
      <c r="Z104" s="20">
        <f>Z103*1.5</f>
        <v>2325</v>
      </c>
      <c r="AA104" s="9">
        <f>SUM($Y$18:Y104)+SUM($Z$18:Z104)</f>
        <v>82760.399999999994</v>
      </c>
      <c r="AB104">
        <f t="shared" si="117"/>
        <v>160</v>
      </c>
      <c r="AC104" s="9">
        <f t="shared" si="126"/>
        <v>18000</v>
      </c>
      <c r="AD104" s="20"/>
      <c r="AE104" s="20">
        <f t="shared" si="103"/>
        <v>87</v>
      </c>
      <c r="AF104" s="20">
        <f t="shared" si="123"/>
        <v>13175</v>
      </c>
      <c r="AG104" s="20">
        <f t="shared" si="124"/>
        <v>250</v>
      </c>
      <c r="AH104" s="20">
        <f>SUM($AF$18:AF104)</f>
        <v>444075</v>
      </c>
      <c r="AI104" s="9"/>
      <c r="AJ104" s="9"/>
      <c r="AK104" s="9"/>
      <c r="AL104" s="9"/>
      <c r="BM104" s="16">
        <f t="shared" si="95"/>
        <v>150</v>
      </c>
      <c r="BN104" s="47">
        <f t="shared" si="96"/>
        <v>2</v>
      </c>
      <c r="BO104" s="48">
        <v>87</v>
      </c>
      <c r="BP104" s="16" t="s">
        <v>242</v>
      </c>
      <c r="BQ104" s="19">
        <f t="shared" si="104"/>
        <v>4050</v>
      </c>
      <c r="BR104" s="19">
        <f t="shared" si="105"/>
        <v>2025</v>
      </c>
      <c r="BS104" s="19">
        <f t="shared" si="106"/>
        <v>1350</v>
      </c>
      <c r="BT104" s="19">
        <f t="shared" si="97"/>
        <v>670</v>
      </c>
      <c r="BU104" s="19">
        <f t="shared" si="107"/>
        <v>2325</v>
      </c>
      <c r="BV104" s="19">
        <f t="shared" si="108"/>
        <v>1162.5</v>
      </c>
      <c r="BW104" s="19">
        <f t="shared" si="109"/>
        <v>770</v>
      </c>
      <c r="BX104" s="19">
        <f t="shared" si="98"/>
        <v>380</v>
      </c>
      <c r="BY104" s="49">
        <f t="shared" si="110"/>
        <v>160</v>
      </c>
      <c r="BZ104" s="19">
        <f t="shared" si="111"/>
        <v>18000</v>
      </c>
    </row>
    <row r="105" spans="1:78" x14ac:dyDescent="0.3">
      <c r="A105" s="25">
        <v>88</v>
      </c>
      <c r="B105" s="73">
        <v>14</v>
      </c>
      <c r="C105">
        <f t="shared" si="125"/>
        <v>6.1999999999999975</v>
      </c>
      <c r="D105">
        <f>D104</f>
        <v>76</v>
      </c>
      <c r="F105" s="2">
        <f t="shared" si="99"/>
        <v>1242</v>
      </c>
      <c r="G105" s="15">
        <f>G104</f>
        <v>19</v>
      </c>
      <c r="I105" s="16">
        <f t="shared" si="92"/>
        <v>1863</v>
      </c>
      <c r="J105">
        <f t="shared" si="100"/>
        <v>28</v>
      </c>
      <c r="O105">
        <f>O104</f>
        <v>150</v>
      </c>
      <c r="P105">
        <f t="shared" si="101"/>
        <v>4</v>
      </c>
      <c r="Q105" s="36">
        <v>2</v>
      </c>
      <c r="R105" s="25">
        <v>2</v>
      </c>
      <c r="S105" s="29" t="s">
        <v>243</v>
      </c>
      <c r="T105" s="20">
        <f t="shared" si="102"/>
        <v>91</v>
      </c>
      <c r="U105" s="20">
        <f t="shared" si="93"/>
        <v>2766.4</v>
      </c>
      <c r="V105" s="20">
        <f>V103</f>
        <v>2700</v>
      </c>
      <c r="W105" s="20">
        <f>SUM($U$18:U105)+SUM($V$18:V105)</f>
        <v>186653.19999999998</v>
      </c>
      <c r="Y105" s="20">
        <f t="shared" si="94"/>
        <v>564.19999999999982</v>
      </c>
      <c r="Z105" s="20">
        <f>Z103</f>
        <v>1550</v>
      </c>
      <c r="AA105" s="9">
        <f>SUM($Y$18:Y105)+SUM($Z$18:Z105)</f>
        <v>84874.599999999991</v>
      </c>
      <c r="AB105">
        <f t="shared" si="117"/>
        <v>160</v>
      </c>
      <c r="AC105" s="9">
        <f t="shared" si="126"/>
        <v>18000</v>
      </c>
      <c r="AD105" s="20"/>
      <c r="AE105" s="20">
        <f t="shared" si="103"/>
        <v>88</v>
      </c>
      <c r="AF105" s="20">
        <f t="shared" si="123"/>
        <v>13425</v>
      </c>
      <c r="AG105" s="20">
        <f>AG98+25</f>
        <v>275</v>
      </c>
      <c r="AH105" s="20">
        <f>SUM($AF$18:AF105)</f>
        <v>457500</v>
      </c>
      <c r="AI105" s="9"/>
      <c r="AJ105" s="9"/>
      <c r="AK105" s="9"/>
      <c r="AL105" s="9"/>
      <c r="BM105" s="24">
        <f t="shared" si="95"/>
        <v>150</v>
      </c>
      <c r="BN105" s="44">
        <f t="shared" si="96"/>
        <v>2</v>
      </c>
      <c r="BO105" s="37">
        <v>88</v>
      </c>
      <c r="BP105" s="24" t="s">
        <v>243</v>
      </c>
      <c r="BQ105" s="23">
        <f t="shared" si="104"/>
        <v>2700</v>
      </c>
      <c r="BR105" s="23">
        <f t="shared" si="105"/>
        <v>1350</v>
      </c>
      <c r="BS105" s="23">
        <f t="shared" si="106"/>
        <v>900</v>
      </c>
      <c r="BT105" s="23">
        <f t="shared" si="97"/>
        <v>450</v>
      </c>
      <c r="BU105" s="23">
        <f t="shared" si="107"/>
        <v>1550</v>
      </c>
      <c r="BV105" s="23">
        <f t="shared" si="108"/>
        <v>775</v>
      </c>
      <c r="BW105" s="23">
        <f t="shared" si="109"/>
        <v>510</v>
      </c>
      <c r="BX105" s="23">
        <f t="shared" si="98"/>
        <v>250</v>
      </c>
      <c r="BY105" s="41">
        <f t="shared" si="110"/>
        <v>160</v>
      </c>
      <c r="BZ105" s="23">
        <f t="shared" si="111"/>
        <v>18000</v>
      </c>
    </row>
    <row r="106" spans="1:78" x14ac:dyDescent="0.3">
      <c r="A106" s="25">
        <v>89</v>
      </c>
      <c r="B106" s="73">
        <v>14</v>
      </c>
      <c r="C106">
        <f t="shared" si="125"/>
        <v>6.1999999999999975</v>
      </c>
      <c r="D106">
        <f>D105</f>
        <v>76</v>
      </c>
      <c r="F106" s="2">
        <f t="shared" si="99"/>
        <v>1256</v>
      </c>
      <c r="G106" s="16">
        <f>G105</f>
        <v>19</v>
      </c>
      <c r="I106" s="17">
        <f t="shared" si="92"/>
        <v>1884</v>
      </c>
      <c r="J106">
        <f t="shared" si="100"/>
        <v>28</v>
      </c>
      <c r="O106">
        <f>O105</f>
        <v>150</v>
      </c>
      <c r="P106">
        <f t="shared" si="101"/>
        <v>4</v>
      </c>
      <c r="Q106" s="36">
        <v>2</v>
      </c>
      <c r="R106" s="25">
        <v>2</v>
      </c>
      <c r="S106" s="28" t="s">
        <v>244</v>
      </c>
      <c r="T106" s="20">
        <f t="shared" si="102"/>
        <v>91</v>
      </c>
      <c r="U106" s="20">
        <f t="shared" si="93"/>
        <v>2766.4</v>
      </c>
      <c r="V106" s="20">
        <f t="shared" si="119"/>
        <v>2700</v>
      </c>
      <c r="W106" s="20">
        <f>SUM($U$18:U106)+SUM($V$18:V106)</f>
        <v>192119.59999999998</v>
      </c>
      <c r="Y106" s="20">
        <f t="shared" si="94"/>
        <v>564.19999999999982</v>
      </c>
      <c r="Z106" s="20">
        <f t="shared" si="120"/>
        <v>1550</v>
      </c>
      <c r="AA106" s="9">
        <f>SUM($Y$18:Y106)+SUM($Z$18:Z106)</f>
        <v>86988.799999999988</v>
      </c>
      <c r="AB106">
        <f t="shared" si="117"/>
        <v>160</v>
      </c>
      <c r="AC106" s="9">
        <f t="shared" si="126"/>
        <v>18000</v>
      </c>
      <c r="AD106" s="20"/>
      <c r="AE106" s="20">
        <f t="shared" si="103"/>
        <v>89</v>
      </c>
      <c r="AF106" s="20">
        <f t="shared" si="123"/>
        <v>13700</v>
      </c>
      <c r="AG106" s="20">
        <f>AG105</f>
        <v>275</v>
      </c>
      <c r="AH106" s="20">
        <f>SUM($AF$18:AF106)</f>
        <v>471200</v>
      </c>
      <c r="AI106" s="9"/>
      <c r="AJ106" s="9"/>
      <c r="AK106" s="9"/>
      <c r="AL106" s="9"/>
      <c r="BM106" s="24">
        <f t="shared" si="95"/>
        <v>150</v>
      </c>
      <c r="BN106" s="44">
        <f t="shared" si="96"/>
        <v>2</v>
      </c>
      <c r="BO106" s="37">
        <v>89</v>
      </c>
      <c r="BP106" s="24" t="s">
        <v>244</v>
      </c>
      <c r="BQ106" s="23">
        <f t="shared" si="104"/>
        <v>2700</v>
      </c>
      <c r="BR106" s="23">
        <f t="shared" si="105"/>
        <v>1350</v>
      </c>
      <c r="BS106" s="23">
        <f t="shared" si="106"/>
        <v>900</v>
      </c>
      <c r="BT106" s="23">
        <f t="shared" si="97"/>
        <v>450</v>
      </c>
      <c r="BU106" s="23">
        <f t="shared" si="107"/>
        <v>1550</v>
      </c>
      <c r="BV106" s="23">
        <f t="shared" si="108"/>
        <v>775</v>
      </c>
      <c r="BW106" s="23">
        <f t="shared" si="109"/>
        <v>510</v>
      </c>
      <c r="BX106" s="23">
        <f t="shared" si="98"/>
        <v>250</v>
      </c>
      <c r="BY106" s="41">
        <f t="shared" si="110"/>
        <v>160</v>
      </c>
      <c r="BZ106" s="23">
        <f t="shared" si="111"/>
        <v>18000</v>
      </c>
    </row>
    <row r="107" spans="1:78" x14ac:dyDescent="0.3">
      <c r="A107" s="25">
        <v>90</v>
      </c>
      <c r="B107" s="73">
        <v>14</v>
      </c>
      <c r="C107">
        <f t="shared" si="125"/>
        <v>6.1999999999999975</v>
      </c>
      <c r="D107">
        <f>D106</f>
        <v>76</v>
      </c>
      <c r="F107" s="2">
        <f t="shared" si="99"/>
        <v>1270</v>
      </c>
      <c r="G107" s="16">
        <f>G106</f>
        <v>19</v>
      </c>
      <c r="I107" s="17">
        <f t="shared" si="92"/>
        <v>1905</v>
      </c>
      <c r="J107">
        <f t="shared" si="100"/>
        <v>28</v>
      </c>
      <c r="K107" s="18" t="s">
        <v>273</v>
      </c>
      <c r="L107" s="18">
        <f>I107*9</f>
        <v>17145</v>
      </c>
      <c r="M107" s="18">
        <v>45</v>
      </c>
      <c r="N107" s="18"/>
      <c r="O107">
        <f>O106</f>
        <v>150</v>
      </c>
      <c r="P107">
        <f t="shared" si="101"/>
        <v>4</v>
      </c>
      <c r="Q107" s="36">
        <v>2</v>
      </c>
      <c r="R107" s="25">
        <v>2</v>
      </c>
      <c r="S107" s="31" t="s">
        <v>245</v>
      </c>
      <c r="T107" s="32">
        <f t="shared" si="102"/>
        <v>91</v>
      </c>
      <c r="U107" s="32">
        <f t="shared" si="93"/>
        <v>2766.4</v>
      </c>
      <c r="V107" s="32">
        <f>V106*1.5</f>
        <v>4050</v>
      </c>
      <c r="W107" s="32">
        <f>SUM($U$18:U107)+SUM($V$18:V107)</f>
        <v>198935.99999999997</v>
      </c>
      <c r="X107" s="32"/>
      <c r="Y107" s="32">
        <f t="shared" si="94"/>
        <v>564.19999999999982</v>
      </c>
      <c r="Z107" s="32">
        <f>Z106*1.5</f>
        <v>2325</v>
      </c>
      <c r="AA107" s="33">
        <f>SUM($Y$18:Y107)+SUM($Z$18:Z107)</f>
        <v>89878</v>
      </c>
      <c r="AB107" s="30">
        <f t="shared" si="117"/>
        <v>160</v>
      </c>
      <c r="AC107" s="32">
        <f t="shared" si="126"/>
        <v>18000</v>
      </c>
      <c r="AD107" s="20"/>
      <c r="AE107" s="35">
        <f t="shared" si="103"/>
        <v>90</v>
      </c>
      <c r="AF107" s="35">
        <f t="shared" si="123"/>
        <v>13975</v>
      </c>
      <c r="AG107" s="35">
        <f>AG106</f>
        <v>275</v>
      </c>
      <c r="AH107" s="35">
        <f>SUM($AF$18:AF107)</f>
        <v>485175</v>
      </c>
      <c r="AI107" s="9"/>
      <c r="AJ107" s="9"/>
      <c r="AK107" s="9"/>
      <c r="AL107" s="9"/>
      <c r="BM107" s="16">
        <f t="shared" si="95"/>
        <v>150</v>
      </c>
      <c r="BN107" s="47">
        <f t="shared" si="96"/>
        <v>2</v>
      </c>
      <c r="BO107" s="48">
        <v>90</v>
      </c>
      <c r="BP107" s="16" t="s">
        <v>245</v>
      </c>
      <c r="BQ107" s="19">
        <f t="shared" si="104"/>
        <v>4050</v>
      </c>
      <c r="BR107" s="19">
        <f t="shared" si="105"/>
        <v>2025</v>
      </c>
      <c r="BS107" s="19">
        <f t="shared" si="106"/>
        <v>1350</v>
      </c>
      <c r="BT107" s="19">
        <f t="shared" si="97"/>
        <v>670</v>
      </c>
      <c r="BU107" s="19">
        <f t="shared" si="107"/>
        <v>2325</v>
      </c>
      <c r="BV107" s="19">
        <f t="shared" si="108"/>
        <v>1162.5</v>
      </c>
      <c r="BW107" s="19">
        <f t="shared" si="109"/>
        <v>770</v>
      </c>
      <c r="BX107" s="19">
        <f t="shared" si="98"/>
        <v>380</v>
      </c>
      <c r="BY107" s="49">
        <f t="shared" si="110"/>
        <v>160</v>
      </c>
      <c r="BZ107" s="19">
        <f t="shared" si="111"/>
        <v>18000</v>
      </c>
    </row>
    <row r="108" spans="1:78" x14ac:dyDescent="0.3">
      <c r="A108" s="25">
        <v>91</v>
      </c>
      <c r="B108" s="73">
        <v>16</v>
      </c>
      <c r="C108">
        <f>C107+0.3</f>
        <v>6.4999999999999973</v>
      </c>
      <c r="D108">
        <f>D107+4</f>
        <v>80</v>
      </c>
      <c r="F108" s="2">
        <f t="shared" si="99"/>
        <v>1466</v>
      </c>
      <c r="G108" s="2">
        <f>G107+1</f>
        <v>20</v>
      </c>
      <c r="I108" s="15">
        <f t="shared" si="92"/>
        <v>2199</v>
      </c>
      <c r="J108">
        <f t="shared" si="100"/>
        <v>30</v>
      </c>
      <c r="O108">
        <v>90</v>
      </c>
      <c r="P108">
        <f t="shared" si="101"/>
        <v>2</v>
      </c>
      <c r="Q108" s="36">
        <v>2</v>
      </c>
      <c r="R108" s="25">
        <v>2</v>
      </c>
      <c r="S108" s="28" t="s">
        <v>328</v>
      </c>
      <c r="T108" s="9">
        <f t="shared" si="102"/>
        <v>51</v>
      </c>
      <c r="U108" s="20">
        <f t="shared" si="93"/>
        <v>1632</v>
      </c>
      <c r="V108" s="9">
        <v>1400</v>
      </c>
      <c r="W108" s="20">
        <f>SUM($U$18:U108)+SUM($V$18:V108)</f>
        <v>201967.99999999997</v>
      </c>
      <c r="X108" s="9"/>
      <c r="Y108" s="20">
        <f t="shared" si="94"/>
        <v>331.49999999999989</v>
      </c>
      <c r="Z108" s="9">
        <f>Z90+150</f>
        <v>850</v>
      </c>
      <c r="AA108" s="9">
        <f>SUM($Y$18:Y108)+SUM($Z$18:Z108)</f>
        <v>91059.5</v>
      </c>
      <c r="AB108">
        <f>AB107+20</f>
        <v>180</v>
      </c>
      <c r="AC108" s="9">
        <v>14000</v>
      </c>
      <c r="AD108" s="9"/>
      <c r="AE108" s="20">
        <f t="shared" si="103"/>
        <v>91</v>
      </c>
      <c r="AF108" s="20">
        <f>AF107+AG107</f>
        <v>14250</v>
      </c>
      <c r="AG108" s="20">
        <f>AG107</f>
        <v>275</v>
      </c>
      <c r="AH108" s="20">
        <f>SUM($AF$18:AF108)</f>
        <v>499425</v>
      </c>
      <c r="AI108" s="9"/>
      <c r="AJ108" s="9"/>
      <c r="AK108" s="9"/>
      <c r="AL108" s="9"/>
      <c r="BM108" s="24"/>
      <c r="BN108" s="44"/>
      <c r="BO108" s="37"/>
      <c r="BP108" s="24"/>
      <c r="BQ108" s="23"/>
      <c r="BR108" s="23"/>
      <c r="BS108" s="23"/>
      <c r="BT108" s="23"/>
      <c r="BU108" s="23"/>
      <c r="BV108" s="23"/>
      <c r="BW108" s="23"/>
      <c r="BX108" s="23"/>
      <c r="BY108" s="41"/>
      <c r="BZ108" s="23"/>
    </row>
    <row r="109" spans="1:78" x14ac:dyDescent="0.3">
      <c r="A109" s="25">
        <v>92</v>
      </c>
      <c r="B109" s="73">
        <v>16</v>
      </c>
      <c r="C109">
        <f t="shared" ref="C109:C113" si="127">C108</f>
        <v>6.4999999999999973</v>
      </c>
      <c r="D109">
        <f>D108</f>
        <v>80</v>
      </c>
      <c r="F109" s="2">
        <f t="shared" si="99"/>
        <v>1482</v>
      </c>
      <c r="G109" s="2">
        <f>G108</f>
        <v>20</v>
      </c>
      <c r="I109" s="15">
        <f t="shared" si="92"/>
        <v>2223</v>
      </c>
      <c r="J109">
        <f t="shared" si="100"/>
        <v>30</v>
      </c>
      <c r="O109">
        <f>O108</f>
        <v>90</v>
      </c>
      <c r="P109">
        <f t="shared" si="101"/>
        <v>2</v>
      </c>
      <c r="Q109" s="36">
        <v>2</v>
      </c>
      <c r="R109" s="25">
        <v>2</v>
      </c>
      <c r="S109" s="29" t="s">
        <v>329</v>
      </c>
      <c r="T109" s="9">
        <f t="shared" si="102"/>
        <v>51</v>
      </c>
      <c r="U109" s="20">
        <f t="shared" si="93"/>
        <v>1632</v>
      </c>
      <c r="V109" s="9">
        <f>V108</f>
        <v>1400</v>
      </c>
      <c r="W109" s="20">
        <f>SUM($U$18:U109)+SUM($V$18:V109)</f>
        <v>204999.99999999997</v>
      </c>
      <c r="X109" s="9"/>
      <c r="Y109" s="20">
        <f t="shared" si="94"/>
        <v>331.49999999999989</v>
      </c>
      <c r="Z109" s="9">
        <f>Z108</f>
        <v>850</v>
      </c>
      <c r="AA109" s="9">
        <f>SUM($Y$18:Y109)+SUM($Z$18:Z109)</f>
        <v>92241</v>
      </c>
      <c r="AB109">
        <f>AB108</f>
        <v>180</v>
      </c>
      <c r="AC109" s="9">
        <f>AC108</f>
        <v>14000</v>
      </c>
      <c r="AD109" s="9"/>
      <c r="AE109" s="20">
        <f t="shared" si="103"/>
        <v>92</v>
      </c>
      <c r="AF109" s="20">
        <f>AF108+AG108</f>
        <v>14525</v>
      </c>
      <c r="AG109" s="20">
        <f>AG108</f>
        <v>275</v>
      </c>
      <c r="AH109" s="20">
        <f>SUM($AF$18:AF109)</f>
        <v>513950</v>
      </c>
      <c r="AI109" s="9"/>
      <c r="AJ109" s="9"/>
      <c r="AK109" s="9"/>
      <c r="AL109" s="9"/>
      <c r="BM109" s="24"/>
      <c r="BN109" s="44"/>
      <c r="BO109" s="37"/>
      <c r="BP109" s="24"/>
      <c r="BQ109" s="23"/>
      <c r="BR109" s="23"/>
      <c r="BS109" s="23"/>
      <c r="BT109" s="23"/>
      <c r="BU109" s="23"/>
      <c r="BV109" s="23"/>
      <c r="BW109" s="23"/>
      <c r="BX109" s="23"/>
      <c r="BY109" s="41"/>
      <c r="BZ109" s="23"/>
    </row>
    <row r="110" spans="1:78" x14ac:dyDescent="0.3">
      <c r="A110" s="25">
        <v>93</v>
      </c>
      <c r="B110" s="73">
        <v>16</v>
      </c>
      <c r="C110">
        <f t="shared" si="127"/>
        <v>6.4999999999999973</v>
      </c>
      <c r="D110">
        <f>D109</f>
        <v>80</v>
      </c>
      <c r="F110" s="2">
        <f t="shared" si="99"/>
        <v>1498</v>
      </c>
      <c r="G110" s="15">
        <f>G109</f>
        <v>20</v>
      </c>
      <c r="I110" s="16">
        <f t="shared" si="92"/>
        <v>2247</v>
      </c>
      <c r="J110">
        <f t="shared" si="100"/>
        <v>30</v>
      </c>
      <c r="K110" s="18" t="s">
        <v>273</v>
      </c>
      <c r="L110" s="18">
        <f>I110*9</f>
        <v>20223</v>
      </c>
      <c r="M110" s="18">
        <v>50</v>
      </c>
      <c r="N110" s="18"/>
      <c r="O110">
        <f>O109</f>
        <v>90</v>
      </c>
      <c r="P110">
        <f t="shared" si="101"/>
        <v>2</v>
      </c>
      <c r="Q110" s="36">
        <v>2</v>
      </c>
      <c r="R110" s="25">
        <v>2</v>
      </c>
      <c r="S110" s="28" t="s">
        <v>330</v>
      </c>
      <c r="T110" s="9">
        <f t="shared" si="102"/>
        <v>51</v>
      </c>
      <c r="U110" s="20">
        <f t="shared" si="93"/>
        <v>1632</v>
      </c>
      <c r="V110" s="20">
        <f>V109*1.5</f>
        <v>2100</v>
      </c>
      <c r="W110" s="20">
        <f>SUM($U$18:U110)+SUM($V$18:V110)</f>
        <v>208731.99999999997</v>
      </c>
      <c r="X110" s="20"/>
      <c r="Y110" s="20">
        <f t="shared" si="94"/>
        <v>331.49999999999989</v>
      </c>
      <c r="Z110" s="20">
        <f>Z109*1.5</f>
        <v>1275</v>
      </c>
      <c r="AA110" s="9">
        <f>SUM($Y$18:Y110)+SUM($Z$18:Z110)</f>
        <v>93847.5</v>
      </c>
      <c r="AB110">
        <f t="shared" ref="AB110:AC125" si="128">AB109</f>
        <v>180</v>
      </c>
      <c r="AC110" s="9">
        <f t="shared" si="128"/>
        <v>14000</v>
      </c>
      <c r="AD110" s="9"/>
      <c r="AE110" s="20">
        <f t="shared" si="103"/>
        <v>93</v>
      </c>
      <c r="AF110" s="20">
        <f t="shared" ref="AF110:AF117" si="129">AF109+AG109</f>
        <v>14800</v>
      </c>
      <c r="AG110" s="20">
        <f t="shared" ref="AG110:AG114" si="130">AG109</f>
        <v>275</v>
      </c>
      <c r="AH110" s="20">
        <f>SUM($AF$18:AF110)</f>
        <v>528750</v>
      </c>
      <c r="AI110" s="9"/>
      <c r="AJ110" s="9"/>
      <c r="AK110" s="9"/>
      <c r="AL110" s="9"/>
      <c r="BM110" s="16"/>
      <c r="BN110" s="47"/>
      <c r="BO110" s="48"/>
      <c r="BP110" s="16"/>
      <c r="BQ110" s="19"/>
      <c r="BR110" s="19"/>
      <c r="BS110" s="19"/>
      <c r="BT110" s="19"/>
      <c r="BU110" s="19"/>
      <c r="BV110" s="19"/>
      <c r="BW110" s="19"/>
      <c r="BX110" s="19"/>
      <c r="BY110" s="49"/>
      <c r="BZ110" s="19"/>
    </row>
    <row r="111" spans="1:78" x14ac:dyDescent="0.3">
      <c r="A111" s="25">
        <v>94</v>
      </c>
      <c r="B111" s="73">
        <v>16</v>
      </c>
      <c r="C111">
        <f t="shared" si="127"/>
        <v>6.4999999999999973</v>
      </c>
      <c r="D111">
        <f>D110</f>
        <v>80</v>
      </c>
      <c r="F111" s="2">
        <f t="shared" si="99"/>
        <v>1514</v>
      </c>
      <c r="G111" s="15">
        <f>G110</f>
        <v>20</v>
      </c>
      <c r="I111" s="16">
        <f t="shared" si="92"/>
        <v>2271</v>
      </c>
      <c r="J111">
        <f t="shared" si="100"/>
        <v>30</v>
      </c>
      <c r="O111">
        <f>O110</f>
        <v>90</v>
      </c>
      <c r="P111">
        <f t="shared" si="101"/>
        <v>2</v>
      </c>
      <c r="Q111" s="36">
        <v>2</v>
      </c>
      <c r="R111" s="25">
        <v>2</v>
      </c>
      <c r="S111" s="29" t="s">
        <v>331</v>
      </c>
      <c r="T111" s="9">
        <f t="shared" si="102"/>
        <v>51</v>
      </c>
      <c r="U111" s="20">
        <f t="shared" si="93"/>
        <v>1632</v>
      </c>
      <c r="V111" s="20">
        <f>V109</f>
        <v>1400</v>
      </c>
      <c r="W111" s="20">
        <f>SUM($U$18:U111)+SUM($V$18:V111)</f>
        <v>211763.99999999997</v>
      </c>
      <c r="X111" s="20"/>
      <c r="Y111" s="20">
        <f t="shared" si="94"/>
        <v>331.49999999999989</v>
      </c>
      <c r="Z111" s="20">
        <f>Z109</f>
        <v>850</v>
      </c>
      <c r="AA111" s="9">
        <f>SUM($Y$18:Y111)+SUM($Z$18:Z111)</f>
        <v>95029</v>
      </c>
      <c r="AB111">
        <f t="shared" si="128"/>
        <v>180</v>
      </c>
      <c r="AC111" s="9">
        <f t="shared" si="128"/>
        <v>14000</v>
      </c>
      <c r="AD111" s="9"/>
      <c r="AE111" s="20">
        <f t="shared" si="103"/>
        <v>94</v>
      </c>
      <c r="AF111" s="20">
        <f t="shared" si="129"/>
        <v>15075</v>
      </c>
      <c r="AG111" s="20">
        <f t="shared" si="130"/>
        <v>275</v>
      </c>
      <c r="AH111" s="20">
        <f>SUM($AF$18:AF111)</f>
        <v>543825</v>
      </c>
      <c r="AI111" s="9"/>
      <c r="AJ111" s="9"/>
      <c r="AK111" s="9"/>
      <c r="AL111" s="9"/>
      <c r="BM111" s="24"/>
      <c r="BN111" s="44"/>
      <c r="BO111" s="37"/>
      <c r="BP111" s="24"/>
      <c r="BQ111" s="23"/>
      <c r="BR111" s="23"/>
      <c r="BS111" s="23"/>
      <c r="BT111" s="23"/>
      <c r="BU111" s="23"/>
      <c r="BV111" s="23"/>
      <c r="BW111" s="23"/>
      <c r="BX111" s="23"/>
      <c r="BY111" s="41"/>
      <c r="BZ111" s="23"/>
    </row>
    <row r="112" spans="1:78" x14ac:dyDescent="0.3">
      <c r="A112" s="25">
        <v>95</v>
      </c>
      <c r="B112" s="73">
        <v>16</v>
      </c>
      <c r="C112">
        <f t="shared" si="127"/>
        <v>6.4999999999999973</v>
      </c>
      <c r="D112">
        <f>D111</f>
        <v>80</v>
      </c>
      <c r="F112" s="2">
        <f t="shared" si="99"/>
        <v>1530</v>
      </c>
      <c r="G112" s="16">
        <f>G111</f>
        <v>20</v>
      </c>
      <c r="I112" s="17">
        <f t="shared" si="92"/>
        <v>2295</v>
      </c>
      <c r="J112">
        <f t="shared" si="100"/>
        <v>30</v>
      </c>
      <c r="O112">
        <f>O111</f>
        <v>90</v>
      </c>
      <c r="P112">
        <f t="shared" si="101"/>
        <v>2</v>
      </c>
      <c r="Q112" s="36">
        <v>2</v>
      </c>
      <c r="R112" s="25">
        <v>2</v>
      </c>
      <c r="S112" s="28" t="s">
        <v>332</v>
      </c>
      <c r="T112" s="9">
        <f t="shared" si="102"/>
        <v>51</v>
      </c>
      <c r="U112" s="20">
        <f t="shared" si="93"/>
        <v>1632</v>
      </c>
      <c r="V112" s="9">
        <f t="shared" ref="V112:V124" si="131">V111</f>
        <v>1400</v>
      </c>
      <c r="W112" s="20">
        <f>SUM($U$18:U112)+SUM($V$18:V112)</f>
        <v>214795.99999999997</v>
      </c>
      <c r="X112" s="20"/>
      <c r="Y112" s="20">
        <f t="shared" si="94"/>
        <v>331.49999999999989</v>
      </c>
      <c r="Z112" s="9">
        <f t="shared" ref="Z112:Z124" si="132">Z111</f>
        <v>850</v>
      </c>
      <c r="AA112" s="9">
        <f>SUM($Y$18:Y112)+SUM($Z$18:Z112)</f>
        <v>96210.5</v>
      </c>
      <c r="AB112">
        <f t="shared" si="128"/>
        <v>180</v>
      </c>
      <c r="AC112" s="9">
        <f t="shared" si="128"/>
        <v>14000</v>
      </c>
      <c r="AD112" s="9"/>
      <c r="AE112" s="20">
        <f t="shared" si="103"/>
        <v>95</v>
      </c>
      <c r="AF112" s="20">
        <f t="shared" si="129"/>
        <v>15350</v>
      </c>
      <c r="AG112" s="20">
        <f t="shared" si="130"/>
        <v>275</v>
      </c>
      <c r="AH112" s="20">
        <f>SUM($AF$18:AF112)</f>
        <v>559175</v>
      </c>
      <c r="AI112" s="9"/>
      <c r="AJ112" s="9"/>
      <c r="AK112" s="9"/>
      <c r="AL112" s="9"/>
      <c r="BM112" s="24"/>
      <c r="BN112" s="44"/>
      <c r="BO112" s="37"/>
      <c r="BP112" s="24"/>
      <c r="BQ112" s="23"/>
      <c r="BR112" s="23"/>
      <c r="BS112" s="23"/>
      <c r="BT112" s="23"/>
      <c r="BU112" s="23"/>
      <c r="BV112" s="23"/>
      <c r="BW112" s="23"/>
      <c r="BX112" s="23"/>
      <c r="BY112" s="41"/>
      <c r="BZ112" s="23"/>
    </row>
    <row r="113" spans="1:78" x14ac:dyDescent="0.3">
      <c r="A113" s="25">
        <v>96</v>
      </c>
      <c r="B113" s="73">
        <v>16</v>
      </c>
      <c r="C113">
        <f t="shared" si="127"/>
        <v>6.4999999999999973</v>
      </c>
      <c r="D113">
        <f>D112</f>
        <v>80</v>
      </c>
      <c r="F113" s="2">
        <f t="shared" si="99"/>
        <v>1546</v>
      </c>
      <c r="G113" s="16">
        <f>G112</f>
        <v>20</v>
      </c>
      <c r="I113" s="17">
        <f t="shared" si="92"/>
        <v>2319</v>
      </c>
      <c r="J113">
        <f t="shared" si="100"/>
        <v>30</v>
      </c>
      <c r="K113" s="18" t="s">
        <v>273</v>
      </c>
      <c r="L113" s="18">
        <f>I113*9</f>
        <v>20871</v>
      </c>
      <c r="M113" s="18">
        <v>50</v>
      </c>
      <c r="N113" s="18"/>
      <c r="O113">
        <f>O112</f>
        <v>90</v>
      </c>
      <c r="P113">
        <f t="shared" si="101"/>
        <v>2</v>
      </c>
      <c r="Q113" s="36">
        <v>2</v>
      </c>
      <c r="R113" s="25">
        <v>2</v>
      </c>
      <c r="S113" s="31" t="s">
        <v>333</v>
      </c>
      <c r="T113" s="32">
        <f t="shared" si="102"/>
        <v>51</v>
      </c>
      <c r="U113" s="32">
        <f t="shared" si="93"/>
        <v>1632</v>
      </c>
      <c r="V113" s="32">
        <f>V112*1.5</f>
        <v>2100</v>
      </c>
      <c r="W113" s="32">
        <f>SUM($U$18:U113)+SUM($V$18:V113)</f>
        <v>218527.99999999997</v>
      </c>
      <c r="X113" s="32"/>
      <c r="Y113" s="32">
        <f t="shared" si="94"/>
        <v>331.49999999999989</v>
      </c>
      <c r="Z113" s="32">
        <f>Z112*1.5</f>
        <v>1275</v>
      </c>
      <c r="AA113" s="32">
        <f>SUM($Y$18:Y113)+SUM($Z$18:Z113)</f>
        <v>97817</v>
      </c>
      <c r="AB113" s="30">
        <f t="shared" si="128"/>
        <v>180</v>
      </c>
      <c r="AC113" s="32">
        <f t="shared" si="128"/>
        <v>14000</v>
      </c>
      <c r="AD113" s="9"/>
      <c r="AE113" s="20">
        <f t="shared" si="103"/>
        <v>96</v>
      </c>
      <c r="AF113" s="20">
        <f t="shared" si="129"/>
        <v>15625</v>
      </c>
      <c r="AG113" s="20">
        <f t="shared" si="130"/>
        <v>275</v>
      </c>
      <c r="AH113" s="20">
        <f>SUM($AF$18:AF113)</f>
        <v>574800</v>
      </c>
      <c r="AI113" s="9"/>
      <c r="AJ113" s="9"/>
      <c r="AK113" s="9"/>
      <c r="AL113" s="9"/>
      <c r="BM113" s="16"/>
      <c r="BN113" s="47"/>
      <c r="BO113" s="48"/>
      <c r="BP113" s="16"/>
      <c r="BQ113" s="19"/>
      <c r="BR113" s="19"/>
      <c r="BS113" s="19"/>
      <c r="BT113" s="19"/>
      <c r="BU113" s="19"/>
      <c r="BV113" s="19"/>
      <c r="BW113" s="19"/>
      <c r="BX113" s="19"/>
      <c r="BY113" s="49"/>
      <c r="BZ113" s="19"/>
    </row>
    <row r="114" spans="1:78" x14ac:dyDescent="0.3">
      <c r="A114" s="25">
        <v>97</v>
      </c>
      <c r="B114" s="73">
        <v>16</v>
      </c>
      <c r="C114">
        <f>C113+0.3</f>
        <v>6.7999999999999972</v>
      </c>
      <c r="D114">
        <f>D113+4</f>
        <v>84</v>
      </c>
      <c r="F114" s="2">
        <f t="shared" si="99"/>
        <v>1562</v>
      </c>
      <c r="G114" s="2">
        <f>G113+1</f>
        <v>21</v>
      </c>
      <c r="I114" s="15">
        <f t="shared" ref="I114:I145" si="133">F114*1.5</f>
        <v>2343</v>
      </c>
      <c r="J114">
        <f t="shared" si="100"/>
        <v>31</v>
      </c>
      <c r="O114">
        <v>120</v>
      </c>
      <c r="P114">
        <f t="shared" si="101"/>
        <v>3</v>
      </c>
      <c r="Q114" s="36">
        <v>2</v>
      </c>
      <c r="R114" s="25">
        <v>2</v>
      </c>
      <c r="S114" s="28" t="s">
        <v>334</v>
      </c>
      <c r="T114" s="9">
        <f t="shared" si="102"/>
        <v>71</v>
      </c>
      <c r="U114" s="20">
        <f t="shared" ref="U114:U145" si="134">T114*D114*0.4</f>
        <v>2385.6</v>
      </c>
      <c r="V114" s="9">
        <v>2100</v>
      </c>
      <c r="W114" s="20">
        <f>SUM($U$18:U114)+SUM($V$18:V114)</f>
        <v>223013.59999999998</v>
      </c>
      <c r="X114" s="9"/>
      <c r="Y114" s="20">
        <f t="shared" ref="Y114:Y145" si="135">C114*T114</f>
        <v>482.79999999999978</v>
      </c>
      <c r="Z114" s="9">
        <f>Z108+500</f>
        <v>1350</v>
      </c>
      <c r="AA114" s="9">
        <f>SUM($Y$18:Y114)+SUM($Z$18:Z114)</f>
        <v>99649.799999999988</v>
      </c>
      <c r="AB114">
        <f t="shared" si="128"/>
        <v>180</v>
      </c>
      <c r="AC114" s="9">
        <v>18000</v>
      </c>
      <c r="AD114" s="9"/>
      <c r="AE114" s="20">
        <f t="shared" si="103"/>
        <v>97</v>
      </c>
      <c r="AF114" s="20">
        <f t="shared" si="129"/>
        <v>15900</v>
      </c>
      <c r="AG114" s="20">
        <f t="shared" si="130"/>
        <v>275</v>
      </c>
      <c r="AH114" s="20">
        <f>SUM($AF$18:AF114)</f>
        <v>590700</v>
      </c>
      <c r="AI114" s="9"/>
      <c r="AJ114" s="9"/>
      <c r="AK114" s="9"/>
      <c r="AL114" s="9"/>
      <c r="BM114" s="24"/>
      <c r="BN114" s="44"/>
      <c r="BO114" s="37"/>
      <c r="BP114" s="24"/>
      <c r="BQ114" s="23"/>
      <c r="BR114" s="23"/>
      <c r="BS114" s="23"/>
      <c r="BT114" s="23"/>
      <c r="BU114" s="23"/>
      <c r="BV114" s="23"/>
      <c r="BW114" s="23"/>
      <c r="BX114" s="23"/>
      <c r="BY114" s="41"/>
      <c r="BZ114" s="23"/>
    </row>
    <row r="115" spans="1:78" x14ac:dyDescent="0.3">
      <c r="A115" s="25">
        <v>98</v>
      </c>
      <c r="B115" s="73">
        <v>16</v>
      </c>
      <c r="C115">
        <f t="shared" ref="C115:C119" si="136">C114</f>
        <v>6.7999999999999972</v>
      </c>
      <c r="D115">
        <f>D114</f>
        <v>84</v>
      </c>
      <c r="F115" s="2">
        <f t="shared" si="99"/>
        <v>1578</v>
      </c>
      <c r="G115" s="2">
        <f>G114</f>
        <v>21</v>
      </c>
      <c r="I115" s="15">
        <f t="shared" si="133"/>
        <v>2367</v>
      </c>
      <c r="J115">
        <f t="shared" si="100"/>
        <v>31</v>
      </c>
      <c r="O115">
        <f>O114</f>
        <v>120</v>
      </c>
      <c r="P115">
        <f t="shared" si="101"/>
        <v>3</v>
      </c>
      <c r="Q115" s="36">
        <v>2</v>
      </c>
      <c r="R115" s="25">
        <v>2</v>
      </c>
      <c r="S115" s="29" t="s">
        <v>335</v>
      </c>
      <c r="T115" s="9">
        <f t="shared" si="102"/>
        <v>71</v>
      </c>
      <c r="U115" s="20">
        <f t="shared" si="134"/>
        <v>2385.6</v>
      </c>
      <c r="V115" s="9">
        <f t="shared" si="131"/>
        <v>2100</v>
      </c>
      <c r="W115" s="20">
        <f>SUM($U$18:U115)+SUM($V$18:V115)</f>
        <v>227499.19999999998</v>
      </c>
      <c r="X115" s="9"/>
      <c r="Y115" s="20">
        <f t="shared" si="135"/>
        <v>482.79999999999978</v>
      </c>
      <c r="Z115" s="9">
        <f t="shared" si="132"/>
        <v>1350</v>
      </c>
      <c r="AA115" s="9">
        <f>SUM($Y$18:Y115)+SUM($Z$18:Z115)</f>
        <v>101482.59999999999</v>
      </c>
      <c r="AB115">
        <f t="shared" si="128"/>
        <v>180</v>
      </c>
      <c r="AC115" s="9">
        <f t="shared" si="128"/>
        <v>18000</v>
      </c>
      <c r="AD115" s="9"/>
      <c r="AE115" s="20">
        <f t="shared" si="103"/>
        <v>98</v>
      </c>
      <c r="AF115" s="20">
        <f t="shared" si="129"/>
        <v>16175</v>
      </c>
      <c r="AG115" s="20">
        <f>AG108+25</f>
        <v>300</v>
      </c>
      <c r="AH115" s="20">
        <f>SUM($AF$18:AF115)</f>
        <v>606875</v>
      </c>
      <c r="AI115" s="9"/>
      <c r="AJ115" s="9"/>
      <c r="AK115" s="9"/>
      <c r="AL115" s="9"/>
      <c r="BM115" s="24"/>
      <c r="BN115" s="44"/>
      <c r="BO115" s="37"/>
      <c r="BP115" s="24"/>
      <c r="BQ115" s="23"/>
      <c r="BR115" s="23"/>
      <c r="BS115" s="23"/>
      <c r="BT115" s="23"/>
      <c r="BU115" s="23"/>
      <c r="BV115" s="23"/>
      <c r="BW115" s="23"/>
      <c r="BX115" s="23"/>
      <c r="BY115" s="41"/>
      <c r="BZ115" s="23"/>
    </row>
    <row r="116" spans="1:78" x14ac:dyDescent="0.3">
      <c r="A116" s="25">
        <v>99</v>
      </c>
      <c r="B116" s="73">
        <v>16</v>
      </c>
      <c r="C116">
        <f t="shared" si="136"/>
        <v>6.7999999999999972</v>
      </c>
      <c r="D116">
        <f>D115</f>
        <v>84</v>
      </c>
      <c r="F116" s="2">
        <f t="shared" si="99"/>
        <v>1594</v>
      </c>
      <c r="G116" s="15">
        <f>G115</f>
        <v>21</v>
      </c>
      <c r="I116" s="16">
        <f t="shared" si="133"/>
        <v>2391</v>
      </c>
      <c r="J116">
        <f t="shared" si="100"/>
        <v>31</v>
      </c>
      <c r="K116" s="18" t="s">
        <v>273</v>
      </c>
      <c r="L116" s="18">
        <f>I116*9</f>
        <v>21519</v>
      </c>
      <c r="M116" s="18">
        <v>50</v>
      </c>
      <c r="N116" s="18"/>
      <c r="O116">
        <f>O115</f>
        <v>120</v>
      </c>
      <c r="P116">
        <f t="shared" si="101"/>
        <v>3</v>
      </c>
      <c r="Q116" s="36">
        <v>2</v>
      </c>
      <c r="R116" s="25">
        <v>2</v>
      </c>
      <c r="S116" s="28" t="s">
        <v>336</v>
      </c>
      <c r="T116" s="9">
        <f t="shared" si="102"/>
        <v>71</v>
      </c>
      <c r="U116" s="20">
        <f t="shared" si="134"/>
        <v>2385.6</v>
      </c>
      <c r="V116" s="20">
        <f>V115*1.5</f>
        <v>3150</v>
      </c>
      <c r="W116" s="20">
        <f>SUM($U$18:U116)+SUM($V$18:V116)</f>
        <v>233034.8</v>
      </c>
      <c r="X116" s="20"/>
      <c r="Y116" s="20">
        <f t="shared" si="135"/>
        <v>482.79999999999978</v>
      </c>
      <c r="Z116" s="20">
        <f>Z115*1.5</f>
        <v>2025</v>
      </c>
      <c r="AA116" s="9">
        <f>SUM($Y$18:Y116)+SUM($Z$18:Z116)</f>
        <v>103990.39999999999</v>
      </c>
      <c r="AB116">
        <f t="shared" si="128"/>
        <v>180</v>
      </c>
      <c r="AC116" s="9">
        <f t="shared" si="128"/>
        <v>18000</v>
      </c>
      <c r="AD116" s="9"/>
      <c r="AE116" s="20">
        <f t="shared" si="103"/>
        <v>99</v>
      </c>
      <c r="AF116" s="20">
        <f t="shared" si="129"/>
        <v>16475</v>
      </c>
      <c r="AG116" s="20">
        <f>AG115</f>
        <v>300</v>
      </c>
      <c r="AH116" s="20">
        <f>SUM($AF$18:AF116)</f>
        <v>623350</v>
      </c>
      <c r="AI116" s="9"/>
      <c r="AJ116" s="9"/>
      <c r="AK116" s="9"/>
      <c r="AL116" s="9"/>
      <c r="BM116" s="24"/>
      <c r="BN116" s="46"/>
      <c r="BO116" s="37"/>
      <c r="BP116" s="24"/>
      <c r="BQ116" s="23"/>
      <c r="BR116" s="23"/>
      <c r="BS116" s="23"/>
      <c r="BT116" s="23"/>
      <c r="BU116" s="23"/>
      <c r="BV116" s="23"/>
      <c r="BW116" s="23"/>
      <c r="BX116" s="23"/>
      <c r="BY116" s="41"/>
      <c r="BZ116" s="23"/>
    </row>
    <row r="117" spans="1:78" x14ac:dyDescent="0.3">
      <c r="A117" s="25">
        <v>100</v>
      </c>
      <c r="B117" s="73">
        <v>16</v>
      </c>
      <c r="C117">
        <f t="shared" si="136"/>
        <v>6.7999999999999972</v>
      </c>
      <c r="D117">
        <f>D116</f>
        <v>84</v>
      </c>
      <c r="F117" s="2">
        <f t="shared" si="99"/>
        <v>1610</v>
      </c>
      <c r="G117" s="15">
        <f>G116</f>
        <v>21</v>
      </c>
      <c r="I117" s="16">
        <f t="shared" si="133"/>
        <v>2415</v>
      </c>
      <c r="J117">
        <f t="shared" si="100"/>
        <v>31</v>
      </c>
      <c r="O117">
        <f>O116</f>
        <v>120</v>
      </c>
      <c r="P117">
        <f t="shared" si="101"/>
        <v>3</v>
      </c>
      <c r="Q117" s="36">
        <v>2</v>
      </c>
      <c r="R117" s="25">
        <v>2</v>
      </c>
      <c r="S117" s="29" t="s">
        <v>337</v>
      </c>
      <c r="T117" s="9">
        <f t="shared" si="102"/>
        <v>71</v>
      </c>
      <c r="U117" s="20">
        <f t="shared" si="134"/>
        <v>2385.6</v>
      </c>
      <c r="V117" s="20">
        <f>V115</f>
        <v>2100</v>
      </c>
      <c r="W117" s="20">
        <f>SUM($U$18:U117)+SUM($V$18:V117)</f>
        <v>237520.4</v>
      </c>
      <c r="X117" s="20"/>
      <c r="Y117" s="20">
        <f t="shared" si="135"/>
        <v>482.79999999999978</v>
      </c>
      <c r="Z117" s="20">
        <f>Z115</f>
        <v>1350</v>
      </c>
      <c r="AA117" s="9">
        <f>SUM($Y$18:Y117)+SUM($Z$18:Z117)</f>
        <v>105823.19999999998</v>
      </c>
      <c r="AB117">
        <f t="shared" si="128"/>
        <v>180</v>
      </c>
      <c r="AC117" s="9">
        <f t="shared" si="128"/>
        <v>18000</v>
      </c>
      <c r="AE117" s="35">
        <f t="shared" si="103"/>
        <v>100</v>
      </c>
      <c r="AF117" s="35">
        <f t="shared" si="129"/>
        <v>16775</v>
      </c>
      <c r="AG117" s="35">
        <f>AG116</f>
        <v>300</v>
      </c>
      <c r="AH117" s="35">
        <f>SUM($AF$18:AF117)</f>
        <v>640125</v>
      </c>
      <c r="BM117" s="24"/>
      <c r="BN117" s="46"/>
      <c r="BO117" s="37"/>
      <c r="BP117" s="24"/>
      <c r="BQ117" s="23"/>
      <c r="BR117" s="23"/>
      <c r="BS117" s="23"/>
      <c r="BT117" s="23"/>
      <c r="BU117" s="23"/>
      <c r="BV117" s="23"/>
      <c r="BW117" s="23"/>
      <c r="BX117" s="23"/>
      <c r="BY117" s="41"/>
      <c r="BZ117" s="23"/>
    </row>
    <row r="118" spans="1:78" x14ac:dyDescent="0.3">
      <c r="A118" s="25">
        <v>101</v>
      </c>
      <c r="B118" s="73">
        <v>16</v>
      </c>
      <c r="C118">
        <f t="shared" si="136"/>
        <v>6.7999999999999972</v>
      </c>
      <c r="D118">
        <f>D117</f>
        <v>84</v>
      </c>
      <c r="F118" s="2">
        <f t="shared" si="99"/>
        <v>1626</v>
      </c>
      <c r="G118" s="16">
        <f>G117</f>
        <v>21</v>
      </c>
      <c r="I118" s="17">
        <f t="shared" si="133"/>
        <v>2439</v>
      </c>
      <c r="J118">
        <f t="shared" si="100"/>
        <v>31</v>
      </c>
      <c r="O118">
        <f>O117</f>
        <v>120</v>
      </c>
      <c r="P118">
        <f t="shared" si="101"/>
        <v>3</v>
      </c>
      <c r="Q118" s="36">
        <v>2</v>
      </c>
      <c r="R118" s="25">
        <v>2</v>
      </c>
      <c r="S118" s="28" t="s">
        <v>338</v>
      </c>
      <c r="T118" s="9">
        <f t="shared" si="102"/>
        <v>71</v>
      </c>
      <c r="U118" s="20">
        <f t="shared" si="134"/>
        <v>2385.6</v>
      </c>
      <c r="V118" s="20">
        <f t="shared" si="131"/>
        <v>2100</v>
      </c>
      <c r="W118" s="20">
        <f>SUM($U$18:U118)+SUM($V$18:V118)</f>
        <v>242006</v>
      </c>
      <c r="X118" s="20"/>
      <c r="Y118" s="20">
        <f t="shared" si="135"/>
        <v>482.79999999999978</v>
      </c>
      <c r="Z118" s="20">
        <f t="shared" si="132"/>
        <v>1350</v>
      </c>
      <c r="AA118" s="9">
        <f>SUM($Y$18:Y118)+SUM($Z$18:Z118)</f>
        <v>107655.99999999999</v>
      </c>
      <c r="AB118">
        <f t="shared" si="128"/>
        <v>180</v>
      </c>
      <c r="AC118" s="9">
        <f t="shared" si="128"/>
        <v>18000</v>
      </c>
      <c r="BM118" s="24"/>
      <c r="BN118" s="46"/>
      <c r="BO118" s="37"/>
      <c r="BP118" s="24"/>
      <c r="BQ118" s="23"/>
      <c r="BR118" s="23"/>
      <c r="BS118" s="23"/>
      <c r="BT118" s="23"/>
      <c r="BU118" s="23"/>
      <c r="BV118" s="23"/>
      <c r="BW118" s="23"/>
      <c r="BX118" s="23"/>
      <c r="BY118" s="41"/>
      <c r="BZ118" s="23"/>
    </row>
    <row r="119" spans="1:78" x14ac:dyDescent="0.3">
      <c r="A119" s="25">
        <v>102</v>
      </c>
      <c r="B119" s="73">
        <v>16</v>
      </c>
      <c r="C119">
        <f t="shared" si="136"/>
        <v>6.7999999999999972</v>
      </c>
      <c r="D119">
        <f>D118</f>
        <v>84</v>
      </c>
      <c r="F119" s="2">
        <f t="shared" si="99"/>
        <v>1642</v>
      </c>
      <c r="G119" s="16">
        <f>G118</f>
        <v>21</v>
      </c>
      <c r="I119" s="17">
        <f t="shared" si="133"/>
        <v>2463</v>
      </c>
      <c r="J119">
        <f t="shared" si="100"/>
        <v>31</v>
      </c>
      <c r="K119" s="18" t="s">
        <v>273</v>
      </c>
      <c r="L119" s="18">
        <f>I119*9</f>
        <v>22167</v>
      </c>
      <c r="M119" s="18">
        <v>50</v>
      </c>
      <c r="N119" s="18"/>
      <c r="O119">
        <f>O118</f>
        <v>120</v>
      </c>
      <c r="P119">
        <f t="shared" si="101"/>
        <v>3</v>
      </c>
      <c r="Q119" s="36">
        <v>2</v>
      </c>
      <c r="R119" s="25">
        <v>2</v>
      </c>
      <c r="S119" s="31" t="s">
        <v>339</v>
      </c>
      <c r="T119" s="32">
        <f t="shared" si="102"/>
        <v>71</v>
      </c>
      <c r="U119" s="32">
        <f t="shared" si="134"/>
        <v>2385.6</v>
      </c>
      <c r="V119" s="32">
        <f>V118*1.5</f>
        <v>3150</v>
      </c>
      <c r="W119" s="32">
        <f>SUM($U$18:U119)+SUM($V$18:V119)</f>
        <v>247541.6</v>
      </c>
      <c r="X119" s="32"/>
      <c r="Y119" s="32">
        <f t="shared" si="135"/>
        <v>482.79999999999978</v>
      </c>
      <c r="Z119" s="32">
        <f>Z118*1.5</f>
        <v>2025</v>
      </c>
      <c r="AA119" s="32">
        <f>SUM($Y$18:Y119)+SUM($Z$18:Z119)</f>
        <v>110163.79999999999</v>
      </c>
      <c r="AB119" s="30">
        <f t="shared" si="128"/>
        <v>180</v>
      </c>
      <c r="AC119" s="32">
        <f t="shared" si="128"/>
        <v>18000</v>
      </c>
      <c r="BM119" s="34"/>
      <c r="BN119" s="45"/>
      <c r="BO119" s="38"/>
      <c r="BP119" s="34"/>
      <c r="BQ119" s="35"/>
      <c r="BR119" s="35"/>
      <c r="BS119" s="35"/>
      <c r="BT119" s="35"/>
      <c r="BU119" s="35"/>
      <c r="BV119" s="35"/>
      <c r="BW119" s="35"/>
      <c r="BX119" s="35"/>
      <c r="BY119" s="42"/>
      <c r="BZ119" s="35"/>
    </row>
    <row r="120" spans="1:78" x14ac:dyDescent="0.3">
      <c r="A120" s="25">
        <v>103</v>
      </c>
      <c r="B120" s="73">
        <v>16</v>
      </c>
      <c r="C120">
        <f>C119+0.3</f>
        <v>7.099999999999997</v>
      </c>
      <c r="D120">
        <f>D119+4</f>
        <v>88</v>
      </c>
      <c r="F120" s="2">
        <f t="shared" si="99"/>
        <v>1658</v>
      </c>
      <c r="G120" s="2">
        <f>G119+1</f>
        <v>22</v>
      </c>
      <c r="I120" s="15">
        <f t="shared" si="133"/>
        <v>2487</v>
      </c>
      <c r="J120">
        <f t="shared" si="100"/>
        <v>33</v>
      </c>
      <c r="O120">
        <v>150</v>
      </c>
      <c r="P120">
        <f t="shared" si="101"/>
        <v>4</v>
      </c>
      <c r="Q120" s="36">
        <v>2</v>
      </c>
      <c r="R120" s="25">
        <v>2</v>
      </c>
      <c r="S120" s="28" t="s">
        <v>340</v>
      </c>
      <c r="T120" s="20">
        <f t="shared" si="102"/>
        <v>91</v>
      </c>
      <c r="U120" s="20">
        <f t="shared" si="134"/>
        <v>3203.2000000000003</v>
      </c>
      <c r="V120" s="9">
        <v>3100</v>
      </c>
      <c r="W120" s="20">
        <f>SUM($U$18:U120)+SUM($V$18:V120)</f>
        <v>253844.8</v>
      </c>
      <c r="X120" s="9"/>
      <c r="Y120" s="20">
        <f t="shared" si="135"/>
        <v>646.09999999999968</v>
      </c>
      <c r="Z120" s="9">
        <f>Z114+600</f>
        <v>1950</v>
      </c>
      <c r="AA120" s="9">
        <f>SUM($Y$18:Y120)+SUM($Z$18:Z120)</f>
        <v>112759.9</v>
      </c>
      <c r="AB120">
        <f t="shared" si="128"/>
        <v>180</v>
      </c>
      <c r="AC120" s="9">
        <v>22000</v>
      </c>
      <c r="BM120" s="24"/>
      <c r="BN120" s="46"/>
      <c r="BO120" s="37"/>
      <c r="BP120" s="24"/>
      <c r="BQ120" s="23"/>
      <c r="BR120" s="23"/>
      <c r="BS120" s="23"/>
      <c r="BT120" s="23"/>
      <c r="BU120" s="23"/>
      <c r="BV120" s="23"/>
      <c r="BW120" s="23"/>
      <c r="BX120" s="23"/>
      <c r="BY120" s="41"/>
      <c r="BZ120" s="23"/>
    </row>
    <row r="121" spans="1:78" x14ac:dyDescent="0.3">
      <c r="A121" s="25">
        <v>104</v>
      </c>
      <c r="B121" s="73">
        <v>16</v>
      </c>
      <c r="C121">
        <f t="shared" ref="C121:C125" si="137">C120</f>
        <v>7.099999999999997</v>
      </c>
      <c r="D121">
        <f>D120</f>
        <v>88</v>
      </c>
      <c r="F121" s="2">
        <f t="shared" si="99"/>
        <v>1674</v>
      </c>
      <c r="G121" s="2">
        <f>G120</f>
        <v>22</v>
      </c>
      <c r="I121" s="15">
        <f t="shared" si="133"/>
        <v>2511</v>
      </c>
      <c r="J121">
        <f t="shared" si="100"/>
        <v>33</v>
      </c>
      <c r="O121">
        <f>O120</f>
        <v>150</v>
      </c>
      <c r="P121">
        <f t="shared" si="101"/>
        <v>4</v>
      </c>
      <c r="Q121" s="36">
        <v>2</v>
      </c>
      <c r="R121" s="25">
        <v>2</v>
      </c>
      <c r="S121" s="29" t="s">
        <v>341</v>
      </c>
      <c r="T121" s="20">
        <f t="shared" si="102"/>
        <v>91</v>
      </c>
      <c r="U121" s="20">
        <f t="shared" si="134"/>
        <v>3203.2000000000003</v>
      </c>
      <c r="V121" s="9">
        <f t="shared" si="131"/>
        <v>3100</v>
      </c>
      <c r="W121" s="20">
        <f>SUM($U$18:U121)+SUM($V$18:V121)</f>
        <v>260148</v>
      </c>
      <c r="X121" s="9"/>
      <c r="Y121" s="20">
        <f t="shared" si="135"/>
        <v>646.09999999999968</v>
      </c>
      <c r="Z121" s="9">
        <f t="shared" si="132"/>
        <v>1950</v>
      </c>
      <c r="AA121" s="9">
        <f>SUM($Y$18:Y121)+SUM($Z$18:Z121)</f>
        <v>115355.99999999999</v>
      </c>
      <c r="AB121">
        <f t="shared" si="128"/>
        <v>180</v>
      </c>
      <c r="AC121" s="9">
        <f t="shared" si="128"/>
        <v>22000</v>
      </c>
      <c r="BM121" s="24"/>
      <c r="BN121" s="46"/>
      <c r="BO121" s="37"/>
      <c r="BP121" s="24"/>
      <c r="BQ121" s="23"/>
      <c r="BR121" s="23"/>
      <c r="BS121" s="23"/>
      <c r="BT121" s="23"/>
      <c r="BU121" s="23"/>
      <c r="BV121" s="23"/>
      <c r="BW121" s="23"/>
      <c r="BX121" s="23"/>
      <c r="BY121" s="41"/>
      <c r="BZ121" s="23"/>
    </row>
    <row r="122" spans="1:78" x14ac:dyDescent="0.3">
      <c r="A122" s="25">
        <v>105</v>
      </c>
      <c r="B122" s="73">
        <v>16</v>
      </c>
      <c r="C122">
        <f t="shared" si="137"/>
        <v>7.099999999999997</v>
      </c>
      <c r="D122">
        <f>D121</f>
        <v>88</v>
      </c>
      <c r="F122" s="2">
        <f t="shared" si="99"/>
        <v>1690</v>
      </c>
      <c r="G122" s="15">
        <f>G121</f>
        <v>22</v>
      </c>
      <c r="I122" s="16">
        <f t="shared" si="133"/>
        <v>2535</v>
      </c>
      <c r="J122">
        <f t="shared" si="100"/>
        <v>33</v>
      </c>
      <c r="K122" s="18" t="s">
        <v>273</v>
      </c>
      <c r="L122" s="18">
        <f>I122*9</f>
        <v>22815</v>
      </c>
      <c r="M122" s="18">
        <v>50</v>
      </c>
      <c r="N122" s="18"/>
      <c r="O122">
        <f>O121</f>
        <v>150</v>
      </c>
      <c r="P122">
        <f t="shared" si="101"/>
        <v>4</v>
      </c>
      <c r="Q122" s="36">
        <v>2</v>
      </c>
      <c r="R122" s="25">
        <v>2</v>
      </c>
      <c r="S122" s="28" t="s">
        <v>342</v>
      </c>
      <c r="T122" s="20">
        <f t="shared" si="102"/>
        <v>91</v>
      </c>
      <c r="U122" s="20">
        <f t="shared" si="134"/>
        <v>3203.2000000000003</v>
      </c>
      <c r="V122" s="20">
        <f>V121*1.5</f>
        <v>4650</v>
      </c>
      <c r="W122" s="20">
        <f>SUM($U$18:U122)+SUM($V$18:V122)</f>
        <v>268001.2</v>
      </c>
      <c r="X122" s="20"/>
      <c r="Y122" s="20">
        <f t="shared" si="135"/>
        <v>646.09999999999968</v>
      </c>
      <c r="Z122" s="20">
        <f>Z121*1.5</f>
        <v>2925</v>
      </c>
      <c r="AA122" s="9">
        <f>SUM($Y$18:Y122)+SUM($Z$18:Z122)</f>
        <v>118927.09999999998</v>
      </c>
      <c r="AB122">
        <f t="shared" si="128"/>
        <v>180</v>
      </c>
      <c r="AC122" s="9">
        <f t="shared" si="128"/>
        <v>22000</v>
      </c>
      <c r="BM122" s="24"/>
      <c r="BN122" s="46"/>
      <c r="BO122" s="37"/>
      <c r="BP122" s="24"/>
      <c r="BQ122" s="23"/>
      <c r="BR122" s="23"/>
      <c r="BS122" s="23"/>
      <c r="BT122" s="23"/>
      <c r="BU122" s="23"/>
      <c r="BV122" s="23"/>
      <c r="BW122" s="23"/>
      <c r="BX122" s="23"/>
      <c r="BY122" s="41"/>
      <c r="BZ122" s="23"/>
    </row>
    <row r="123" spans="1:78" x14ac:dyDescent="0.3">
      <c r="A123" s="25">
        <v>106</v>
      </c>
      <c r="B123" s="73">
        <v>16</v>
      </c>
      <c r="C123">
        <f t="shared" si="137"/>
        <v>7.099999999999997</v>
      </c>
      <c r="D123">
        <f>D122</f>
        <v>88</v>
      </c>
      <c r="F123" s="2">
        <f t="shared" si="99"/>
        <v>1706</v>
      </c>
      <c r="G123" s="15">
        <f>G122</f>
        <v>22</v>
      </c>
      <c r="I123" s="16">
        <f t="shared" si="133"/>
        <v>2559</v>
      </c>
      <c r="J123">
        <f t="shared" si="100"/>
        <v>33</v>
      </c>
      <c r="O123">
        <f>O122</f>
        <v>150</v>
      </c>
      <c r="P123">
        <f t="shared" si="101"/>
        <v>4</v>
      </c>
      <c r="Q123" s="36">
        <v>2</v>
      </c>
      <c r="R123" s="25">
        <v>2</v>
      </c>
      <c r="S123" s="29" t="s">
        <v>343</v>
      </c>
      <c r="T123" s="20">
        <f t="shared" si="102"/>
        <v>91</v>
      </c>
      <c r="U123" s="20">
        <f t="shared" si="134"/>
        <v>3203.2000000000003</v>
      </c>
      <c r="V123" s="20">
        <f>V121</f>
        <v>3100</v>
      </c>
      <c r="W123" s="20">
        <f>SUM($U$18:U123)+SUM($V$18:V123)</f>
        <v>274304.40000000002</v>
      </c>
      <c r="X123" s="20"/>
      <c r="Y123" s="20">
        <f t="shared" si="135"/>
        <v>646.09999999999968</v>
      </c>
      <c r="Z123" s="20">
        <f>Z121</f>
        <v>1950</v>
      </c>
      <c r="AA123" s="9">
        <f>SUM($Y$18:Y123)+SUM($Z$18:Z123)</f>
        <v>121523.19999999998</v>
      </c>
      <c r="AB123">
        <f t="shared" si="128"/>
        <v>180</v>
      </c>
      <c r="AC123" s="9">
        <f t="shared" si="128"/>
        <v>22000</v>
      </c>
      <c r="BM123" s="24"/>
      <c r="BN123" s="46"/>
      <c r="BO123" s="37"/>
      <c r="BP123" s="24"/>
      <c r="BQ123" s="23"/>
      <c r="BR123" s="23"/>
      <c r="BS123" s="23"/>
      <c r="BT123" s="23"/>
      <c r="BU123" s="23"/>
      <c r="BV123" s="23"/>
      <c r="BW123" s="23"/>
      <c r="BX123" s="23"/>
      <c r="BY123" s="41"/>
      <c r="BZ123" s="23"/>
    </row>
    <row r="124" spans="1:78" x14ac:dyDescent="0.3">
      <c r="A124" s="25">
        <v>107</v>
      </c>
      <c r="B124" s="73">
        <v>16</v>
      </c>
      <c r="C124">
        <f t="shared" si="137"/>
        <v>7.099999999999997</v>
      </c>
      <c r="D124">
        <f>D123</f>
        <v>88</v>
      </c>
      <c r="F124" s="2">
        <f t="shared" si="99"/>
        <v>1722</v>
      </c>
      <c r="G124" s="16">
        <f>G123</f>
        <v>22</v>
      </c>
      <c r="I124" s="17">
        <f t="shared" si="133"/>
        <v>2583</v>
      </c>
      <c r="J124">
        <f t="shared" si="100"/>
        <v>33</v>
      </c>
      <c r="O124">
        <f>O123</f>
        <v>150</v>
      </c>
      <c r="P124">
        <f t="shared" si="101"/>
        <v>4</v>
      </c>
      <c r="Q124" s="36">
        <v>2</v>
      </c>
      <c r="R124" s="25">
        <v>2</v>
      </c>
      <c r="S124" s="28" t="s">
        <v>344</v>
      </c>
      <c r="T124" s="20">
        <f t="shared" si="102"/>
        <v>91</v>
      </c>
      <c r="U124" s="20">
        <f t="shared" si="134"/>
        <v>3203.2000000000003</v>
      </c>
      <c r="V124" s="20">
        <f t="shared" si="131"/>
        <v>3100</v>
      </c>
      <c r="W124" s="20">
        <f>SUM($U$18:U124)+SUM($V$18:V124)</f>
        <v>280607.59999999998</v>
      </c>
      <c r="X124" s="20"/>
      <c r="Y124" s="20">
        <f t="shared" si="135"/>
        <v>646.09999999999968</v>
      </c>
      <c r="Z124" s="20">
        <f t="shared" si="132"/>
        <v>1950</v>
      </c>
      <c r="AA124" s="9">
        <f>SUM($Y$18:Y124)+SUM($Z$18:Z124)</f>
        <v>124119.29999999999</v>
      </c>
      <c r="AB124">
        <f t="shared" si="128"/>
        <v>180</v>
      </c>
      <c r="AC124" s="9">
        <f t="shared" si="128"/>
        <v>22000</v>
      </c>
      <c r="BM124" s="24"/>
      <c r="BN124" s="46"/>
      <c r="BO124" s="37"/>
      <c r="BP124" s="24"/>
      <c r="BQ124" s="23"/>
      <c r="BR124" s="23"/>
      <c r="BS124" s="23"/>
      <c r="BT124" s="23"/>
      <c r="BU124" s="23"/>
      <c r="BV124" s="23"/>
      <c r="BW124" s="23"/>
      <c r="BX124" s="23"/>
      <c r="BY124" s="41"/>
      <c r="BZ124" s="23"/>
    </row>
    <row r="125" spans="1:78" x14ac:dyDescent="0.3">
      <c r="A125" s="25">
        <v>108</v>
      </c>
      <c r="B125" s="73">
        <v>16</v>
      </c>
      <c r="C125">
        <f t="shared" si="137"/>
        <v>7.099999999999997</v>
      </c>
      <c r="D125">
        <f>D124</f>
        <v>88</v>
      </c>
      <c r="F125" s="2">
        <f t="shared" si="99"/>
        <v>1738</v>
      </c>
      <c r="G125" s="16">
        <f>G124</f>
        <v>22</v>
      </c>
      <c r="I125" s="17">
        <f t="shared" si="133"/>
        <v>2607</v>
      </c>
      <c r="J125">
        <f t="shared" si="100"/>
        <v>33</v>
      </c>
      <c r="K125" s="18" t="s">
        <v>273</v>
      </c>
      <c r="L125" s="18">
        <f>I125*9</f>
        <v>23463</v>
      </c>
      <c r="M125" s="18">
        <v>50</v>
      </c>
      <c r="N125" s="18"/>
      <c r="O125">
        <f>O124</f>
        <v>150</v>
      </c>
      <c r="P125">
        <f t="shared" si="101"/>
        <v>4</v>
      </c>
      <c r="Q125" s="36">
        <v>2</v>
      </c>
      <c r="R125" s="25">
        <v>2</v>
      </c>
      <c r="S125" s="31" t="s">
        <v>345</v>
      </c>
      <c r="T125" s="32">
        <f t="shared" si="102"/>
        <v>91</v>
      </c>
      <c r="U125" s="32">
        <f t="shared" si="134"/>
        <v>3203.2000000000003</v>
      </c>
      <c r="V125" s="32">
        <f>V124*1.5</f>
        <v>4650</v>
      </c>
      <c r="W125" s="32">
        <f>SUM($U$18:U125)+SUM($V$18:V125)</f>
        <v>288460.80000000005</v>
      </c>
      <c r="X125" s="32"/>
      <c r="Y125" s="32">
        <f t="shared" si="135"/>
        <v>646.09999999999968</v>
      </c>
      <c r="Z125" s="32">
        <f>Z124*1.5</f>
        <v>2925</v>
      </c>
      <c r="AA125" s="33">
        <f>SUM($Y$18:Y125)+SUM($Z$18:Z125)</f>
        <v>127690.39999999998</v>
      </c>
      <c r="AB125" s="30">
        <f t="shared" si="128"/>
        <v>180</v>
      </c>
      <c r="AC125" s="32">
        <f t="shared" si="128"/>
        <v>22000</v>
      </c>
      <c r="BM125" s="34"/>
      <c r="BN125" s="45"/>
      <c r="BO125" s="38"/>
      <c r="BP125" s="34"/>
      <c r="BQ125" s="35"/>
      <c r="BR125" s="35"/>
      <c r="BS125" s="35"/>
      <c r="BT125" s="35"/>
      <c r="BU125" s="35"/>
      <c r="BV125" s="35"/>
      <c r="BW125" s="35"/>
      <c r="BX125" s="35"/>
      <c r="BY125" s="42"/>
      <c r="BZ125" s="35"/>
    </row>
    <row r="126" spans="1:78" x14ac:dyDescent="0.3">
      <c r="A126" s="25">
        <v>109</v>
      </c>
      <c r="B126" s="73">
        <v>18</v>
      </c>
      <c r="C126">
        <f>C125+0.3</f>
        <v>7.3999999999999968</v>
      </c>
      <c r="D126">
        <f>D125+4</f>
        <v>92</v>
      </c>
      <c r="F126" s="26">
        <f t="shared" si="99"/>
        <v>1972</v>
      </c>
      <c r="G126" s="2">
        <f>G125+1</f>
        <v>23</v>
      </c>
      <c r="I126" s="15">
        <f t="shared" si="133"/>
        <v>2958</v>
      </c>
      <c r="J126">
        <f t="shared" si="100"/>
        <v>34</v>
      </c>
      <c r="O126">
        <v>90</v>
      </c>
      <c r="P126">
        <f t="shared" si="101"/>
        <v>2</v>
      </c>
      <c r="Q126" s="36">
        <v>1.7</v>
      </c>
      <c r="R126" s="25">
        <v>2</v>
      </c>
      <c r="S126" s="28" t="s">
        <v>346</v>
      </c>
      <c r="T126" s="9">
        <f t="shared" si="102"/>
        <v>58</v>
      </c>
      <c r="U126" s="20">
        <f t="shared" si="134"/>
        <v>2134.4</v>
      </c>
      <c r="V126" s="9">
        <v>2100</v>
      </c>
      <c r="W126" s="20">
        <f>SUM($U$18:U126)+SUM($V$18:V126)</f>
        <v>292695.2</v>
      </c>
      <c r="X126" s="9"/>
      <c r="Y126" s="20">
        <f t="shared" si="135"/>
        <v>429.19999999999982</v>
      </c>
      <c r="Z126" s="9">
        <f>Z108+400</f>
        <v>1250</v>
      </c>
      <c r="AA126" s="9">
        <f>SUM($Y$18:Y126)+SUM($Z$18:Z126)</f>
        <v>129369.59999999998</v>
      </c>
      <c r="AB126">
        <f>AB125+20</f>
        <v>200</v>
      </c>
      <c r="AC126" s="9">
        <v>15000</v>
      </c>
      <c r="AW126">
        <v>60</v>
      </c>
      <c r="BM126"/>
      <c r="BN126" s="43"/>
      <c r="BO126"/>
      <c r="BP126" s="26"/>
      <c r="BS126"/>
      <c r="BT126" s="26"/>
      <c r="BW126"/>
      <c r="BX126" s="26"/>
      <c r="BY126" s="39"/>
    </row>
    <row r="127" spans="1:78" x14ac:dyDescent="0.3">
      <c r="A127" s="25">
        <v>110</v>
      </c>
      <c r="B127" s="73">
        <v>18</v>
      </c>
      <c r="C127">
        <f t="shared" ref="C127:C131" si="138">C126</f>
        <v>7.3999999999999968</v>
      </c>
      <c r="D127">
        <f>D126</f>
        <v>92</v>
      </c>
      <c r="F127" s="26">
        <f t="shared" si="99"/>
        <v>1990</v>
      </c>
      <c r="G127" s="2">
        <f>G126</f>
        <v>23</v>
      </c>
      <c r="I127" s="15">
        <f t="shared" si="133"/>
        <v>2985</v>
      </c>
      <c r="J127">
        <f t="shared" si="100"/>
        <v>34</v>
      </c>
      <c r="O127">
        <f>O126</f>
        <v>90</v>
      </c>
      <c r="P127">
        <f t="shared" si="101"/>
        <v>2</v>
      </c>
      <c r="Q127" s="36">
        <v>1.7</v>
      </c>
      <c r="R127" s="25">
        <v>2</v>
      </c>
      <c r="S127" s="29" t="s">
        <v>347</v>
      </c>
      <c r="T127" s="9">
        <f t="shared" si="102"/>
        <v>58</v>
      </c>
      <c r="U127" s="20">
        <f t="shared" si="134"/>
        <v>2134.4</v>
      </c>
      <c r="V127" s="9">
        <f>V126</f>
        <v>2100</v>
      </c>
      <c r="W127" s="20">
        <f>SUM($U$18:U127)+SUM($V$18:V127)</f>
        <v>296929.59999999998</v>
      </c>
      <c r="X127" s="9"/>
      <c r="Y127" s="20">
        <f t="shared" si="135"/>
        <v>429.19999999999982</v>
      </c>
      <c r="Z127" s="9">
        <f>Z126</f>
        <v>1250</v>
      </c>
      <c r="AA127" s="9">
        <f>SUM($Y$18:Y127)+SUM($Z$18:Z127)</f>
        <v>131048.79999999999</v>
      </c>
      <c r="AB127">
        <f>AB126</f>
        <v>200</v>
      </c>
      <c r="AC127" s="9">
        <f>AC126</f>
        <v>15000</v>
      </c>
      <c r="AR127" t="s">
        <v>151</v>
      </c>
      <c r="AS127" t="s">
        <v>152</v>
      </c>
      <c r="AT127" t="s">
        <v>150</v>
      </c>
      <c r="AU127" t="s">
        <v>253</v>
      </c>
      <c r="AV127" t="s">
        <v>252</v>
      </c>
      <c r="AX127" t="s">
        <v>153</v>
      </c>
      <c r="AY127" t="s">
        <v>154</v>
      </c>
      <c r="AZ127" s="12" t="s">
        <v>155</v>
      </c>
      <c r="BA127" t="s">
        <v>150</v>
      </c>
      <c r="BM127"/>
      <c r="BN127" s="43"/>
      <c r="BO127"/>
      <c r="BP127" s="26"/>
      <c r="BS127"/>
      <c r="BT127" s="26"/>
      <c r="BW127"/>
      <c r="BX127" s="26"/>
      <c r="BY127" s="39"/>
    </row>
    <row r="128" spans="1:78" x14ac:dyDescent="0.3">
      <c r="A128" s="25">
        <v>111</v>
      </c>
      <c r="B128" s="73">
        <v>18</v>
      </c>
      <c r="C128">
        <f t="shared" si="138"/>
        <v>7.3999999999999968</v>
      </c>
      <c r="D128">
        <f>D127</f>
        <v>92</v>
      </c>
      <c r="F128" s="26">
        <f t="shared" si="99"/>
        <v>2008</v>
      </c>
      <c r="G128" s="15">
        <f>G127</f>
        <v>23</v>
      </c>
      <c r="I128" s="16">
        <f t="shared" si="133"/>
        <v>3012</v>
      </c>
      <c r="J128">
        <f t="shared" si="100"/>
        <v>34</v>
      </c>
      <c r="K128" s="18" t="s">
        <v>273</v>
      </c>
      <c r="L128" s="18">
        <f>I128*10</f>
        <v>30120</v>
      </c>
      <c r="M128" s="18">
        <v>55</v>
      </c>
      <c r="N128" s="18"/>
      <c r="O128">
        <f>O127</f>
        <v>90</v>
      </c>
      <c r="P128">
        <f t="shared" si="101"/>
        <v>2</v>
      </c>
      <c r="Q128" s="36">
        <v>1.7</v>
      </c>
      <c r="R128" s="25">
        <v>2</v>
      </c>
      <c r="S128" s="28" t="s">
        <v>348</v>
      </c>
      <c r="T128" s="9">
        <f t="shared" si="102"/>
        <v>58</v>
      </c>
      <c r="U128" s="20">
        <f t="shared" si="134"/>
        <v>2134.4</v>
      </c>
      <c r="V128" s="20">
        <f>V127*1.5</f>
        <v>3150</v>
      </c>
      <c r="W128" s="20">
        <f>SUM($U$18:U128)+SUM($V$18:V128)</f>
        <v>302214</v>
      </c>
      <c r="X128" s="20"/>
      <c r="Y128" s="20">
        <f t="shared" si="135"/>
        <v>429.19999999999982</v>
      </c>
      <c r="Z128" s="20">
        <f>Z127*1.5</f>
        <v>1875</v>
      </c>
      <c r="AA128" s="9">
        <f>SUM($Y$18:Y128)+SUM($Z$18:Z128)</f>
        <v>133352.99999999997</v>
      </c>
      <c r="AB128">
        <f t="shared" ref="AB128:AC143" si="139">AB127</f>
        <v>200</v>
      </c>
      <c r="AC128" s="9">
        <f t="shared" si="139"/>
        <v>15000</v>
      </c>
      <c r="BM128"/>
      <c r="BN128" s="43"/>
      <c r="BO128"/>
      <c r="BP128" s="26"/>
      <c r="BS128"/>
      <c r="BT128" s="26"/>
      <c r="BW128"/>
      <c r="BX128" s="26"/>
      <c r="BY128" s="39"/>
    </row>
    <row r="129" spans="1:77" x14ac:dyDescent="0.3">
      <c r="A129" s="25">
        <v>112</v>
      </c>
      <c r="B129" s="73">
        <v>18</v>
      </c>
      <c r="C129">
        <f t="shared" si="138"/>
        <v>7.3999999999999968</v>
      </c>
      <c r="D129">
        <f>D128</f>
        <v>92</v>
      </c>
      <c r="F129" s="26">
        <f t="shared" si="99"/>
        <v>2026</v>
      </c>
      <c r="G129" s="15">
        <f>G128</f>
        <v>23</v>
      </c>
      <c r="I129" s="16">
        <f t="shared" si="133"/>
        <v>3039</v>
      </c>
      <c r="J129">
        <f t="shared" si="100"/>
        <v>34</v>
      </c>
      <c r="O129">
        <f>O128</f>
        <v>90</v>
      </c>
      <c r="P129">
        <f t="shared" si="101"/>
        <v>2</v>
      </c>
      <c r="Q129" s="36">
        <v>1.7</v>
      </c>
      <c r="R129" s="25">
        <v>2</v>
      </c>
      <c r="S129" s="29" t="s">
        <v>349</v>
      </c>
      <c r="T129" s="9">
        <f t="shared" si="102"/>
        <v>58</v>
      </c>
      <c r="U129" s="20">
        <f t="shared" si="134"/>
        <v>2134.4</v>
      </c>
      <c r="V129" s="20">
        <f>V127</f>
        <v>2100</v>
      </c>
      <c r="W129" s="20">
        <f>SUM($U$18:U129)+SUM($V$18:V129)</f>
        <v>306448.40000000002</v>
      </c>
      <c r="X129" s="20"/>
      <c r="Y129" s="20">
        <f t="shared" si="135"/>
        <v>429.19999999999982</v>
      </c>
      <c r="Z129" s="20">
        <f>Z127</f>
        <v>1250</v>
      </c>
      <c r="AA129" s="9">
        <f>SUM($Y$18:Y129)+SUM($Z$18:Z129)</f>
        <v>135032.19999999998</v>
      </c>
      <c r="AB129">
        <f t="shared" si="139"/>
        <v>200</v>
      </c>
      <c r="AC129" s="9">
        <f t="shared" si="139"/>
        <v>15000</v>
      </c>
      <c r="BM129"/>
      <c r="BN129" s="43"/>
      <c r="BO129"/>
      <c r="BP129" s="26"/>
      <c r="BS129"/>
      <c r="BT129" s="26"/>
      <c r="BW129"/>
      <c r="BX129" s="26"/>
      <c r="BY129" s="39"/>
    </row>
    <row r="130" spans="1:77" x14ac:dyDescent="0.3">
      <c r="A130" s="25">
        <v>113</v>
      </c>
      <c r="B130" s="73">
        <v>18</v>
      </c>
      <c r="C130">
        <f t="shared" si="138"/>
        <v>7.3999999999999968</v>
      </c>
      <c r="D130">
        <f>D129</f>
        <v>92</v>
      </c>
      <c r="F130" s="26">
        <f t="shared" si="99"/>
        <v>2044</v>
      </c>
      <c r="G130" s="16">
        <f>G129</f>
        <v>23</v>
      </c>
      <c r="I130" s="17">
        <f t="shared" si="133"/>
        <v>3066</v>
      </c>
      <c r="J130">
        <f t="shared" si="100"/>
        <v>34</v>
      </c>
      <c r="O130">
        <f>O129</f>
        <v>90</v>
      </c>
      <c r="P130">
        <f t="shared" si="101"/>
        <v>2</v>
      </c>
      <c r="Q130" s="36">
        <v>1.7</v>
      </c>
      <c r="R130" s="25">
        <v>2</v>
      </c>
      <c r="S130" s="28" t="s">
        <v>350</v>
      </c>
      <c r="T130" s="9">
        <f t="shared" si="102"/>
        <v>58</v>
      </c>
      <c r="U130" s="20">
        <f t="shared" si="134"/>
        <v>2134.4</v>
      </c>
      <c r="V130" s="9">
        <f t="shared" ref="V130:V142" si="140">V129</f>
        <v>2100</v>
      </c>
      <c r="W130" s="20">
        <f>SUM($U$18:U130)+SUM($V$18:V130)</f>
        <v>310682.8</v>
      </c>
      <c r="X130" s="20"/>
      <c r="Y130" s="20">
        <f t="shared" si="135"/>
        <v>429.19999999999982</v>
      </c>
      <c r="Z130" s="9">
        <f t="shared" ref="Z130:Z142" si="141">Z129</f>
        <v>1250</v>
      </c>
      <c r="AA130" s="9">
        <f>SUM($Y$18:Y130)+SUM($Z$18:Z130)</f>
        <v>136711.4</v>
      </c>
      <c r="AB130">
        <f t="shared" si="139"/>
        <v>200</v>
      </c>
      <c r="AC130" s="9">
        <f t="shared" si="139"/>
        <v>15000</v>
      </c>
      <c r="BM130"/>
      <c r="BN130" s="43"/>
      <c r="BO130"/>
      <c r="BP130" s="26"/>
      <c r="BS130"/>
      <c r="BT130" s="26"/>
      <c r="BW130"/>
      <c r="BX130" s="26"/>
      <c r="BY130" s="39"/>
    </row>
    <row r="131" spans="1:77" x14ac:dyDescent="0.3">
      <c r="A131" s="25">
        <v>114</v>
      </c>
      <c r="B131" s="73">
        <v>18</v>
      </c>
      <c r="C131">
        <f t="shared" si="138"/>
        <v>7.3999999999999968</v>
      </c>
      <c r="D131">
        <f>D130</f>
        <v>92</v>
      </c>
      <c r="F131" s="26">
        <f t="shared" si="99"/>
        <v>2062</v>
      </c>
      <c r="G131" s="16">
        <f>G130</f>
        <v>23</v>
      </c>
      <c r="I131" s="17">
        <f t="shared" si="133"/>
        <v>3093</v>
      </c>
      <c r="J131">
        <f t="shared" si="100"/>
        <v>34</v>
      </c>
      <c r="K131" s="18" t="s">
        <v>273</v>
      </c>
      <c r="L131" s="18">
        <f>I131*10</f>
        <v>30930</v>
      </c>
      <c r="M131" s="18">
        <v>55</v>
      </c>
      <c r="N131" s="18"/>
      <c r="O131">
        <f>O130</f>
        <v>90</v>
      </c>
      <c r="P131">
        <f t="shared" si="101"/>
        <v>2</v>
      </c>
      <c r="Q131" s="36">
        <v>1.7</v>
      </c>
      <c r="R131" s="25">
        <v>2</v>
      </c>
      <c r="S131" s="31" t="s">
        <v>351</v>
      </c>
      <c r="T131" s="32">
        <f t="shared" si="102"/>
        <v>58</v>
      </c>
      <c r="U131" s="32">
        <f t="shared" si="134"/>
        <v>2134.4</v>
      </c>
      <c r="V131" s="32">
        <f>V130*1.5</f>
        <v>3150</v>
      </c>
      <c r="W131" s="32">
        <f>SUM($U$18:U131)+SUM($V$18:V131)</f>
        <v>315967.19999999995</v>
      </c>
      <c r="X131" s="32"/>
      <c r="Y131" s="32">
        <f t="shared" si="135"/>
        <v>429.19999999999982</v>
      </c>
      <c r="Z131" s="32">
        <f>Z130*1.5</f>
        <v>1875</v>
      </c>
      <c r="AA131" s="32">
        <f>SUM($Y$18:Y131)+SUM($Z$18:Z131)</f>
        <v>139015.59999999998</v>
      </c>
      <c r="AB131" s="30">
        <f t="shared" si="139"/>
        <v>200</v>
      </c>
      <c r="AC131" s="32">
        <f t="shared" si="139"/>
        <v>15000</v>
      </c>
      <c r="BM131"/>
      <c r="BN131" s="43"/>
      <c r="BO131"/>
      <c r="BP131" s="26"/>
      <c r="BS131"/>
      <c r="BT131" s="26"/>
      <c r="BW131"/>
      <c r="BX131" s="26"/>
      <c r="BY131" s="39"/>
    </row>
    <row r="132" spans="1:77" x14ac:dyDescent="0.3">
      <c r="A132" s="25">
        <v>115</v>
      </c>
      <c r="B132" s="73">
        <v>18</v>
      </c>
      <c r="C132">
        <f>C131+0.3</f>
        <v>7.6999999999999966</v>
      </c>
      <c r="D132">
        <f>D131+4</f>
        <v>96</v>
      </c>
      <c r="F132" s="26">
        <f t="shared" si="99"/>
        <v>2080</v>
      </c>
      <c r="G132" s="2">
        <f>G131+1</f>
        <v>24</v>
      </c>
      <c r="I132" s="15">
        <f t="shared" si="133"/>
        <v>3120</v>
      </c>
      <c r="J132">
        <f t="shared" si="100"/>
        <v>36</v>
      </c>
      <c r="O132">
        <v>120</v>
      </c>
      <c r="P132">
        <f t="shared" si="101"/>
        <v>3</v>
      </c>
      <c r="Q132" s="36">
        <v>1.7</v>
      </c>
      <c r="R132" s="25">
        <v>2</v>
      </c>
      <c r="S132" s="28" t="s">
        <v>352</v>
      </c>
      <c r="T132" s="9">
        <f t="shared" si="102"/>
        <v>81</v>
      </c>
      <c r="U132" s="20">
        <f t="shared" si="134"/>
        <v>3110.4</v>
      </c>
      <c r="V132" s="9">
        <v>2900</v>
      </c>
      <c r="W132" s="20">
        <f>SUM($U$18:U132)+SUM($V$18:V132)</f>
        <v>321977.59999999998</v>
      </c>
      <c r="X132" s="9"/>
      <c r="Y132" s="20">
        <f t="shared" si="135"/>
        <v>623.6999999999997</v>
      </c>
      <c r="Z132" s="9">
        <f>Z126+500</f>
        <v>1750</v>
      </c>
      <c r="AA132" s="9">
        <f>SUM($Y$18:Y132)+SUM($Z$18:Z132)</f>
        <v>141389.29999999999</v>
      </c>
      <c r="AB132">
        <f t="shared" si="139"/>
        <v>200</v>
      </c>
      <c r="AC132" s="9">
        <v>20000</v>
      </c>
      <c r="BM132"/>
      <c r="BN132" s="43"/>
      <c r="BO132"/>
      <c r="BP132" s="26"/>
      <c r="BS132"/>
      <c r="BT132" s="26"/>
      <c r="BW132"/>
      <c r="BX132" s="26"/>
      <c r="BY132" s="39"/>
    </row>
    <row r="133" spans="1:77" x14ac:dyDescent="0.3">
      <c r="A133" s="25">
        <v>116</v>
      </c>
      <c r="B133" s="73">
        <v>18</v>
      </c>
      <c r="C133">
        <f t="shared" ref="C133:C137" si="142">C132</f>
        <v>7.6999999999999966</v>
      </c>
      <c r="D133">
        <f>D132</f>
        <v>96</v>
      </c>
      <c r="F133" s="26">
        <f t="shared" si="99"/>
        <v>2098</v>
      </c>
      <c r="G133" s="2">
        <f>G132</f>
        <v>24</v>
      </c>
      <c r="I133" s="15">
        <f t="shared" si="133"/>
        <v>3147</v>
      </c>
      <c r="J133">
        <f t="shared" si="100"/>
        <v>36</v>
      </c>
      <c r="O133">
        <f>O132</f>
        <v>120</v>
      </c>
      <c r="P133">
        <f t="shared" si="101"/>
        <v>3</v>
      </c>
      <c r="Q133" s="36">
        <v>1.7</v>
      </c>
      <c r="R133" s="25">
        <v>2</v>
      </c>
      <c r="S133" s="29" t="s">
        <v>353</v>
      </c>
      <c r="T133" s="9">
        <f t="shared" si="102"/>
        <v>81</v>
      </c>
      <c r="U133" s="20">
        <f t="shared" si="134"/>
        <v>3110.4</v>
      </c>
      <c r="V133" s="9">
        <f t="shared" si="140"/>
        <v>2900</v>
      </c>
      <c r="W133" s="20">
        <f>SUM($U$18:U133)+SUM($V$18:V133)</f>
        <v>327988</v>
      </c>
      <c r="X133" s="9"/>
      <c r="Y133" s="20">
        <f t="shared" si="135"/>
        <v>623.6999999999997</v>
      </c>
      <c r="Z133" s="9">
        <f t="shared" si="141"/>
        <v>1750</v>
      </c>
      <c r="AA133" s="9">
        <f>SUM($Y$18:Y133)+SUM($Z$18:Z133)</f>
        <v>143763</v>
      </c>
      <c r="AB133">
        <f t="shared" si="139"/>
        <v>200</v>
      </c>
      <c r="AC133" s="9">
        <f t="shared" si="139"/>
        <v>20000</v>
      </c>
      <c r="BM133"/>
      <c r="BN133" s="43"/>
      <c r="BO133"/>
      <c r="BP133" s="26"/>
      <c r="BS133"/>
      <c r="BT133" s="26"/>
      <c r="BW133"/>
      <c r="BX133" s="26"/>
      <c r="BY133" s="39"/>
    </row>
    <row r="134" spans="1:77" x14ac:dyDescent="0.3">
      <c r="A134" s="25">
        <v>117</v>
      </c>
      <c r="B134" s="73">
        <v>18</v>
      </c>
      <c r="C134">
        <f t="shared" si="142"/>
        <v>7.6999999999999966</v>
      </c>
      <c r="D134">
        <f>D133</f>
        <v>96</v>
      </c>
      <c r="F134" s="26">
        <f t="shared" si="99"/>
        <v>2116</v>
      </c>
      <c r="G134" s="15">
        <f>G133</f>
        <v>24</v>
      </c>
      <c r="I134" s="16">
        <f t="shared" si="133"/>
        <v>3174</v>
      </c>
      <c r="J134">
        <f t="shared" si="100"/>
        <v>36</v>
      </c>
      <c r="K134" s="18" t="s">
        <v>273</v>
      </c>
      <c r="L134" s="18">
        <f>I134*10</f>
        <v>31740</v>
      </c>
      <c r="M134" s="18">
        <v>55</v>
      </c>
      <c r="N134" s="18"/>
      <c r="O134">
        <f>O133</f>
        <v>120</v>
      </c>
      <c r="P134">
        <f t="shared" si="101"/>
        <v>3</v>
      </c>
      <c r="Q134" s="36">
        <v>1.7</v>
      </c>
      <c r="R134" s="25">
        <v>2</v>
      </c>
      <c r="S134" s="28" t="s">
        <v>354</v>
      </c>
      <c r="T134" s="9">
        <f t="shared" si="102"/>
        <v>81</v>
      </c>
      <c r="U134" s="20">
        <f t="shared" si="134"/>
        <v>3110.4</v>
      </c>
      <c r="V134" s="20">
        <f>V133*1.5</f>
        <v>4350</v>
      </c>
      <c r="W134" s="20">
        <f>SUM($U$18:U134)+SUM($V$18:V134)</f>
        <v>335448.39999999997</v>
      </c>
      <c r="X134" s="20"/>
      <c r="Y134" s="20">
        <f t="shared" si="135"/>
        <v>623.6999999999997</v>
      </c>
      <c r="Z134" s="20">
        <f>Z133*1.5</f>
        <v>2625</v>
      </c>
      <c r="AA134" s="9">
        <f>SUM($Y$18:Y134)+SUM($Z$18:Z134)</f>
        <v>147011.69999999998</v>
      </c>
      <c r="AB134">
        <f t="shared" si="139"/>
        <v>200</v>
      </c>
      <c r="AC134" s="9">
        <f t="shared" si="139"/>
        <v>20000</v>
      </c>
      <c r="BM134"/>
      <c r="BN134" s="43"/>
      <c r="BO134"/>
      <c r="BP134" s="26"/>
      <c r="BS134"/>
      <c r="BT134" s="26"/>
      <c r="BW134"/>
      <c r="BX134" s="26"/>
      <c r="BY134" s="39"/>
    </row>
    <row r="135" spans="1:77" x14ac:dyDescent="0.3">
      <c r="A135" s="25">
        <v>118</v>
      </c>
      <c r="B135" s="73">
        <v>18</v>
      </c>
      <c r="C135">
        <f t="shared" si="142"/>
        <v>7.6999999999999966</v>
      </c>
      <c r="D135">
        <f>D134</f>
        <v>96</v>
      </c>
      <c r="F135" s="26">
        <f t="shared" si="99"/>
        <v>2134</v>
      </c>
      <c r="G135" s="15">
        <f>G134</f>
        <v>24</v>
      </c>
      <c r="I135" s="16">
        <f t="shared" si="133"/>
        <v>3201</v>
      </c>
      <c r="J135">
        <f t="shared" si="100"/>
        <v>36</v>
      </c>
      <c r="O135">
        <f>O134</f>
        <v>120</v>
      </c>
      <c r="P135">
        <f t="shared" si="101"/>
        <v>3</v>
      </c>
      <c r="Q135" s="36">
        <v>1.7</v>
      </c>
      <c r="R135" s="25">
        <v>2</v>
      </c>
      <c r="S135" s="29" t="s">
        <v>355</v>
      </c>
      <c r="T135" s="9">
        <f t="shared" si="102"/>
        <v>81</v>
      </c>
      <c r="U135" s="20">
        <f t="shared" si="134"/>
        <v>3110.4</v>
      </c>
      <c r="V135" s="20">
        <f>V133</f>
        <v>2900</v>
      </c>
      <c r="W135" s="20">
        <f>SUM($U$18:U135)+SUM($V$18:V135)</f>
        <v>341458.79999999993</v>
      </c>
      <c r="X135" s="20"/>
      <c r="Y135" s="20">
        <f t="shared" si="135"/>
        <v>623.6999999999997</v>
      </c>
      <c r="Z135" s="20">
        <f>Z133</f>
        <v>1750</v>
      </c>
      <c r="AA135" s="9">
        <f>SUM($Y$18:Y135)+SUM($Z$18:Z135)</f>
        <v>149385.39999999997</v>
      </c>
      <c r="AB135">
        <f t="shared" si="139"/>
        <v>200</v>
      </c>
      <c r="AC135" s="9">
        <f t="shared" si="139"/>
        <v>20000</v>
      </c>
      <c r="BM135"/>
      <c r="BN135" s="43"/>
      <c r="BO135"/>
      <c r="BP135" s="26"/>
      <c r="BS135"/>
      <c r="BT135" s="26"/>
      <c r="BW135"/>
      <c r="BX135" s="26"/>
      <c r="BY135" s="39"/>
    </row>
    <row r="136" spans="1:77" x14ac:dyDescent="0.3">
      <c r="A136" s="25">
        <v>119</v>
      </c>
      <c r="B136" s="73">
        <v>18</v>
      </c>
      <c r="C136">
        <f t="shared" si="142"/>
        <v>7.6999999999999966</v>
      </c>
      <c r="D136">
        <f>D135</f>
        <v>96</v>
      </c>
      <c r="F136" s="26">
        <f t="shared" si="99"/>
        <v>2152</v>
      </c>
      <c r="G136" s="16">
        <f>G135</f>
        <v>24</v>
      </c>
      <c r="I136" s="17">
        <f t="shared" si="133"/>
        <v>3228</v>
      </c>
      <c r="J136">
        <f t="shared" si="100"/>
        <v>36</v>
      </c>
      <c r="O136">
        <f>O135</f>
        <v>120</v>
      </c>
      <c r="P136">
        <f t="shared" si="101"/>
        <v>3</v>
      </c>
      <c r="Q136" s="36">
        <v>1.7</v>
      </c>
      <c r="R136" s="25">
        <v>2</v>
      </c>
      <c r="S136" s="28" t="s">
        <v>356</v>
      </c>
      <c r="T136" s="9">
        <f t="shared" si="102"/>
        <v>81</v>
      </c>
      <c r="U136" s="20">
        <f t="shared" si="134"/>
        <v>3110.4</v>
      </c>
      <c r="V136" s="20">
        <f t="shared" si="140"/>
        <v>2900</v>
      </c>
      <c r="W136" s="20">
        <f>SUM($U$18:U136)+SUM($V$18:V136)</f>
        <v>347469.19999999995</v>
      </c>
      <c r="X136" s="20"/>
      <c r="Y136" s="20">
        <f t="shared" si="135"/>
        <v>623.6999999999997</v>
      </c>
      <c r="Z136" s="20">
        <f t="shared" si="141"/>
        <v>1750</v>
      </c>
      <c r="AA136" s="9">
        <f>SUM($Y$18:Y136)+SUM($Z$18:Z136)</f>
        <v>151759.09999999998</v>
      </c>
      <c r="AB136">
        <f t="shared" si="139"/>
        <v>200</v>
      </c>
      <c r="AC136" s="9">
        <f t="shared" si="139"/>
        <v>20000</v>
      </c>
      <c r="BM136"/>
      <c r="BN136" s="43"/>
      <c r="BO136"/>
      <c r="BP136" s="26"/>
      <c r="BS136"/>
      <c r="BT136" s="26"/>
      <c r="BW136"/>
      <c r="BX136" s="26"/>
      <c r="BY136" s="39"/>
    </row>
    <row r="137" spans="1:77" x14ac:dyDescent="0.3">
      <c r="A137" s="25">
        <v>120</v>
      </c>
      <c r="B137" s="73">
        <v>18</v>
      </c>
      <c r="C137">
        <f t="shared" si="142"/>
        <v>7.6999999999999966</v>
      </c>
      <c r="D137">
        <f>D136</f>
        <v>96</v>
      </c>
      <c r="F137" s="26">
        <f t="shared" si="99"/>
        <v>2170</v>
      </c>
      <c r="G137" s="16">
        <f>G136</f>
        <v>24</v>
      </c>
      <c r="I137" s="17">
        <f t="shared" si="133"/>
        <v>3255</v>
      </c>
      <c r="J137">
        <f t="shared" si="100"/>
        <v>36</v>
      </c>
      <c r="K137" s="18" t="s">
        <v>273</v>
      </c>
      <c r="L137" s="18">
        <f>I137*10</f>
        <v>32550</v>
      </c>
      <c r="M137" s="18">
        <v>55</v>
      </c>
      <c r="N137" s="18"/>
      <c r="O137">
        <f>O136</f>
        <v>120</v>
      </c>
      <c r="P137">
        <f t="shared" si="101"/>
        <v>3</v>
      </c>
      <c r="Q137" s="36">
        <v>1.7</v>
      </c>
      <c r="R137" s="25">
        <v>2</v>
      </c>
      <c r="S137" s="31" t="s">
        <v>357</v>
      </c>
      <c r="T137" s="32">
        <f t="shared" si="102"/>
        <v>81</v>
      </c>
      <c r="U137" s="32">
        <f t="shared" si="134"/>
        <v>3110.4</v>
      </c>
      <c r="V137" s="32">
        <f>V136*1.5</f>
        <v>4350</v>
      </c>
      <c r="W137" s="32">
        <f>SUM($U$18:U137)+SUM($V$18:V137)</f>
        <v>354929.6</v>
      </c>
      <c r="X137" s="32"/>
      <c r="Y137" s="32">
        <f t="shared" si="135"/>
        <v>623.6999999999997</v>
      </c>
      <c r="Z137" s="32">
        <f>Z136*1.5</f>
        <v>2625</v>
      </c>
      <c r="AA137" s="32">
        <f>SUM($Y$18:Y137)+SUM($Z$18:Z137)</f>
        <v>155007.79999999999</v>
      </c>
      <c r="AB137" s="30">
        <f t="shared" si="139"/>
        <v>200</v>
      </c>
      <c r="AC137" s="32">
        <f t="shared" si="139"/>
        <v>20000</v>
      </c>
      <c r="BM137"/>
      <c r="BN137" s="43"/>
      <c r="BO137"/>
      <c r="BP137" s="26"/>
      <c r="BS137"/>
      <c r="BT137" s="26"/>
      <c r="BW137"/>
      <c r="BX137" s="26"/>
      <c r="BY137" s="39"/>
    </row>
    <row r="138" spans="1:77" x14ac:dyDescent="0.3">
      <c r="A138" s="25">
        <v>121</v>
      </c>
      <c r="B138" s="73">
        <v>18</v>
      </c>
      <c r="C138">
        <f>C137+0.3</f>
        <v>7.9999999999999964</v>
      </c>
      <c r="D138">
        <f>D137+4</f>
        <v>100</v>
      </c>
      <c r="F138" s="26">
        <f t="shared" si="99"/>
        <v>2188</v>
      </c>
      <c r="G138" s="2">
        <f>G137+1</f>
        <v>25</v>
      </c>
      <c r="I138" s="15">
        <f t="shared" si="133"/>
        <v>3282</v>
      </c>
      <c r="J138">
        <f t="shared" si="100"/>
        <v>37</v>
      </c>
      <c r="O138">
        <v>150</v>
      </c>
      <c r="P138">
        <f t="shared" si="101"/>
        <v>4</v>
      </c>
      <c r="Q138" s="36">
        <v>1.7</v>
      </c>
      <c r="R138" s="25">
        <v>2</v>
      </c>
      <c r="S138" s="28" t="s">
        <v>358</v>
      </c>
      <c r="T138" s="20">
        <f t="shared" si="102"/>
        <v>104</v>
      </c>
      <c r="U138" s="20">
        <f t="shared" si="134"/>
        <v>4160</v>
      </c>
      <c r="V138" s="9">
        <v>3700</v>
      </c>
      <c r="W138" s="20">
        <f>SUM($U$18:U138)+SUM($V$18:V138)</f>
        <v>362789.6</v>
      </c>
      <c r="X138" s="9"/>
      <c r="Y138" s="20">
        <f t="shared" si="135"/>
        <v>831.99999999999966</v>
      </c>
      <c r="Z138" s="9">
        <f>Z132+600</f>
        <v>2350</v>
      </c>
      <c r="AA138" s="9">
        <f>SUM($Y$18:Y138)+SUM($Z$18:Z138)</f>
        <v>158189.79999999999</v>
      </c>
      <c r="AB138">
        <f t="shared" si="139"/>
        <v>200</v>
      </c>
      <c r="AC138" s="9">
        <v>25000</v>
      </c>
      <c r="BM138"/>
      <c r="BN138" s="43"/>
      <c r="BO138"/>
      <c r="BP138" s="26"/>
      <c r="BS138"/>
      <c r="BT138" s="26"/>
      <c r="BW138"/>
      <c r="BX138" s="26"/>
      <c r="BY138" s="39"/>
    </row>
    <row r="139" spans="1:77" x14ac:dyDescent="0.3">
      <c r="A139" s="25">
        <v>122</v>
      </c>
      <c r="B139" s="73">
        <v>18</v>
      </c>
      <c r="C139">
        <f t="shared" ref="C139:C143" si="143">C138</f>
        <v>7.9999999999999964</v>
      </c>
      <c r="D139">
        <f>D138</f>
        <v>100</v>
      </c>
      <c r="F139" s="26">
        <f t="shared" si="99"/>
        <v>2206</v>
      </c>
      <c r="G139" s="2">
        <f>G138</f>
        <v>25</v>
      </c>
      <c r="I139" s="15">
        <f t="shared" si="133"/>
        <v>3309</v>
      </c>
      <c r="J139">
        <f t="shared" si="100"/>
        <v>37</v>
      </c>
      <c r="O139">
        <f>O138</f>
        <v>150</v>
      </c>
      <c r="P139">
        <f t="shared" si="101"/>
        <v>4</v>
      </c>
      <c r="Q139" s="36">
        <v>1.7</v>
      </c>
      <c r="R139" s="25">
        <v>2</v>
      </c>
      <c r="S139" s="29" t="s">
        <v>359</v>
      </c>
      <c r="T139" s="20">
        <f t="shared" si="102"/>
        <v>104</v>
      </c>
      <c r="U139" s="20">
        <f t="shared" si="134"/>
        <v>4160</v>
      </c>
      <c r="V139" s="9">
        <f t="shared" si="140"/>
        <v>3700</v>
      </c>
      <c r="W139" s="20">
        <f>SUM($U$18:U139)+SUM($V$18:V139)</f>
        <v>370649.59999999998</v>
      </c>
      <c r="X139" s="9"/>
      <c r="Y139" s="20">
        <f t="shared" si="135"/>
        <v>831.99999999999966</v>
      </c>
      <c r="Z139" s="9">
        <f t="shared" si="141"/>
        <v>2350</v>
      </c>
      <c r="AA139" s="9">
        <f>SUM($Y$18:Y139)+SUM($Z$18:Z139)</f>
        <v>161371.79999999999</v>
      </c>
      <c r="AB139">
        <f t="shared" si="139"/>
        <v>200</v>
      </c>
      <c r="AC139" s="9">
        <f t="shared" si="139"/>
        <v>25000</v>
      </c>
      <c r="BM139"/>
      <c r="BN139" s="43"/>
      <c r="BO139"/>
      <c r="BP139" s="26"/>
      <c r="BS139"/>
      <c r="BT139" s="26"/>
      <c r="BW139"/>
      <c r="BX139" s="26"/>
      <c r="BY139" s="39"/>
    </row>
    <row r="140" spans="1:77" x14ac:dyDescent="0.3">
      <c r="A140" s="25">
        <v>123</v>
      </c>
      <c r="B140" s="73">
        <v>18</v>
      </c>
      <c r="C140">
        <f t="shared" si="143"/>
        <v>7.9999999999999964</v>
      </c>
      <c r="D140">
        <f>D139</f>
        <v>100</v>
      </c>
      <c r="F140" s="26">
        <f t="shared" si="99"/>
        <v>2224</v>
      </c>
      <c r="G140" s="15">
        <f>G139</f>
        <v>25</v>
      </c>
      <c r="I140" s="16">
        <f t="shared" si="133"/>
        <v>3336</v>
      </c>
      <c r="J140">
        <f t="shared" si="100"/>
        <v>37</v>
      </c>
      <c r="K140" s="18" t="s">
        <v>273</v>
      </c>
      <c r="L140" s="18">
        <f>I140*10</f>
        <v>33360</v>
      </c>
      <c r="M140" s="18">
        <v>55</v>
      </c>
      <c r="N140" s="18"/>
      <c r="O140">
        <f>O139</f>
        <v>150</v>
      </c>
      <c r="P140">
        <f t="shared" si="101"/>
        <v>4</v>
      </c>
      <c r="Q140" s="36">
        <v>1.7</v>
      </c>
      <c r="R140" s="25">
        <v>2</v>
      </c>
      <c r="S140" s="28" t="s">
        <v>360</v>
      </c>
      <c r="T140" s="20">
        <f t="shared" si="102"/>
        <v>104</v>
      </c>
      <c r="U140" s="20">
        <f t="shared" si="134"/>
        <v>4160</v>
      </c>
      <c r="V140" s="20">
        <f>V139*1.5</f>
        <v>5550</v>
      </c>
      <c r="W140" s="20">
        <f>SUM($U$18:U140)+SUM($V$18:V140)</f>
        <v>380359.6</v>
      </c>
      <c r="X140" s="20"/>
      <c r="Y140" s="20">
        <f t="shared" si="135"/>
        <v>831.99999999999966</v>
      </c>
      <c r="Z140" s="20">
        <f>Z139*1.5</f>
        <v>3525</v>
      </c>
      <c r="AA140" s="9">
        <f>SUM($Y$18:Y140)+SUM($Z$18:Z140)</f>
        <v>165728.79999999999</v>
      </c>
      <c r="AB140">
        <f t="shared" si="139"/>
        <v>200</v>
      </c>
      <c r="AC140" s="9">
        <f t="shared" si="139"/>
        <v>25000</v>
      </c>
      <c r="BM140"/>
      <c r="BN140" s="43"/>
      <c r="BO140"/>
      <c r="BP140" s="26"/>
      <c r="BS140"/>
      <c r="BT140" s="26"/>
      <c r="BW140"/>
      <c r="BX140" s="26"/>
      <c r="BY140" s="39"/>
    </row>
    <row r="141" spans="1:77" x14ac:dyDescent="0.3">
      <c r="A141" s="25">
        <v>124</v>
      </c>
      <c r="B141" s="73">
        <v>18</v>
      </c>
      <c r="C141">
        <f t="shared" si="143"/>
        <v>7.9999999999999964</v>
      </c>
      <c r="D141">
        <f>D140</f>
        <v>100</v>
      </c>
      <c r="F141" s="26">
        <f t="shared" si="99"/>
        <v>2242</v>
      </c>
      <c r="G141" s="15">
        <f>G140</f>
        <v>25</v>
      </c>
      <c r="I141" s="16">
        <f t="shared" si="133"/>
        <v>3363</v>
      </c>
      <c r="J141">
        <f t="shared" si="100"/>
        <v>37</v>
      </c>
      <c r="O141">
        <f>O140</f>
        <v>150</v>
      </c>
      <c r="P141">
        <f t="shared" si="101"/>
        <v>4</v>
      </c>
      <c r="Q141" s="36">
        <v>1.7</v>
      </c>
      <c r="R141" s="25">
        <v>2</v>
      </c>
      <c r="S141" s="29" t="s">
        <v>361</v>
      </c>
      <c r="T141" s="20">
        <f t="shared" si="102"/>
        <v>104</v>
      </c>
      <c r="U141" s="20">
        <f t="shared" si="134"/>
        <v>4160</v>
      </c>
      <c r="V141" s="20">
        <f>V139</f>
        <v>3700</v>
      </c>
      <c r="W141" s="20">
        <f>SUM($U$18:U141)+SUM($V$18:V141)</f>
        <v>388219.6</v>
      </c>
      <c r="X141" s="20"/>
      <c r="Y141" s="20">
        <f t="shared" si="135"/>
        <v>831.99999999999966</v>
      </c>
      <c r="Z141" s="20">
        <f>Z139</f>
        <v>2350</v>
      </c>
      <c r="AA141" s="9">
        <f>SUM($Y$18:Y141)+SUM($Z$18:Z141)</f>
        <v>168910.8</v>
      </c>
      <c r="AB141">
        <f t="shared" si="139"/>
        <v>200</v>
      </c>
      <c r="AC141" s="9">
        <f t="shared" si="139"/>
        <v>25000</v>
      </c>
      <c r="BM141"/>
      <c r="BN141" s="43"/>
      <c r="BO141"/>
      <c r="BP141" s="26"/>
      <c r="BS141"/>
      <c r="BT141" s="26"/>
      <c r="BW141"/>
      <c r="BX141" s="26"/>
      <c r="BY141" s="39"/>
    </row>
    <row r="142" spans="1:77" x14ac:dyDescent="0.3">
      <c r="A142" s="25">
        <v>125</v>
      </c>
      <c r="B142" s="73">
        <v>18</v>
      </c>
      <c r="C142">
        <f t="shared" si="143"/>
        <v>7.9999999999999964</v>
      </c>
      <c r="D142">
        <f>D141</f>
        <v>100</v>
      </c>
      <c r="F142" s="26">
        <f t="shared" si="99"/>
        <v>2260</v>
      </c>
      <c r="G142" s="16">
        <f>G141</f>
        <v>25</v>
      </c>
      <c r="I142" s="17">
        <f t="shared" si="133"/>
        <v>3390</v>
      </c>
      <c r="J142">
        <f t="shared" si="100"/>
        <v>37</v>
      </c>
      <c r="O142">
        <f>O141</f>
        <v>150</v>
      </c>
      <c r="P142">
        <f t="shared" si="101"/>
        <v>4</v>
      </c>
      <c r="Q142" s="36">
        <v>1.7</v>
      </c>
      <c r="R142" s="25">
        <v>2</v>
      </c>
      <c r="S142" s="28" t="s">
        <v>362</v>
      </c>
      <c r="T142" s="20">
        <f t="shared" si="102"/>
        <v>104</v>
      </c>
      <c r="U142" s="20">
        <f t="shared" si="134"/>
        <v>4160</v>
      </c>
      <c r="V142" s="20">
        <f t="shared" si="140"/>
        <v>3700</v>
      </c>
      <c r="W142" s="20">
        <f>SUM($U$18:U142)+SUM($V$18:V142)</f>
        <v>396079.6</v>
      </c>
      <c r="X142" s="20"/>
      <c r="Y142" s="20">
        <f t="shared" si="135"/>
        <v>831.99999999999966</v>
      </c>
      <c r="Z142" s="20">
        <f t="shared" si="141"/>
        <v>2350</v>
      </c>
      <c r="AA142" s="9">
        <f>SUM($Y$18:Y142)+SUM($Z$18:Z142)</f>
        <v>172092.79999999999</v>
      </c>
      <c r="AB142">
        <f t="shared" si="139"/>
        <v>200</v>
      </c>
      <c r="AC142" s="9">
        <f t="shared" si="139"/>
        <v>25000</v>
      </c>
      <c r="BM142"/>
      <c r="BN142" s="43"/>
      <c r="BO142"/>
      <c r="BP142" s="26"/>
      <c r="BS142"/>
      <c r="BT142" s="26"/>
      <c r="BW142"/>
      <c r="BX142" s="26"/>
      <c r="BY142" s="39"/>
    </row>
    <row r="143" spans="1:77" x14ac:dyDescent="0.3">
      <c r="A143" s="25">
        <v>126</v>
      </c>
      <c r="B143" s="73">
        <v>18</v>
      </c>
      <c r="C143">
        <f t="shared" si="143"/>
        <v>7.9999999999999964</v>
      </c>
      <c r="D143">
        <f>D142</f>
        <v>100</v>
      </c>
      <c r="F143" s="26">
        <f t="shared" si="99"/>
        <v>2278</v>
      </c>
      <c r="G143" s="16">
        <f>G142</f>
        <v>25</v>
      </c>
      <c r="I143" s="17">
        <f t="shared" si="133"/>
        <v>3417</v>
      </c>
      <c r="J143">
        <f t="shared" si="100"/>
        <v>37</v>
      </c>
      <c r="K143" s="18" t="s">
        <v>273</v>
      </c>
      <c r="L143" s="18">
        <f>I143*10</f>
        <v>34170</v>
      </c>
      <c r="M143" s="18">
        <v>55</v>
      </c>
      <c r="N143" s="18"/>
      <c r="O143">
        <f>O142</f>
        <v>150</v>
      </c>
      <c r="P143">
        <f t="shared" si="101"/>
        <v>4</v>
      </c>
      <c r="Q143" s="36">
        <v>1.7</v>
      </c>
      <c r="R143" s="25">
        <v>2</v>
      </c>
      <c r="S143" s="31" t="s">
        <v>363</v>
      </c>
      <c r="T143" s="32">
        <f t="shared" si="102"/>
        <v>104</v>
      </c>
      <c r="U143" s="32">
        <f t="shared" si="134"/>
        <v>4160</v>
      </c>
      <c r="V143" s="32">
        <f>V142*1.5</f>
        <v>5550</v>
      </c>
      <c r="W143" s="32">
        <f>SUM($U$18:U143)+SUM($V$18:V143)</f>
        <v>405789.6</v>
      </c>
      <c r="X143" s="32"/>
      <c r="Y143" s="32">
        <f t="shared" si="135"/>
        <v>831.99999999999966</v>
      </c>
      <c r="Z143" s="32">
        <f>Z142*1.5</f>
        <v>3525</v>
      </c>
      <c r="AA143" s="33">
        <f>SUM($Y$18:Y143)+SUM($Z$18:Z143)</f>
        <v>176449.8</v>
      </c>
      <c r="AB143" s="30">
        <f t="shared" si="139"/>
        <v>200</v>
      </c>
      <c r="AC143" s="32">
        <f t="shared" si="139"/>
        <v>25000</v>
      </c>
      <c r="BM143"/>
      <c r="BN143" s="43"/>
      <c r="BO143"/>
      <c r="BP143" s="26"/>
      <c r="BS143"/>
      <c r="BT143" s="26"/>
      <c r="BW143"/>
      <c r="BX143" s="26"/>
      <c r="BY143" s="39"/>
    </row>
    <row r="144" spans="1:77" x14ac:dyDescent="0.3">
      <c r="A144" s="25">
        <v>127</v>
      </c>
      <c r="B144" s="73">
        <v>20</v>
      </c>
      <c r="C144">
        <f>C143+0.3</f>
        <v>8.2999999999999972</v>
      </c>
      <c r="D144">
        <f>D143+4</f>
        <v>104</v>
      </c>
      <c r="F144" s="26">
        <f t="shared" si="99"/>
        <v>2550</v>
      </c>
      <c r="G144" s="2">
        <f>G143+1</f>
        <v>26</v>
      </c>
      <c r="I144" s="15">
        <f t="shared" si="133"/>
        <v>3825</v>
      </c>
      <c r="J144">
        <f t="shared" si="100"/>
        <v>39</v>
      </c>
      <c r="O144">
        <v>90</v>
      </c>
      <c r="P144">
        <f t="shared" si="101"/>
        <v>2</v>
      </c>
      <c r="Q144" s="36">
        <v>1.7</v>
      </c>
      <c r="R144" s="25">
        <v>2</v>
      </c>
      <c r="S144" s="28" t="s">
        <v>364</v>
      </c>
      <c r="T144" s="9">
        <f t="shared" si="102"/>
        <v>58</v>
      </c>
      <c r="U144" s="20">
        <f t="shared" si="134"/>
        <v>2412.8000000000002</v>
      </c>
      <c r="V144" s="9">
        <v>2400</v>
      </c>
      <c r="W144" s="20">
        <f>SUM($U$18:U144)+SUM($V$18:V144)</f>
        <v>410602.39999999991</v>
      </c>
      <c r="X144" s="9"/>
      <c r="Y144" s="20">
        <f t="shared" si="135"/>
        <v>481.39999999999986</v>
      </c>
      <c r="Z144" s="9">
        <f>Z126+400</f>
        <v>1650</v>
      </c>
      <c r="AA144" s="9">
        <f>SUM($Y$18:Y144)+SUM($Z$18:Z144)</f>
        <v>178581.19999999998</v>
      </c>
      <c r="AB144">
        <f>AB143+20</f>
        <v>220</v>
      </c>
      <c r="AC144" s="9">
        <v>15000</v>
      </c>
      <c r="BM144"/>
      <c r="BN144" s="43"/>
      <c r="BO144"/>
      <c r="BP144" s="26"/>
      <c r="BS144"/>
      <c r="BT144" s="26"/>
      <c r="BW144"/>
      <c r="BX144" s="26"/>
      <c r="BY144" s="39"/>
    </row>
    <row r="145" spans="1:77" x14ac:dyDescent="0.3">
      <c r="A145" s="25">
        <v>128</v>
      </c>
      <c r="B145" s="73">
        <v>20</v>
      </c>
      <c r="C145">
        <f t="shared" ref="C145:C149" si="144">C144</f>
        <v>8.2999999999999972</v>
      </c>
      <c r="D145">
        <f>D144</f>
        <v>104</v>
      </c>
      <c r="F145" s="26">
        <f t="shared" si="99"/>
        <v>2570</v>
      </c>
      <c r="G145" s="2">
        <f>G144</f>
        <v>26</v>
      </c>
      <c r="I145" s="15">
        <f t="shared" si="133"/>
        <v>3855</v>
      </c>
      <c r="J145">
        <f t="shared" si="100"/>
        <v>39</v>
      </c>
      <c r="O145">
        <f>O144</f>
        <v>90</v>
      </c>
      <c r="P145">
        <f t="shared" si="101"/>
        <v>2</v>
      </c>
      <c r="Q145" s="36">
        <v>1.7</v>
      </c>
      <c r="R145" s="25">
        <v>2</v>
      </c>
      <c r="S145" s="29" t="s">
        <v>365</v>
      </c>
      <c r="T145" s="9">
        <f t="shared" si="102"/>
        <v>58</v>
      </c>
      <c r="U145" s="20">
        <f t="shared" si="134"/>
        <v>2412.8000000000002</v>
      </c>
      <c r="V145" s="9">
        <f>V144</f>
        <v>2400</v>
      </c>
      <c r="W145" s="20">
        <f>SUM($U$18:U145)+SUM($V$18:V145)</f>
        <v>415415.19999999995</v>
      </c>
      <c r="X145" s="9"/>
      <c r="Y145" s="20">
        <f t="shared" si="135"/>
        <v>481.39999999999986</v>
      </c>
      <c r="Z145" s="9">
        <f>Z144</f>
        <v>1650</v>
      </c>
      <c r="AA145" s="9">
        <f>SUM($Y$18:Y145)+SUM($Z$18:Z145)</f>
        <v>180712.59999999998</v>
      </c>
      <c r="AB145">
        <f>AB144</f>
        <v>220</v>
      </c>
      <c r="AC145" s="9">
        <f>AC144</f>
        <v>15000</v>
      </c>
      <c r="BM145"/>
      <c r="BN145" s="43"/>
      <c r="BO145"/>
      <c r="BP145" s="26"/>
      <c r="BS145"/>
      <c r="BT145" s="26"/>
      <c r="BW145"/>
      <c r="BX145" s="26"/>
      <c r="BY145" s="39"/>
    </row>
    <row r="146" spans="1:77" x14ac:dyDescent="0.3">
      <c r="A146" s="25">
        <v>129</v>
      </c>
      <c r="B146" s="73">
        <v>20</v>
      </c>
      <c r="C146">
        <f t="shared" si="144"/>
        <v>8.2999999999999972</v>
      </c>
      <c r="D146">
        <f>D145</f>
        <v>104</v>
      </c>
      <c r="F146" s="26">
        <f t="shared" si="99"/>
        <v>2590</v>
      </c>
      <c r="G146" s="15">
        <f>G145</f>
        <v>26</v>
      </c>
      <c r="I146" s="16">
        <f t="shared" ref="I146:I177" si="145">F146*1.5</f>
        <v>3885</v>
      </c>
      <c r="J146">
        <f t="shared" si="100"/>
        <v>39</v>
      </c>
      <c r="K146" s="18" t="s">
        <v>273</v>
      </c>
      <c r="L146" s="18">
        <f>I146*10</f>
        <v>38850</v>
      </c>
      <c r="M146" s="18">
        <v>60</v>
      </c>
      <c r="N146" s="18"/>
      <c r="O146">
        <f>O145</f>
        <v>90</v>
      </c>
      <c r="P146">
        <f t="shared" si="101"/>
        <v>2</v>
      </c>
      <c r="Q146" s="36">
        <v>1.7</v>
      </c>
      <c r="R146" s="25">
        <v>2</v>
      </c>
      <c r="S146" s="28" t="s">
        <v>366</v>
      </c>
      <c r="T146" s="9">
        <f t="shared" si="102"/>
        <v>58</v>
      </c>
      <c r="U146" s="20">
        <f t="shared" ref="U146:U177" si="146">T146*D146*0.4</f>
        <v>2412.8000000000002</v>
      </c>
      <c r="V146" s="20">
        <f>V145*1.5</f>
        <v>3600</v>
      </c>
      <c r="W146" s="20">
        <f>SUM($U$18:U146)+SUM($V$18:V146)</f>
        <v>421427.99999999988</v>
      </c>
      <c r="Y146" s="20">
        <f t="shared" ref="Y146:Y177" si="147">C146*T146</f>
        <v>481.39999999999986</v>
      </c>
      <c r="Z146" s="20">
        <f>Z145*1.5</f>
        <v>2475</v>
      </c>
      <c r="AA146" s="9">
        <f>SUM($Y$18:Y146)+SUM($Z$18:Z146)</f>
        <v>183668.99999999997</v>
      </c>
      <c r="AB146">
        <f t="shared" ref="AB146:AB161" si="148">AB145</f>
        <v>220</v>
      </c>
      <c r="AC146" s="9">
        <f t="shared" ref="AC146:AC149" si="149">AC145</f>
        <v>15000</v>
      </c>
      <c r="BM146"/>
      <c r="BN146" s="43"/>
      <c r="BO146"/>
      <c r="BP146" s="26"/>
      <c r="BS146"/>
      <c r="BT146" s="26"/>
      <c r="BW146"/>
      <c r="BX146" s="26"/>
      <c r="BY146" s="39"/>
    </row>
    <row r="147" spans="1:77" x14ac:dyDescent="0.3">
      <c r="A147" s="25">
        <v>130</v>
      </c>
      <c r="B147" s="73">
        <v>20</v>
      </c>
      <c r="C147">
        <f t="shared" si="144"/>
        <v>8.2999999999999972</v>
      </c>
      <c r="D147">
        <f>D146</f>
        <v>104</v>
      </c>
      <c r="F147" s="26">
        <f t="shared" ref="F147:F197" si="150">10+(A147*B147)</f>
        <v>2610</v>
      </c>
      <c r="G147" s="15">
        <f>G146</f>
        <v>26</v>
      </c>
      <c r="I147" s="16">
        <f t="shared" si="145"/>
        <v>3915</v>
      </c>
      <c r="J147">
        <f t="shared" ref="J147:J197" si="151">ROUNDDOWN(G147*1.5,0)</f>
        <v>39</v>
      </c>
      <c r="O147">
        <f>O146</f>
        <v>90</v>
      </c>
      <c r="P147">
        <f t="shared" ref="P147:P197" si="152">ROUNDDOWN((O147-10)/30,0)</f>
        <v>2</v>
      </c>
      <c r="Q147" s="36">
        <v>1.7</v>
      </c>
      <c r="R147" s="25">
        <v>2</v>
      </c>
      <c r="S147" s="29" t="s">
        <v>367</v>
      </c>
      <c r="T147" s="9">
        <f t="shared" ref="T147:T197" si="153">ROUNDDOWN((O147-7)/Q147+(P147*5),0)</f>
        <v>58</v>
      </c>
      <c r="U147" s="20">
        <f t="shared" si="146"/>
        <v>2412.8000000000002</v>
      </c>
      <c r="V147" s="20">
        <f>V145</f>
        <v>2400</v>
      </c>
      <c r="W147" s="20">
        <f>SUM($U$18:U147)+SUM($V$18:V147)</f>
        <v>426240.79999999993</v>
      </c>
      <c r="Y147" s="20">
        <f t="shared" si="147"/>
        <v>481.39999999999986</v>
      </c>
      <c r="Z147" s="20">
        <f>Z145</f>
        <v>1650</v>
      </c>
      <c r="AA147" s="9">
        <f>SUM($Y$18:Y147)+SUM($Z$18:Z147)</f>
        <v>185800.39999999997</v>
      </c>
      <c r="AB147">
        <f t="shared" si="148"/>
        <v>220</v>
      </c>
      <c r="AC147" s="9">
        <f t="shared" si="149"/>
        <v>15000</v>
      </c>
      <c r="BM147"/>
      <c r="BN147" s="43"/>
      <c r="BO147"/>
      <c r="BP147" s="26"/>
      <c r="BS147"/>
      <c r="BT147" s="26"/>
      <c r="BW147"/>
      <c r="BX147" s="26"/>
      <c r="BY147" s="39"/>
    </row>
    <row r="148" spans="1:77" x14ac:dyDescent="0.3">
      <c r="A148" s="25">
        <v>131</v>
      </c>
      <c r="B148" s="73">
        <v>20</v>
      </c>
      <c r="C148">
        <f t="shared" si="144"/>
        <v>8.2999999999999972</v>
      </c>
      <c r="D148">
        <f>D147</f>
        <v>104</v>
      </c>
      <c r="F148" s="26">
        <f t="shared" si="150"/>
        <v>2630</v>
      </c>
      <c r="G148" s="16">
        <f>G147</f>
        <v>26</v>
      </c>
      <c r="I148" s="17">
        <f t="shared" si="145"/>
        <v>3945</v>
      </c>
      <c r="J148">
        <f t="shared" si="151"/>
        <v>39</v>
      </c>
      <c r="O148">
        <f>O147</f>
        <v>90</v>
      </c>
      <c r="P148">
        <f t="shared" si="152"/>
        <v>2</v>
      </c>
      <c r="Q148" s="36">
        <v>1.7</v>
      </c>
      <c r="R148" s="25">
        <v>2</v>
      </c>
      <c r="S148" s="28" t="s">
        <v>368</v>
      </c>
      <c r="T148" s="9">
        <f t="shared" si="153"/>
        <v>58</v>
      </c>
      <c r="U148" s="20">
        <f t="shared" si="146"/>
        <v>2412.8000000000002</v>
      </c>
      <c r="V148" s="9">
        <f t="shared" ref="V148:V160" si="154">V147</f>
        <v>2400</v>
      </c>
      <c r="W148" s="20">
        <f>SUM($U$18:U148)+SUM($V$18:V148)</f>
        <v>431053.59999999986</v>
      </c>
      <c r="Y148" s="20">
        <f t="shared" si="147"/>
        <v>481.39999999999986</v>
      </c>
      <c r="Z148" s="9">
        <f t="shared" ref="Z148:Z160" si="155">Z147</f>
        <v>1650</v>
      </c>
      <c r="AA148" s="9">
        <f>SUM($Y$18:Y148)+SUM($Z$18:Z148)</f>
        <v>187931.8</v>
      </c>
      <c r="AB148">
        <f t="shared" si="148"/>
        <v>220</v>
      </c>
      <c r="AC148" s="9">
        <f t="shared" si="149"/>
        <v>15000</v>
      </c>
      <c r="BM148"/>
      <c r="BN148" s="43"/>
      <c r="BO148"/>
      <c r="BP148" s="26"/>
      <c r="BS148"/>
      <c r="BT148" s="26"/>
      <c r="BW148"/>
      <c r="BX148" s="26"/>
      <c r="BY148" s="39"/>
    </row>
    <row r="149" spans="1:77" x14ac:dyDescent="0.3">
      <c r="A149" s="25">
        <v>132</v>
      </c>
      <c r="B149" s="73">
        <v>20</v>
      </c>
      <c r="C149">
        <f t="shared" si="144"/>
        <v>8.2999999999999972</v>
      </c>
      <c r="D149">
        <f>D148</f>
        <v>104</v>
      </c>
      <c r="F149" s="26">
        <f t="shared" si="150"/>
        <v>2650</v>
      </c>
      <c r="G149" s="16">
        <f>G148</f>
        <v>26</v>
      </c>
      <c r="I149" s="17">
        <f t="shared" si="145"/>
        <v>3975</v>
      </c>
      <c r="J149">
        <f t="shared" si="151"/>
        <v>39</v>
      </c>
      <c r="K149" s="18" t="s">
        <v>273</v>
      </c>
      <c r="L149" s="18">
        <f>I149*10</f>
        <v>39750</v>
      </c>
      <c r="M149" s="18">
        <v>60</v>
      </c>
      <c r="N149" s="18"/>
      <c r="O149">
        <f>O148</f>
        <v>90</v>
      </c>
      <c r="P149">
        <f t="shared" si="152"/>
        <v>2</v>
      </c>
      <c r="Q149" s="36">
        <v>1.7</v>
      </c>
      <c r="R149" s="25">
        <v>2</v>
      </c>
      <c r="S149" s="31" t="s">
        <v>369</v>
      </c>
      <c r="T149" s="32">
        <f t="shared" si="153"/>
        <v>58</v>
      </c>
      <c r="U149" s="32">
        <f t="shared" si="146"/>
        <v>2412.8000000000002</v>
      </c>
      <c r="V149" s="32">
        <f>V148*1.5</f>
        <v>3600</v>
      </c>
      <c r="W149" s="32">
        <f>SUM($U$18:U149)+SUM($V$18:V149)</f>
        <v>437066.39999999991</v>
      </c>
      <c r="X149" s="32"/>
      <c r="Y149" s="32">
        <f t="shared" si="147"/>
        <v>481.39999999999986</v>
      </c>
      <c r="Z149" s="32">
        <f>Z148*1.5</f>
        <v>2475</v>
      </c>
      <c r="AA149" s="32">
        <f>SUM($Y$18:Y149)+SUM($Z$18:Z149)</f>
        <v>190888.19999999998</v>
      </c>
      <c r="AB149" s="30">
        <f t="shared" si="148"/>
        <v>220</v>
      </c>
      <c r="AC149" s="32">
        <f t="shared" si="149"/>
        <v>15000</v>
      </c>
      <c r="BM149"/>
      <c r="BN149" s="43"/>
      <c r="BO149"/>
      <c r="BP149" s="26"/>
      <c r="BS149"/>
      <c r="BT149" s="26"/>
      <c r="BW149"/>
      <c r="BX149" s="26"/>
      <c r="BY149" s="39"/>
    </row>
    <row r="150" spans="1:77" x14ac:dyDescent="0.3">
      <c r="A150" s="25">
        <v>133</v>
      </c>
      <c r="B150" s="73">
        <v>20</v>
      </c>
      <c r="C150">
        <f>C149+0.3</f>
        <v>8.5999999999999979</v>
      </c>
      <c r="D150">
        <f>D149+4</f>
        <v>108</v>
      </c>
      <c r="F150" s="26">
        <f t="shared" si="150"/>
        <v>2670</v>
      </c>
      <c r="G150" s="2">
        <f>G149+1</f>
        <v>27</v>
      </c>
      <c r="I150" s="15">
        <f t="shared" si="145"/>
        <v>4005</v>
      </c>
      <c r="J150">
        <f t="shared" si="151"/>
        <v>40</v>
      </c>
      <c r="O150">
        <v>120</v>
      </c>
      <c r="P150">
        <f t="shared" si="152"/>
        <v>3</v>
      </c>
      <c r="Q150" s="36">
        <v>1.7</v>
      </c>
      <c r="R150" s="25">
        <v>2</v>
      </c>
      <c r="S150" s="28" t="s">
        <v>370</v>
      </c>
      <c r="T150" s="9">
        <f t="shared" si="153"/>
        <v>81</v>
      </c>
      <c r="U150" s="20">
        <f t="shared" si="146"/>
        <v>3499.2000000000003</v>
      </c>
      <c r="V150" s="9">
        <v>3300</v>
      </c>
      <c r="W150" s="20">
        <f>SUM($U$18:U150)+SUM($V$18:V150)</f>
        <v>443865.59999999986</v>
      </c>
      <c r="X150" s="9"/>
      <c r="Y150" s="20">
        <f t="shared" si="147"/>
        <v>696.5999999999998</v>
      </c>
      <c r="Z150" s="9">
        <f>Z144+500</f>
        <v>2150</v>
      </c>
      <c r="AA150" s="9">
        <f>SUM($Y$18:Y150)+SUM($Z$18:Z150)</f>
        <v>193734.8</v>
      </c>
      <c r="AB150">
        <f t="shared" si="148"/>
        <v>220</v>
      </c>
      <c r="AC150" s="9">
        <v>22000</v>
      </c>
      <c r="BM150"/>
      <c r="BN150" s="43"/>
      <c r="BO150"/>
      <c r="BP150" s="26"/>
      <c r="BS150"/>
      <c r="BT150" s="26"/>
      <c r="BW150"/>
      <c r="BX150" s="26"/>
      <c r="BY150" s="39"/>
    </row>
    <row r="151" spans="1:77" x14ac:dyDescent="0.3">
      <c r="A151" s="25">
        <v>134</v>
      </c>
      <c r="B151" s="73">
        <v>20</v>
      </c>
      <c r="C151">
        <f t="shared" ref="C151:C155" si="156">C150</f>
        <v>8.5999999999999979</v>
      </c>
      <c r="D151">
        <f>D150</f>
        <v>108</v>
      </c>
      <c r="F151" s="26">
        <f t="shared" si="150"/>
        <v>2690</v>
      </c>
      <c r="G151" s="2">
        <f>G150</f>
        <v>27</v>
      </c>
      <c r="I151" s="15">
        <f t="shared" si="145"/>
        <v>4035</v>
      </c>
      <c r="J151">
        <f t="shared" si="151"/>
        <v>40</v>
      </c>
      <c r="O151">
        <f>O150</f>
        <v>120</v>
      </c>
      <c r="P151">
        <f t="shared" si="152"/>
        <v>3</v>
      </c>
      <c r="Q151" s="36">
        <v>1.7</v>
      </c>
      <c r="R151" s="25">
        <v>2</v>
      </c>
      <c r="S151" s="29" t="s">
        <v>371</v>
      </c>
      <c r="T151" s="9">
        <f t="shared" si="153"/>
        <v>81</v>
      </c>
      <c r="U151" s="20">
        <f t="shared" si="146"/>
        <v>3499.2000000000003</v>
      </c>
      <c r="V151" s="9">
        <f t="shared" si="154"/>
        <v>3300</v>
      </c>
      <c r="W151" s="20">
        <f>SUM($U$18:U151)+SUM($V$18:V151)</f>
        <v>450664.79999999993</v>
      </c>
      <c r="X151" s="9"/>
      <c r="Y151" s="20">
        <f t="shared" si="147"/>
        <v>696.5999999999998</v>
      </c>
      <c r="Z151" s="9">
        <f t="shared" si="155"/>
        <v>2150</v>
      </c>
      <c r="AA151" s="9">
        <f>SUM($Y$18:Y151)+SUM($Z$18:Z151)</f>
        <v>196581.39999999997</v>
      </c>
      <c r="AB151">
        <f t="shared" si="148"/>
        <v>220</v>
      </c>
      <c r="AC151" s="9">
        <f t="shared" ref="AC151:AC155" si="157">AC150</f>
        <v>22000</v>
      </c>
      <c r="BM151"/>
      <c r="BN151" s="43"/>
      <c r="BO151"/>
      <c r="BP151" s="26"/>
      <c r="BS151"/>
      <c r="BT151" s="26"/>
      <c r="BW151"/>
      <c r="BX151" s="26"/>
      <c r="BY151" s="39"/>
    </row>
    <row r="152" spans="1:77" x14ac:dyDescent="0.3">
      <c r="A152" s="25">
        <v>135</v>
      </c>
      <c r="B152" s="73">
        <v>20</v>
      </c>
      <c r="C152">
        <f t="shared" si="156"/>
        <v>8.5999999999999979</v>
      </c>
      <c r="D152">
        <f>D151</f>
        <v>108</v>
      </c>
      <c r="F152" s="26">
        <f t="shared" si="150"/>
        <v>2710</v>
      </c>
      <c r="G152" s="15">
        <f>G151</f>
        <v>27</v>
      </c>
      <c r="I152" s="16">
        <f t="shared" si="145"/>
        <v>4065</v>
      </c>
      <c r="J152">
        <f t="shared" si="151"/>
        <v>40</v>
      </c>
      <c r="K152" s="18" t="s">
        <v>273</v>
      </c>
      <c r="L152" s="18">
        <f>I152*10</f>
        <v>40650</v>
      </c>
      <c r="M152" s="18">
        <v>60</v>
      </c>
      <c r="N152" s="18"/>
      <c r="O152">
        <f>O151</f>
        <v>120</v>
      </c>
      <c r="P152">
        <f t="shared" si="152"/>
        <v>3</v>
      </c>
      <c r="Q152" s="36">
        <v>1.7</v>
      </c>
      <c r="R152" s="25">
        <v>2</v>
      </c>
      <c r="S152" s="28" t="s">
        <v>372</v>
      </c>
      <c r="T152" s="9">
        <f t="shared" si="153"/>
        <v>81</v>
      </c>
      <c r="U152" s="20">
        <f t="shared" si="146"/>
        <v>3499.2000000000003</v>
      </c>
      <c r="V152" s="20">
        <f>V151*1.5</f>
        <v>4950</v>
      </c>
      <c r="W152" s="20">
        <f>SUM($U$18:U152)+SUM($V$18:V152)</f>
        <v>459113.99999999988</v>
      </c>
      <c r="X152" s="20"/>
      <c r="Y152" s="20">
        <f t="shared" si="147"/>
        <v>696.5999999999998</v>
      </c>
      <c r="Z152" s="20">
        <f>Z151*1.5</f>
        <v>3225</v>
      </c>
      <c r="AA152" s="9">
        <f>SUM($Y$18:Y152)+SUM($Z$18:Z152)</f>
        <v>200502.99999999997</v>
      </c>
      <c r="AB152">
        <f t="shared" si="148"/>
        <v>220</v>
      </c>
      <c r="AC152" s="9">
        <f t="shared" si="157"/>
        <v>22000</v>
      </c>
      <c r="BM152"/>
      <c r="BN152" s="43"/>
      <c r="BO152"/>
      <c r="BP152" s="26"/>
      <c r="BS152"/>
      <c r="BT152" s="26"/>
      <c r="BW152"/>
      <c r="BX152" s="26"/>
      <c r="BY152" s="39"/>
    </row>
    <row r="153" spans="1:77" x14ac:dyDescent="0.3">
      <c r="A153" s="25">
        <v>136</v>
      </c>
      <c r="B153" s="73">
        <v>20</v>
      </c>
      <c r="C153">
        <f t="shared" si="156"/>
        <v>8.5999999999999979</v>
      </c>
      <c r="D153">
        <f>D152</f>
        <v>108</v>
      </c>
      <c r="F153" s="26">
        <f t="shared" si="150"/>
        <v>2730</v>
      </c>
      <c r="G153" s="15">
        <f>G152</f>
        <v>27</v>
      </c>
      <c r="I153" s="16">
        <f t="shared" si="145"/>
        <v>4095</v>
      </c>
      <c r="J153">
        <f t="shared" si="151"/>
        <v>40</v>
      </c>
      <c r="O153">
        <f>O152</f>
        <v>120</v>
      </c>
      <c r="P153">
        <f t="shared" si="152"/>
        <v>3</v>
      </c>
      <c r="Q153" s="36">
        <v>1.7</v>
      </c>
      <c r="R153" s="25">
        <v>2</v>
      </c>
      <c r="S153" s="29" t="s">
        <v>373</v>
      </c>
      <c r="T153" s="9">
        <f t="shared" si="153"/>
        <v>81</v>
      </c>
      <c r="U153" s="20">
        <f t="shared" si="146"/>
        <v>3499.2000000000003</v>
      </c>
      <c r="V153" s="20">
        <f>V151</f>
        <v>3300</v>
      </c>
      <c r="W153" s="20">
        <f>SUM($U$18:U153)+SUM($V$18:V153)</f>
        <v>465913.19999999995</v>
      </c>
      <c r="X153" s="20"/>
      <c r="Y153" s="20">
        <f t="shared" si="147"/>
        <v>696.5999999999998</v>
      </c>
      <c r="Z153" s="20">
        <f>Z151</f>
        <v>2150</v>
      </c>
      <c r="AA153" s="9">
        <f>SUM($Y$18:Y153)+SUM($Z$18:Z153)</f>
        <v>203349.59999999998</v>
      </c>
      <c r="AB153">
        <f t="shared" si="148"/>
        <v>220</v>
      </c>
      <c r="AC153" s="9">
        <f t="shared" si="157"/>
        <v>22000</v>
      </c>
      <c r="BM153"/>
      <c r="BN153" s="43"/>
      <c r="BO153"/>
      <c r="BP153" s="26"/>
      <c r="BS153"/>
      <c r="BT153" s="26"/>
      <c r="BW153"/>
      <c r="BX153" s="26"/>
      <c r="BY153" s="39"/>
    </row>
    <row r="154" spans="1:77" x14ac:dyDescent="0.3">
      <c r="A154" s="25">
        <v>137</v>
      </c>
      <c r="B154" s="73">
        <v>20</v>
      </c>
      <c r="C154">
        <f t="shared" si="156"/>
        <v>8.5999999999999979</v>
      </c>
      <c r="D154">
        <f>D153</f>
        <v>108</v>
      </c>
      <c r="F154" s="26">
        <f t="shared" si="150"/>
        <v>2750</v>
      </c>
      <c r="G154" s="16">
        <f>G153</f>
        <v>27</v>
      </c>
      <c r="I154" s="17">
        <f t="shared" si="145"/>
        <v>4125</v>
      </c>
      <c r="J154">
        <f t="shared" si="151"/>
        <v>40</v>
      </c>
      <c r="O154">
        <f>O153</f>
        <v>120</v>
      </c>
      <c r="P154">
        <f t="shared" si="152"/>
        <v>3</v>
      </c>
      <c r="Q154" s="36">
        <v>1.7</v>
      </c>
      <c r="R154" s="25">
        <v>2</v>
      </c>
      <c r="S154" s="28" t="s">
        <v>374</v>
      </c>
      <c r="T154" s="9">
        <f t="shared" si="153"/>
        <v>81</v>
      </c>
      <c r="U154" s="20">
        <f t="shared" si="146"/>
        <v>3499.2000000000003</v>
      </c>
      <c r="V154" s="20">
        <f t="shared" si="154"/>
        <v>3300</v>
      </c>
      <c r="W154" s="20">
        <f>SUM($U$18:U154)+SUM($V$18:V154)</f>
        <v>472712.39999999991</v>
      </c>
      <c r="X154" s="20"/>
      <c r="Y154" s="20">
        <f t="shared" si="147"/>
        <v>696.5999999999998</v>
      </c>
      <c r="Z154" s="20">
        <f t="shared" si="155"/>
        <v>2150</v>
      </c>
      <c r="AA154" s="9">
        <f>SUM($Y$18:Y154)+SUM($Z$18:Z154)</f>
        <v>206196.19999999998</v>
      </c>
      <c r="AB154">
        <f t="shared" si="148"/>
        <v>220</v>
      </c>
      <c r="AC154" s="9">
        <f t="shared" si="157"/>
        <v>22000</v>
      </c>
      <c r="BM154"/>
      <c r="BN154" s="43"/>
      <c r="BO154"/>
      <c r="BP154" s="26"/>
      <c r="BS154"/>
      <c r="BT154" s="26"/>
      <c r="BW154"/>
      <c r="BX154" s="26"/>
      <c r="BY154" s="39"/>
    </row>
    <row r="155" spans="1:77" x14ac:dyDescent="0.3">
      <c r="A155" s="25">
        <v>138</v>
      </c>
      <c r="B155" s="73">
        <v>20</v>
      </c>
      <c r="C155">
        <f t="shared" si="156"/>
        <v>8.5999999999999979</v>
      </c>
      <c r="D155">
        <f>D154</f>
        <v>108</v>
      </c>
      <c r="F155" s="26">
        <f t="shared" si="150"/>
        <v>2770</v>
      </c>
      <c r="G155" s="16">
        <f>G154</f>
        <v>27</v>
      </c>
      <c r="I155" s="17">
        <f t="shared" si="145"/>
        <v>4155</v>
      </c>
      <c r="J155">
        <f t="shared" si="151"/>
        <v>40</v>
      </c>
      <c r="K155" s="18" t="s">
        <v>273</v>
      </c>
      <c r="L155" s="18">
        <f>I155*10</f>
        <v>41550</v>
      </c>
      <c r="M155" s="18">
        <v>60</v>
      </c>
      <c r="N155" s="18"/>
      <c r="O155">
        <f>O154</f>
        <v>120</v>
      </c>
      <c r="P155">
        <f t="shared" si="152"/>
        <v>3</v>
      </c>
      <c r="Q155" s="36">
        <v>1.7</v>
      </c>
      <c r="R155" s="25">
        <v>2</v>
      </c>
      <c r="S155" s="31" t="s">
        <v>375</v>
      </c>
      <c r="T155" s="32">
        <f t="shared" si="153"/>
        <v>81</v>
      </c>
      <c r="U155" s="32">
        <f t="shared" si="146"/>
        <v>3499.2000000000003</v>
      </c>
      <c r="V155" s="32">
        <f>V154*1.5</f>
        <v>4950</v>
      </c>
      <c r="W155" s="32">
        <f>SUM($U$18:U155)+SUM($V$18:V155)</f>
        <v>481161.6</v>
      </c>
      <c r="X155" s="32"/>
      <c r="Y155" s="32">
        <f t="shared" si="147"/>
        <v>696.5999999999998</v>
      </c>
      <c r="Z155" s="32">
        <f>Z154*1.5</f>
        <v>3225</v>
      </c>
      <c r="AA155" s="32">
        <f>SUM($Y$18:Y155)+SUM($Z$18:Z155)</f>
        <v>210117.8</v>
      </c>
      <c r="AB155" s="30">
        <f t="shared" si="148"/>
        <v>220</v>
      </c>
      <c r="AC155" s="32">
        <f t="shared" si="157"/>
        <v>22000</v>
      </c>
      <c r="BM155"/>
      <c r="BN155" s="43"/>
      <c r="BO155"/>
      <c r="BP155" s="26"/>
      <c r="BS155"/>
      <c r="BT155" s="26"/>
      <c r="BW155"/>
      <c r="BX155" s="26"/>
      <c r="BY155" s="39"/>
    </row>
    <row r="156" spans="1:77" x14ac:dyDescent="0.3">
      <c r="A156" s="25">
        <v>139</v>
      </c>
      <c r="B156" s="73">
        <v>20</v>
      </c>
      <c r="C156">
        <f>C155+0.3</f>
        <v>8.8999999999999986</v>
      </c>
      <c r="D156">
        <f>D155+4</f>
        <v>112</v>
      </c>
      <c r="F156" s="26">
        <f t="shared" si="150"/>
        <v>2790</v>
      </c>
      <c r="G156" s="2">
        <f>G155+1</f>
        <v>28</v>
      </c>
      <c r="I156" s="15">
        <f t="shared" si="145"/>
        <v>4185</v>
      </c>
      <c r="J156">
        <f t="shared" si="151"/>
        <v>42</v>
      </c>
      <c r="O156">
        <v>150</v>
      </c>
      <c r="P156">
        <f t="shared" si="152"/>
        <v>4</v>
      </c>
      <c r="Q156" s="36">
        <v>1.7</v>
      </c>
      <c r="R156" s="25">
        <v>2</v>
      </c>
      <c r="S156" s="28" t="s">
        <v>376</v>
      </c>
      <c r="T156" s="20">
        <f t="shared" si="153"/>
        <v>104</v>
      </c>
      <c r="U156" s="20">
        <f t="shared" si="146"/>
        <v>4659.2</v>
      </c>
      <c r="V156" s="9">
        <v>4300</v>
      </c>
      <c r="W156" s="20">
        <f>SUM($U$18:U156)+SUM($V$18:V156)</f>
        <v>490120.79999999993</v>
      </c>
      <c r="X156" s="9"/>
      <c r="Y156" s="20">
        <f t="shared" si="147"/>
        <v>925.59999999999991</v>
      </c>
      <c r="Z156" s="9">
        <f>Z150+600</f>
        <v>2750</v>
      </c>
      <c r="AA156" s="9">
        <f>SUM($Y$18:Y156)+SUM($Z$18:Z156)</f>
        <v>213793.39999999997</v>
      </c>
      <c r="AB156">
        <f t="shared" si="148"/>
        <v>220</v>
      </c>
      <c r="AC156" s="9">
        <v>29000</v>
      </c>
      <c r="BM156"/>
      <c r="BN156" s="43"/>
      <c r="BO156"/>
      <c r="BP156" s="26"/>
      <c r="BS156"/>
      <c r="BT156" s="26"/>
      <c r="BW156"/>
      <c r="BX156" s="26"/>
      <c r="BY156" s="39"/>
    </row>
    <row r="157" spans="1:77" x14ac:dyDescent="0.3">
      <c r="A157" s="25">
        <v>140</v>
      </c>
      <c r="B157" s="73">
        <v>20</v>
      </c>
      <c r="C157">
        <f t="shared" ref="C157:C161" si="158">C156</f>
        <v>8.8999999999999986</v>
      </c>
      <c r="D157">
        <f>D156</f>
        <v>112</v>
      </c>
      <c r="F157" s="26">
        <f t="shared" si="150"/>
        <v>2810</v>
      </c>
      <c r="G157" s="2">
        <f>G156</f>
        <v>28</v>
      </c>
      <c r="I157" s="15">
        <f t="shared" si="145"/>
        <v>4215</v>
      </c>
      <c r="J157">
        <f t="shared" si="151"/>
        <v>42</v>
      </c>
      <c r="O157">
        <f>O156</f>
        <v>150</v>
      </c>
      <c r="P157">
        <f t="shared" si="152"/>
        <v>4</v>
      </c>
      <c r="Q157" s="36">
        <v>1.7</v>
      </c>
      <c r="R157" s="25">
        <v>2</v>
      </c>
      <c r="S157" s="29" t="s">
        <v>377</v>
      </c>
      <c r="T157" s="20">
        <f t="shared" si="153"/>
        <v>104</v>
      </c>
      <c r="U157" s="20">
        <f t="shared" si="146"/>
        <v>4659.2</v>
      </c>
      <c r="V157" s="9">
        <f t="shared" si="154"/>
        <v>4300</v>
      </c>
      <c r="W157" s="20">
        <f>SUM($U$18:U157)+SUM($V$18:V157)</f>
        <v>499080</v>
      </c>
      <c r="X157" s="9"/>
      <c r="Y157" s="20">
        <f t="shared" si="147"/>
        <v>925.59999999999991</v>
      </c>
      <c r="Z157" s="9">
        <f t="shared" si="155"/>
        <v>2750</v>
      </c>
      <c r="AA157" s="9">
        <f>SUM($Y$18:Y157)+SUM($Z$18:Z157)</f>
        <v>217468.99999999997</v>
      </c>
      <c r="AB157">
        <f t="shared" si="148"/>
        <v>220</v>
      </c>
      <c r="AC157" s="9">
        <f t="shared" ref="AC157:AC161" si="159">AC156</f>
        <v>29000</v>
      </c>
      <c r="BM157"/>
      <c r="BN157" s="43"/>
      <c r="BO157"/>
      <c r="BP157" s="26"/>
      <c r="BS157"/>
      <c r="BT157" s="26"/>
      <c r="BW157"/>
      <c r="BX157" s="26"/>
      <c r="BY157" s="39"/>
    </row>
    <row r="158" spans="1:77" x14ac:dyDescent="0.3">
      <c r="A158" s="25">
        <v>141</v>
      </c>
      <c r="B158" s="73">
        <v>20</v>
      </c>
      <c r="C158">
        <f t="shared" si="158"/>
        <v>8.8999999999999986</v>
      </c>
      <c r="D158">
        <f>D157</f>
        <v>112</v>
      </c>
      <c r="F158" s="26">
        <f t="shared" si="150"/>
        <v>2830</v>
      </c>
      <c r="G158" s="15">
        <f>G157</f>
        <v>28</v>
      </c>
      <c r="I158" s="16">
        <f t="shared" si="145"/>
        <v>4245</v>
      </c>
      <c r="J158">
        <f t="shared" si="151"/>
        <v>42</v>
      </c>
      <c r="K158" s="18" t="s">
        <v>273</v>
      </c>
      <c r="L158" s="18">
        <f>I158*10</f>
        <v>42450</v>
      </c>
      <c r="M158" s="18">
        <v>60</v>
      </c>
      <c r="N158" s="18"/>
      <c r="O158">
        <f>O157</f>
        <v>150</v>
      </c>
      <c r="P158">
        <f t="shared" si="152"/>
        <v>4</v>
      </c>
      <c r="Q158" s="36">
        <v>1.7</v>
      </c>
      <c r="R158" s="25">
        <v>2</v>
      </c>
      <c r="S158" s="28" t="s">
        <v>378</v>
      </c>
      <c r="T158" s="20">
        <f t="shared" si="153"/>
        <v>104</v>
      </c>
      <c r="U158" s="20">
        <f t="shared" si="146"/>
        <v>4659.2</v>
      </c>
      <c r="V158" s="20">
        <f>V157*1.5</f>
        <v>6450</v>
      </c>
      <c r="W158" s="20">
        <f>SUM($U$18:U158)+SUM($V$18:V158)</f>
        <v>510189.19999999995</v>
      </c>
      <c r="X158" s="20"/>
      <c r="Y158" s="20">
        <f t="shared" si="147"/>
        <v>925.59999999999991</v>
      </c>
      <c r="Z158" s="20">
        <f>Z157*1.5</f>
        <v>4125</v>
      </c>
      <c r="AA158" s="9">
        <f>SUM($Y$18:Y158)+SUM($Z$18:Z158)</f>
        <v>222519.59999999998</v>
      </c>
      <c r="AB158">
        <f t="shared" si="148"/>
        <v>220</v>
      </c>
      <c r="AC158" s="9">
        <f t="shared" si="159"/>
        <v>29000</v>
      </c>
      <c r="BM158"/>
      <c r="BN158" s="43"/>
      <c r="BO158"/>
      <c r="BP158" s="26"/>
      <c r="BS158"/>
      <c r="BT158" s="26"/>
      <c r="BW158"/>
      <c r="BX158" s="26"/>
      <c r="BY158" s="39"/>
    </row>
    <row r="159" spans="1:77" x14ac:dyDescent="0.3">
      <c r="A159" s="25">
        <v>142</v>
      </c>
      <c r="B159" s="73">
        <v>20</v>
      </c>
      <c r="C159">
        <f t="shared" si="158"/>
        <v>8.8999999999999986</v>
      </c>
      <c r="D159">
        <f>D158</f>
        <v>112</v>
      </c>
      <c r="F159" s="26">
        <f t="shared" si="150"/>
        <v>2850</v>
      </c>
      <c r="G159" s="15">
        <f>G158</f>
        <v>28</v>
      </c>
      <c r="I159" s="16">
        <f t="shared" si="145"/>
        <v>4275</v>
      </c>
      <c r="J159">
        <f t="shared" si="151"/>
        <v>42</v>
      </c>
      <c r="O159">
        <f>O158</f>
        <v>150</v>
      </c>
      <c r="P159">
        <f t="shared" si="152"/>
        <v>4</v>
      </c>
      <c r="Q159" s="36">
        <v>1.7</v>
      </c>
      <c r="R159" s="25">
        <v>2</v>
      </c>
      <c r="S159" s="29" t="s">
        <v>379</v>
      </c>
      <c r="T159" s="20">
        <f t="shared" si="153"/>
        <v>104</v>
      </c>
      <c r="U159" s="20">
        <f t="shared" si="146"/>
        <v>4659.2</v>
      </c>
      <c r="V159" s="20">
        <f>V157</f>
        <v>4300</v>
      </c>
      <c r="W159" s="20">
        <f>SUM($U$18:U159)+SUM($V$18:V159)</f>
        <v>519148.4</v>
      </c>
      <c r="X159" s="20"/>
      <c r="Y159" s="20">
        <f t="shared" si="147"/>
        <v>925.59999999999991</v>
      </c>
      <c r="Z159" s="20">
        <f>Z157</f>
        <v>2750</v>
      </c>
      <c r="AA159" s="9">
        <f>SUM($Y$18:Y159)+SUM($Z$18:Z159)</f>
        <v>226195.19999999995</v>
      </c>
      <c r="AB159">
        <f t="shared" si="148"/>
        <v>220</v>
      </c>
      <c r="AC159" s="9">
        <f t="shared" si="159"/>
        <v>29000</v>
      </c>
      <c r="BM159"/>
      <c r="BN159" s="43"/>
      <c r="BO159"/>
      <c r="BP159" s="26"/>
      <c r="BS159"/>
      <c r="BT159" s="26"/>
      <c r="BW159"/>
      <c r="BX159" s="26"/>
      <c r="BY159" s="39"/>
    </row>
    <row r="160" spans="1:77" x14ac:dyDescent="0.3">
      <c r="A160" s="25">
        <v>143</v>
      </c>
      <c r="B160" s="73">
        <v>20</v>
      </c>
      <c r="C160">
        <f t="shared" si="158"/>
        <v>8.8999999999999986</v>
      </c>
      <c r="D160">
        <f>D159</f>
        <v>112</v>
      </c>
      <c r="F160" s="26">
        <f t="shared" si="150"/>
        <v>2870</v>
      </c>
      <c r="G160" s="16">
        <f>G159</f>
        <v>28</v>
      </c>
      <c r="I160" s="17">
        <f t="shared" si="145"/>
        <v>4305</v>
      </c>
      <c r="J160">
        <f t="shared" si="151"/>
        <v>42</v>
      </c>
      <c r="O160">
        <f>O159</f>
        <v>150</v>
      </c>
      <c r="P160">
        <f t="shared" si="152"/>
        <v>4</v>
      </c>
      <c r="Q160" s="36">
        <v>1.7</v>
      </c>
      <c r="R160" s="25">
        <v>2</v>
      </c>
      <c r="S160" s="28" t="s">
        <v>380</v>
      </c>
      <c r="T160" s="20">
        <f t="shared" si="153"/>
        <v>104</v>
      </c>
      <c r="U160" s="20">
        <f t="shared" si="146"/>
        <v>4659.2</v>
      </c>
      <c r="V160" s="20">
        <f t="shared" si="154"/>
        <v>4300</v>
      </c>
      <c r="W160" s="20">
        <f>SUM($U$18:U160)+SUM($V$18:V160)</f>
        <v>528107.6</v>
      </c>
      <c r="X160" s="20"/>
      <c r="Y160" s="20">
        <f t="shared" si="147"/>
        <v>925.59999999999991</v>
      </c>
      <c r="Z160" s="20">
        <f t="shared" si="155"/>
        <v>2750</v>
      </c>
      <c r="AA160" s="9">
        <f>SUM($Y$18:Y160)+SUM($Z$18:Z160)</f>
        <v>229870.79999999996</v>
      </c>
      <c r="AB160">
        <f t="shared" si="148"/>
        <v>220</v>
      </c>
      <c r="AC160" s="9">
        <f t="shared" si="159"/>
        <v>29000</v>
      </c>
      <c r="BM160"/>
      <c r="BN160" s="43"/>
      <c r="BO160"/>
      <c r="BP160" s="26"/>
      <c r="BS160"/>
      <c r="BT160" s="26"/>
      <c r="BW160"/>
      <c r="BX160" s="26"/>
      <c r="BY160" s="39"/>
    </row>
    <row r="161" spans="1:77" x14ac:dyDescent="0.3">
      <c r="A161" s="25">
        <v>144</v>
      </c>
      <c r="B161" s="73">
        <v>20</v>
      </c>
      <c r="C161">
        <f t="shared" si="158"/>
        <v>8.8999999999999986</v>
      </c>
      <c r="D161">
        <f>D160</f>
        <v>112</v>
      </c>
      <c r="F161" s="26">
        <f t="shared" si="150"/>
        <v>2890</v>
      </c>
      <c r="G161" s="16">
        <f>G160</f>
        <v>28</v>
      </c>
      <c r="I161" s="17">
        <f t="shared" si="145"/>
        <v>4335</v>
      </c>
      <c r="J161">
        <f t="shared" si="151"/>
        <v>42</v>
      </c>
      <c r="K161" s="18" t="s">
        <v>273</v>
      </c>
      <c r="L161" s="18">
        <f>I161*10</f>
        <v>43350</v>
      </c>
      <c r="M161" s="18">
        <v>60</v>
      </c>
      <c r="N161" s="18"/>
      <c r="O161">
        <f>O160</f>
        <v>150</v>
      </c>
      <c r="P161">
        <f t="shared" si="152"/>
        <v>4</v>
      </c>
      <c r="Q161" s="36">
        <v>1.7</v>
      </c>
      <c r="R161" s="25">
        <v>2</v>
      </c>
      <c r="S161" s="31" t="s">
        <v>381</v>
      </c>
      <c r="T161" s="32">
        <f t="shared" si="153"/>
        <v>104</v>
      </c>
      <c r="U161" s="32">
        <f t="shared" si="146"/>
        <v>4659.2</v>
      </c>
      <c r="V161" s="32">
        <f>V160*1.5</f>
        <v>6450</v>
      </c>
      <c r="W161" s="32">
        <f>SUM($U$18:U161)+SUM($V$18:V161)</f>
        <v>539216.80000000005</v>
      </c>
      <c r="X161" s="32"/>
      <c r="Y161" s="32">
        <f t="shared" si="147"/>
        <v>925.59999999999991</v>
      </c>
      <c r="Z161" s="32">
        <f>Z160*1.5</f>
        <v>4125</v>
      </c>
      <c r="AA161" s="33">
        <f>SUM($Y$18:Y161)+SUM($Z$18:Z161)</f>
        <v>234921.39999999997</v>
      </c>
      <c r="AB161" s="30">
        <f t="shared" si="148"/>
        <v>220</v>
      </c>
      <c r="AC161" s="32">
        <f t="shared" si="159"/>
        <v>29000</v>
      </c>
      <c r="BM161"/>
      <c r="BN161" s="43"/>
      <c r="BO161"/>
      <c r="BP161" s="26"/>
      <c r="BS161"/>
      <c r="BT161" s="26"/>
      <c r="BW161"/>
      <c r="BX161" s="26"/>
      <c r="BY161" s="39"/>
    </row>
    <row r="162" spans="1:77" x14ac:dyDescent="0.3">
      <c r="A162" s="25">
        <v>145</v>
      </c>
      <c r="B162" s="73">
        <v>22</v>
      </c>
      <c r="C162">
        <f>C161+0.3</f>
        <v>9.1999999999999993</v>
      </c>
      <c r="D162">
        <f>D161+4</f>
        <v>116</v>
      </c>
      <c r="F162" s="2">
        <f t="shared" si="150"/>
        <v>3200</v>
      </c>
      <c r="G162" s="2">
        <f>G161+1</f>
        <v>29</v>
      </c>
      <c r="I162" s="15">
        <f t="shared" si="145"/>
        <v>4800</v>
      </c>
      <c r="J162">
        <f t="shared" si="151"/>
        <v>43</v>
      </c>
      <c r="O162">
        <v>120</v>
      </c>
      <c r="P162">
        <f t="shared" si="152"/>
        <v>3</v>
      </c>
      <c r="Q162" s="36">
        <v>1.5</v>
      </c>
      <c r="R162" s="25">
        <v>2</v>
      </c>
      <c r="S162" s="28" t="s">
        <v>382</v>
      </c>
      <c r="T162" s="9">
        <f t="shared" si="153"/>
        <v>90</v>
      </c>
      <c r="U162" s="20">
        <f t="shared" si="146"/>
        <v>4176</v>
      </c>
      <c r="V162" s="9">
        <v>2700</v>
      </c>
      <c r="W162" s="20">
        <f>SUM($U$18:U162)+SUM($V$18:V162)</f>
        <v>546092.80000000005</v>
      </c>
      <c r="X162" s="9"/>
      <c r="Y162" s="20">
        <f t="shared" si="147"/>
        <v>827.99999999999989</v>
      </c>
      <c r="Z162" s="9">
        <f>Z144+200</f>
        <v>1850</v>
      </c>
      <c r="AA162" s="9">
        <f>SUM($Y$18:Y162)+SUM($Z$18:Z162)</f>
        <v>237599.39999999997</v>
      </c>
      <c r="AB162">
        <f>AB161+20</f>
        <v>240</v>
      </c>
      <c r="AC162" s="9">
        <v>15000</v>
      </c>
      <c r="BM162"/>
      <c r="BN162" s="43"/>
      <c r="BO162"/>
      <c r="BP162" s="26"/>
      <c r="BS162"/>
      <c r="BT162" s="26"/>
      <c r="BW162"/>
      <c r="BX162" s="26"/>
      <c r="BY162" s="39"/>
    </row>
    <row r="163" spans="1:77" x14ac:dyDescent="0.3">
      <c r="A163" s="25">
        <v>146</v>
      </c>
      <c r="B163" s="73">
        <v>22</v>
      </c>
      <c r="C163">
        <f t="shared" ref="C163:C167" si="160">C162</f>
        <v>9.1999999999999993</v>
      </c>
      <c r="D163">
        <f>D162</f>
        <v>116</v>
      </c>
      <c r="F163" s="2">
        <f t="shared" si="150"/>
        <v>3222</v>
      </c>
      <c r="G163" s="2">
        <f>G162</f>
        <v>29</v>
      </c>
      <c r="I163" s="15">
        <f t="shared" si="145"/>
        <v>4833</v>
      </c>
      <c r="J163">
        <f t="shared" si="151"/>
        <v>43</v>
      </c>
      <c r="O163">
        <f>O162</f>
        <v>120</v>
      </c>
      <c r="P163">
        <f t="shared" si="152"/>
        <v>3</v>
      </c>
      <c r="Q163" s="36">
        <v>1.5</v>
      </c>
      <c r="R163" s="25">
        <v>2</v>
      </c>
      <c r="S163" s="29" t="s">
        <v>383</v>
      </c>
      <c r="T163" s="9">
        <f t="shared" si="153"/>
        <v>90</v>
      </c>
      <c r="U163" s="20">
        <f t="shared" si="146"/>
        <v>4176</v>
      </c>
      <c r="V163" s="9">
        <f>V162</f>
        <v>2700</v>
      </c>
      <c r="W163" s="20">
        <f>SUM($U$18:U163)+SUM($V$18:V163)</f>
        <v>552968.80000000005</v>
      </c>
      <c r="X163" s="9"/>
      <c r="Y163" s="20">
        <f t="shared" si="147"/>
        <v>827.99999999999989</v>
      </c>
      <c r="Z163" s="9">
        <f>Z162</f>
        <v>1850</v>
      </c>
      <c r="AA163" s="9">
        <f>SUM($Y$18:Y163)+SUM($Z$18:Z163)</f>
        <v>240277.39999999997</v>
      </c>
      <c r="AB163">
        <f>AB162</f>
        <v>240</v>
      </c>
      <c r="AC163" s="9">
        <f>AC162</f>
        <v>15000</v>
      </c>
      <c r="BM163"/>
      <c r="BN163" s="43"/>
      <c r="BO163"/>
      <c r="BP163" s="26"/>
      <c r="BS163"/>
      <c r="BT163" s="26"/>
      <c r="BW163"/>
      <c r="BX163" s="26"/>
      <c r="BY163" s="39"/>
    </row>
    <row r="164" spans="1:77" x14ac:dyDescent="0.3">
      <c r="A164" s="25">
        <v>147</v>
      </c>
      <c r="B164" s="73">
        <v>22</v>
      </c>
      <c r="C164">
        <f t="shared" si="160"/>
        <v>9.1999999999999993</v>
      </c>
      <c r="D164">
        <f>D163</f>
        <v>116</v>
      </c>
      <c r="F164" s="2">
        <f t="shared" si="150"/>
        <v>3244</v>
      </c>
      <c r="G164" s="15">
        <f>G163</f>
        <v>29</v>
      </c>
      <c r="I164" s="16">
        <f t="shared" si="145"/>
        <v>4866</v>
      </c>
      <c r="J164">
        <f t="shared" si="151"/>
        <v>43</v>
      </c>
      <c r="K164" s="18" t="s">
        <v>273</v>
      </c>
      <c r="L164" s="18">
        <f>I164*11</f>
        <v>53526</v>
      </c>
      <c r="M164" s="18">
        <v>65</v>
      </c>
      <c r="N164" s="18"/>
      <c r="O164">
        <f>O163</f>
        <v>120</v>
      </c>
      <c r="P164">
        <f t="shared" si="152"/>
        <v>3</v>
      </c>
      <c r="Q164" s="36">
        <v>1.5</v>
      </c>
      <c r="R164" s="25">
        <v>2</v>
      </c>
      <c r="S164" s="28" t="s">
        <v>384</v>
      </c>
      <c r="T164" s="9">
        <f t="shared" si="153"/>
        <v>90</v>
      </c>
      <c r="U164" s="20">
        <f t="shared" si="146"/>
        <v>4176</v>
      </c>
      <c r="V164" s="20">
        <f>V163*1.5</f>
        <v>4050</v>
      </c>
      <c r="W164" s="20">
        <f>SUM($U$18:U164)+SUM($V$18:V164)</f>
        <v>561194.80000000005</v>
      </c>
      <c r="X164" s="20"/>
      <c r="Y164" s="20">
        <f t="shared" si="147"/>
        <v>827.99999999999989</v>
      </c>
      <c r="Z164" s="20">
        <f>Z163*1.5</f>
        <v>2775</v>
      </c>
      <c r="AA164" s="9">
        <f>SUM($Y$18:Y164)+SUM($Z$18:Z164)</f>
        <v>243880.39999999997</v>
      </c>
      <c r="AB164">
        <f t="shared" ref="AB164:AB179" si="161">AB163</f>
        <v>240</v>
      </c>
      <c r="AC164" s="9">
        <f t="shared" ref="AC164:AC167" si="162">AC163</f>
        <v>15000</v>
      </c>
      <c r="BM164"/>
      <c r="BN164" s="43"/>
      <c r="BO164"/>
      <c r="BP164" s="26"/>
      <c r="BS164"/>
      <c r="BT164" s="26"/>
      <c r="BW164"/>
      <c r="BX164" s="26"/>
      <c r="BY164" s="39"/>
    </row>
    <row r="165" spans="1:77" x14ac:dyDescent="0.3">
      <c r="A165" s="25">
        <v>148</v>
      </c>
      <c r="B165" s="73">
        <v>22</v>
      </c>
      <c r="C165">
        <f t="shared" si="160"/>
        <v>9.1999999999999993</v>
      </c>
      <c r="D165">
        <f>D164</f>
        <v>116</v>
      </c>
      <c r="F165" s="2">
        <f t="shared" si="150"/>
        <v>3266</v>
      </c>
      <c r="G165" s="15">
        <f>G164</f>
        <v>29</v>
      </c>
      <c r="I165" s="16">
        <f t="shared" si="145"/>
        <v>4899</v>
      </c>
      <c r="J165">
        <f t="shared" si="151"/>
        <v>43</v>
      </c>
      <c r="O165">
        <f>O164</f>
        <v>120</v>
      </c>
      <c r="P165">
        <f t="shared" si="152"/>
        <v>3</v>
      </c>
      <c r="Q165" s="36">
        <v>1.5</v>
      </c>
      <c r="R165" s="25">
        <v>2</v>
      </c>
      <c r="S165" s="29" t="s">
        <v>385</v>
      </c>
      <c r="T165" s="9">
        <f t="shared" si="153"/>
        <v>90</v>
      </c>
      <c r="U165" s="20">
        <f t="shared" si="146"/>
        <v>4176</v>
      </c>
      <c r="V165" s="20">
        <f>V163</f>
        <v>2700</v>
      </c>
      <c r="W165" s="20">
        <f>SUM($U$18:U165)+SUM($V$18:V165)</f>
        <v>568070.80000000005</v>
      </c>
      <c r="X165" s="20"/>
      <c r="Y165" s="20">
        <f t="shared" si="147"/>
        <v>827.99999999999989</v>
      </c>
      <c r="Z165" s="20">
        <f>Z163</f>
        <v>1850</v>
      </c>
      <c r="AA165" s="9">
        <f>SUM($Y$18:Y165)+SUM($Z$18:Z165)</f>
        <v>246558.39999999997</v>
      </c>
      <c r="AB165">
        <f t="shared" si="161"/>
        <v>240</v>
      </c>
      <c r="AC165" s="9">
        <f t="shared" si="162"/>
        <v>15000</v>
      </c>
      <c r="BM165"/>
      <c r="BN165" s="43"/>
      <c r="BO165"/>
      <c r="BP165" s="26"/>
      <c r="BS165"/>
      <c r="BT165" s="26"/>
      <c r="BW165"/>
      <c r="BX165" s="26"/>
      <c r="BY165" s="39"/>
    </row>
    <row r="166" spans="1:77" x14ac:dyDescent="0.3">
      <c r="A166" s="25">
        <v>149</v>
      </c>
      <c r="B166" s="73">
        <v>22</v>
      </c>
      <c r="C166">
        <f t="shared" si="160"/>
        <v>9.1999999999999993</v>
      </c>
      <c r="D166">
        <f>D165</f>
        <v>116</v>
      </c>
      <c r="F166" s="2">
        <f t="shared" si="150"/>
        <v>3288</v>
      </c>
      <c r="G166" s="16">
        <f>G165</f>
        <v>29</v>
      </c>
      <c r="I166" s="17">
        <f t="shared" si="145"/>
        <v>4932</v>
      </c>
      <c r="J166">
        <f t="shared" si="151"/>
        <v>43</v>
      </c>
      <c r="O166">
        <f>O165</f>
        <v>120</v>
      </c>
      <c r="P166">
        <f t="shared" si="152"/>
        <v>3</v>
      </c>
      <c r="Q166" s="36">
        <v>1.5</v>
      </c>
      <c r="R166" s="25">
        <v>2</v>
      </c>
      <c r="S166" s="28" t="s">
        <v>386</v>
      </c>
      <c r="T166" s="9">
        <f t="shared" si="153"/>
        <v>90</v>
      </c>
      <c r="U166" s="20">
        <f t="shared" si="146"/>
        <v>4176</v>
      </c>
      <c r="V166" s="9">
        <f t="shared" ref="V166:V178" si="163">V165</f>
        <v>2700</v>
      </c>
      <c r="W166" s="20">
        <f>SUM($U$18:U166)+SUM($V$18:V166)</f>
        <v>574946.80000000005</v>
      </c>
      <c r="X166" s="20"/>
      <c r="Y166" s="20">
        <f t="shared" si="147"/>
        <v>827.99999999999989</v>
      </c>
      <c r="Z166" s="9">
        <f t="shared" ref="Z166:Z178" si="164">Z165</f>
        <v>1850</v>
      </c>
      <c r="AA166" s="9">
        <f>SUM($Y$18:Y166)+SUM($Z$18:Z166)</f>
        <v>249236.39999999997</v>
      </c>
      <c r="AB166">
        <f t="shared" si="161"/>
        <v>240</v>
      </c>
      <c r="AC166" s="9">
        <f t="shared" si="162"/>
        <v>15000</v>
      </c>
      <c r="BM166"/>
      <c r="BN166" s="43"/>
      <c r="BO166"/>
      <c r="BP166" s="26"/>
      <c r="BS166"/>
      <c r="BT166" s="26"/>
      <c r="BW166"/>
      <c r="BX166" s="26"/>
      <c r="BY166" s="39"/>
    </row>
    <row r="167" spans="1:77" x14ac:dyDescent="0.3">
      <c r="A167" s="25">
        <v>150</v>
      </c>
      <c r="B167" s="73">
        <v>22</v>
      </c>
      <c r="C167">
        <f t="shared" si="160"/>
        <v>9.1999999999999993</v>
      </c>
      <c r="D167">
        <f>D166</f>
        <v>116</v>
      </c>
      <c r="F167" s="2">
        <f t="shared" si="150"/>
        <v>3310</v>
      </c>
      <c r="G167" s="16">
        <f>G166</f>
        <v>29</v>
      </c>
      <c r="I167" s="17">
        <f t="shared" si="145"/>
        <v>4965</v>
      </c>
      <c r="J167">
        <f t="shared" si="151"/>
        <v>43</v>
      </c>
      <c r="K167" s="18" t="s">
        <v>273</v>
      </c>
      <c r="L167" s="18">
        <f>I167*11</f>
        <v>54615</v>
      </c>
      <c r="M167" s="18">
        <v>65</v>
      </c>
      <c r="N167" s="18"/>
      <c r="O167">
        <f>O166</f>
        <v>120</v>
      </c>
      <c r="P167">
        <f t="shared" si="152"/>
        <v>3</v>
      </c>
      <c r="Q167" s="36">
        <v>1.5</v>
      </c>
      <c r="R167" s="25">
        <v>2</v>
      </c>
      <c r="S167" s="31" t="s">
        <v>387</v>
      </c>
      <c r="T167" s="32">
        <f t="shared" si="153"/>
        <v>90</v>
      </c>
      <c r="U167" s="32">
        <f t="shared" si="146"/>
        <v>4176</v>
      </c>
      <c r="V167" s="32">
        <f>V166*1.5</f>
        <v>4050</v>
      </c>
      <c r="W167" s="32">
        <f>SUM($U$18:U167)+SUM($V$18:V167)</f>
        <v>583172.80000000005</v>
      </c>
      <c r="X167" s="32"/>
      <c r="Y167" s="32">
        <f t="shared" si="147"/>
        <v>827.99999999999989</v>
      </c>
      <c r="Z167" s="32">
        <f>Z166*1.5</f>
        <v>2775</v>
      </c>
      <c r="AA167" s="32">
        <f>SUM($Y$18:Y167)+SUM($Z$18:Z167)</f>
        <v>252839.39999999997</v>
      </c>
      <c r="AB167" s="30">
        <f t="shared" si="161"/>
        <v>240</v>
      </c>
      <c r="AC167" s="32">
        <f t="shared" si="162"/>
        <v>15000</v>
      </c>
      <c r="BM167"/>
      <c r="BN167" s="43"/>
      <c r="BO167"/>
      <c r="BP167" s="26"/>
      <c r="BS167"/>
      <c r="BT167" s="26"/>
      <c r="BW167"/>
      <c r="BX167" s="26"/>
      <c r="BY167" s="39"/>
    </row>
    <row r="168" spans="1:77" x14ac:dyDescent="0.3">
      <c r="A168" s="25">
        <v>151</v>
      </c>
      <c r="B168" s="73">
        <v>22</v>
      </c>
      <c r="C168">
        <f>C167+0.3</f>
        <v>9.5</v>
      </c>
      <c r="D168">
        <f>D167+4</f>
        <v>120</v>
      </c>
      <c r="F168" s="2">
        <f t="shared" si="150"/>
        <v>3332</v>
      </c>
      <c r="G168" s="2">
        <f>G167+1</f>
        <v>30</v>
      </c>
      <c r="I168" s="15">
        <f t="shared" si="145"/>
        <v>4998</v>
      </c>
      <c r="J168">
        <f t="shared" si="151"/>
        <v>45</v>
      </c>
      <c r="O168">
        <v>150</v>
      </c>
      <c r="P168">
        <f t="shared" si="152"/>
        <v>4</v>
      </c>
      <c r="Q168" s="36">
        <v>1.5</v>
      </c>
      <c r="R168" s="25">
        <v>2</v>
      </c>
      <c r="S168" s="28" t="s">
        <v>388</v>
      </c>
      <c r="T168" s="9">
        <f t="shared" si="153"/>
        <v>115</v>
      </c>
      <c r="U168" s="20">
        <f t="shared" si="146"/>
        <v>5520</v>
      </c>
      <c r="V168" s="9">
        <v>3700</v>
      </c>
      <c r="W168" s="20">
        <f>SUM($U$18:U168)+SUM($V$18:V168)</f>
        <v>592392.80000000005</v>
      </c>
      <c r="X168" s="9"/>
      <c r="Y168" s="20">
        <f t="shared" si="147"/>
        <v>1092.5</v>
      </c>
      <c r="Z168" s="9">
        <f>Z162+500</f>
        <v>2350</v>
      </c>
      <c r="AA168" s="9">
        <f>SUM($Y$18:Y168)+SUM($Z$18:Z168)</f>
        <v>256281.89999999997</v>
      </c>
      <c r="AB168">
        <f t="shared" si="161"/>
        <v>240</v>
      </c>
      <c r="AC168" s="9">
        <v>24000</v>
      </c>
      <c r="BM168"/>
      <c r="BN168" s="43"/>
      <c r="BO168"/>
      <c r="BP168" s="26"/>
      <c r="BS168"/>
      <c r="BT168" s="26"/>
      <c r="BW168"/>
      <c r="BX168" s="26"/>
      <c r="BY168" s="39"/>
    </row>
    <row r="169" spans="1:77" x14ac:dyDescent="0.3">
      <c r="A169" s="25">
        <v>152</v>
      </c>
      <c r="B169" s="73">
        <v>22</v>
      </c>
      <c r="C169">
        <f t="shared" ref="C169:C173" si="165">C168</f>
        <v>9.5</v>
      </c>
      <c r="D169">
        <f>D168</f>
        <v>120</v>
      </c>
      <c r="F169" s="2">
        <f t="shared" si="150"/>
        <v>3354</v>
      </c>
      <c r="G169" s="2">
        <f>G168</f>
        <v>30</v>
      </c>
      <c r="I169" s="15">
        <f t="shared" si="145"/>
        <v>5031</v>
      </c>
      <c r="J169">
        <f t="shared" si="151"/>
        <v>45</v>
      </c>
      <c r="O169">
        <f>O168</f>
        <v>150</v>
      </c>
      <c r="P169">
        <f t="shared" si="152"/>
        <v>4</v>
      </c>
      <c r="Q169" s="36">
        <v>1.5</v>
      </c>
      <c r="R169" s="25">
        <v>2</v>
      </c>
      <c r="S169" s="29" t="s">
        <v>389</v>
      </c>
      <c r="T169" s="9">
        <f t="shared" si="153"/>
        <v>115</v>
      </c>
      <c r="U169" s="20">
        <f t="shared" si="146"/>
        <v>5520</v>
      </c>
      <c r="V169" s="9">
        <f t="shared" si="163"/>
        <v>3700</v>
      </c>
      <c r="W169" s="20">
        <f>SUM($U$18:U169)+SUM($V$18:V169)</f>
        <v>601612.80000000005</v>
      </c>
      <c r="X169" s="9"/>
      <c r="Y169" s="20">
        <f t="shared" si="147"/>
        <v>1092.5</v>
      </c>
      <c r="Z169" s="9">
        <f t="shared" si="164"/>
        <v>2350</v>
      </c>
      <c r="AA169" s="9">
        <f>SUM($Y$18:Y169)+SUM($Z$18:Z169)</f>
        <v>259724.39999999997</v>
      </c>
      <c r="AB169">
        <f t="shared" si="161"/>
        <v>240</v>
      </c>
      <c r="AC169" s="9">
        <f t="shared" ref="AC169:AC173" si="166">AC168</f>
        <v>24000</v>
      </c>
      <c r="BM169"/>
      <c r="BN169" s="43"/>
      <c r="BO169"/>
      <c r="BP169" s="26"/>
      <c r="BS169"/>
      <c r="BT169" s="26"/>
      <c r="BW169"/>
      <c r="BX169" s="26"/>
      <c r="BY169" s="39"/>
    </row>
    <row r="170" spans="1:77" x14ac:dyDescent="0.3">
      <c r="A170" s="25">
        <v>153</v>
      </c>
      <c r="B170" s="73">
        <v>22</v>
      </c>
      <c r="C170">
        <f t="shared" si="165"/>
        <v>9.5</v>
      </c>
      <c r="D170">
        <f>D169</f>
        <v>120</v>
      </c>
      <c r="F170" s="2">
        <f t="shared" si="150"/>
        <v>3376</v>
      </c>
      <c r="G170" s="15">
        <f>G169</f>
        <v>30</v>
      </c>
      <c r="I170" s="16">
        <f t="shared" si="145"/>
        <v>5064</v>
      </c>
      <c r="J170">
        <f t="shared" si="151"/>
        <v>45</v>
      </c>
      <c r="K170" s="18" t="s">
        <v>273</v>
      </c>
      <c r="L170" s="18">
        <f>I170*11</f>
        <v>55704</v>
      </c>
      <c r="M170" s="18">
        <v>65</v>
      </c>
      <c r="N170" s="18"/>
      <c r="O170">
        <f>O169</f>
        <v>150</v>
      </c>
      <c r="P170">
        <f t="shared" si="152"/>
        <v>4</v>
      </c>
      <c r="Q170" s="36">
        <v>1.5</v>
      </c>
      <c r="R170" s="25">
        <v>2</v>
      </c>
      <c r="S170" s="28" t="s">
        <v>390</v>
      </c>
      <c r="T170" s="9">
        <f t="shared" si="153"/>
        <v>115</v>
      </c>
      <c r="U170" s="20">
        <f t="shared" si="146"/>
        <v>5520</v>
      </c>
      <c r="V170" s="20">
        <f>V169*1.5</f>
        <v>5550</v>
      </c>
      <c r="W170" s="20">
        <f>SUM($U$18:U170)+SUM($V$18:V170)</f>
        <v>612682.80000000005</v>
      </c>
      <c r="X170" s="20"/>
      <c r="Y170" s="20">
        <f t="shared" si="147"/>
        <v>1092.5</v>
      </c>
      <c r="Z170" s="20">
        <f>Z169*1.5</f>
        <v>3525</v>
      </c>
      <c r="AA170" s="9">
        <f>SUM($Y$18:Y170)+SUM($Z$18:Z170)</f>
        <v>264341.89999999997</v>
      </c>
      <c r="AB170">
        <f t="shared" si="161"/>
        <v>240</v>
      </c>
      <c r="AC170" s="9">
        <f t="shared" si="166"/>
        <v>24000</v>
      </c>
      <c r="BM170"/>
      <c r="BN170" s="43"/>
      <c r="BO170"/>
      <c r="BP170" s="26"/>
      <c r="BS170"/>
      <c r="BT170" s="26"/>
      <c r="BW170"/>
      <c r="BX170" s="26"/>
      <c r="BY170" s="39"/>
    </row>
    <row r="171" spans="1:77" x14ac:dyDescent="0.3">
      <c r="A171" s="25">
        <v>154</v>
      </c>
      <c r="B171" s="73">
        <v>22</v>
      </c>
      <c r="C171">
        <f t="shared" si="165"/>
        <v>9.5</v>
      </c>
      <c r="D171">
        <f>D170</f>
        <v>120</v>
      </c>
      <c r="F171" s="2">
        <f t="shared" si="150"/>
        <v>3398</v>
      </c>
      <c r="G171" s="15">
        <f>G170</f>
        <v>30</v>
      </c>
      <c r="I171" s="16">
        <f t="shared" si="145"/>
        <v>5097</v>
      </c>
      <c r="J171">
        <f t="shared" si="151"/>
        <v>45</v>
      </c>
      <c r="O171">
        <f>O170</f>
        <v>150</v>
      </c>
      <c r="P171">
        <f t="shared" si="152"/>
        <v>4</v>
      </c>
      <c r="Q171" s="36">
        <v>1.5</v>
      </c>
      <c r="R171" s="25">
        <v>2</v>
      </c>
      <c r="S171" s="29" t="s">
        <v>391</v>
      </c>
      <c r="T171" s="9">
        <f t="shared" si="153"/>
        <v>115</v>
      </c>
      <c r="U171" s="20">
        <f t="shared" si="146"/>
        <v>5520</v>
      </c>
      <c r="V171" s="20">
        <f>V169</f>
        <v>3700</v>
      </c>
      <c r="W171" s="20">
        <f>SUM($U$18:U171)+SUM($V$18:V171)</f>
        <v>621902.80000000005</v>
      </c>
      <c r="X171" s="20"/>
      <c r="Y171" s="20">
        <f t="shared" si="147"/>
        <v>1092.5</v>
      </c>
      <c r="Z171" s="20">
        <f>Z169</f>
        <v>2350</v>
      </c>
      <c r="AA171" s="9">
        <f>SUM($Y$18:Y171)+SUM($Z$18:Z171)</f>
        <v>267784.39999999997</v>
      </c>
      <c r="AB171">
        <f t="shared" si="161"/>
        <v>240</v>
      </c>
      <c r="AC171" s="9">
        <f t="shared" si="166"/>
        <v>24000</v>
      </c>
      <c r="BM171"/>
      <c r="BN171" s="43"/>
      <c r="BO171"/>
      <c r="BP171" s="26"/>
      <c r="BS171"/>
      <c r="BT171" s="26"/>
      <c r="BW171"/>
      <c r="BX171" s="26"/>
      <c r="BY171" s="39"/>
    </row>
    <row r="172" spans="1:77" x14ac:dyDescent="0.3">
      <c r="A172" s="25">
        <v>155</v>
      </c>
      <c r="B172" s="73">
        <v>22</v>
      </c>
      <c r="C172">
        <f t="shared" si="165"/>
        <v>9.5</v>
      </c>
      <c r="D172">
        <f>D171</f>
        <v>120</v>
      </c>
      <c r="F172" s="2">
        <f t="shared" si="150"/>
        <v>3420</v>
      </c>
      <c r="G172" s="16">
        <f>G171</f>
        <v>30</v>
      </c>
      <c r="I172" s="17">
        <f t="shared" si="145"/>
        <v>5130</v>
      </c>
      <c r="J172">
        <f t="shared" si="151"/>
        <v>45</v>
      </c>
      <c r="O172">
        <f>O171</f>
        <v>150</v>
      </c>
      <c r="P172">
        <f t="shared" si="152"/>
        <v>4</v>
      </c>
      <c r="Q172" s="36">
        <v>1.5</v>
      </c>
      <c r="R172" s="25">
        <v>2</v>
      </c>
      <c r="S172" s="28" t="s">
        <v>392</v>
      </c>
      <c r="T172" s="9">
        <f t="shared" si="153"/>
        <v>115</v>
      </c>
      <c r="U172" s="20">
        <f t="shared" si="146"/>
        <v>5520</v>
      </c>
      <c r="V172" s="20">
        <f t="shared" si="163"/>
        <v>3700</v>
      </c>
      <c r="W172" s="20">
        <f>SUM($U$18:U172)+SUM($V$18:V172)</f>
        <v>631122.80000000005</v>
      </c>
      <c r="X172" s="20"/>
      <c r="Y172" s="20">
        <f t="shared" si="147"/>
        <v>1092.5</v>
      </c>
      <c r="Z172" s="20">
        <f t="shared" si="164"/>
        <v>2350</v>
      </c>
      <c r="AA172" s="9">
        <f>SUM($Y$18:Y172)+SUM($Z$18:Z172)</f>
        <v>271226.89999999997</v>
      </c>
      <c r="AB172">
        <f t="shared" si="161"/>
        <v>240</v>
      </c>
      <c r="AC172" s="9">
        <f t="shared" si="166"/>
        <v>24000</v>
      </c>
      <c r="BM172"/>
      <c r="BN172" s="43"/>
      <c r="BO172"/>
      <c r="BP172" s="26"/>
      <c r="BS172"/>
      <c r="BT172" s="26"/>
      <c r="BW172"/>
      <c r="BX172" s="26"/>
      <c r="BY172" s="39"/>
    </row>
    <row r="173" spans="1:77" x14ac:dyDescent="0.3">
      <c r="A173" s="25">
        <v>156</v>
      </c>
      <c r="B173" s="73">
        <v>22</v>
      </c>
      <c r="C173">
        <f t="shared" si="165"/>
        <v>9.5</v>
      </c>
      <c r="D173">
        <f>D172</f>
        <v>120</v>
      </c>
      <c r="F173" s="2">
        <f t="shared" si="150"/>
        <v>3442</v>
      </c>
      <c r="G173" s="16">
        <f>G172</f>
        <v>30</v>
      </c>
      <c r="I173" s="17">
        <f t="shared" si="145"/>
        <v>5163</v>
      </c>
      <c r="J173">
        <f t="shared" si="151"/>
        <v>45</v>
      </c>
      <c r="K173" s="18" t="s">
        <v>273</v>
      </c>
      <c r="L173" s="18">
        <f>I173*11</f>
        <v>56793</v>
      </c>
      <c r="M173" s="18">
        <v>65</v>
      </c>
      <c r="N173" s="18"/>
      <c r="O173">
        <f>O172</f>
        <v>150</v>
      </c>
      <c r="P173">
        <f t="shared" si="152"/>
        <v>4</v>
      </c>
      <c r="Q173" s="36">
        <v>1.5</v>
      </c>
      <c r="R173" s="25">
        <v>2</v>
      </c>
      <c r="S173" s="31" t="s">
        <v>393</v>
      </c>
      <c r="T173" s="32">
        <f t="shared" si="153"/>
        <v>115</v>
      </c>
      <c r="U173" s="32">
        <f t="shared" si="146"/>
        <v>5520</v>
      </c>
      <c r="V173" s="32">
        <f>V172*1.5</f>
        <v>5550</v>
      </c>
      <c r="W173" s="32">
        <f>SUM($U$18:U173)+SUM($V$18:V173)</f>
        <v>642192.80000000005</v>
      </c>
      <c r="X173" s="32"/>
      <c r="Y173" s="32">
        <f t="shared" si="147"/>
        <v>1092.5</v>
      </c>
      <c r="Z173" s="32">
        <f>Z172*1.5</f>
        <v>3525</v>
      </c>
      <c r="AA173" s="32">
        <f>SUM($Y$18:Y173)+SUM($Z$18:Z173)</f>
        <v>275844.39999999997</v>
      </c>
      <c r="AB173" s="30">
        <f t="shared" si="161"/>
        <v>240</v>
      </c>
      <c r="AC173" s="32">
        <f t="shared" si="166"/>
        <v>24000</v>
      </c>
      <c r="BM173"/>
      <c r="BN173" s="43"/>
      <c r="BO173"/>
      <c r="BP173" s="26"/>
      <c r="BS173"/>
      <c r="BT173" s="26"/>
      <c r="BW173"/>
      <c r="BX173" s="26"/>
      <c r="BY173" s="39"/>
    </row>
    <row r="174" spans="1:77" x14ac:dyDescent="0.3">
      <c r="A174" s="25">
        <v>157</v>
      </c>
      <c r="B174" s="73">
        <v>22</v>
      </c>
      <c r="C174">
        <f>C173+0.3</f>
        <v>9.8000000000000007</v>
      </c>
      <c r="D174">
        <f>D173+4</f>
        <v>124</v>
      </c>
      <c r="F174" s="2">
        <f t="shared" si="150"/>
        <v>3464</v>
      </c>
      <c r="G174" s="2">
        <f>G173+1</f>
        <v>31</v>
      </c>
      <c r="I174" s="15">
        <f t="shared" si="145"/>
        <v>5196</v>
      </c>
      <c r="J174">
        <f t="shared" si="151"/>
        <v>46</v>
      </c>
      <c r="O174">
        <v>180</v>
      </c>
      <c r="P174">
        <f t="shared" si="152"/>
        <v>5</v>
      </c>
      <c r="Q174" s="36">
        <v>1.5</v>
      </c>
      <c r="R174" s="25">
        <v>2</v>
      </c>
      <c r="S174" s="28" t="s">
        <v>394</v>
      </c>
      <c r="T174" s="20">
        <f t="shared" si="153"/>
        <v>140</v>
      </c>
      <c r="U174" s="20">
        <f t="shared" si="146"/>
        <v>6944</v>
      </c>
      <c r="V174" s="9">
        <v>4700</v>
      </c>
      <c r="W174" s="20">
        <f>SUM($U$18:U174)+SUM($V$18:V174)</f>
        <v>653836.80000000005</v>
      </c>
      <c r="X174" s="9"/>
      <c r="Y174" s="20">
        <f t="shared" si="147"/>
        <v>1372</v>
      </c>
      <c r="Z174" s="9">
        <f>Z168+600</f>
        <v>2950</v>
      </c>
      <c r="AA174" s="9">
        <f>SUM($Y$18:Y174)+SUM($Z$18:Z174)</f>
        <v>280166.39999999997</v>
      </c>
      <c r="AB174">
        <f t="shared" si="161"/>
        <v>240</v>
      </c>
      <c r="AC174" s="9">
        <v>33000</v>
      </c>
      <c r="BM174"/>
      <c r="BN174" s="43"/>
      <c r="BO174"/>
      <c r="BP174" s="26"/>
      <c r="BS174"/>
      <c r="BT174" s="26"/>
      <c r="BW174"/>
      <c r="BX174" s="26"/>
      <c r="BY174" s="39"/>
    </row>
    <row r="175" spans="1:77" x14ac:dyDescent="0.3">
      <c r="A175" s="25">
        <v>158</v>
      </c>
      <c r="B175" s="73">
        <v>22</v>
      </c>
      <c r="C175">
        <f t="shared" ref="C175:C179" si="167">C174</f>
        <v>9.8000000000000007</v>
      </c>
      <c r="D175">
        <f>D174</f>
        <v>124</v>
      </c>
      <c r="F175" s="2">
        <f t="shared" si="150"/>
        <v>3486</v>
      </c>
      <c r="G175" s="2">
        <f>G174</f>
        <v>31</v>
      </c>
      <c r="I175" s="15">
        <f t="shared" si="145"/>
        <v>5229</v>
      </c>
      <c r="J175">
        <f t="shared" si="151"/>
        <v>46</v>
      </c>
      <c r="O175">
        <f>O174</f>
        <v>180</v>
      </c>
      <c r="P175">
        <f t="shared" si="152"/>
        <v>5</v>
      </c>
      <c r="Q175" s="36">
        <v>1.5</v>
      </c>
      <c r="R175" s="25">
        <v>2</v>
      </c>
      <c r="S175" s="29" t="s">
        <v>395</v>
      </c>
      <c r="T175" s="20">
        <f t="shared" si="153"/>
        <v>140</v>
      </c>
      <c r="U175" s="20">
        <f t="shared" si="146"/>
        <v>6944</v>
      </c>
      <c r="V175" s="9">
        <f t="shared" si="163"/>
        <v>4700</v>
      </c>
      <c r="W175" s="20">
        <f>SUM($U$18:U175)+SUM($V$18:V175)</f>
        <v>665480.80000000005</v>
      </c>
      <c r="X175" s="9"/>
      <c r="Y175" s="20">
        <f t="shared" si="147"/>
        <v>1372</v>
      </c>
      <c r="Z175" s="9">
        <f t="shared" si="164"/>
        <v>2950</v>
      </c>
      <c r="AA175" s="9">
        <f>SUM($Y$18:Y175)+SUM($Z$18:Z175)</f>
        <v>284488.39999999997</v>
      </c>
      <c r="AB175">
        <f t="shared" si="161"/>
        <v>240</v>
      </c>
      <c r="AC175" s="9">
        <f t="shared" ref="AC175:AC179" si="168">AC174</f>
        <v>33000</v>
      </c>
      <c r="BM175"/>
      <c r="BN175" s="43"/>
      <c r="BO175"/>
      <c r="BP175" s="26"/>
      <c r="BS175"/>
      <c r="BT175" s="26"/>
      <c r="BW175"/>
      <c r="BX175" s="26"/>
      <c r="BY175" s="39"/>
    </row>
    <row r="176" spans="1:77" x14ac:dyDescent="0.3">
      <c r="A176" s="25">
        <v>159</v>
      </c>
      <c r="B176" s="73">
        <v>22</v>
      </c>
      <c r="C176">
        <f t="shared" si="167"/>
        <v>9.8000000000000007</v>
      </c>
      <c r="D176">
        <f>D175</f>
        <v>124</v>
      </c>
      <c r="F176" s="2">
        <f t="shared" si="150"/>
        <v>3508</v>
      </c>
      <c r="G176" s="15">
        <f>G175</f>
        <v>31</v>
      </c>
      <c r="I176" s="16">
        <f t="shared" si="145"/>
        <v>5262</v>
      </c>
      <c r="J176">
        <f t="shared" si="151"/>
        <v>46</v>
      </c>
      <c r="K176" s="18" t="s">
        <v>273</v>
      </c>
      <c r="L176" s="18">
        <f>I176*11</f>
        <v>57882</v>
      </c>
      <c r="M176" s="18">
        <v>65</v>
      </c>
      <c r="N176" s="18"/>
      <c r="O176">
        <f>O175</f>
        <v>180</v>
      </c>
      <c r="P176">
        <f t="shared" si="152"/>
        <v>5</v>
      </c>
      <c r="Q176" s="36">
        <v>1.5</v>
      </c>
      <c r="R176" s="25">
        <v>2</v>
      </c>
      <c r="S176" s="28" t="s">
        <v>396</v>
      </c>
      <c r="T176" s="20">
        <f t="shared" si="153"/>
        <v>140</v>
      </c>
      <c r="U176" s="20">
        <f t="shared" si="146"/>
        <v>6944</v>
      </c>
      <c r="V176" s="20">
        <f>V175*1.5</f>
        <v>7050</v>
      </c>
      <c r="W176" s="20">
        <f>SUM($U$18:U176)+SUM($V$18:V176)</f>
        <v>679474.8</v>
      </c>
      <c r="X176" s="20"/>
      <c r="Y176" s="20">
        <f t="shared" si="147"/>
        <v>1372</v>
      </c>
      <c r="Z176" s="20">
        <f>Z175*1.5</f>
        <v>4425</v>
      </c>
      <c r="AA176" s="9">
        <f>SUM($Y$18:Y176)+SUM($Z$18:Z176)</f>
        <v>290285.39999999997</v>
      </c>
      <c r="AB176">
        <f t="shared" si="161"/>
        <v>240</v>
      </c>
      <c r="AC176" s="9">
        <f t="shared" si="168"/>
        <v>33000</v>
      </c>
      <c r="BM176"/>
      <c r="BN176" s="43"/>
      <c r="BO176"/>
      <c r="BP176" s="26"/>
      <c r="BS176"/>
      <c r="BT176" s="26"/>
      <c r="BW176"/>
      <c r="BX176" s="26"/>
      <c r="BY176" s="39"/>
    </row>
    <row r="177" spans="1:77" x14ac:dyDescent="0.3">
      <c r="A177" s="25">
        <v>160</v>
      </c>
      <c r="B177" s="73">
        <v>22</v>
      </c>
      <c r="C177">
        <f t="shared" si="167"/>
        <v>9.8000000000000007</v>
      </c>
      <c r="D177">
        <f>D176</f>
        <v>124</v>
      </c>
      <c r="F177" s="2">
        <f t="shared" si="150"/>
        <v>3530</v>
      </c>
      <c r="G177" s="15">
        <f>G176</f>
        <v>31</v>
      </c>
      <c r="I177" s="16">
        <f t="shared" si="145"/>
        <v>5295</v>
      </c>
      <c r="J177">
        <f t="shared" si="151"/>
        <v>46</v>
      </c>
      <c r="O177">
        <f>O176</f>
        <v>180</v>
      </c>
      <c r="P177">
        <f t="shared" si="152"/>
        <v>5</v>
      </c>
      <c r="Q177" s="36">
        <v>1.5</v>
      </c>
      <c r="R177" s="25">
        <v>2</v>
      </c>
      <c r="S177" s="29" t="s">
        <v>397</v>
      </c>
      <c r="T177" s="20">
        <f t="shared" si="153"/>
        <v>140</v>
      </c>
      <c r="U177" s="20">
        <f t="shared" si="146"/>
        <v>6944</v>
      </c>
      <c r="V177" s="20">
        <f>V175</f>
        <v>4700</v>
      </c>
      <c r="W177" s="20">
        <f>SUM($U$18:U177)+SUM($V$18:V177)</f>
        <v>691118.8</v>
      </c>
      <c r="X177" s="20"/>
      <c r="Y177" s="20">
        <f t="shared" si="147"/>
        <v>1372</v>
      </c>
      <c r="Z177" s="20">
        <f>Z175</f>
        <v>2950</v>
      </c>
      <c r="AA177" s="9">
        <f>SUM($Y$18:Y177)+SUM($Z$18:Z177)</f>
        <v>294607.39999999997</v>
      </c>
      <c r="AB177">
        <f t="shared" si="161"/>
        <v>240</v>
      </c>
      <c r="AC177" s="9">
        <f t="shared" si="168"/>
        <v>33000</v>
      </c>
      <c r="BM177"/>
      <c r="BN177" s="43"/>
      <c r="BO177"/>
      <c r="BP177" s="26"/>
      <c r="BS177"/>
      <c r="BT177" s="26"/>
      <c r="BW177"/>
      <c r="BX177" s="26"/>
      <c r="BY177" s="39"/>
    </row>
    <row r="178" spans="1:77" x14ac:dyDescent="0.3">
      <c r="A178" s="25">
        <v>161</v>
      </c>
      <c r="B178" s="73">
        <v>22</v>
      </c>
      <c r="C178">
        <f t="shared" si="167"/>
        <v>9.8000000000000007</v>
      </c>
      <c r="D178">
        <f>D177</f>
        <v>124</v>
      </c>
      <c r="F178" s="2">
        <f t="shared" si="150"/>
        <v>3552</v>
      </c>
      <c r="G178" s="16">
        <f>G177</f>
        <v>31</v>
      </c>
      <c r="I178" s="17">
        <f t="shared" ref="I178:I197" si="169">F178*1.5</f>
        <v>5328</v>
      </c>
      <c r="J178">
        <f t="shared" si="151"/>
        <v>46</v>
      </c>
      <c r="O178">
        <f>O177</f>
        <v>180</v>
      </c>
      <c r="P178">
        <f t="shared" si="152"/>
        <v>5</v>
      </c>
      <c r="Q178" s="36">
        <v>1.5</v>
      </c>
      <c r="R178" s="25">
        <v>2</v>
      </c>
      <c r="S178" s="28" t="s">
        <v>398</v>
      </c>
      <c r="T178" s="20">
        <f t="shared" si="153"/>
        <v>140</v>
      </c>
      <c r="U178" s="20">
        <f t="shared" ref="U178:U197" si="170">T178*D178*0.4</f>
        <v>6944</v>
      </c>
      <c r="V178" s="20">
        <f t="shared" si="163"/>
        <v>4700</v>
      </c>
      <c r="W178" s="20">
        <f>SUM($U$18:U178)+SUM($V$18:V178)</f>
        <v>702762.8</v>
      </c>
      <c r="X178" s="20"/>
      <c r="Y178" s="20">
        <f t="shared" ref="Y178:Y197" si="171">C178*T178</f>
        <v>1372</v>
      </c>
      <c r="Z178" s="20">
        <f t="shared" si="164"/>
        <v>2950</v>
      </c>
      <c r="AA178" s="9">
        <f>SUM($Y$18:Y178)+SUM($Z$18:Z178)</f>
        <v>298929.39999999997</v>
      </c>
      <c r="AB178">
        <f t="shared" si="161"/>
        <v>240</v>
      </c>
      <c r="AC178" s="9">
        <f t="shared" si="168"/>
        <v>33000</v>
      </c>
      <c r="BM178"/>
      <c r="BN178" s="43"/>
      <c r="BO178"/>
      <c r="BP178" s="26"/>
      <c r="BS178"/>
      <c r="BT178" s="26"/>
      <c r="BW178"/>
      <c r="BX178" s="26"/>
      <c r="BY178" s="39"/>
    </row>
    <row r="179" spans="1:77" x14ac:dyDescent="0.3">
      <c r="A179" s="25">
        <v>162</v>
      </c>
      <c r="B179" s="73">
        <v>22</v>
      </c>
      <c r="C179">
        <f t="shared" si="167"/>
        <v>9.8000000000000007</v>
      </c>
      <c r="D179">
        <f>D178</f>
        <v>124</v>
      </c>
      <c r="F179" s="2">
        <f t="shared" si="150"/>
        <v>3574</v>
      </c>
      <c r="G179" s="16">
        <f>G178</f>
        <v>31</v>
      </c>
      <c r="I179" s="17">
        <f t="shared" si="169"/>
        <v>5361</v>
      </c>
      <c r="J179">
        <f t="shared" si="151"/>
        <v>46</v>
      </c>
      <c r="K179" s="18" t="s">
        <v>273</v>
      </c>
      <c r="L179" s="18">
        <f>I179*11</f>
        <v>58971</v>
      </c>
      <c r="M179" s="18">
        <v>65</v>
      </c>
      <c r="N179" s="18"/>
      <c r="O179">
        <f>O178</f>
        <v>180</v>
      </c>
      <c r="P179">
        <f t="shared" si="152"/>
        <v>5</v>
      </c>
      <c r="Q179" s="36">
        <v>1.5</v>
      </c>
      <c r="R179" s="25">
        <v>2</v>
      </c>
      <c r="S179" s="31" t="s">
        <v>399</v>
      </c>
      <c r="T179" s="32">
        <f t="shared" si="153"/>
        <v>140</v>
      </c>
      <c r="U179" s="32">
        <f t="shared" si="170"/>
        <v>6944</v>
      </c>
      <c r="V179" s="32">
        <f>V178*1.5</f>
        <v>7050</v>
      </c>
      <c r="W179" s="32">
        <f>SUM($U$18:U179)+SUM($V$18:V179)</f>
        <v>716756.8</v>
      </c>
      <c r="X179" s="32"/>
      <c r="Y179" s="32">
        <f t="shared" si="171"/>
        <v>1372</v>
      </c>
      <c r="Z179" s="32">
        <f>Z178*1.5</f>
        <v>4425</v>
      </c>
      <c r="AA179" s="33">
        <f>SUM($Y$18:Y179)+SUM($Z$18:Z179)</f>
        <v>304726.39999999997</v>
      </c>
      <c r="AB179" s="30">
        <f t="shared" si="161"/>
        <v>240</v>
      </c>
      <c r="AC179" s="32">
        <f t="shared" si="168"/>
        <v>33000</v>
      </c>
      <c r="BM179"/>
      <c r="BN179" s="43"/>
      <c r="BO179"/>
      <c r="BP179" s="26"/>
      <c r="BS179"/>
      <c r="BT179" s="26"/>
      <c r="BW179"/>
      <c r="BX179" s="26"/>
      <c r="BY179" s="39"/>
    </row>
    <row r="180" spans="1:77" x14ac:dyDescent="0.3">
      <c r="A180" s="25">
        <v>163</v>
      </c>
      <c r="B180" s="73">
        <v>24</v>
      </c>
      <c r="C180">
        <f>C179+0.3</f>
        <v>10.100000000000001</v>
      </c>
      <c r="D180">
        <f>D179+4</f>
        <v>128</v>
      </c>
      <c r="F180" s="2">
        <f t="shared" si="150"/>
        <v>3922</v>
      </c>
      <c r="G180" s="2">
        <f>G179+1</f>
        <v>32</v>
      </c>
      <c r="I180" s="15">
        <f t="shared" si="169"/>
        <v>5883</v>
      </c>
      <c r="J180">
        <f t="shared" si="151"/>
        <v>48</v>
      </c>
      <c r="O180">
        <v>120</v>
      </c>
      <c r="P180">
        <f t="shared" si="152"/>
        <v>3</v>
      </c>
      <c r="Q180" s="36">
        <v>1.5</v>
      </c>
      <c r="R180" s="25">
        <v>2</v>
      </c>
      <c r="S180" s="28" t="s">
        <v>400</v>
      </c>
      <c r="T180" s="9">
        <f t="shared" si="153"/>
        <v>90</v>
      </c>
      <c r="U180" s="20">
        <f t="shared" si="170"/>
        <v>4608</v>
      </c>
      <c r="V180" s="9">
        <v>3100</v>
      </c>
      <c r="W180" s="20">
        <f>SUM($U$18:U180)+SUM($V$18:V180)</f>
        <v>724464.8</v>
      </c>
      <c r="X180" s="9"/>
      <c r="Y180" s="20">
        <f t="shared" si="171"/>
        <v>909.00000000000011</v>
      </c>
      <c r="Z180" s="9">
        <f>Z162+200</f>
        <v>2050</v>
      </c>
      <c r="AA180" s="9">
        <f>SUM($Y$18:Y180)+SUM($Z$18:Z180)</f>
        <v>307685.39999999997</v>
      </c>
      <c r="AB180">
        <f>AB179+20</f>
        <v>260</v>
      </c>
      <c r="AC180" s="9">
        <v>15000</v>
      </c>
      <c r="BM180"/>
      <c r="BN180" s="43"/>
      <c r="BO180"/>
      <c r="BP180" s="26"/>
      <c r="BS180"/>
      <c r="BT180" s="26"/>
      <c r="BW180"/>
      <c r="BX180" s="26"/>
      <c r="BY180" s="39"/>
    </row>
    <row r="181" spans="1:77" x14ac:dyDescent="0.3">
      <c r="A181" s="25">
        <v>164</v>
      </c>
      <c r="B181" s="73">
        <v>24</v>
      </c>
      <c r="C181">
        <f t="shared" ref="C181:C185" si="172">C180</f>
        <v>10.100000000000001</v>
      </c>
      <c r="D181">
        <f>D180</f>
        <v>128</v>
      </c>
      <c r="F181" s="2">
        <f t="shared" si="150"/>
        <v>3946</v>
      </c>
      <c r="G181" s="2">
        <f>G180</f>
        <v>32</v>
      </c>
      <c r="I181" s="15">
        <f t="shared" si="169"/>
        <v>5919</v>
      </c>
      <c r="J181">
        <f t="shared" si="151"/>
        <v>48</v>
      </c>
      <c r="O181">
        <f>O180</f>
        <v>120</v>
      </c>
      <c r="P181">
        <f t="shared" si="152"/>
        <v>3</v>
      </c>
      <c r="Q181" s="36">
        <v>1.5</v>
      </c>
      <c r="R181" s="25">
        <v>2</v>
      </c>
      <c r="S181" s="29" t="s">
        <v>401</v>
      </c>
      <c r="T181" s="9">
        <f t="shared" si="153"/>
        <v>90</v>
      </c>
      <c r="U181" s="20">
        <f t="shared" si="170"/>
        <v>4608</v>
      </c>
      <c r="V181" s="9">
        <f>V180</f>
        <v>3100</v>
      </c>
      <c r="W181" s="20">
        <f>SUM($U$18:U181)+SUM($V$18:V181)</f>
        <v>732172.80000000005</v>
      </c>
      <c r="X181" s="9"/>
      <c r="Y181" s="20">
        <f t="shared" si="171"/>
        <v>909.00000000000011</v>
      </c>
      <c r="Z181" s="9">
        <f>Z180</f>
        <v>2050</v>
      </c>
      <c r="AA181" s="9">
        <f>SUM($Y$18:Y181)+SUM($Z$18:Z181)</f>
        <v>310644.39999999997</v>
      </c>
      <c r="AB181">
        <f>AB180</f>
        <v>260</v>
      </c>
      <c r="AC181" s="9">
        <f>AC180</f>
        <v>15000</v>
      </c>
      <c r="BM181"/>
      <c r="BN181" s="43"/>
      <c r="BO181"/>
      <c r="BP181" s="26"/>
      <c r="BS181"/>
      <c r="BT181" s="26"/>
      <c r="BW181"/>
      <c r="BX181" s="26"/>
      <c r="BY181" s="39"/>
    </row>
    <row r="182" spans="1:77" x14ac:dyDescent="0.3">
      <c r="A182" s="25">
        <v>165</v>
      </c>
      <c r="B182" s="73">
        <v>24</v>
      </c>
      <c r="C182">
        <f t="shared" si="172"/>
        <v>10.100000000000001</v>
      </c>
      <c r="D182">
        <f>D181</f>
        <v>128</v>
      </c>
      <c r="F182" s="2">
        <f t="shared" si="150"/>
        <v>3970</v>
      </c>
      <c r="G182" s="15">
        <f>G181</f>
        <v>32</v>
      </c>
      <c r="I182" s="16">
        <f t="shared" si="169"/>
        <v>5955</v>
      </c>
      <c r="J182">
        <f t="shared" si="151"/>
        <v>48</v>
      </c>
      <c r="K182" s="18" t="s">
        <v>273</v>
      </c>
      <c r="L182" s="18">
        <f>I182*11</f>
        <v>65505</v>
      </c>
      <c r="M182" s="18">
        <v>70</v>
      </c>
      <c r="N182" s="18"/>
      <c r="O182">
        <f>O181</f>
        <v>120</v>
      </c>
      <c r="P182">
        <f t="shared" si="152"/>
        <v>3</v>
      </c>
      <c r="Q182" s="36">
        <v>1.5</v>
      </c>
      <c r="R182" s="25">
        <v>2</v>
      </c>
      <c r="S182" s="28" t="s">
        <v>402</v>
      </c>
      <c r="T182" s="9">
        <f t="shared" si="153"/>
        <v>90</v>
      </c>
      <c r="U182" s="20">
        <f t="shared" si="170"/>
        <v>4608</v>
      </c>
      <c r="V182" s="20">
        <f>V181*1.5</f>
        <v>4650</v>
      </c>
      <c r="W182" s="20">
        <f>SUM($U$18:U182)+SUM($V$18:V182)</f>
        <v>741430.8</v>
      </c>
      <c r="X182" s="20"/>
      <c r="Y182" s="20">
        <f t="shared" si="171"/>
        <v>909.00000000000011</v>
      </c>
      <c r="Z182" s="20">
        <f>Z181*1.5</f>
        <v>3075</v>
      </c>
      <c r="AA182" s="9">
        <f>SUM($Y$18:Y182)+SUM($Z$18:Z182)</f>
        <v>314628.39999999997</v>
      </c>
      <c r="AB182">
        <f t="shared" ref="AB182:AB197" si="173">AB181</f>
        <v>260</v>
      </c>
      <c r="AC182" s="9">
        <f t="shared" ref="AC182:AC185" si="174">AC181</f>
        <v>15000</v>
      </c>
      <c r="BM182"/>
      <c r="BN182" s="43"/>
      <c r="BO182"/>
      <c r="BP182" s="26"/>
      <c r="BS182"/>
      <c r="BT182" s="26"/>
      <c r="BW182"/>
      <c r="BX182" s="26"/>
      <c r="BY182" s="39"/>
    </row>
    <row r="183" spans="1:77" x14ac:dyDescent="0.3">
      <c r="A183" s="25">
        <v>166</v>
      </c>
      <c r="B183" s="73">
        <v>24</v>
      </c>
      <c r="C183">
        <f t="shared" si="172"/>
        <v>10.100000000000001</v>
      </c>
      <c r="D183">
        <f>D182</f>
        <v>128</v>
      </c>
      <c r="F183" s="2">
        <f t="shared" si="150"/>
        <v>3994</v>
      </c>
      <c r="G183" s="15">
        <f>G182</f>
        <v>32</v>
      </c>
      <c r="I183" s="16">
        <f t="shared" si="169"/>
        <v>5991</v>
      </c>
      <c r="J183">
        <f t="shared" si="151"/>
        <v>48</v>
      </c>
      <c r="O183">
        <f>O182</f>
        <v>120</v>
      </c>
      <c r="P183">
        <f t="shared" si="152"/>
        <v>3</v>
      </c>
      <c r="Q183" s="36">
        <v>1.5</v>
      </c>
      <c r="R183" s="25">
        <v>2</v>
      </c>
      <c r="S183" s="29" t="s">
        <v>403</v>
      </c>
      <c r="T183" s="9">
        <f t="shared" si="153"/>
        <v>90</v>
      </c>
      <c r="U183" s="20">
        <f t="shared" si="170"/>
        <v>4608</v>
      </c>
      <c r="V183" s="20">
        <f>V181</f>
        <v>3100</v>
      </c>
      <c r="W183" s="20">
        <f>SUM($U$18:U183)+SUM($V$18:V183)</f>
        <v>749138.8</v>
      </c>
      <c r="X183" s="20"/>
      <c r="Y183" s="20">
        <f t="shared" si="171"/>
        <v>909.00000000000011</v>
      </c>
      <c r="Z183" s="20">
        <f>Z181</f>
        <v>2050</v>
      </c>
      <c r="AA183" s="9">
        <f>SUM($Y$18:Y183)+SUM($Z$18:Z183)</f>
        <v>317587.39999999997</v>
      </c>
      <c r="AB183">
        <f t="shared" si="173"/>
        <v>260</v>
      </c>
      <c r="AC183" s="9">
        <f t="shared" si="174"/>
        <v>15000</v>
      </c>
      <c r="BM183"/>
      <c r="BN183" s="43"/>
      <c r="BO183"/>
      <c r="BP183" s="26"/>
      <c r="BS183"/>
      <c r="BT183" s="26"/>
      <c r="BW183"/>
      <c r="BX183" s="26"/>
      <c r="BY183" s="39"/>
    </row>
    <row r="184" spans="1:77" x14ac:dyDescent="0.3">
      <c r="A184" s="25">
        <v>167</v>
      </c>
      <c r="B184" s="73">
        <v>24</v>
      </c>
      <c r="C184">
        <f t="shared" si="172"/>
        <v>10.100000000000001</v>
      </c>
      <c r="D184">
        <f>D183</f>
        <v>128</v>
      </c>
      <c r="F184" s="2">
        <f t="shared" si="150"/>
        <v>4018</v>
      </c>
      <c r="G184" s="16">
        <f>G183</f>
        <v>32</v>
      </c>
      <c r="I184" s="17">
        <f t="shared" si="169"/>
        <v>6027</v>
      </c>
      <c r="J184">
        <f t="shared" si="151"/>
        <v>48</v>
      </c>
      <c r="O184">
        <f>O183</f>
        <v>120</v>
      </c>
      <c r="P184">
        <f t="shared" si="152"/>
        <v>3</v>
      </c>
      <c r="Q184" s="36">
        <v>1.5</v>
      </c>
      <c r="R184" s="25">
        <v>2</v>
      </c>
      <c r="S184" s="28" t="s">
        <v>404</v>
      </c>
      <c r="T184" s="9">
        <f t="shared" si="153"/>
        <v>90</v>
      </c>
      <c r="U184" s="20">
        <f t="shared" si="170"/>
        <v>4608</v>
      </c>
      <c r="V184" s="9">
        <f t="shared" ref="V184:V196" si="175">V183</f>
        <v>3100</v>
      </c>
      <c r="W184" s="20">
        <f>SUM($U$18:U184)+SUM($V$18:V184)</f>
        <v>756846.8</v>
      </c>
      <c r="X184" s="20"/>
      <c r="Y184" s="20">
        <f t="shared" si="171"/>
        <v>909.00000000000011</v>
      </c>
      <c r="Z184" s="9">
        <f t="shared" ref="Z184:Z196" si="176">Z183</f>
        <v>2050</v>
      </c>
      <c r="AA184" s="9">
        <f>SUM($Y$18:Y184)+SUM($Z$18:Z184)</f>
        <v>320546.39999999997</v>
      </c>
      <c r="AB184">
        <f t="shared" si="173"/>
        <v>260</v>
      </c>
      <c r="AC184" s="9">
        <f t="shared" si="174"/>
        <v>15000</v>
      </c>
      <c r="BM184"/>
      <c r="BN184" s="43"/>
      <c r="BO184"/>
      <c r="BP184" s="26"/>
      <c r="BS184"/>
      <c r="BT184" s="26"/>
      <c r="BW184"/>
      <c r="BX184" s="26"/>
      <c r="BY184" s="39"/>
    </row>
    <row r="185" spans="1:77" x14ac:dyDescent="0.3">
      <c r="A185" s="25">
        <v>168</v>
      </c>
      <c r="B185" s="73">
        <v>24</v>
      </c>
      <c r="C185">
        <f t="shared" si="172"/>
        <v>10.100000000000001</v>
      </c>
      <c r="D185">
        <f>D184</f>
        <v>128</v>
      </c>
      <c r="F185" s="2">
        <f t="shared" si="150"/>
        <v>4042</v>
      </c>
      <c r="G185" s="16">
        <f>G184</f>
        <v>32</v>
      </c>
      <c r="I185" s="17">
        <f t="shared" si="169"/>
        <v>6063</v>
      </c>
      <c r="J185">
        <f t="shared" si="151"/>
        <v>48</v>
      </c>
      <c r="K185" s="18" t="s">
        <v>273</v>
      </c>
      <c r="L185" s="18">
        <f>I185*11</f>
        <v>66693</v>
      </c>
      <c r="M185" s="18">
        <v>70</v>
      </c>
      <c r="N185" s="18"/>
      <c r="O185">
        <f>O184</f>
        <v>120</v>
      </c>
      <c r="P185">
        <f t="shared" si="152"/>
        <v>3</v>
      </c>
      <c r="Q185" s="36">
        <v>1.5</v>
      </c>
      <c r="R185" s="25">
        <v>2</v>
      </c>
      <c r="S185" s="31" t="s">
        <v>405</v>
      </c>
      <c r="T185" s="32">
        <f t="shared" si="153"/>
        <v>90</v>
      </c>
      <c r="U185" s="32">
        <f t="shared" si="170"/>
        <v>4608</v>
      </c>
      <c r="V185" s="32">
        <f>V184*1.5</f>
        <v>4650</v>
      </c>
      <c r="W185" s="32">
        <f>SUM($U$18:U185)+SUM($V$18:V185)</f>
        <v>766104.8</v>
      </c>
      <c r="X185" s="32"/>
      <c r="Y185" s="32">
        <f t="shared" si="171"/>
        <v>909.00000000000011</v>
      </c>
      <c r="Z185" s="32">
        <f>Z184*1.5</f>
        <v>3075</v>
      </c>
      <c r="AA185" s="32">
        <f>SUM($Y$18:Y185)+SUM($Z$18:Z185)</f>
        <v>324530.39999999997</v>
      </c>
      <c r="AB185" s="30">
        <f t="shared" si="173"/>
        <v>260</v>
      </c>
      <c r="AC185" s="32">
        <f t="shared" si="174"/>
        <v>15000</v>
      </c>
      <c r="BM185"/>
      <c r="BN185" s="43"/>
      <c r="BO185"/>
      <c r="BP185" s="26"/>
      <c r="BS185"/>
      <c r="BT185" s="26"/>
      <c r="BW185"/>
      <c r="BX185" s="26"/>
      <c r="BY185" s="39"/>
    </row>
    <row r="186" spans="1:77" x14ac:dyDescent="0.3">
      <c r="A186" s="25">
        <v>169</v>
      </c>
      <c r="B186" s="73">
        <v>24</v>
      </c>
      <c r="C186">
        <f>C185+0.3</f>
        <v>10.400000000000002</v>
      </c>
      <c r="D186">
        <f>D185+4</f>
        <v>132</v>
      </c>
      <c r="F186" s="2">
        <f t="shared" si="150"/>
        <v>4066</v>
      </c>
      <c r="G186" s="2">
        <f>G185+1</f>
        <v>33</v>
      </c>
      <c r="I186" s="15">
        <f t="shared" si="169"/>
        <v>6099</v>
      </c>
      <c r="J186">
        <f t="shared" si="151"/>
        <v>49</v>
      </c>
      <c r="O186">
        <v>150</v>
      </c>
      <c r="P186">
        <f t="shared" si="152"/>
        <v>4</v>
      </c>
      <c r="Q186" s="36">
        <v>1.5</v>
      </c>
      <c r="R186" s="25">
        <v>2</v>
      </c>
      <c r="S186" s="28" t="s">
        <v>406</v>
      </c>
      <c r="T186" s="9">
        <f t="shared" si="153"/>
        <v>115</v>
      </c>
      <c r="U186" s="20">
        <f t="shared" si="170"/>
        <v>6072</v>
      </c>
      <c r="V186" s="9">
        <v>4100</v>
      </c>
      <c r="W186" s="20">
        <f>SUM($U$18:U186)+SUM($V$18:V186)</f>
        <v>776276.8</v>
      </c>
      <c r="X186" s="9"/>
      <c r="Y186" s="20">
        <f t="shared" si="171"/>
        <v>1196.0000000000002</v>
      </c>
      <c r="Z186" s="9">
        <f>Z180+500</f>
        <v>2550</v>
      </c>
      <c r="AA186" s="9">
        <f>SUM($Y$18:Y186)+SUM($Z$18:Z186)</f>
        <v>328276.39999999997</v>
      </c>
      <c r="AB186">
        <f t="shared" si="173"/>
        <v>260</v>
      </c>
      <c r="AC186" s="9">
        <v>30000</v>
      </c>
      <c r="BM186"/>
      <c r="BN186" s="43"/>
      <c r="BO186"/>
      <c r="BP186" s="26"/>
      <c r="BS186"/>
      <c r="BT186" s="26"/>
      <c r="BW186"/>
      <c r="BX186" s="26"/>
      <c r="BY186" s="39"/>
    </row>
    <row r="187" spans="1:77" x14ac:dyDescent="0.3">
      <c r="A187" s="25">
        <v>170</v>
      </c>
      <c r="B187" s="73">
        <v>24</v>
      </c>
      <c r="C187">
        <f t="shared" ref="C187:C191" si="177">C186</f>
        <v>10.400000000000002</v>
      </c>
      <c r="D187">
        <f>D186</f>
        <v>132</v>
      </c>
      <c r="F187" s="2">
        <f t="shared" si="150"/>
        <v>4090</v>
      </c>
      <c r="G187" s="2">
        <f>G186</f>
        <v>33</v>
      </c>
      <c r="I187" s="15">
        <f t="shared" si="169"/>
        <v>6135</v>
      </c>
      <c r="J187">
        <f t="shared" si="151"/>
        <v>49</v>
      </c>
      <c r="O187">
        <f>O186</f>
        <v>150</v>
      </c>
      <c r="P187">
        <f t="shared" si="152"/>
        <v>4</v>
      </c>
      <c r="Q187" s="36">
        <v>1.5</v>
      </c>
      <c r="R187" s="25">
        <v>2</v>
      </c>
      <c r="S187" s="29" t="s">
        <v>407</v>
      </c>
      <c r="T187" s="9">
        <f t="shared" si="153"/>
        <v>115</v>
      </c>
      <c r="U187" s="20">
        <f t="shared" si="170"/>
        <v>6072</v>
      </c>
      <c r="V187" s="9">
        <f t="shared" si="175"/>
        <v>4100</v>
      </c>
      <c r="W187" s="20">
        <f>SUM($U$18:U187)+SUM($V$18:V187)</f>
        <v>786448.8</v>
      </c>
      <c r="X187" s="9"/>
      <c r="Y187" s="20">
        <f t="shared" si="171"/>
        <v>1196.0000000000002</v>
      </c>
      <c r="Z187" s="9">
        <f t="shared" si="176"/>
        <v>2550</v>
      </c>
      <c r="AA187" s="9">
        <f>SUM($Y$18:Y187)+SUM($Z$18:Z187)</f>
        <v>332022.39999999997</v>
      </c>
      <c r="AB187">
        <f t="shared" si="173"/>
        <v>260</v>
      </c>
      <c r="AC187" s="9">
        <f t="shared" ref="AC187:AC191" si="178">AC186</f>
        <v>30000</v>
      </c>
      <c r="BM187"/>
      <c r="BN187" s="43"/>
      <c r="BO187"/>
      <c r="BP187" s="26"/>
      <c r="BS187"/>
      <c r="BT187" s="26"/>
      <c r="BW187"/>
      <c r="BX187" s="26"/>
      <c r="BY187" s="39"/>
    </row>
    <row r="188" spans="1:77" x14ac:dyDescent="0.3">
      <c r="A188" s="25">
        <v>171</v>
      </c>
      <c r="B188" s="73">
        <v>24</v>
      </c>
      <c r="C188">
        <f t="shared" si="177"/>
        <v>10.400000000000002</v>
      </c>
      <c r="D188">
        <f>D187</f>
        <v>132</v>
      </c>
      <c r="F188" s="2">
        <f t="shared" si="150"/>
        <v>4114</v>
      </c>
      <c r="G188" s="15">
        <f>G187</f>
        <v>33</v>
      </c>
      <c r="I188" s="16">
        <f t="shared" si="169"/>
        <v>6171</v>
      </c>
      <c r="J188">
        <f t="shared" si="151"/>
        <v>49</v>
      </c>
      <c r="K188" s="18" t="s">
        <v>273</v>
      </c>
      <c r="L188" s="18">
        <f>I188*11</f>
        <v>67881</v>
      </c>
      <c r="M188" s="18">
        <v>70</v>
      </c>
      <c r="N188" s="18"/>
      <c r="O188">
        <f>O187</f>
        <v>150</v>
      </c>
      <c r="P188">
        <f t="shared" si="152"/>
        <v>4</v>
      </c>
      <c r="Q188" s="36">
        <v>1.5</v>
      </c>
      <c r="R188" s="25">
        <v>2</v>
      </c>
      <c r="S188" s="28" t="s">
        <v>408</v>
      </c>
      <c r="T188" s="9">
        <f t="shared" si="153"/>
        <v>115</v>
      </c>
      <c r="U188" s="20">
        <f t="shared" si="170"/>
        <v>6072</v>
      </c>
      <c r="V188" s="20">
        <f>V187*1.5</f>
        <v>6150</v>
      </c>
      <c r="W188" s="20">
        <f>SUM($U$18:U188)+SUM($V$18:V188)</f>
        <v>798670.8</v>
      </c>
      <c r="X188" s="20"/>
      <c r="Y188" s="20">
        <f t="shared" si="171"/>
        <v>1196.0000000000002</v>
      </c>
      <c r="Z188" s="20">
        <f>Z187*1.5</f>
        <v>3825</v>
      </c>
      <c r="AA188" s="9">
        <f>SUM($Y$18:Y188)+SUM($Z$18:Z188)</f>
        <v>337043.39999999997</v>
      </c>
      <c r="AB188">
        <f t="shared" si="173"/>
        <v>260</v>
      </c>
      <c r="AC188" s="9">
        <f t="shared" si="178"/>
        <v>30000</v>
      </c>
      <c r="BM188"/>
      <c r="BN188" s="43"/>
      <c r="BO188"/>
      <c r="BP188" s="26"/>
      <c r="BS188"/>
      <c r="BT188" s="26"/>
      <c r="BW188"/>
      <c r="BX188" s="26"/>
      <c r="BY188" s="39"/>
    </row>
    <row r="189" spans="1:77" x14ac:dyDescent="0.3">
      <c r="A189" s="25">
        <v>172</v>
      </c>
      <c r="B189" s="73">
        <v>24</v>
      </c>
      <c r="C189">
        <f t="shared" si="177"/>
        <v>10.400000000000002</v>
      </c>
      <c r="D189">
        <f>D188</f>
        <v>132</v>
      </c>
      <c r="F189" s="2">
        <f t="shared" si="150"/>
        <v>4138</v>
      </c>
      <c r="G189" s="15">
        <f>G188</f>
        <v>33</v>
      </c>
      <c r="I189" s="16">
        <f t="shared" si="169"/>
        <v>6207</v>
      </c>
      <c r="J189">
        <f t="shared" si="151"/>
        <v>49</v>
      </c>
      <c r="O189">
        <f>O188</f>
        <v>150</v>
      </c>
      <c r="P189">
        <f t="shared" si="152"/>
        <v>4</v>
      </c>
      <c r="Q189" s="36">
        <v>1.5</v>
      </c>
      <c r="R189" s="25">
        <v>2</v>
      </c>
      <c r="S189" s="29" t="s">
        <v>409</v>
      </c>
      <c r="T189" s="9">
        <f t="shared" si="153"/>
        <v>115</v>
      </c>
      <c r="U189" s="20">
        <f t="shared" si="170"/>
        <v>6072</v>
      </c>
      <c r="V189" s="20">
        <f>V187</f>
        <v>4100</v>
      </c>
      <c r="W189" s="20">
        <f>SUM($U$18:U189)+SUM($V$18:V189)</f>
        <v>808842.8</v>
      </c>
      <c r="X189" s="20"/>
      <c r="Y189" s="20">
        <f t="shared" si="171"/>
        <v>1196.0000000000002</v>
      </c>
      <c r="Z189" s="20">
        <f>Z187</f>
        <v>2550</v>
      </c>
      <c r="AA189" s="9">
        <f>SUM($Y$18:Y189)+SUM($Z$18:Z189)</f>
        <v>340789.39999999997</v>
      </c>
      <c r="AB189">
        <f t="shared" si="173"/>
        <v>260</v>
      </c>
      <c r="AC189" s="9">
        <f t="shared" si="178"/>
        <v>30000</v>
      </c>
      <c r="BM189"/>
      <c r="BN189" s="43"/>
      <c r="BO189"/>
      <c r="BP189" s="26"/>
      <c r="BS189"/>
      <c r="BT189" s="26"/>
      <c r="BW189"/>
      <c r="BX189" s="26"/>
      <c r="BY189" s="39"/>
    </row>
    <row r="190" spans="1:77" x14ac:dyDescent="0.3">
      <c r="A190" s="25">
        <v>173</v>
      </c>
      <c r="B190" s="73">
        <v>24</v>
      </c>
      <c r="C190">
        <f t="shared" si="177"/>
        <v>10.400000000000002</v>
      </c>
      <c r="D190">
        <f>D189</f>
        <v>132</v>
      </c>
      <c r="F190" s="2">
        <f t="shared" si="150"/>
        <v>4162</v>
      </c>
      <c r="G190" s="16">
        <f>G189</f>
        <v>33</v>
      </c>
      <c r="I190" s="17">
        <f t="shared" si="169"/>
        <v>6243</v>
      </c>
      <c r="J190">
        <f t="shared" si="151"/>
        <v>49</v>
      </c>
      <c r="O190">
        <f>O189</f>
        <v>150</v>
      </c>
      <c r="P190">
        <f t="shared" si="152"/>
        <v>4</v>
      </c>
      <c r="Q190" s="36">
        <v>1.5</v>
      </c>
      <c r="R190" s="25">
        <v>2</v>
      </c>
      <c r="S190" s="28" t="s">
        <v>410</v>
      </c>
      <c r="T190" s="9">
        <f t="shared" si="153"/>
        <v>115</v>
      </c>
      <c r="U190" s="20">
        <f t="shared" si="170"/>
        <v>6072</v>
      </c>
      <c r="V190" s="20">
        <f t="shared" si="175"/>
        <v>4100</v>
      </c>
      <c r="W190" s="20">
        <f>SUM($U$18:U190)+SUM($V$18:V190)</f>
        <v>819014.8</v>
      </c>
      <c r="X190" s="20"/>
      <c r="Y190" s="20">
        <f t="shared" si="171"/>
        <v>1196.0000000000002</v>
      </c>
      <c r="Z190" s="20">
        <f t="shared" si="176"/>
        <v>2550</v>
      </c>
      <c r="AA190" s="9">
        <f>SUM($Y$18:Y190)+SUM($Z$18:Z190)</f>
        <v>344535.39999999997</v>
      </c>
      <c r="AB190">
        <f t="shared" si="173"/>
        <v>260</v>
      </c>
      <c r="AC190" s="9">
        <f t="shared" si="178"/>
        <v>30000</v>
      </c>
      <c r="BM190"/>
      <c r="BN190" s="43"/>
      <c r="BO190"/>
      <c r="BP190" s="26"/>
      <c r="BS190"/>
      <c r="BT190" s="26"/>
      <c r="BW190"/>
      <c r="BX190" s="26"/>
      <c r="BY190" s="39"/>
    </row>
    <row r="191" spans="1:77" x14ac:dyDescent="0.3">
      <c r="A191" s="25">
        <v>174</v>
      </c>
      <c r="B191" s="73">
        <v>24</v>
      </c>
      <c r="C191">
        <f t="shared" si="177"/>
        <v>10.400000000000002</v>
      </c>
      <c r="D191">
        <f>D190</f>
        <v>132</v>
      </c>
      <c r="F191" s="2">
        <f t="shared" si="150"/>
        <v>4186</v>
      </c>
      <c r="G191" s="16">
        <f>G190</f>
        <v>33</v>
      </c>
      <c r="I191" s="17">
        <f t="shared" si="169"/>
        <v>6279</v>
      </c>
      <c r="J191">
        <f t="shared" si="151"/>
        <v>49</v>
      </c>
      <c r="K191" s="18" t="s">
        <v>273</v>
      </c>
      <c r="L191" s="18">
        <f>I191*11</f>
        <v>69069</v>
      </c>
      <c r="M191" s="18">
        <v>70</v>
      </c>
      <c r="N191" s="18"/>
      <c r="O191">
        <f>O190</f>
        <v>150</v>
      </c>
      <c r="P191">
        <f t="shared" si="152"/>
        <v>4</v>
      </c>
      <c r="Q191" s="36">
        <v>1.5</v>
      </c>
      <c r="R191" s="25">
        <v>2</v>
      </c>
      <c r="S191" s="31" t="s">
        <v>411</v>
      </c>
      <c r="T191" s="32">
        <f t="shared" si="153"/>
        <v>115</v>
      </c>
      <c r="U191" s="32">
        <f t="shared" si="170"/>
        <v>6072</v>
      </c>
      <c r="V191" s="32">
        <f>V190*1.5</f>
        <v>6150</v>
      </c>
      <c r="W191" s="32">
        <f>SUM($U$18:U191)+SUM($V$18:V191)</f>
        <v>831236.8</v>
      </c>
      <c r="X191" s="32"/>
      <c r="Y191" s="32">
        <f t="shared" si="171"/>
        <v>1196.0000000000002</v>
      </c>
      <c r="Z191" s="32">
        <f>Z190*1.5</f>
        <v>3825</v>
      </c>
      <c r="AA191" s="32">
        <f>SUM($Y$18:Y191)+SUM($Z$18:Z191)</f>
        <v>349556.39999999997</v>
      </c>
      <c r="AB191" s="30">
        <f t="shared" si="173"/>
        <v>260</v>
      </c>
      <c r="AC191" s="32">
        <f t="shared" si="178"/>
        <v>30000</v>
      </c>
      <c r="BM191"/>
      <c r="BN191" s="43"/>
      <c r="BO191"/>
      <c r="BP191" s="26"/>
      <c r="BS191"/>
      <c r="BT191" s="26"/>
      <c r="BW191"/>
      <c r="BX191" s="26"/>
      <c r="BY191" s="39"/>
    </row>
    <row r="192" spans="1:77" x14ac:dyDescent="0.3">
      <c r="A192" s="25">
        <v>175</v>
      </c>
      <c r="B192" s="73">
        <v>24</v>
      </c>
      <c r="C192">
        <f>C191+0.3</f>
        <v>10.700000000000003</v>
      </c>
      <c r="D192">
        <f>D191+4</f>
        <v>136</v>
      </c>
      <c r="F192" s="2">
        <f t="shared" si="150"/>
        <v>4210</v>
      </c>
      <c r="G192" s="2">
        <f>G191+1</f>
        <v>34</v>
      </c>
      <c r="I192" s="15">
        <f t="shared" si="169"/>
        <v>6315</v>
      </c>
      <c r="J192">
        <f t="shared" si="151"/>
        <v>51</v>
      </c>
      <c r="O192">
        <v>180</v>
      </c>
      <c r="P192">
        <f t="shared" si="152"/>
        <v>5</v>
      </c>
      <c r="Q192" s="36">
        <v>1.5</v>
      </c>
      <c r="R192" s="25">
        <v>2</v>
      </c>
      <c r="S192" s="28" t="s">
        <v>412</v>
      </c>
      <c r="T192" s="20">
        <f t="shared" si="153"/>
        <v>140</v>
      </c>
      <c r="U192" s="20">
        <f t="shared" si="170"/>
        <v>7616</v>
      </c>
      <c r="V192" s="9">
        <v>5300</v>
      </c>
      <c r="W192" s="20">
        <f>SUM($U$18:U192)+SUM($V$18:V192)</f>
        <v>844152.8</v>
      </c>
      <c r="X192" s="9"/>
      <c r="Y192" s="20">
        <f t="shared" si="171"/>
        <v>1498.0000000000005</v>
      </c>
      <c r="Z192" s="9">
        <f>Z186+600</f>
        <v>3150</v>
      </c>
      <c r="AA192" s="9">
        <f>SUM($Y$18:Y192)+SUM($Z$18:Z192)</f>
        <v>354204.39999999997</v>
      </c>
      <c r="AB192">
        <f t="shared" si="173"/>
        <v>260</v>
      </c>
      <c r="AC192" s="9">
        <v>45000</v>
      </c>
      <c r="BM192"/>
      <c r="BN192" s="43"/>
      <c r="BO192"/>
      <c r="BP192" s="26"/>
      <c r="BS192"/>
      <c r="BT192" s="26"/>
      <c r="BW192"/>
      <c r="BX192" s="26"/>
      <c r="BY192" s="39"/>
    </row>
    <row r="193" spans="1:77" x14ac:dyDescent="0.3">
      <c r="A193" s="25">
        <v>176</v>
      </c>
      <c r="B193" s="73">
        <v>24</v>
      </c>
      <c r="C193">
        <f t="shared" ref="C193:C197" si="179">C192</f>
        <v>10.700000000000003</v>
      </c>
      <c r="D193">
        <f>D192</f>
        <v>136</v>
      </c>
      <c r="F193" s="2">
        <f t="shared" si="150"/>
        <v>4234</v>
      </c>
      <c r="G193" s="2">
        <f>G192</f>
        <v>34</v>
      </c>
      <c r="I193" s="15">
        <f t="shared" si="169"/>
        <v>6351</v>
      </c>
      <c r="J193">
        <f t="shared" si="151"/>
        <v>51</v>
      </c>
      <c r="O193">
        <f>O192</f>
        <v>180</v>
      </c>
      <c r="P193">
        <f t="shared" si="152"/>
        <v>5</v>
      </c>
      <c r="Q193" s="36">
        <v>1.5</v>
      </c>
      <c r="R193" s="25">
        <v>2</v>
      </c>
      <c r="S193" s="29" t="s">
        <v>413</v>
      </c>
      <c r="T193" s="20">
        <f t="shared" si="153"/>
        <v>140</v>
      </c>
      <c r="U193" s="20">
        <f t="shared" si="170"/>
        <v>7616</v>
      </c>
      <c r="V193" s="9">
        <f t="shared" si="175"/>
        <v>5300</v>
      </c>
      <c r="W193" s="20">
        <f>SUM($U$18:U193)+SUM($V$18:V193)</f>
        <v>857068.8</v>
      </c>
      <c r="X193" s="9"/>
      <c r="Y193" s="20">
        <f t="shared" si="171"/>
        <v>1498.0000000000005</v>
      </c>
      <c r="Z193" s="9">
        <f t="shared" si="176"/>
        <v>3150</v>
      </c>
      <c r="AA193" s="9">
        <f>SUM($Y$18:Y193)+SUM($Z$18:Z193)</f>
        <v>358852.39999999997</v>
      </c>
      <c r="AB193">
        <f t="shared" si="173"/>
        <v>260</v>
      </c>
      <c r="AC193" s="9">
        <f t="shared" ref="AC193:AC197" si="180">AC192</f>
        <v>45000</v>
      </c>
      <c r="BM193"/>
      <c r="BN193" s="43"/>
      <c r="BO193"/>
      <c r="BP193" s="26"/>
      <c r="BS193"/>
      <c r="BT193" s="26"/>
      <c r="BW193"/>
      <c r="BX193" s="26"/>
      <c r="BY193" s="39"/>
    </row>
    <row r="194" spans="1:77" x14ac:dyDescent="0.3">
      <c r="A194" s="25">
        <v>177</v>
      </c>
      <c r="B194" s="73">
        <v>24</v>
      </c>
      <c r="C194">
        <f t="shared" si="179"/>
        <v>10.700000000000003</v>
      </c>
      <c r="D194">
        <f>D193</f>
        <v>136</v>
      </c>
      <c r="F194" s="2">
        <f t="shared" si="150"/>
        <v>4258</v>
      </c>
      <c r="G194" s="15">
        <f>G193</f>
        <v>34</v>
      </c>
      <c r="I194" s="16">
        <f t="shared" si="169"/>
        <v>6387</v>
      </c>
      <c r="J194">
        <f t="shared" si="151"/>
        <v>51</v>
      </c>
      <c r="K194" s="18" t="s">
        <v>273</v>
      </c>
      <c r="L194" s="18">
        <f>I194*11</f>
        <v>70257</v>
      </c>
      <c r="M194" s="18">
        <v>70</v>
      </c>
      <c r="N194" s="18"/>
      <c r="O194">
        <f>O193</f>
        <v>180</v>
      </c>
      <c r="P194">
        <f t="shared" si="152"/>
        <v>5</v>
      </c>
      <c r="Q194" s="36">
        <v>1.5</v>
      </c>
      <c r="R194" s="25">
        <v>2</v>
      </c>
      <c r="S194" s="28" t="s">
        <v>414</v>
      </c>
      <c r="T194" s="20">
        <f t="shared" si="153"/>
        <v>140</v>
      </c>
      <c r="U194" s="20">
        <f t="shared" si="170"/>
        <v>7616</v>
      </c>
      <c r="V194" s="20">
        <f>V193*1.5</f>
        <v>7950</v>
      </c>
      <c r="W194" s="20">
        <f>SUM($U$18:U194)+SUM($V$18:V194)</f>
        <v>872634.8</v>
      </c>
      <c r="X194" s="20"/>
      <c r="Y194" s="20">
        <f t="shared" si="171"/>
        <v>1498.0000000000005</v>
      </c>
      <c r="Z194" s="20">
        <f>Z193*1.5</f>
        <v>4725</v>
      </c>
      <c r="AA194" s="9">
        <f>SUM($Y$18:Y194)+SUM($Z$18:Z194)</f>
        <v>365075.39999999997</v>
      </c>
      <c r="AB194">
        <f t="shared" si="173"/>
        <v>260</v>
      </c>
      <c r="AC194" s="9">
        <f t="shared" si="180"/>
        <v>45000</v>
      </c>
      <c r="BM194"/>
      <c r="BN194" s="43"/>
      <c r="BO194"/>
      <c r="BP194" s="26"/>
      <c r="BS194"/>
      <c r="BT194" s="26"/>
      <c r="BW194"/>
      <c r="BX194" s="26"/>
      <c r="BY194" s="39"/>
    </row>
    <row r="195" spans="1:77" x14ac:dyDescent="0.3">
      <c r="A195" s="25">
        <v>178</v>
      </c>
      <c r="B195" s="73">
        <v>24</v>
      </c>
      <c r="C195">
        <f t="shared" si="179"/>
        <v>10.700000000000003</v>
      </c>
      <c r="D195">
        <f>D194</f>
        <v>136</v>
      </c>
      <c r="F195" s="2">
        <f t="shared" si="150"/>
        <v>4282</v>
      </c>
      <c r="G195" s="15">
        <f>G194</f>
        <v>34</v>
      </c>
      <c r="I195" s="16">
        <f t="shared" si="169"/>
        <v>6423</v>
      </c>
      <c r="J195">
        <f t="shared" si="151"/>
        <v>51</v>
      </c>
      <c r="O195">
        <f>O194</f>
        <v>180</v>
      </c>
      <c r="P195">
        <f t="shared" si="152"/>
        <v>5</v>
      </c>
      <c r="Q195" s="36">
        <v>1.5</v>
      </c>
      <c r="R195" s="25">
        <v>2</v>
      </c>
      <c r="S195" s="29" t="s">
        <v>415</v>
      </c>
      <c r="T195" s="20">
        <f t="shared" si="153"/>
        <v>140</v>
      </c>
      <c r="U195" s="20">
        <f t="shared" si="170"/>
        <v>7616</v>
      </c>
      <c r="V195" s="20">
        <f>V193</f>
        <v>5300</v>
      </c>
      <c r="W195" s="20">
        <f>SUM($U$18:U195)+SUM($V$18:V195)</f>
        <v>885550.8</v>
      </c>
      <c r="X195" s="20"/>
      <c r="Y195" s="20">
        <f t="shared" si="171"/>
        <v>1498.0000000000005</v>
      </c>
      <c r="Z195" s="20">
        <f>Z193</f>
        <v>3150</v>
      </c>
      <c r="AA195" s="9">
        <f>SUM($Y$18:Y195)+SUM($Z$18:Z195)</f>
        <v>369723.39999999997</v>
      </c>
      <c r="AB195">
        <f t="shared" si="173"/>
        <v>260</v>
      </c>
      <c r="AC195" s="9">
        <f t="shared" si="180"/>
        <v>45000</v>
      </c>
      <c r="BM195"/>
      <c r="BN195" s="43"/>
      <c r="BO195"/>
      <c r="BP195" s="26"/>
      <c r="BS195"/>
      <c r="BT195" s="26"/>
      <c r="BW195"/>
      <c r="BX195" s="26"/>
      <c r="BY195" s="39"/>
    </row>
    <row r="196" spans="1:77" x14ac:dyDescent="0.3">
      <c r="A196" s="25">
        <v>179</v>
      </c>
      <c r="B196" s="73">
        <v>24</v>
      </c>
      <c r="C196">
        <f t="shared" si="179"/>
        <v>10.700000000000003</v>
      </c>
      <c r="D196">
        <f>D195</f>
        <v>136</v>
      </c>
      <c r="F196" s="2">
        <f t="shared" si="150"/>
        <v>4306</v>
      </c>
      <c r="G196" s="16">
        <f>G195</f>
        <v>34</v>
      </c>
      <c r="I196" s="17">
        <f t="shared" si="169"/>
        <v>6459</v>
      </c>
      <c r="J196">
        <f t="shared" si="151"/>
        <v>51</v>
      </c>
      <c r="O196">
        <f>O195</f>
        <v>180</v>
      </c>
      <c r="P196">
        <f t="shared" si="152"/>
        <v>5</v>
      </c>
      <c r="Q196" s="36">
        <v>1.5</v>
      </c>
      <c r="R196" s="25">
        <v>2</v>
      </c>
      <c r="S196" s="28" t="s">
        <v>416</v>
      </c>
      <c r="T196" s="20">
        <f t="shared" si="153"/>
        <v>140</v>
      </c>
      <c r="U196" s="20">
        <f t="shared" si="170"/>
        <v>7616</v>
      </c>
      <c r="V196" s="20">
        <f t="shared" si="175"/>
        <v>5300</v>
      </c>
      <c r="W196" s="20">
        <f>SUM($U$18:U196)+SUM($V$18:V196)</f>
        <v>898466.8</v>
      </c>
      <c r="X196" s="20"/>
      <c r="Y196" s="20">
        <f t="shared" si="171"/>
        <v>1498.0000000000005</v>
      </c>
      <c r="Z196" s="20">
        <f t="shared" si="176"/>
        <v>3150</v>
      </c>
      <c r="AA196" s="9">
        <f>SUM($Y$18:Y196)+SUM($Z$18:Z196)</f>
        <v>374371.39999999997</v>
      </c>
      <c r="AB196">
        <f t="shared" si="173"/>
        <v>260</v>
      </c>
      <c r="AC196" s="9">
        <f t="shared" si="180"/>
        <v>45000</v>
      </c>
      <c r="BM196"/>
      <c r="BN196" s="43"/>
      <c r="BO196"/>
      <c r="BP196" s="26"/>
      <c r="BS196"/>
      <c r="BT196" s="26"/>
      <c r="BW196"/>
      <c r="BX196" s="26"/>
      <c r="BY196" s="39"/>
    </row>
    <row r="197" spans="1:77" x14ac:dyDescent="0.3">
      <c r="A197" s="25">
        <v>180</v>
      </c>
      <c r="B197" s="73">
        <v>24</v>
      </c>
      <c r="C197">
        <f t="shared" si="179"/>
        <v>10.700000000000003</v>
      </c>
      <c r="D197">
        <f>D196</f>
        <v>136</v>
      </c>
      <c r="F197" s="2">
        <f t="shared" si="150"/>
        <v>4330</v>
      </c>
      <c r="G197" s="16">
        <f>G196</f>
        <v>34</v>
      </c>
      <c r="I197" s="17">
        <f t="shared" si="169"/>
        <v>6495</v>
      </c>
      <c r="J197">
        <f t="shared" si="151"/>
        <v>51</v>
      </c>
      <c r="K197" s="18" t="s">
        <v>273</v>
      </c>
      <c r="L197" s="18">
        <f>I197*11</f>
        <v>71445</v>
      </c>
      <c r="M197" s="18">
        <v>70</v>
      </c>
      <c r="N197" s="18"/>
      <c r="O197">
        <f>O196</f>
        <v>180</v>
      </c>
      <c r="P197">
        <f t="shared" si="152"/>
        <v>5</v>
      </c>
      <c r="Q197" s="36">
        <v>1.5</v>
      </c>
      <c r="R197" s="25">
        <v>2</v>
      </c>
      <c r="S197" s="31" t="s">
        <v>417</v>
      </c>
      <c r="T197" s="9">
        <f t="shared" si="153"/>
        <v>140</v>
      </c>
      <c r="U197" s="32">
        <f t="shared" si="170"/>
        <v>7616</v>
      </c>
      <c r="V197" s="32">
        <f>V196*1.5</f>
        <v>7950</v>
      </c>
      <c r="W197" s="32">
        <f>SUM($U$18:U197)+SUM($V$18:V197)</f>
        <v>914032.8</v>
      </c>
      <c r="X197" s="32"/>
      <c r="Y197" s="32">
        <f t="shared" si="171"/>
        <v>1498.0000000000005</v>
      </c>
      <c r="Z197" s="32">
        <f>Z196*1.5</f>
        <v>4725</v>
      </c>
      <c r="AA197" s="33">
        <f>SUM($Y$18:Y197)+SUM($Z$18:Z197)</f>
        <v>380594.39999999997</v>
      </c>
      <c r="AB197" s="30">
        <f t="shared" si="173"/>
        <v>260</v>
      </c>
      <c r="AC197" s="32">
        <f t="shared" si="180"/>
        <v>45000</v>
      </c>
      <c r="BM197"/>
      <c r="BN197" s="43"/>
      <c r="BO197"/>
      <c r="BP197" s="26"/>
      <c r="BS197"/>
      <c r="BT197" s="26"/>
      <c r="BW197"/>
      <c r="BX197" s="26"/>
      <c r="BY197" s="39"/>
    </row>
    <row r="200" spans="1:77" ht="17.25" thickBot="1" x14ac:dyDescent="0.35"/>
    <row r="201" spans="1:77" x14ac:dyDescent="0.3">
      <c r="A201" s="58"/>
      <c r="B201" s="59"/>
      <c r="C201" s="59"/>
      <c r="E201" s="59"/>
      <c r="F201" s="59"/>
      <c r="G201" s="59"/>
      <c r="H201" s="69" t="s">
        <v>445</v>
      </c>
      <c r="I201" s="69"/>
      <c r="J201" s="69"/>
      <c r="K201" s="69"/>
      <c r="L201" s="6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 t="s">
        <v>273</v>
      </c>
      <c r="X201" s="59">
        <v>15</v>
      </c>
      <c r="Y201" s="59"/>
      <c r="Z201" s="59"/>
      <c r="AA201" s="59"/>
      <c r="AB201" s="59"/>
      <c r="AC201" s="59"/>
      <c r="AD201" s="60"/>
    </row>
    <row r="202" spans="1:77" x14ac:dyDescent="0.3">
      <c r="A202" s="61"/>
      <c r="B202" s="62"/>
      <c r="C202" s="62"/>
      <c r="E202" s="62"/>
      <c r="F202" s="62"/>
      <c r="G202" s="62"/>
      <c r="H202" s="70" t="s">
        <v>436</v>
      </c>
      <c r="I202" s="70"/>
      <c r="J202" s="70"/>
      <c r="K202" s="70"/>
      <c r="L202" s="70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 t="s">
        <v>524</v>
      </c>
      <c r="X202" s="62">
        <v>25</v>
      </c>
      <c r="Y202" s="62"/>
      <c r="Z202" s="62"/>
      <c r="AA202" s="62"/>
      <c r="AB202" s="62"/>
      <c r="AC202" s="62"/>
      <c r="AD202" s="63"/>
    </row>
    <row r="203" spans="1:77" x14ac:dyDescent="0.3">
      <c r="A203" s="61"/>
      <c r="B203" s="62"/>
      <c r="C203" s="62"/>
      <c r="E203" s="62"/>
      <c r="F203" s="62"/>
      <c r="G203" s="62"/>
      <c r="H203" s="70" t="s">
        <v>437</v>
      </c>
      <c r="I203" s="70"/>
      <c r="J203" s="70"/>
      <c r="K203" s="70"/>
      <c r="L203" s="70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 t="s">
        <v>525</v>
      </c>
      <c r="X203" s="62">
        <v>40</v>
      </c>
      <c r="Y203" s="62"/>
      <c r="Z203" s="62"/>
      <c r="AA203" s="62"/>
      <c r="AB203" s="62"/>
      <c r="AC203" s="62"/>
      <c r="AD203" s="63"/>
    </row>
    <row r="204" spans="1:77" x14ac:dyDescent="0.3">
      <c r="A204" s="61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 t="s">
        <v>526</v>
      </c>
      <c r="X204" s="62">
        <v>80</v>
      </c>
      <c r="Y204" s="62"/>
      <c r="Z204" s="62"/>
      <c r="AA204" s="62"/>
      <c r="AB204" s="62"/>
      <c r="AC204" s="62"/>
      <c r="AD204" s="63"/>
    </row>
    <row r="205" spans="1:77" x14ac:dyDescent="0.3">
      <c r="A205" s="61"/>
      <c r="B205" s="62"/>
      <c r="C205" s="62"/>
      <c r="D205" s="62"/>
      <c r="E205" s="62"/>
      <c r="F205" s="62"/>
      <c r="G205" s="62"/>
      <c r="H205" s="62" t="s">
        <v>435</v>
      </c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3"/>
    </row>
    <row r="206" spans="1:77" x14ac:dyDescent="0.3">
      <c r="A206" s="61" t="s">
        <v>432</v>
      </c>
      <c r="B206" s="62"/>
      <c r="C206" s="62"/>
      <c r="D206" s="62"/>
      <c r="E206" s="62"/>
      <c r="F206" s="62"/>
      <c r="G206" s="62"/>
      <c r="H206" s="70" t="s">
        <v>433</v>
      </c>
      <c r="I206" s="70"/>
      <c r="J206" s="70" t="s">
        <v>441</v>
      </c>
      <c r="K206" s="70"/>
      <c r="L206" s="70"/>
      <c r="M206" s="70"/>
      <c r="N206" s="70"/>
      <c r="O206" s="70"/>
      <c r="P206" s="70"/>
      <c r="Q206" s="70" t="s">
        <v>442</v>
      </c>
      <c r="R206" s="70"/>
      <c r="S206" s="70"/>
      <c r="T206" s="70"/>
      <c r="U206" s="62"/>
      <c r="V206" s="62"/>
      <c r="W206" s="62"/>
      <c r="X206" s="62"/>
      <c r="Y206" s="62"/>
      <c r="Z206" s="62"/>
      <c r="AA206" s="62"/>
      <c r="AB206" s="62"/>
      <c r="AC206" s="62"/>
      <c r="AD206" s="63"/>
    </row>
    <row r="207" spans="1:77" x14ac:dyDescent="0.3">
      <c r="A207" s="61" t="s">
        <v>431</v>
      </c>
      <c r="B207" s="62"/>
      <c r="C207" s="62"/>
      <c r="D207" s="62"/>
      <c r="E207" s="62"/>
      <c r="F207" s="62"/>
      <c r="G207" s="62"/>
      <c r="H207" s="62" t="s">
        <v>430</v>
      </c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3"/>
    </row>
    <row r="208" spans="1:77" x14ac:dyDescent="0.3">
      <c r="A208" s="61" t="s">
        <v>452</v>
      </c>
      <c r="B208" s="62"/>
      <c r="C208" s="62"/>
      <c r="D208" s="62"/>
      <c r="E208" s="62"/>
      <c r="F208" s="62"/>
      <c r="G208" s="62"/>
      <c r="H208" s="70">
        <v>1</v>
      </c>
      <c r="I208" s="70" t="s">
        <v>447</v>
      </c>
      <c r="J208" s="70"/>
      <c r="K208" s="70"/>
      <c r="L208" s="70"/>
      <c r="M208" s="70"/>
      <c r="N208" s="62"/>
      <c r="O208" s="62"/>
      <c r="P208" s="62"/>
      <c r="Q208" s="70" t="s">
        <v>439</v>
      </c>
      <c r="R208" s="70"/>
      <c r="S208" s="70"/>
      <c r="T208" s="70"/>
      <c r="U208" s="70"/>
      <c r="V208" s="62"/>
      <c r="W208" s="62"/>
      <c r="X208" s="62"/>
      <c r="Y208" s="62"/>
      <c r="Z208" s="62"/>
      <c r="AA208" s="62"/>
      <c r="AB208" s="62"/>
      <c r="AC208" s="62"/>
      <c r="AD208" s="63"/>
    </row>
    <row r="209" spans="1:30" x14ac:dyDescent="0.3">
      <c r="A209" s="61" t="s">
        <v>451</v>
      </c>
      <c r="B209" s="62"/>
      <c r="C209" s="62"/>
      <c r="D209" s="62"/>
      <c r="E209" s="62"/>
      <c r="F209" s="62"/>
      <c r="G209" s="62"/>
      <c r="H209" s="70">
        <v>2</v>
      </c>
      <c r="I209" s="70" t="s">
        <v>446</v>
      </c>
      <c r="J209" s="70"/>
      <c r="K209" s="70"/>
      <c r="L209" s="70"/>
      <c r="M209" s="70"/>
      <c r="N209" s="62"/>
      <c r="O209" s="62"/>
      <c r="P209" s="62"/>
      <c r="Q209" s="70" t="s">
        <v>440</v>
      </c>
      <c r="R209" s="70"/>
      <c r="S209" s="70"/>
      <c r="T209" s="70"/>
      <c r="U209" s="70"/>
      <c r="V209" s="62"/>
      <c r="W209" s="62"/>
      <c r="X209" s="62"/>
      <c r="Y209" s="62"/>
      <c r="Z209" s="62"/>
      <c r="AA209" s="62"/>
      <c r="AB209" s="62"/>
      <c r="AC209" s="62"/>
      <c r="AD209" s="63"/>
    </row>
    <row r="210" spans="1:30" x14ac:dyDescent="0.3">
      <c r="A210" s="61"/>
      <c r="B210" s="62"/>
      <c r="C210" s="62"/>
      <c r="D210" s="62"/>
      <c r="E210" s="62"/>
      <c r="F210" s="62"/>
      <c r="G210" s="62" t="s">
        <v>429</v>
      </c>
      <c r="H210" s="70">
        <v>3</v>
      </c>
      <c r="I210" s="70" t="s">
        <v>448</v>
      </c>
      <c r="J210" s="70"/>
      <c r="K210" s="70"/>
      <c r="L210" s="70"/>
      <c r="M210" s="70"/>
      <c r="N210" s="62"/>
      <c r="O210" s="62"/>
      <c r="P210" s="62"/>
      <c r="Q210" s="70" t="s">
        <v>439</v>
      </c>
      <c r="R210" s="70"/>
      <c r="S210" s="70"/>
      <c r="T210" s="70"/>
      <c r="U210" s="70"/>
      <c r="V210" s="62"/>
      <c r="W210" s="62"/>
      <c r="X210" s="62"/>
      <c r="Y210" s="62"/>
      <c r="Z210" s="62"/>
      <c r="AA210" s="62"/>
      <c r="AB210" s="62"/>
      <c r="AC210" s="62"/>
      <c r="AD210" s="63"/>
    </row>
    <row r="211" spans="1:30" x14ac:dyDescent="0.3">
      <c r="A211" s="61"/>
      <c r="B211" s="62"/>
      <c r="C211" s="62"/>
      <c r="D211" s="62"/>
      <c r="E211" s="62"/>
      <c r="F211" s="62"/>
      <c r="G211" s="62" t="s">
        <v>428</v>
      </c>
      <c r="H211" s="70">
        <v>4</v>
      </c>
      <c r="I211" s="70" t="s">
        <v>449</v>
      </c>
      <c r="J211" s="70"/>
      <c r="K211" s="70"/>
      <c r="L211" s="70"/>
      <c r="M211" s="70"/>
      <c r="N211" s="62"/>
      <c r="O211" s="62"/>
      <c r="P211" s="62"/>
      <c r="Q211" s="70" t="s">
        <v>438</v>
      </c>
      <c r="R211" s="70"/>
      <c r="S211" s="70"/>
      <c r="T211" s="70"/>
      <c r="U211" s="70"/>
      <c r="V211" s="62"/>
      <c r="W211" s="62"/>
      <c r="X211" s="62"/>
      <c r="Y211" s="62"/>
      <c r="Z211" s="62"/>
      <c r="AA211" s="62"/>
      <c r="AB211" s="62"/>
      <c r="AC211" s="62"/>
      <c r="AD211" s="63"/>
    </row>
    <row r="212" spans="1:30" x14ac:dyDescent="0.3">
      <c r="A212" s="61"/>
      <c r="B212" s="62"/>
      <c r="C212" s="62"/>
      <c r="D212" s="62"/>
      <c r="E212" s="62"/>
      <c r="F212" s="62"/>
      <c r="G212" s="62"/>
      <c r="H212" s="70"/>
      <c r="I212" s="70" t="s">
        <v>517</v>
      </c>
      <c r="J212" s="70"/>
      <c r="K212" s="70" t="s">
        <v>518</v>
      </c>
      <c r="L212" s="70"/>
      <c r="M212" s="70"/>
      <c r="N212" s="62"/>
      <c r="O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3"/>
    </row>
    <row r="213" spans="1:30" x14ac:dyDescent="0.3">
      <c r="A213" s="61"/>
      <c r="B213" s="70" t="s">
        <v>464</v>
      </c>
      <c r="C213" s="70"/>
      <c r="D213" s="70"/>
      <c r="E213" s="70"/>
      <c r="F213" s="70"/>
      <c r="G213" s="62"/>
      <c r="H213" s="70" t="s">
        <v>465</v>
      </c>
      <c r="I213" s="70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3"/>
    </row>
    <row r="214" spans="1:30" x14ac:dyDescent="0.3">
      <c r="A214" s="61"/>
      <c r="B214" s="70" t="s">
        <v>495</v>
      </c>
      <c r="C214" s="70"/>
      <c r="D214" s="70"/>
      <c r="E214" s="70"/>
      <c r="F214" s="70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70" t="s">
        <v>491</v>
      </c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81"/>
    </row>
    <row r="215" spans="1:30" x14ac:dyDescent="0.3">
      <c r="A215" s="61"/>
      <c r="B215" s="70" t="s">
        <v>493</v>
      </c>
      <c r="C215" s="70"/>
      <c r="D215" s="70"/>
      <c r="E215" s="70"/>
      <c r="F215" s="70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70" t="s">
        <v>462</v>
      </c>
      <c r="T215" s="70"/>
      <c r="U215" s="70" t="s">
        <v>478</v>
      </c>
      <c r="V215" s="70"/>
      <c r="W215" s="70"/>
      <c r="X215" s="70" t="s">
        <v>488</v>
      </c>
      <c r="Y215" s="70"/>
      <c r="Z215" s="70"/>
      <c r="AA215" s="70"/>
      <c r="AB215" s="70"/>
      <c r="AC215" s="70"/>
      <c r="AD215" s="81"/>
    </row>
    <row r="216" spans="1:30" x14ac:dyDescent="0.3">
      <c r="A216" s="61"/>
      <c r="B216" s="70" t="s">
        <v>494</v>
      </c>
      <c r="C216" s="70"/>
      <c r="D216" s="70"/>
      <c r="E216" s="70"/>
      <c r="F216" s="70"/>
      <c r="G216" s="62"/>
      <c r="H216" s="62"/>
      <c r="I216" s="62"/>
      <c r="J216" s="70" t="s">
        <v>473</v>
      </c>
      <c r="K216" s="70"/>
      <c r="L216" s="79" t="s">
        <v>450</v>
      </c>
      <c r="M216" s="70"/>
      <c r="N216" s="70"/>
      <c r="O216" s="70"/>
      <c r="P216" s="70"/>
      <c r="Q216" s="62"/>
      <c r="R216" s="62"/>
      <c r="S216" s="70" t="s">
        <v>485</v>
      </c>
      <c r="T216" s="70"/>
      <c r="U216" s="70" t="s">
        <v>486</v>
      </c>
      <c r="V216" s="70"/>
      <c r="W216" s="70"/>
      <c r="X216" s="70" t="s">
        <v>489</v>
      </c>
      <c r="Y216" s="70"/>
      <c r="Z216" s="70"/>
      <c r="AA216" s="70"/>
      <c r="AB216" s="70"/>
      <c r="AC216" s="70"/>
      <c r="AD216" s="81"/>
    </row>
    <row r="217" spans="1:30" x14ac:dyDescent="0.3">
      <c r="A217" s="61"/>
      <c r="B217" s="70" t="s">
        <v>497</v>
      </c>
      <c r="C217" s="70"/>
      <c r="D217" s="70"/>
      <c r="E217" s="70"/>
      <c r="F217" s="70"/>
      <c r="G217" s="62"/>
      <c r="H217" s="62"/>
      <c r="I217" s="62"/>
      <c r="J217" s="70" t="s">
        <v>476</v>
      </c>
      <c r="K217" s="70"/>
      <c r="L217" s="79" t="s">
        <v>474</v>
      </c>
      <c r="M217" s="70"/>
      <c r="N217" s="70"/>
      <c r="O217" s="70"/>
      <c r="P217" s="70"/>
      <c r="Q217" s="62"/>
      <c r="R217" s="62"/>
      <c r="S217" s="70" t="s">
        <v>487</v>
      </c>
      <c r="T217" s="70"/>
      <c r="U217" s="70"/>
      <c r="V217" s="70"/>
      <c r="W217" s="70"/>
      <c r="X217" s="70" t="s">
        <v>490</v>
      </c>
      <c r="Y217" s="70"/>
      <c r="Z217" s="70"/>
      <c r="AA217" s="70" t="s">
        <v>492</v>
      </c>
      <c r="AB217" s="70"/>
      <c r="AC217" s="70"/>
      <c r="AD217" s="81"/>
    </row>
    <row r="218" spans="1:30" x14ac:dyDescent="0.3">
      <c r="A218" s="61"/>
      <c r="B218" s="70" t="s">
        <v>496</v>
      </c>
      <c r="C218" s="70"/>
      <c r="D218" s="70"/>
      <c r="E218" s="70"/>
      <c r="F218" s="70"/>
      <c r="G218" s="62"/>
      <c r="H218" s="62"/>
      <c r="I218" s="62"/>
      <c r="J218" s="70" t="s">
        <v>477</v>
      </c>
      <c r="K218" s="70"/>
      <c r="L218" s="79" t="s">
        <v>475</v>
      </c>
      <c r="M218" s="70"/>
      <c r="N218" s="70"/>
      <c r="O218" s="70"/>
      <c r="P218" s="70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3"/>
    </row>
    <row r="219" spans="1:30" x14ac:dyDescent="0.3">
      <c r="A219" s="61"/>
      <c r="B219" s="70" t="s">
        <v>498</v>
      </c>
      <c r="C219" s="70"/>
      <c r="D219" s="70"/>
      <c r="E219" s="70"/>
      <c r="F219" s="70"/>
      <c r="G219" s="62"/>
      <c r="H219" s="62"/>
      <c r="I219" s="62"/>
      <c r="J219" s="70" t="s">
        <v>467</v>
      </c>
      <c r="K219" s="70"/>
      <c r="L219" s="79" t="s">
        <v>470</v>
      </c>
      <c r="M219" s="70"/>
      <c r="N219" s="70"/>
      <c r="O219" s="70"/>
      <c r="P219" s="70"/>
      <c r="Q219" s="62"/>
      <c r="R219" s="62"/>
      <c r="S219" s="70" t="s">
        <v>479</v>
      </c>
      <c r="T219" s="70"/>
      <c r="U219" s="70"/>
      <c r="V219" s="70"/>
      <c r="W219" s="70"/>
      <c r="X219" s="70" t="s">
        <v>482</v>
      </c>
      <c r="Y219" s="70"/>
      <c r="Z219" s="70"/>
      <c r="AA219" s="70"/>
      <c r="AB219" s="70"/>
      <c r="AC219" s="70"/>
      <c r="AD219" s="81"/>
    </row>
    <row r="220" spans="1:30" x14ac:dyDescent="0.3">
      <c r="A220" s="61"/>
      <c r="B220" s="70" t="s">
        <v>500</v>
      </c>
      <c r="C220" s="70"/>
      <c r="D220" s="70"/>
      <c r="E220" s="70"/>
      <c r="F220" s="70"/>
      <c r="G220" s="62"/>
      <c r="H220" s="62"/>
      <c r="I220" s="62"/>
      <c r="J220" s="70" t="s">
        <v>468</v>
      </c>
      <c r="K220" s="70"/>
      <c r="L220" s="79" t="s">
        <v>471</v>
      </c>
      <c r="M220" s="70"/>
      <c r="N220" s="70"/>
      <c r="O220" s="70"/>
      <c r="P220" s="70"/>
      <c r="Q220" s="62"/>
      <c r="R220" s="62"/>
      <c r="S220" s="70" t="s">
        <v>480</v>
      </c>
      <c r="T220" s="70"/>
      <c r="U220" s="70"/>
      <c r="V220" s="70"/>
      <c r="W220" s="70"/>
      <c r="X220" s="70" t="s">
        <v>483</v>
      </c>
      <c r="Y220" s="70"/>
      <c r="Z220" s="70"/>
      <c r="AA220" s="70"/>
      <c r="AB220" s="70"/>
      <c r="AC220" s="70"/>
      <c r="AD220" s="81"/>
    </row>
    <row r="221" spans="1:30" x14ac:dyDescent="0.3">
      <c r="A221" s="61"/>
      <c r="B221" s="70" t="s">
        <v>508</v>
      </c>
      <c r="C221" s="70"/>
      <c r="D221" s="70"/>
      <c r="E221" s="70"/>
      <c r="F221" s="70"/>
      <c r="G221" s="62"/>
      <c r="H221" s="62"/>
      <c r="I221" s="62"/>
      <c r="J221" s="70" t="s">
        <v>469</v>
      </c>
      <c r="K221" s="70"/>
      <c r="L221" s="79" t="s">
        <v>472</v>
      </c>
      <c r="M221" s="70"/>
      <c r="N221" s="70"/>
      <c r="O221" s="70"/>
      <c r="P221" s="70"/>
      <c r="Q221" s="62"/>
      <c r="R221" s="62"/>
      <c r="S221" s="70" t="s">
        <v>481</v>
      </c>
      <c r="T221" s="70"/>
      <c r="U221" s="70"/>
      <c r="V221" s="70"/>
      <c r="W221" s="70"/>
      <c r="X221" s="70" t="s">
        <v>484</v>
      </c>
      <c r="Y221" s="70"/>
      <c r="Z221" s="70"/>
      <c r="AA221" s="70"/>
      <c r="AB221" s="70"/>
      <c r="AC221" s="70"/>
      <c r="AD221" s="81"/>
    </row>
    <row r="222" spans="1:30" x14ac:dyDescent="0.3">
      <c r="A222" s="61"/>
      <c r="B222" s="70" t="s">
        <v>501</v>
      </c>
      <c r="C222" s="70"/>
      <c r="D222" s="70"/>
      <c r="E222" s="70"/>
      <c r="F222" s="70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3"/>
    </row>
    <row r="223" spans="1:30" x14ac:dyDescent="0.3">
      <c r="A223" s="61"/>
      <c r="B223" s="70" t="s">
        <v>509</v>
      </c>
      <c r="C223" s="70"/>
      <c r="D223" s="70"/>
      <c r="E223" s="70"/>
      <c r="F223" s="70"/>
      <c r="G223" s="62"/>
      <c r="H223" s="70" t="s">
        <v>464</v>
      </c>
      <c r="I223" s="70"/>
      <c r="J223" s="70"/>
      <c r="K223" s="70"/>
      <c r="L223" s="70"/>
      <c r="M223" s="70"/>
      <c r="N223" s="70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3"/>
    </row>
    <row r="224" spans="1:30" x14ac:dyDescent="0.3">
      <c r="A224" s="61"/>
      <c r="B224" s="70" t="s">
        <v>502</v>
      </c>
      <c r="C224" s="70"/>
      <c r="D224" s="70"/>
      <c r="E224" s="70"/>
      <c r="F224" s="70"/>
      <c r="G224" s="62"/>
      <c r="H224" s="70" t="s">
        <v>466</v>
      </c>
      <c r="I224" s="70"/>
      <c r="J224" s="70"/>
      <c r="K224" s="70"/>
      <c r="L224" s="70"/>
      <c r="M224" s="70"/>
      <c r="N224" s="70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3"/>
    </row>
    <row r="225" spans="1:30" x14ac:dyDescent="0.3">
      <c r="A225" s="61"/>
      <c r="B225" s="70" t="s">
        <v>510</v>
      </c>
      <c r="C225" s="70"/>
      <c r="D225" s="70"/>
      <c r="E225" s="70"/>
      <c r="F225" s="70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3"/>
    </row>
    <row r="226" spans="1:30" x14ac:dyDescent="0.3">
      <c r="A226" s="61"/>
      <c r="B226" s="70" t="s">
        <v>503</v>
      </c>
      <c r="C226" s="70"/>
      <c r="D226" s="70"/>
      <c r="E226" s="70"/>
      <c r="F226" s="70"/>
      <c r="G226" s="62"/>
      <c r="H226" s="70" t="s">
        <v>461</v>
      </c>
      <c r="I226" s="70"/>
      <c r="J226" s="70"/>
      <c r="K226" s="70"/>
      <c r="L226" s="70"/>
      <c r="M226" s="70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3"/>
    </row>
    <row r="227" spans="1:30" x14ac:dyDescent="0.3">
      <c r="A227" s="61"/>
      <c r="B227" s="70" t="s">
        <v>511</v>
      </c>
      <c r="C227" s="70"/>
      <c r="D227" s="70"/>
      <c r="E227" s="70"/>
      <c r="F227" s="70"/>
      <c r="G227" s="62"/>
      <c r="H227" s="70" t="s">
        <v>455</v>
      </c>
      <c r="I227" s="70"/>
      <c r="J227" s="70"/>
      <c r="K227" s="70"/>
      <c r="L227" s="70"/>
      <c r="M227" s="70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3"/>
    </row>
    <row r="228" spans="1:30" x14ac:dyDescent="0.3">
      <c r="A228" s="61"/>
      <c r="B228" s="70" t="s">
        <v>504</v>
      </c>
      <c r="C228" s="70"/>
      <c r="D228" s="70"/>
      <c r="E228" s="70"/>
      <c r="F228" s="70"/>
      <c r="G228" s="62"/>
      <c r="H228" s="70" t="s">
        <v>454</v>
      </c>
      <c r="I228" s="70"/>
      <c r="J228" s="70"/>
      <c r="K228" s="70"/>
      <c r="L228" s="70"/>
      <c r="M228" s="70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3"/>
    </row>
    <row r="229" spans="1:30" x14ac:dyDescent="0.3">
      <c r="A229" s="61"/>
      <c r="B229" s="70" t="s">
        <v>512</v>
      </c>
      <c r="C229" s="70"/>
      <c r="D229" s="70"/>
      <c r="E229" s="70"/>
      <c r="F229" s="70"/>
      <c r="G229" s="62"/>
      <c r="H229" s="70"/>
      <c r="I229" s="70"/>
      <c r="J229" s="70"/>
      <c r="K229" s="70"/>
      <c r="L229" s="70"/>
      <c r="M229" s="70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3"/>
    </row>
    <row r="230" spans="1:30" x14ac:dyDescent="0.3">
      <c r="A230" s="61"/>
      <c r="B230" s="70" t="s">
        <v>505</v>
      </c>
      <c r="C230" s="70"/>
      <c r="D230" s="70"/>
      <c r="E230" s="70"/>
      <c r="F230" s="70"/>
      <c r="G230" s="62"/>
      <c r="H230" s="70" t="s">
        <v>463</v>
      </c>
      <c r="I230" s="70"/>
      <c r="J230" s="70"/>
      <c r="K230" s="70"/>
      <c r="L230" s="70"/>
      <c r="M230" s="70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3"/>
    </row>
    <row r="231" spans="1:30" x14ac:dyDescent="0.3">
      <c r="A231" s="61"/>
      <c r="B231" s="70" t="s">
        <v>513</v>
      </c>
      <c r="C231" s="70"/>
      <c r="D231" s="70"/>
      <c r="E231" s="70"/>
      <c r="F231" s="70"/>
      <c r="G231" s="62"/>
      <c r="H231" s="70"/>
      <c r="I231" s="70"/>
      <c r="J231" s="70"/>
      <c r="K231" s="70"/>
      <c r="L231" s="70"/>
      <c r="M231" s="70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3"/>
    </row>
    <row r="232" spans="1:30" x14ac:dyDescent="0.3">
      <c r="A232" s="61"/>
      <c r="B232" s="70" t="s">
        <v>506</v>
      </c>
      <c r="C232" s="70"/>
      <c r="D232" s="70"/>
      <c r="E232" s="70"/>
      <c r="F232" s="70"/>
      <c r="G232" s="62"/>
      <c r="H232" s="70" t="s">
        <v>456</v>
      </c>
      <c r="I232" s="70"/>
      <c r="J232" s="70"/>
      <c r="K232" s="70"/>
      <c r="L232" s="70"/>
      <c r="M232" s="70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3"/>
    </row>
    <row r="233" spans="1:30" x14ac:dyDescent="0.3">
      <c r="A233" s="61"/>
      <c r="B233" s="70" t="s">
        <v>514</v>
      </c>
      <c r="C233" s="70"/>
      <c r="D233" s="70"/>
      <c r="E233" s="70"/>
      <c r="F233" s="70"/>
      <c r="G233" s="62"/>
      <c r="H233" s="70" t="s">
        <v>458</v>
      </c>
      <c r="I233" s="70"/>
      <c r="J233" s="70"/>
      <c r="K233" s="70"/>
      <c r="L233" s="70"/>
      <c r="M233" s="70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3"/>
    </row>
    <row r="234" spans="1:30" x14ac:dyDescent="0.3">
      <c r="A234" s="61"/>
      <c r="B234" s="70" t="s">
        <v>507</v>
      </c>
      <c r="C234" s="70"/>
      <c r="D234" s="70"/>
      <c r="E234" s="70"/>
      <c r="F234" s="70"/>
      <c r="G234" s="62"/>
      <c r="H234" s="70" t="s">
        <v>457</v>
      </c>
      <c r="I234" s="70"/>
      <c r="J234" s="70"/>
      <c r="K234" s="70"/>
      <c r="L234" s="70"/>
      <c r="M234" s="70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3"/>
    </row>
    <row r="235" spans="1:30" x14ac:dyDescent="0.3">
      <c r="A235" s="61"/>
      <c r="B235" s="70" t="s">
        <v>515</v>
      </c>
      <c r="C235" s="70"/>
      <c r="D235" s="70"/>
      <c r="E235" s="70"/>
      <c r="F235" s="70"/>
      <c r="G235" s="62"/>
      <c r="H235" s="70" t="s">
        <v>459</v>
      </c>
      <c r="I235" s="70"/>
      <c r="J235" s="70"/>
      <c r="K235" s="70"/>
      <c r="L235" s="70"/>
      <c r="M235" s="70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3"/>
    </row>
    <row r="236" spans="1:30" x14ac:dyDescent="0.3">
      <c r="A236" s="61"/>
      <c r="B236" s="70" t="s">
        <v>499</v>
      </c>
      <c r="C236" s="70"/>
      <c r="D236" s="70"/>
      <c r="E236" s="70"/>
      <c r="F236" s="70"/>
      <c r="G236" s="62"/>
      <c r="H236" s="70" t="s">
        <v>460</v>
      </c>
      <c r="I236" s="70"/>
      <c r="J236" s="70"/>
      <c r="K236" s="70"/>
      <c r="L236" s="70"/>
      <c r="M236" s="70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3"/>
    </row>
    <row r="237" spans="1:30" ht="17.25" thickBot="1" x14ac:dyDescent="0.35">
      <c r="A237" s="64"/>
      <c r="B237" s="71" t="s">
        <v>516</v>
      </c>
      <c r="C237" s="71"/>
      <c r="D237" s="71"/>
      <c r="E237" s="71"/>
      <c r="F237" s="71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6"/>
    </row>
    <row r="242" spans="1:78" ht="33" x14ac:dyDescent="0.3">
      <c r="A242" s="1" t="s">
        <v>444</v>
      </c>
      <c r="B242" s="1" t="s">
        <v>443</v>
      </c>
      <c r="C242" s="1"/>
      <c r="D242" s="1"/>
      <c r="E242" s="1"/>
      <c r="F242" s="1"/>
      <c r="G242" s="67" t="s">
        <v>426</v>
      </c>
      <c r="H242" s="67" t="s">
        <v>427</v>
      </c>
      <c r="I242" s="77" t="s">
        <v>421</v>
      </c>
      <c r="J242" s="77" t="s">
        <v>422</v>
      </c>
      <c r="K242" s="77" t="s">
        <v>253</v>
      </c>
      <c r="L242" s="77" t="s">
        <v>252</v>
      </c>
      <c r="M242" s="1"/>
      <c r="N242" s="1"/>
      <c r="O242" s="1" t="s">
        <v>554</v>
      </c>
      <c r="P242" t="s">
        <v>553</v>
      </c>
      <c r="Q242" t="s">
        <v>434</v>
      </c>
      <c r="R242" s="54"/>
      <c r="S242" s="87" t="s">
        <v>425</v>
      </c>
      <c r="T242" s="87"/>
      <c r="U242" s="87"/>
      <c r="V242" s="87"/>
      <c r="W242" s="2" t="s">
        <v>423</v>
      </c>
      <c r="X242" s="2">
        <v>2</v>
      </c>
      <c r="Y242" s="2">
        <v>1</v>
      </c>
      <c r="Z242" s="2">
        <v>0</v>
      </c>
      <c r="AA242" s="2" t="s">
        <v>424</v>
      </c>
      <c r="AB242" s="2">
        <v>2</v>
      </c>
      <c r="AC242" s="2">
        <v>1</v>
      </c>
      <c r="AD242" s="2">
        <v>0</v>
      </c>
      <c r="AE242" s="1" t="s">
        <v>443</v>
      </c>
      <c r="BM242"/>
      <c r="BO242" s="43"/>
      <c r="BQ242" s="26"/>
      <c r="BS242"/>
      <c r="BU242" s="26"/>
      <c r="BW242"/>
      <c r="BX242"/>
      <c r="BY242" s="26"/>
      <c r="BZ242" s="39"/>
    </row>
    <row r="243" spans="1:78" x14ac:dyDescent="0.3">
      <c r="A243" s="88">
        <v>1</v>
      </c>
      <c r="B243" s="72">
        <v>1</v>
      </c>
      <c r="C243" s="72"/>
      <c r="D243" s="73" t="s">
        <v>420</v>
      </c>
      <c r="E243" s="74">
        <v>1</v>
      </c>
      <c r="F243" s="74">
        <f>E243+5</f>
        <v>6</v>
      </c>
      <c r="G243" s="73">
        <f t="shared" ref="G243:G272" si="181">VLOOKUP($F243,$A$18:$AC$197,3)</f>
        <v>2</v>
      </c>
      <c r="H243" s="73">
        <f t="shared" ref="H243:H272" si="182">VLOOKUP($F243,$A$18:$AC$197,4)</f>
        <v>20</v>
      </c>
      <c r="I243" s="73">
        <f t="shared" ref="I243:I272" si="183">VLOOKUP($F243,$A$18:$AC$197,14)</f>
        <v>0</v>
      </c>
      <c r="J243" s="75">
        <f t="shared" ref="J243:J272" si="184">VLOOKUP($F243,$A$18:$AC$197,16)</f>
        <v>1</v>
      </c>
      <c r="K243" s="76">
        <f t="shared" ref="K243:K272" si="185">VLOOKUP($F243,$A$18:$AC$197,27)</f>
        <v>1012</v>
      </c>
      <c r="L243" s="76">
        <f t="shared" ref="L243:L272" si="186">VLOOKUP($F243,$A$18:$AC$197,28)</f>
        <v>80</v>
      </c>
      <c r="M243" s="72"/>
      <c r="N243" s="72"/>
      <c r="O243" s="82">
        <v>5</v>
      </c>
      <c r="P243" s="85" t="s">
        <v>550</v>
      </c>
      <c r="Q243" s="88">
        <v>1</v>
      </c>
      <c r="R243" s="57"/>
      <c r="S243" s="11">
        <v>1</v>
      </c>
      <c r="T243" s="11">
        <f>S243+1</f>
        <v>2</v>
      </c>
      <c r="U243">
        <v>4</v>
      </c>
      <c r="V243">
        <v>5</v>
      </c>
      <c r="W243" s="80">
        <f t="shared" ref="W243:W272" si="187">VLOOKUP($T243,$A$18:$AC$197,21)</f>
        <v>208</v>
      </c>
      <c r="X243" s="80">
        <f>W243/2</f>
        <v>104</v>
      </c>
      <c r="Y243" s="80">
        <f>ROUNDDOWN(X243*2/3,-1)</f>
        <v>60</v>
      </c>
      <c r="Z243" s="80">
        <f>ROUNDDOWN(X243*1/3,-1)</f>
        <v>30</v>
      </c>
      <c r="AA243" s="80">
        <f t="shared" ref="AA243:AA272" si="188">VLOOKUP($T243,$A$18:$AC$197,25)</f>
        <v>52</v>
      </c>
      <c r="AB243" s="80">
        <f>ROUNDDOWN(AA243/2,0)</f>
        <v>26</v>
      </c>
      <c r="AC243" s="80">
        <f>ROUNDDOWN(AB243*2/3,-1)</f>
        <v>10</v>
      </c>
      <c r="AD243" s="80">
        <f>ROUNDDOWN(AB243*1/3,-1)</f>
        <v>0</v>
      </c>
      <c r="AE243" s="72">
        <v>1</v>
      </c>
      <c r="BM243"/>
      <c r="BO243" s="43"/>
      <c r="BQ243" s="26"/>
      <c r="BS243"/>
      <c r="BU243" s="26"/>
      <c r="BW243"/>
      <c r="BX243"/>
      <c r="BY243" s="26"/>
      <c r="BZ243" s="39"/>
    </row>
    <row r="244" spans="1:78" x14ac:dyDescent="0.3">
      <c r="A244" s="88"/>
      <c r="B244" s="72">
        <v>2</v>
      </c>
      <c r="C244" s="72"/>
      <c r="D244" s="73" t="s">
        <v>420</v>
      </c>
      <c r="E244" s="74">
        <f>E243+6</f>
        <v>7</v>
      </c>
      <c r="F244" s="74">
        <f t="shared" ref="F244:F272" si="189">E244+5</f>
        <v>12</v>
      </c>
      <c r="G244" s="73">
        <f t="shared" si="181"/>
        <v>2.2999999999999998</v>
      </c>
      <c r="H244" s="73">
        <f t="shared" si="182"/>
        <v>24</v>
      </c>
      <c r="I244" s="73">
        <f t="shared" si="183"/>
        <v>0</v>
      </c>
      <c r="J244" s="75">
        <f t="shared" si="184"/>
        <v>2</v>
      </c>
      <c r="K244" s="76">
        <f t="shared" si="185"/>
        <v>3355.3999999999996</v>
      </c>
      <c r="L244" s="76">
        <f t="shared" si="186"/>
        <v>80</v>
      </c>
      <c r="M244" s="72"/>
      <c r="N244" s="72"/>
      <c r="O244" s="82"/>
      <c r="P244" s="82"/>
      <c r="Q244" s="88"/>
      <c r="R244" s="57"/>
      <c r="S244" s="11">
        <f>S243+6</f>
        <v>7</v>
      </c>
      <c r="T244" s="11">
        <f>T243+6</f>
        <v>8</v>
      </c>
      <c r="U244" s="11">
        <f>U243+6</f>
        <v>10</v>
      </c>
      <c r="V244" s="11">
        <f>V243+6</f>
        <v>11</v>
      </c>
      <c r="W244" s="80">
        <f t="shared" si="187"/>
        <v>412.8</v>
      </c>
      <c r="X244" s="80">
        <f t="shared" ref="X244:X272" si="190">W244/2</f>
        <v>206.4</v>
      </c>
      <c r="Y244" s="80">
        <f t="shared" ref="Y244:Y272" si="191">ROUNDDOWN(X244*2/3,-1)</f>
        <v>130</v>
      </c>
      <c r="Z244" s="80">
        <f t="shared" ref="Z244:Z272" si="192">ROUNDDOWN(X244*1/3,-1)</f>
        <v>60</v>
      </c>
      <c r="AA244" s="80">
        <f t="shared" si="188"/>
        <v>98.899999999999991</v>
      </c>
      <c r="AB244" s="80">
        <f t="shared" ref="AB244:AB272" si="193">AA244/2</f>
        <v>49.449999999999996</v>
      </c>
      <c r="AC244" s="80">
        <f t="shared" ref="AC244:AC272" si="194">ROUNDDOWN(AB244*2/3,-1)</f>
        <v>30</v>
      </c>
      <c r="AD244" s="80">
        <f t="shared" ref="AD244:AD272" si="195">ROUNDDOWN(AB244*1/3,-1)</f>
        <v>10</v>
      </c>
      <c r="AE244" s="72">
        <v>2</v>
      </c>
      <c r="BM244"/>
      <c r="BO244" s="43"/>
      <c r="BQ244" s="26"/>
      <c r="BS244"/>
      <c r="BU244" s="26"/>
      <c r="BW244"/>
      <c r="BX244"/>
      <c r="BY244" s="26"/>
      <c r="BZ244" s="39"/>
    </row>
    <row r="245" spans="1:78" x14ac:dyDescent="0.3">
      <c r="A245" s="88"/>
      <c r="B245" s="72">
        <v>3</v>
      </c>
      <c r="C245" s="72"/>
      <c r="D245" s="73" t="s">
        <v>420</v>
      </c>
      <c r="E245" s="74">
        <f>E244+6</f>
        <v>13</v>
      </c>
      <c r="F245" s="74">
        <f t="shared" si="189"/>
        <v>18</v>
      </c>
      <c r="G245" s="73">
        <f t="shared" si="181"/>
        <v>2.5999999999999996</v>
      </c>
      <c r="H245" s="73">
        <f t="shared" si="182"/>
        <v>28</v>
      </c>
      <c r="I245" s="73">
        <f t="shared" si="183"/>
        <v>0</v>
      </c>
      <c r="J245" s="75">
        <f t="shared" si="184"/>
        <v>3</v>
      </c>
      <c r="K245" s="76">
        <f t="shared" si="185"/>
        <v>7441.4</v>
      </c>
      <c r="L245" s="76">
        <f t="shared" si="186"/>
        <v>80</v>
      </c>
      <c r="M245" s="72"/>
      <c r="N245" s="72"/>
      <c r="O245" s="82"/>
      <c r="P245" s="82"/>
      <c r="Q245" s="88"/>
      <c r="R245" s="57"/>
      <c r="S245" s="11">
        <f t="shared" ref="S245:S272" si="196">S244+6</f>
        <v>13</v>
      </c>
      <c r="T245" s="11">
        <f t="shared" ref="T245:T272" si="197">T244+6</f>
        <v>14</v>
      </c>
      <c r="U245" s="11">
        <f t="shared" ref="U245:U272" si="198">U244+6</f>
        <v>16</v>
      </c>
      <c r="V245" s="11">
        <f t="shared" ref="V245:V272" si="199">V244+6</f>
        <v>17</v>
      </c>
      <c r="W245" s="80">
        <f t="shared" si="187"/>
        <v>672</v>
      </c>
      <c r="X245" s="80">
        <f t="shared" si="190"/>
        <v>336</v>
      </c>
      <c r="Y245" s="80">
        <f t="shared" si="191"/>
        <v>220</v>
      </c>
      <c r="Z245" s="80">
        <f t="shared" si="192"/>
        <v>110</v>
      </c>
      <c r="AA245" s="80">
        <f t="shared" si="188"/>
        <v>155.99999999999997</v>
      </c>
      <c r="AB245" s="80">
        <f t="shared" si="193"/>
        <v>77.999999999999986</v>
      </c>
      <c r="AC245" s="80">
        <f t="shared" si="194"/>
        <v>50</v>
      </c>
      <c r="AD245" s="80">
        <f t="shared" si="195"/>
        <v>20</v>
      </c>
      <c r="AE245" s="72">
        <v>3</v>
      </c>
      <c r="BM245"/>
      <c r="BO245" s="43"/>
      <c r="BQ245" s="26"/>
      <c r="BS245"/>
      <c r="BU245" s="26"/>
      <c r="BW245"/>
      <c r="BX245"/>
      <c r="BY245" s="26"/>
      <c r="BZ245" s="39"/>
    </row>
    <row r="246" spans="1:78" x14ac:dyDescent="0.3">
      <c r="A246" s="88">
        <v>2</v>
      </c>
      <c r="B246" s="72">
        <v>4</v>
      </c>
      <c r="C246" s="72"/>
      <c r="D246" s="73" t="s">
        <v>420</v>
      </c>
      <c r="E246" s="74">
        <f t="shared" ref="E246:E272" si="200">E245+6</f>
        <v>19</v>
      </c>
      <c r="F246" s="74">
        <f t="shared" si="189"/>
        <v>24</v>
      </c>
      <c r="G246" s="73">
        <f t="shared" si="181"/>
        <v>2.8999999999999995</v>
      </c>
      <c r="H246" s="73">
        <f t="shared" si="182"/>
        <v>32</v>
      </c>
      <c r="I246" s="73">
        <f t="shared" si="183"/>
        <v>0</v>
      </c>
      <c r="J246" s="75">
        <f t="shared" si="184"/>
        <v>1</v>
      </c>
      <c r="K246" s="76">
        <f t="shared" si="185"/>
        <v>9643.7999999999993</v>
      </c>
      <c r="L246" s="76">
        <f t="shared" si="186"/>
        <v>100</v>
      </c>
      <c r="M246" s="72"/>
      <c r="N246" s="72"/>
      <c r="O246" s="82">
        <v>5</v>
      </c>
      <c r="P246" s="82" t="s">
        <v>550</v>
      </c>
      <c r="Q246" s="88">
        <v>2</v>
      </c>
      <c r="R246" s="57"/>
      <c r="S246" s="11">
        <f t="shared" si="196"/>
        <v>19</v>
      </c>
      <c r="T246" s="11">
        <f t="shared" si="197"/>
        <v>20</v>
      </c>
      <c r="U246" s="11">
        <f t="shared" si="198"/>
        <v>22</v>
      </c>
      <c r="V246" s="11">
        <f t="shared" si="199"/>
        <v>23</v>
      </c>
      <c r="W246" s="80">
        <f t="shared" si="187"/>
        <v>332.8</v>
      </c>
      <c r="X246" s="80">
        <f t="shared" si="190"/>
        <v>166.4</v>
      </c>
      <c r="Y246" s="80">
        <f t="shared" si="191"/>
        <v>110</v>
      </c>
      <c r="Z246" s="80">
        <f t="shared" si="192"/>
        <v>50</v>
      </c>
      <c r="AA246" s="80">
        <f t="shared" si="188"/>
        <v>75.399999999999991</v>
      </c>
      <c r="AB246" s="80">
        <f t="shared" si="193"/>
        <v>37.699999999999996</v>
      </c>
      <c r="AC246" s="80">
        <f t="shared" si="194"/>
        <v>20</v>
      </c>
      <c r="AD246" s="80">
        <f t="shared" si="195"/>
        <v>10</v>
      </c>
      <c r="AE246" s="72">
        <v>4</v>
      </c>
      <c r="BM246"/>
      <c r="BO246" s="43"/>
      <c r="BQ246" s="26"/>
      <c r="BS246"/>
      <c r="BU246" s="26"/>
      <c r="BW246"/>
      <c r="BX246"/>
      <c r="BY246" s="26"/>
      <c r="BZ246" s="39"/>
    </row>
    <row r="247" spans="1:78" x14ac:dyDescent="0.3">
      <c r="A247" s="88"/>
      <c r="B247" s="72">
        <v>5</v>
      </c>
      <c r="C247" s="72"/>
      <c r="D247" s="73" t="s">
        <v>420</v>
      </c>
      <c r="E247" s="74">
        <f t="shared" si="200"/>
        <v>25</v>
      </c>
      <c r="F247" s="74">
        <f t="shared" si="189"/>
        <v>30</v>
      </c>
      <c r="G247" s="73">
        <f t="shared" si="181"/>
        <v>3.1999999999999993</v>
      </c>
      <c r="H247" s="73">
        <f t="shared" si="182"/>
        <v>36</v>
      </c>
      <c r="I247" s="73">
        <f t="shared" si="183"/>
        <v>0</v>
      </c>
      <c r="J247" s="75">
        <f t="shared" si="184"/>
        <v>2</v>
      </c>
      <c r="K247" s="76">
        <f t="shared" si="185"/>
        <v>13619.4</v>
      </c>
      <c r="L247" s="76">
        <f t="shared" si="186"/>
        <v>100</v>
      </c>
      <c r="M247" s="72"/>
      <c r="N247" s="72"/>
      <c r="O247" s="82"/>
      <c r="P247" s="82"/>
      <c r="Q247" s="88"/>
      <c r="R247" s="57"/>
      <c r="S247" s="11">
        <f t="shared" si="196"/>
        <v>25</v>
      </c>
      <c r="T247" s="11">
        <f t="shared" si="197"/>
        <v>26</v>
      </c>
      <c r="U247" s="11">
        <f t="shared" si="198"/>
        <v>28</v>
      </c>
      <c r="V247" s="11">
        <f t="shared" si="199"/>
        <v>29</v>
      </c>
      <c r="W247" s="80">
        <f t="shared" si="187"/>
        <v>619.20000000000005</v>
      </c>
      <c r="X247" s="80">
        <f t="shared" si="190"/>
        <v>309.60000000000002</v>
      </c>
      <c r="Y247" s="80">
        <f t="shared" si="191"/>
        <v>200</v>
      </c>
      <c r="Z247" s="80">
        <f t="shared" si="192"/>
        <v>100</v>
      </c>
      <c r="AA247" s="80">
        <f t="shared" si="188"/>
        <v>137.59999999999997</v>
      </c>
      <c r="AB247" s="80">
        <f t="shared" si="193"/>
        <v>68.799999999999983</v>
      </c>
      <c r="AC247" s="80">
        <f t="shared" si="194"/>
        <v>40</v>
      </c>
      <c r="AD247" s="80">
        <f t="shared" si="195"/>
        <v>20</v>
      </c>
      <c r="AE247" s="72">
        <v>5</v>
      </c>
      <c r="BM247"/>
      <c r="BO247" s="43"/>
      <c r="BQ247" s="26"/>
      <c r="BS247"/>
      <c r="BU247" s="26"/>
      <c r="BW247"/>
      <c r="BX247"/>
      <c r="BY247" s="26"/>
      <c r="BZ247" s="39"/>
    </row>
    <row r="248" spans="1:78" x14ac:dyDescent="0.3">
      <c r="A248" s="88"/>
      <c r="B248" s="72">
        <v>6</v>
      </c>
      <c r="C248" s="72"/>
      <c r="D248" s="73" t="s">
        <v>420</v>
      </c>
      <c r="E248" s="74">
        <f t="shared" si="200"/>
        <v>31</v>
      </c>
      <c r="F248" s="74">
        <f t="shared" si="189"/>
        <v>36</v>
      </c>
      <c r="G248" s="73">
        <f t="shared" si="181"/>
        <v>3.4999999999999991</v>
      </c>
      <c r="H248" s="73">
        <f t="shared" si="182"/>
        <v>40</v>
      </c>
      <c r="I248" s="73">
        <f t="shared" si="183"/>
        <v>0</v>
      </c>
      <c r="J248" s="75">
        <f t="shared" si="184"/>
        <v>3</v>
      </c>
      <c r="K248" s="76">
        <f t="shared" si="185"/>
        <v>19779.400000000001</v>
      </c>
      <c r="L248" s="76">
        <f t="shared" si="186"/>
        <v>100</v>
      </c>
      <c r="M248" s="72"/>
      <c r="N248" s="72"/>
      <c r="O248" s="82"/>
      <c r="P248" s="82"/>
      <c r="Q248" s="88"/>
      <c r="R248" s="57"/>
      <c r="S248" s="11">
        <f t="shared" si="196"/>
        <v>31</v>
      </c>
      <c r="T248" s="11">
        <f t="shared" si="197"/>
        <v>32</v>
      </c>
      <c r="U248" s="11">
        <f t="shared" si="198"/>
        <v>34</v>
      </c>
      <c r="V248" s="11">
        <f t="shared" si="199"/>
        <v>35</v>
      </c>
      <c r="W248" s="80">
        <f t="shared" si="187"/>
        <v>960</v>
      </c>
      <c r="X248" s="80">
        <f t="shared" si="190"/>
        <v>480</v>
      </c>
      <c r="Y248" s="80">
        <f t="shared" si="191"/>
        <v>320</v>
      </c>
      <c r="Z248" s="80">
        <f t="shared" si="192"/>
        <v>160</v>
      </c>
      <c r="AA248" s="80">
        <f t="shared" si="188"/>
        <v>209.99999999999994</v>
      </c>
      <c r="AB248" s="80">
        <f t="shared" si="193"/>
        <v>104.99999999999997</v>
      </c>
      <c r="AC248" s="80">
        <f t="shared" si="194"/>
        <v>70</v>
      </c>
      <c r="AD248" s="80">
        <f t="shared" si="195"/>
        <v>30</v>
      </c>
      <c r="AE248" s="72">
        <v>6</v>
      </c>
      <c r="BM248"/>
      <c r="BO248" s="43"/>
      <c r="BQ248" s="26"/>
      <c r="BS248"/>
      <c r="BU248" s="26"/>
      <c r="BW248"/>
      <c r="BX248"/>
      <c r="BY248" s="26"/>
      <c r="BZ248" s="39"/>
    </row>
    <row r="249" spans="1:78" x14ac:dyDescent="0.3">
      <c r="A249" s="88">
        <v>3</v>
      </c>
      <c r="B249" s="72">
        <v>7</v>
      </c>
      <c r="C249" s="72"/>
      <c r="D249" s="73" t="s">
        <v>420</v>
      </c>
      <c r="E249" s="74">
        <f t="shared" si="200"/>
        <v>37</v>
      </c>
      <c r="F249" s="74">
        <f t="shared" si="189"/>
        <v>42</v>
      </c>
      <c r="G249" s="73">
        <f t="shared" si="181"/>
        <v>3.7999999999999989</v>
      </c>
      <c r="H249" s="73">
        <f t="shared" si="182"/>
        <v>44</v>
      </c>
      <c r="I249" s="73">
        <f t="shared" si="183"/>
        <v>0</v>
      </c>
      <c r="J249" s="75">
        <f t="shared" si="184"/>
        <v>1</v>
      </c>
      <c r="K249" s="76">
        <f t="shared" si="185"/>
        <v>23240.6</v>
      </c>
      <c r="L249" s="76">
        <f t="shared" si="186"/>
        <v>120</v>
      </c>
      <c r="M249" s="72"/>
      <c r="N249" s="72"/>
      <c r="O249" s="82">
        <v>6</v>
      </c>
      <c r="P249" s="82" t="s">
        <v>551</v>
      </c>
      <c r="Q249" s="88">
        <v>3</v>
      </c>
      <c r="R249" s="57"/>
      <c r="S249" s="11">
        <f t="shared" si="196"/>
        <v>37</v>
      </c>
      <c r="T249" s="11">
        <f t="shared" si="197"/>
        <v>38</v>
      </c>
      <c r="U249" s="11">
        <f t="shared" si="198"/>
        <v>40</v>
      </c>
      <c r="V249" s="11">
        <f t="shared" si="199"/>
        <v>41</v>
      </c>
      <c r="W249" s="80">
        <f t="shared" si="187"/>
        <v>510.40000000000003</v>
      </c>
      <c r="X249" s="80">
        <f t="shared" si="190"/>
        <v>255.20000000000002</v>
      </c>
      <c r="Y249" s="80">
        <f t="shared" si="191"/>
        <v>170</v>
      </c>
      <c r="Z249" s="80">
        <f t="shared" si="192"/>
        <v>80</v>
      </c>
      <c r="AA249" s="80">
        <f t="shared" si="188"/>
        <v>110.19999999999997</v>
      </c>
      <c r="AB249" s="80">
        <f t="shared" si="193"/>
        <v>55.099999999999987</v>
      </c>
      <c r="AC249" s="80">
        <f t="shared" si="194"/>
        <v>30</v>
      </c>
      <c r="AD249" s="80">
        <f t="shared" si="195"/>
        <v>10</v>
      </c>
      <c r="AE249" s="72">
        <v>7</v>
      </c>
      <c r="BM249"/>
      <c r="BO249" s="43"/>
      <c r="BQ249" s="26"/>
      <c r="BS249"/>
      <c r="BU249" s="26"/>
      <c r="BW249"/>
      <c r="BX249"/>
      <c r="BY249" s="26"/>
      <c r="BZ249" s="39"/>
    </row>
    <row r="250" spans="1:78" x14ac:dyDescent="0.3">
      <c r="A250" s="88"/>
      <c r="B250" s="72">
        <v>8</v>
      </c>
      <c r="C250" s="72"/>
      <c r="D250" s="73" t="s">
        <v>420</v>
      </c>
      <c r="E250" s="74">
        <f t="shared" si="200"/>
        <v>43</v>
      </c>
      <c r="F250" s="74">
        <f t="shared" si="189"/>
        <v>48</v>
      </c>
      <c r="G250" s="73">
        <f t="shared" si="181"/>
        <v>4.0999999999999988</v>
      </c>
      <c r="H250" s="73">
        <f t="shared" si="182"/>
        <v>48</v>
      </c>
      <c r="I250" s="73">
        <f t="shared" si="183"/>
        <v>0</v>
      </c>
      <c r="J250" s="75">
        <f t="shared" si="184"/>
        <v>2</v>
      </c>
      <c r="K250" s="76">
        <f t="shared" si="185"/>
        <v>28946.799999999996</v>
      </c>
      <c r="L250" s="76">
        <f t="shared" si="186"/>
        <v>120</v>
      </c>
      <c r="M250" s="78"/>
      <c r="N250" s="78"/>
      <c r="O250" s="82"/>
      <c r="P250" s="82"/>
      <c r="Q250" s="88"/>
      <c r="R250" s="57"/>
      <c r="S250" s="11">
        <f t="shared" si="196"/>
        <v>43</v>
      </c>
      <c r="T250" s="11">
        <f t="shared" si="197"/>
        <v>44</v>
      </c>
      <c r="U250" s="11">
        <f t="shared" si="198"/>
        <v>46</v>
      </c>
      <c r="V250" s="11">
        <f t="shared" si="199"/>
        <v>47</v>
      </c>
      <c r="W250" s="80">
        <f t="shared" si="187"/>
        <v>902.40000000000009</v>
      </c>
      <c r="X250" s="80">
        <f t="shared" si="190"/>
        <v>451.20000000000005</v>
      </c>
      <c r="Y250" s="80">
        <f t="shared" si="191"/>
        <v>300</v>
      </c>
      <c r="Z250" s="80">
        <f t="shared" si="192"/>
        <v>150</v>
      </c>
      <c r="AA250" s="80">
        <f t="shared" si="188"/>
        <v>192.69999999999993</v>
      </c>
      <c r="AB250" s="80">
        <f t="shared" si="193"/>
        <v>96.349999999999966</v>
      </c>
      <c r="AC250" s="80">
        <f t="shared" si="194"/>
        <v>60</v>
      </c>
      <c r="AD250" s="80">
        <f t="shared" si="195"/>
        <v>30</v>
      </c>
      <c r="AE250" s="72">
        <v>8</v>
      </c>
      <c r="BM250"/>
      <c r="BO250" s="43"/>
      <c r="BQ250" s="26"/>
      <c r="BS250"/>
      <c r="BU250" s="26"/>
      <c r="BW250"/>
      <c r="BX250"/>
      <c r="BY250" s="26"/>
      <c r="BZ250" s="39"/>
    </row>
    <row r="251" spans="1:78" x14ac:dyDescent="0.3">
      <c r="A251" s="88"/>
      <c r="B251" s="72">
        <v>9</v>
      </c>
      <c r="C251" s="72"/>
      <c r="D251" s="73" t="s">
        <v>420</v>
      </c>
      <c r="E251" s="74">
        <f t="shared" si="200"/>
        <v>49</v>
      </c>
      <c r="F251" s="74">
        <f t="shared" si="189"/>
        <v>54</v>
      </c>
      <c r="G251" s="73">
        <f t="shared" si="181"/>
        <v>4.3999999999999986</v>
      </c>
      <c r="H251" s="73">
        <f t="shared" si="182"/>
        <v>52</v>
      </c>
      <c r="I251" s="73">
        <f t="shared" si="183"/>
        <v>0</v>
      </c>
      <c r="J251" s="75">
        <f t="shared" si="184"/>
        <v>3</v>
      </c>
      <c r="K251" s="76">
        <f t="shared" si="185"/>
        <v>37339.199999999997</v>
      </c>
      <c r="L251" s="76">
        <f t="shared" si="186"/>
        <v>120</v>
      </c>
      <c r="M251" s="72"/>
      <c r="N251" s="72"/>
      <c r="O251" s="82"/>
      <c r="P251" s="82"/>
      <c r="Q251" s="88"/>
      <c r="R251" s="57"/>
      <c r="S251" s="11">
        <f t="shared" si="196"/>
        <v>49</v>
      </c>
      <c r="T251" s="11">
        <f t="shared" si="197"/>
        <v>50</v>
      </c>
      <c r="U251" s="11">
        <f t="shared" si="198"/>
        <v>52</v>
      </c>
      <c r="V251" s="11">
        <f t="shared" si="199"/>
        <v>53</v>
      </c>
      <c r="W251" s="80">
        <f t="shared" si="187"/>
        <v>1372.8000000000002</v>
      </c>
      <c r="X251" s="80">
        <f t="shared" si="190"/>
        <v>686.40000000000009</v>
      </c>
      <c r="Y251" s="80">
        <f t="shared" si="191"/>
        <v>450</v>
      </c>
      <c r="Z251" s="80">
        <f t="shared" si="192"/>
        <v>220</v>
      </c>
      <c r="AA251" s="80">
        <f t="shared" si="188"/>
        <v>290.39999999999992</v>
      </c>
      <c r="AB251" s="80">
        <f t="shared" si="193"/>
        <v>145.19999999999996</v>
      </c>
      <c r="AC251" s="80">
        <f t="shared" si="194"/>
        <v>90</v>
      </c>
      <c r="AD251" s="80">
        <f t="shared" si="195"/>
        <v>40</v>
      </c>
      <c r="AE251" s="72">
        <v>9</v>
      </c>
      <c r="BM251"/>
      <c r="BO251" s="43"/>
      <c r="BQ251" s="26"/>
      <c r="BS251"/>
      <c r="BU251" s="26"/>
      <c r="BW251"/>
      <c r="BX251"/>
      <c r="BY251" s="26"/>
      <c r="BZ251" s="39"/>
    </row>
    <row r="252" spans="1:78" x14ac:dyDescent="0.3">
      <c r="A252" s="88">
        <v>4</v>
      </c>
      <c r="B252" s="72">
        <v>10</v>
      </c>
      <c r="C252" s="72"/>
      <c r="D252" s="73" t="s">
        <v>420</v>
      </c>
      <c r="E252" s="74">
        <f t="shared" si="200"/>
        <v>55</v>
      </c>
      <c r="F252" s="74">
        <f t="shared" si="189"/>
        <v>60</v>
      </c>
      <c r="G252" s="73">
        <f t="shared" si="181"/>
        <v>4.6999999999999984</v>
      </c>
      <c r="H252" s="73">
        <f t="shared" si="182"/>
        <v>56</v>
      </c>
      <c r="I252" s="73">
        <f t="shared" si="183"/>
        <v>0</v>
      </c>
      <c r="J252" s="75">
        <f t="shared" si="184"/>
        <v>1</v>
      </c>
      <c r="K252" s="76">
        <f t="shared" si="185"/>
        <v>42006.999999999993</v>
      </c>
      <c r="L252" s="76">
        <f t="shared" si="186"/>
        <v>140</v>
      </c>
      <c r="M252" s="78"/>
      <c r="N252" s="78"/>
      <c r="O252" s="82">
        <v>6</v>
      </c>
      <c r="P252" s="82" t="s">
        <v>551</v>
      </c>
      <c r="Q252" s="88">
        <v>4</v>
      </c>
      <c r="R252" s="57"/>
      <c r="S252" s="11">
        <f t="shared" si="196"/>
        <v>55</v>
      </c>
      <c r="T252" s="11">
        <f t="shared" si="197"/>
        <v>56</v>
      </c>
      <c r="U252" s="11">
        <f t="shared" si="198"/>
        <v>58</v>
      </c>
      <c r="V252" s="11">
        <f t="shared" si="199"/>
        <v>59</v>
      </c>
      <c r="W252" s="80">
        <f t="shared" si="187"/>
        <v>649.6</v>
      </c>
      <c r="X252" s="80">
        <f t="shared" si="190"/>
        <v>324.8</v>
      </c>
      <c r="Y252" s="80">
        <f t="shared" si="191"/>
        <v>210</v>
      </c>
      <c r="Z252" s="80">
        <f t="shared" si="192"/>
        <v>100</v>
      </c>
      <c r="AA252" s="80">
        <f t="shared" si="188"/>
        <v>136.29999999999995</v>
      </c>
      <c r="AB252" s="80">
        <f t="shared" si="193"/>
        <v>68.149999999999977</v>
      </c>
      <c r="AC252" s="80">
        <f t="shared" si="194"/>
        <v>40</v>
      </c>
      <c r="AD252" s="80">
        <f t="shared" si="195"/>
        <v>20</v>
      </c>
      <c r="AE252" s="72">
        <v>10</v>
      </c>
      <c r="BM252"/>
      <c r="BO252" s="43"/>
      <c r="BQ252" s="26"/>
      <c r="BS252"/>
      <c r="BU252" s="26"/>
      <c r="BW252"/>
      <c r="BX252"/>
      <c r="BY252" s="26"/>
      <c r="BZ252" s="39"/>
    </row>
    <row r="253" spans="1:78" x14ac:dyDescent="0.3">
      <c r="A253" s="88"/>
      <c r="B253" s="72">
        <v>11</v>
      </c>
      <c r="C253" s="72"/>
      <c r="D253" s="73" t="s">
        <v>420</v>
      </c>
      <c r="E253" s="74">
        <f t="shared" si="200"/>
        <v>61</v>
      </c>
      <c r="F253" s="74">
        <f t="shared" si="189"/>
        <v>66</v>
      </c>
      <c r="G253" s="73">
        <f t="shared" si="181"/>
        <v>4.9999999999999982</v>
      </c>
      <c r="H253" s="73">
        <f t="shared" si="182"/>
        <v>60</v>
      </c>
      <c r="I253" s="73">
        <f t="shared" si="183"/>
        <v>0</v>
      </c>
      <c r="J253" s="75">
        <f t="shared" si="184"/>
        <v>2</v>
      </c>
      <c r="K253" s="76">
        <f t="shared" si="185"/>
        <v>49016.999999999993</v>
      </c>
      <c r="L253" s="76">
        <f t="shared" si="186"/>
        <v>140</v>
      </c>
      <c r="M253" s="72"/>
      <c r="N253" s="72"/>
      <c r="O253" s="82"/>
      <c r="P253" s="82"/>
      <c r="Q253" s="88"/>
      <c r="R253" s="57"/>
      <c r="S253" s="11">
        <f t="shared" si="196"/>
        <v>61</v>
      </c>
      <c r="T253" s="11">
        <f t="shared" si="197"/>
        <v>62</v>
      </c>
      <c r="U253" s="11">
        <f t="shared" si="198"/>
        <v>64</v>
      </c>
      <c r="V253" s="11">
        <f t="shared" si="199"/>
        <v>65</v>
      </c>
      <c r="W253" s="80">
        <f t="shared" si="187"/>
        <v>1128</v>
      </c>
      <c r="X253" s="80">
        <f t="shared" si="190"/>
        <v>564</v>
      </c>
      <c r="Y253" s="80">
        <f t="shared" si="191"/>
        <v>370</v>
      </c>
      <c r="Z253" s="80">
        <f t="shared" si="192"/>
        <v>180</v>
      </c>
      <c r="AA253" s="80">
        <f t="shared" si="188"/>
        <v>234.99999999999991</v>
      </c>
      <c r="AB253" s="80">
        <f t="shared" si="193"/>
        <v>117.49999999999996</v>
      </c>
      <c r="AC253" s="80">
        <f t="shared" si="194"/>
        <v>70</v>
      </c>
      <c r="AD253" s="80">
        <f t="shared" si="195"/>
        <v>30</v>
      </c>
      <c r="AE253" s="72">
        <v>11</v>
      </c>
      <c r="BM253"/>
      <c r="BO253" s="43"/>
      <c r="BQ253" s="26"/>
      <c r="BS253"/>
      <c r="BU253" s="26"/>
      <c r="BW253"/>
      <c r="BX253"/>
      <c r="BY253" s="26"/>
      <c r="BZ253" s="39"/>
    </row>
    <row r="254" spans="1:78" x14ac:dyDescent="0.3">
      <c r="A254" s="88"/>
      <c r="B254" s="72">
        <v>12</v>
      </c>
      <c r="C254" s="72"/>
      <c r="D254" s="73" t="s">
        <v>420</v>
      </c>
      <c r="E254" s="74">
        <f t="shared" si="200"/>
        <v>67</v>
      </c>
      <c r="F254" s="74">
        <f t="shared" si="189"/>
        <v>72</v>
      </c>
      <c r="G254" s="73">
        <f t="shared" si="181"/>
        <v>5.299999999999998</v>
      </c>
      <c r="H254" s="73">
        <f t="shared" si="182"/>
        <v>64</v>
      </c>
      <c r="I254" s="73">
        <f t="shared" si="183"/>
        <v>0</v>
      </c>
      <c r="J254" s="75">
        <f t="shared" si="184"/>
        <v>3</v>
      </c>
      <c r="K254" s="76">
        <f t="shared" si="185"/>
        <v>59165.799999999988</v>
      </c>
      <c r="L254" s="76">
        <f t="shared" si="186"/>
        <v>140</v>
      </c>
      <c r="M254" s="72"/>
      <c r="N254" s="72"/>
      <c r="O254" s="82"/>
      <c r="P254" s="82"/>
      <c r="Q254" s="88"/>
      <c r="R254" s="57"/>
      <c r="S254" s="11">
        <f t="shared" si="196"/>
        <v>67</v>
      </c>
      <c r="T254" s="11">
        <f t="shared" si="197"/>
        <v>68</v>
      </c>
      <c r="U254" s="11">
        <f t="shared" si="198"/>
        <v>70</v>
      </c>
      <c r="V254" s="11">
        <f t="shared" si="199"/>
        <v>71</v>
      </c>
      <c r="W254" s="80">
        <f t="shared" si="187"/>
        <v>1689.6000000000001</v>
      </c>
      <c r="X254" s="80">
        <f t="shared" si="190"/>
        <v>844.80000000000007</v>
      </c>
      <c r="Y254" s="80">
        <f t="shared" si="191"/>
        <v>560</v>
      </c>
      <c r="Z254" s="80">
        <f t="shared" si="192"/>
        <v>280</v>
      </c>
      <c r="AA254" s="80">
        <f t="shared" si="188"/>
        <v>349.7999999999999</v>
      </c>
      <c r="AB254" s="80">
        <f t="shared" si="193"/>
        <v>174.89999999999995</v>
      </c>
      <c r="AC254" s="80">
        <f t="shared" si="194"/>
        <v>110</v>
      </c>
      <c r="AD254" s="80">
        <f t="shared" si="195"/>
        <v>50</v>
      </c>
      <c r="AE254" s="72">
        <v>12</v>
      </c>
      <c r="BM254"/>
      <c r="BO254" s="43"/>
      <c r="BQ254" s="26"/>
      <c r="BS254"/>
      <c r="BU254" s="26"/>
      <c r="BW254"/>
      <c r="BX254"/>
      <c r="BY254" s="26"/>
      <c r="BZ254" s="39"/>
    </row>
    <row r="255" spans="1:78" x14ac:dyDescent="0.3">
      <c r="A255" s="88">
        <v>5</v>
      </c>
      <c r="B255" s="72">
        <v>13</v>
      </c>
      <c r="C255" s="72"/>
      <c r="D255" s="73" t="s">
        <v>420</v>
      </c>
      <c r="E255" s="74">
        <f t="shared" si="200"/>
        <v>73</v>
      </c>
      <c r="F255" s="74">
        <f t="shared" si="189"/>
        <v>78</v>
      </c>
      <c r="G255" s="73">
        <f t="shared" si="181"/>
        <v>5.5999999999999979</v>
      </c>
      <c r="H255" s="73">
        <f t="shared" si="182"/>
        <v>68</v>
      </c>
      <c r="I255" s="73">
        <f t="shared" si="183"/>
        <v>0</v>
      </c>
      <c r="J255" s="75">
        <f t="shared" si="184"/>
        <v>2</v>
      </c>
      <c r="K255" s="76">
        <f t="shared" si="185"/>
        <v>65779.399999999994</v>
      </c>
      <c r="L255" s="76">
        <f t="shared" si="186"/>
        <v>160</v>
      </c>
      <c r="M255" s="72"/>
      <c r="N255" s="72"/>
      <c r="O255" s="82">
        <v>6</v>
      </c>
      <c r="P255" s="82" t="s">
        <v>551</v>
      </c>
      <c r="Q255" s="88">
        <v>5</v>
      </c>
      <c r="R255" s="57"/>
      <c r="S255" s="11">
        <f t="shared" si="196"/>
        <v>73</v>
      </c>
      <c r="T255" s="11">
        <f t="shared" si="197"/>
        <v>74</v>
      </c>
      <c r="U255" s="11">
        <f t="shared" si="198"/>
        <v>76</v>
      </c>
      <c r="V255" s="11">
        <f t="shared" si="199"/>
        <v>77</v>
      </c>
      <c r="W255" s="80">
        <f t="shared" si="187"/>
        <v>1387.2</v>
      </c>
      <c r="X255" s="80">
        <f t="shared" si="190"/>
        <v>693.6</v>
      </c>
      <c r="Y255" s="80">
        <f t="shared" si="191"/>
        <v>460</v>
      </c>
      <c r="Z255" s="80">
        <f t="shared" si="192"/>
        <v>230</v>
      </c>
      <c r="AA255" s="80">
        <f t="shared" si="188"/>
        <v>285.59999999999991</v>
      </c>
      <c r="AB255" s="80">
        <f t="shared" si="193"/>
        <v>142.79999999999995</v>
      </c>
      <c r="AC255" s="80">
        <f t="shared" si="194"/>
        <v>90</v>
      </c>
      <c r="AD255" s="80">
        <f t="shared" si="195"/>
        <v>40</v>
      </c>
      <c r="AE255" s="72">
        <v>13</v>
      </c>
      <c r="BM255"/>
      <c r="BO255" s="43"/>
      <c r="BQ255" s="26"/>
      <c r="BS255"/>
      <c r="BU255" s="26"/>
      <c r="BW255"/>
      <c r="BX255"/>
      <c r="BY255" s="26"/>
      <c r="BZ255" s="39"/>
    </row>
    <row r="256" spans="1:78" x14ac:dyDescent="0.3">
      <c r="A256" s="88"/>
      <c r="B256" s="72">
        <v>14</v>
      </c>
      <c r="C256" s="72"/>
      <c r="D256" s="73" t="s">
        <v>420</v>
      </c>
      <c r="E256" s="74">
        <f t="shared" si="200"/>
        <v>79</v>
      </c>
      <c r="F256" s="74">
        <f t="shared" si="189"/>
        <v>84</v>
      </c>
      <c r="G256" s="73">
        <f t="shared" si="181"/>
        <v>5.8999999999999977</v>
      </c>
      <c r="H256" s="73">
        <f t="shared" si="182"/>
        <v>72</v>
      </c>
      <c r="I256" s="73">
        <f t="shared" si="183"/>
        <v>0</v>
      </c>
      <c r="J256" s="75">
        <f t="shared" si="184"/>
        <v>3</v>
      </c>
      <c r="K256" s="76">
        <f t="shared" si="185"/>
        <v>75642.799999999988</v>
      </c>
      <c r="L256" s="76">
        <f t="shared" si="186"/>
        <v>160</v>
      </c>
      <c r="M256" s="72"/>
      <c r="N256" s="72"/>
      <c r="O256" s="82"/>
      <c r="P256" s="82"/>
      <c r="Q256" s="88"/>
      <c r="R256" s="57"/>
      <c r="S256" s="11">
        <f t="shared" si="196"/>
        <v>79</v>
      </c>
      <c r="T256" s="11">
        <f t="shared" si="197"/>
        <v>80</v>
      </c>
      <c r="U256" s="11">
        <f t="shared" si="198"/>
        <v>82</v>
      </c>
      <c r="V256" s="11">
        <f t="shared" si="199"/>
        <v>83</v>
      </c>
      <c r="W256" s="80">
        <f t="shared" si="187"/>
        <v>2044.8000000000002</v>
      </c>
      <c r="X256" s="80">
        <f t="shared" si="190"/>
        <v>1022.4000000000001</v>
      </c>
      <c r="Y256" s="80">
        <f t="shared" si="191"/>
        <v>680</v>
      </c>
      <c r="Z256" s="80">
        <f t="shared" si="192"/>
        <v>340</v>
      </c>
      <c r="AA256" s="80">
        <f t="shared" si="188"/>
        <v>418.89999999999986</v>
      </c>
      <c r="AB256" s="80">
        <f t="shared" si="193"/>
        <v>209.44999999999993</v>
      </c>
      <c r="AC256" s="80">
        <f t="shared" si="194"/>
        <v>130</v>
      </c>
      <c r="AD256" s="80">
        <f t="shared" si="195"/>
        <v>60</v>
      </c>
      <c r="AE256" s="72">
        <v>14</v>
      </c>
      <c r="BM256"/>
      <c r="BO256" s="43"/>
      <c r="BQ256" s="26"/>
      <c r="BS256"/>
      <c r="BU256" s="26"/>
      <c r="BW256"/>
      <c r="BX256"/>
      <c r="BY256" s="26"/>
      <c r="BZ256" s="39"/>
    </row>
    <row r="257" spans="1:78" x14ac:dyDescent="0.3">
      <c r="A257" s="88"/>
      <c r="B257" s="72">
        <v>15</v>
      </c>
      <c r="C257" s="72"/>
      <c r="D257" s="73" t="s">
        <v>420</v>
      </c>
      <c r="E257" s="74">
        <f t="shared" si="200"/>
        <v>85</v>
      </c>
      <c r="F257" s="74">
        <f t="shared" si="189"/>
        <v>90</v>
      </c>
      <c r="G257" s="73">
        <f t="shared" si="181"/>
        <v>6.1999999999999975</v>
      </c>
      <c r="H257" s="73">
        <f t="shared" si="182"/>
        <v>76</v>
      </c>
      <c r="I257" s="73">
        <f t="shared" si="183"/>
        <v>0</v>
      </c>
      <c r="J257" s="75">
        <f t="shared" si="184"/>
        <v>4</v>
      </c>
      <c r="K257" s="76">
        <f t="shared" si="185"/>
        <v>89878</v>
      </c>
      <c r="L257" s="76">
        <f t="shared" si="186"/>
        <v>160</v>
      </c>
      <c r="M257" s="72"/>
      <c r="N257" s="72"/>
      <c r="O257" s="82"/>
      <c r="P257" s="82"/>
      <c r="Q257" s="88"/>
      <c r="R257" s="57"/>
      <c r="S257" s="11">
        <f t="shared" si="196"/>
        <v>85</v>
      </c>
      <c r="T257" s="11">
        <f t="shared" si="197"/>
        <v>86</v>
      </c>
      <c r="U257" s="11">
        <f t="shared" si="198"/>
        <v>88</v>
      </c>
      <c r="V257" s="11">
        <f t="shared" si="199"/>
        <v>89</v>
      </c>
      <c r="W257" s="80">
        <f t="shared" si="187"/>
        <v>2766.4</v>
      </c>
      <c r="X257" s="80">
        <f t="shared" si="190"/>
        <v>1383.2</v>
      </c>
      <c r="Y257" s="80">
        <f t="shared" si="191"/>
        <v>920</v>
      </c>
      <c r="Z257" s="80">
        <f t="shared" si="192"/>
        <v>460</v>
      </c>
      <c r="AA257" s="80">
        <f t="shared" si="188"/>
        <v>564.19999999999982</v>
      </c>
      <c r="AB257" s="80">
        <f t="shared" si="193"/>
        <v>282.09999999999991</v>
      </c>
      <c r="AC257" s="80">
        <f t="shared" si="194"/>
        <v>180</v>
      </c>
      <c r="AD257" s="80">
        <f t="shared" si="195"/>
        <v>90</v>
      </c>
      <c r="AE257" s="72">
        <v>15</v>
      </c>
      <c r="BM257"/>
      <c r="BO257" s="43"/>
      <c r="BQ257" s="26"/>
      <c r="BS257"/>
      <c r="BU257" s="26"/>
      <c r="BW257"/>
      <c r="BX257"/>
      <c r="BY257" s="26"/>
      <c r="BZ257" s="39"/>
    </row>
    <row r="258" spans="1:78" x14ac:dyDescent="0.3">
      <c r="A258" s="88">
        <v>6</v>
      </c>
      <c r="B258" s="72">
        <v>16</v>
      </c>
      <c r="C258" s="72"/>
      <c r="D258" s="73" t="s">
        <v>420</v>
      </c>
      <c r="E258" s="74">
        <f t="shared" si="200"/>
        <v>91</v>
      </c>
      <c r="F258" s="74">
        <f t="shared" si="189"/>
        <v>96</v>
      </c>
      <c r="G258" s="73">
        <f t="shared" si="181"/>
        <v>6.4999999999999973</v>
      </c>
      <c r="H258" s="73">
        <f t="shared" si="182"/>
        <v>80</v>
      </c>
      <c r="I258" s="73">
        <f t="shared" si="183"/>
        <v>0</v>
      </c>
      <c r="J258" s="75">
        <f t="shared" si="184"/>
        <v>2</v>
      </c>
      <c r="K258" s="76">
        <f t="shared" si="185"/>
        <v>97817</v>
      </c>
      <c r="L258" s="76">
        <f t="shared" si="186"/>
        <v>180</v>
      </c>
      <c r="M258" s="72"/>
      <c r="N258" s="72"/>
      <c r="O258" s="82">
        <v>6</v>
      </c>
      <c r="P258" s="82" t="s">
        <v>551</v>
      </c>
      <c r="Q258" s="88">
        <v>6</v>
      </c>
      <c r="R258" s="57"/>
      <c r="S258" s="11">
        <f t="shared" si="196"/>
        <v>91</v>
      </c>
      <c r="T258" s="11">
        <f t="shared" si="197"/>
        <v>92</v>
      </c>
      <c r="U258" s="11">
        <f t="shared" si="198"/>
        <v>94</v>
      </c>
      <c r="V258" s="11">
        <f t="shared" si="199"/>
        <v>95</v>
      </c>
      <c r="W258" s="80">
        <f t="shared" si="187"/>
        <v>1632</v>
      </c>
      <c r="X258" s="80">
        <f t="shared" si="190"/>
        <v>816</v>
      </c>
      <c r="Y258" s="80">
        <f t="shared" si="191"/>
        <v>540</v>
      </c>
      <c r="Z258" s="80">
        <f t="shared" si="192"/>
        <v>270</v>
      </c>
      <c r="AA258" s="80">
        <f t="shared" si="188"/>
        <v>331.49999999999989</v>
      </c>
      <c r="AB258" s="80">
        <f t="shared" si="193"/>
        <v>165.74999999999994</v>
      </c>
      <c r="AC258" s="80">
        <f t="shared" si="194"/>
        <v>110</v>
      </c>
      <c r="AD258" s="80">
        <f t="shared" si="195"/>
        <v>50</v>
      </c>
      <c r="AE258" s="72">
        <v>16</v>
      </c>
      <c r="BM258"/>
      <c r="BO258" s="43"/>
      <c r="BQ258" s="26"/>
      <c r="BS258"/>
      <c r="BU258" s="26"/>
      <c r="BW258"/>
      <c r="BX258"/>
      <c r="BY258" s="26"/>
      <c r="BZ258" s="39"/>
    </row>
    <row r="259" spans="1:78" x14ac:dyDescent="0.3">
      <c r="A259" s="88"/>
      <c r="B259" s="72">
        <v>17</v>
      </c>
      <c r="C259" s="72"/>
      <c r="D259" s="73" t="s">
        <v>420</v>
      </c>
      <c r="E259" s="74">
        <f t="shared" si="200"/>
        <v>97</v>
      </c>
      <c r="F259" s="74">
        <f t="shared" si="189"/>
        <v>102</v>
      </c>
      <c r="G259" s="73">
        <f t="shared" si="181"/>
        <v>6.7999999999999972</v>
      </c>
      <c r="H259" s="73">
        <f t="shared" si="182"/>
        <v>84</v>
      </c>
      <c r="I259" s="73">
        <f t="shared" si="183"/>
        <v>0</v>
      </c>
      <c r="J259" s="75">
        <f t="shared" si="184"/>
        <v>3</v>
      </c>
      <c r="K259" s="76">
        <f t="shared" si="185"/>
        <v>110163.79999999999</v>
      </c>
      <c r="L259" s="76">
        <f t="shared" si="186"/>
        <v>180</v>
      </c>
      <c r="M259" s="72"/>
      <c r="N259" s="72"/>
      <c r="O259" s="82"/>
      <c r="P259" s="82"/>
      <c r="Q259" s="88"/>
      <c r="R259" s="57"/>
      <c r="S259" s="11">
        <f t="shared" si="196"/>
        <v>97</v>
      </c>
      <c r="T259" s="11">
        <f t="shared" si="197"/>
        <v>98</v>
      </c>
      <c r="U259" s="11">
        <f t="shared" si="198"/>
        <v>100</v>
      </c>
      <c r="V259" s="11">
        <f t="shared" si="199"/>
        <v>101</v>
      </c>
      <c r="W259" s="80">
        <f t="shared" si="187"/>
        <v>2385.6</v>
      </c>
      <c r="X259" s="80">
        <f t="shared" si="190"/>
        <v>1192.8</v>
      </c>
      <c r="Y259" s="80">
        <f t="shared" si="191"/>
        <v>790</v>
      </c>
      <c r="Z259" s="80">
        <f t="shared" si="192"/>
        <v>390</v>
      </c>
      <c r="AA259" s="80">
        <f t="shared" si="188"/>
        <v>482.79999999999978</v>
      </c>
      <c r="AB259" s="80">
        <f t="shared" si="193"/>
        <v>241.39999999999989</v>
      </c>
      <c r="AC259" s="80">
        <f t="shared" si="194"/>
        <v>160</v>
      </c>
      <c r="AD259" s="80">
        <f t="shared" si="195"/>
        <v>80</v>
      </c>
      <c r="AE259" s="72">
        <v>17</v>
      </c>
      <c r="BM259"/>
      <c r="BO259" s="43"/>
      <c r="BQ259" s="26"/>
      <c r="BS259"/>
      <c r="BU259" s="26"/>
      <c r="BW259"/>
      <c r="BX259"/>
      <c r="BY259" s="26"/>
      <c r="BZ259" s="39"/>
    </row>
    <row r="260" spans="1:78" x14ac:dyDescent="0.3">
      <c r="A260" s="88"/>
      <c r="B260" s="72">
        <v>18</v>
      </c>
      <c r="C260" s="72"/>
      <c r="D260" s="73" t="s">
        <v>420</v>
      </c>
      <c r="E260" s="74">
        <f t="shared" si="200"/>
        <v>103</v>
      </c>
      <c r="F260" s="74">
        <f t="shared" si="189"/>
        <v>108</v>
      </c>
      <c r="G260" s="73">
        <f t="shared" si="181"/>
        <v>7.099999999999997</v>
      </c>
      <c r="H260" s="73">
        <f t="shared" si="182"/>
        <v>88</v>
      </c>
      <c r="I260" s="73">
        <f t="shared" si="183"/>
        <v>0</v>
      </c>
      <c r="J260" s="75">
        <f t="shared" si="184"/>
        <v>4</v>
      </c>
      <c r="K260" s="76">
        <f t="shared" si="185"/>
        <v>127690.39999999998</v>
      </c>
      <c r="L260" s="76">
        <f t="shared" si="186"/>
        <v>180</v>
      </c>
      <c r="M260" s="72"/>
      <c r="N260" s="72"/>
      <c r="O260" s="82"/>
      <c r="P260" s="82"/>
      <c r="Q260" s="88"/>
      <c r="R260" s="57"/>
      <c r="S260" s="11">
        <f t="shared" si="196"/>
        <v>103</v>
      </c>
      <c r="T260" s="11">
        <f t="shared" si="197"/>
        <v>104</v>
      </c>
      <c r="U260" s="11">
        <f t="shared" si="198"/>
        <v>106</v>
      </c>
      <c r="V260" s="11">
        <f t="shared" si="199"/>
        <v>107</v>
      </c>
      <c r="W260" s="80">
        <f t="shared" si="187"/>
        <v>3203.2000000000003</v>
      </c>
      <c r="X260" s="80">
        <f t="shared" si="190"/>
        <v>1601.6000000000001</v>
      </c>
      <c r="Y260" s="80">
        <f t="shared" si="191"/>
        <v>1060</v>
      </c>
      <c r="Z260" s="80">
        <f t="shared" si="192"/>
        <v>530</v>
      </c>
      <c r="AA260" s="80">
        <f t="shared" si="188"/>
        <v>646.09999999999968</v>
      </c>
      <c r="AB260" s="80">
        <f t="shared" si="193"/>
        <v>323.04999999999984</v>
      </c>
      <c r="AC260" s="80">
        <f t="shared" si="194"/>
        <v>210</v>
      </c>
      <c r="AD260" s="80">
        <f t="shared" si="195"/>
        <v>100</v>
      </c>
      <c r="AE260" s="72">
        <v>18</v>
      </c>
      <c r="BM260"/>
      <c r="BO260" s="43"/>
      <c r="BQ260" s="26"/>
      <c r="BS260"/>
      <c r="BU260" s="26"/>
      <c r="BW260"/>
      <c r="BX260"/>
      <c r="BY260" s="26"/>
      <c r="BZ260" s="39"/>
    </row>
    <row r="261" spans="1:78" x14ac:dyDescent="0.3">
      <c r="A261" s="88">
        <v>7</v>
      </c>
      <c r="B261" s="25">
        <v>19</v>
      </c>
      <c r="C261" s="25"/>
      <c r="D261" t="s">
        <v>420</v>
      </c>
      <c r="E261" s="11">
        <f t="shared" si="200"/>
        <v>109</v>
      </c>
      <c r="F261" s="11">
        <f t="shared" si="189"/>
        <v>114</v>
      </c>
      <c r="G261">
        <f t="shared" si="181"/>
        <v>7.3999999999999968</v>
      </c>
      <c r="H261">
        <f t="shared" si="182"/>
        <v>92</v>
      </c>
      <c r="I261">
        <f t="shared" si="183"/>
        <v>0</v>
      </c>
      <c r="J261" s="55">
        <f t="shared" si="184"/>
        <v>2</v>
      </c>
      <c r="K261" s="56">
        <f t="shared" si="185"/>
        <v>139015.59999999998</v>
      </c>
      <c r="L261" s="56">
        <f t="shared" si="186"/>
        <v>200</v>
      </c>
      <c r="M261" s="72"/>
      <c r="N261" s="72"/>
      <c r="O261" s="82">
        <v>7</v>
      </c>
      <c r="P261" s="82" t="s">
        <v>552</v>
      </c>
      <c r="Q261" s="88">
        <v>7</v>
      </c>
      <c r="R261" s="57"/>
      <c r="S261" s="11">
        <f t="shared" si="196"/>
        <v>109</v>
      </c>
      <c r="T261" s="11">
        <f t="shared" si="197"/>
        <v>110</v>
      </c>
      <c r="U261" s="11">
        <f t="shared" si="198"/>
        <v>112</v>
      </c>
      <c r="V261" s="11">
        <f t="shared" si="199"/>
        <v>113</v>
      </c>
      <c r="W261" s="80">
        <f t="shared" si="187"/>
        <v>2134.4</v>
      </c>
      <c r="X261" s="80">
        <f t="shared" si="190"/>
        <v>1067.2</v>
      </c>
      <c r="Y261" s="80">
        <f t="shared" si="191"/>
        <v>710</v>
      </c>
      <c r="Z261" s="80">
        <f t="shared" si="192"/>
        <v>350</v>
      </c>
      <c r="AA261" s="80">
        <f t="shared" si="188"/>
        <v>429.19999999999982</v>
      </c>
      <c r="AB261" s="80">
        <f t="shared" si="193"/>
        <v>214.59999999999991</v>
      </c>
      <c r="AC261" s="80">
        <f t="shared" si="194"/>
        <v>140</v>
      </c>
      <c r="AD261" s="80">
        <f t="shared" si="195"/>
        <v>70</v>
      </c>
      <c r="AE261" s="68">
        <v>19</v>
      </c>
      <c r="BM261"/>
      <c r="BO261" s="43"/>
      <c r="BQ261" s="26"/>
      <c r="BS261"/>
      <c r="BU261" s="26"/>
      <c r="BW261"/>
      <c r="BX261"/>
      <c r="BY261" s="26"/>
      <c r="BZ261" s="39"/>
    </row>
    <row r="262" spans="1:78" x14ac:dyDescent="0.3">
      <c r="A262" s="88"/>
      <c r="B262" s="25">
        <v>20</v>
      </c>
      <c r="C262" s="25"/>
      <c r="D262" t="s">
        <v>420</v>
      </c>
      <c r="E262" s="11">
        <f t="shared" si="200"/>
        <v>115</v>
      </c>
      <c r="F262" s="11">
        <f t="shared" si="189"/>
        <v>120</v>
      </c>
      <c r="G262">
        <f t="shared" si="181"/>
        <v>7.6999999999999966</v>
      </c>
      <c r="H262">
        <f t="shared" si="182"/>
        <v>96</v>
      </c>
      <c r="I262">
        <f t="shared" si="183"/>
        <v>0</v>
      </c>
      <c r="J262" s="55">
        <f t="shared" si="184"/>
        <v>3</v>
      </c>
      <c r="K262" s="56">
        <f t="shared" si="185"/>
        <v>155007.79999999999</v>
      </c>
      <c r="L262" s="56">
        <f t="shared" si="186"/>
        <v>200</v>
      </c>
      <c r="M262" s="72"/>
      <c r="N262" s="72"/>
      <c r="O262" s="82"/>
      <c r="P262" s="82"/>
      <c r="Q262" s="88"/>
      <c r="R262" s="57"/>
      <c r="S262" s="11">
        <f t="shared" si="196"/>
        <v>115</v>
      </c>
      <c r="T262" s="11">
        <f t="shared" si="197"/>
        <v>116</v>
      </c>
      <c r="U262" s="11">
        <f t="shared" si="198"/>
        <v>118</v>
      </c>
      <c r="V262" s="11">
        <f t="shared" si="199"/>
        <v>119</v>
      </c>
      <c r="W262" s="80">
        <f t="shared" si="187"/>
        <v>3110.4</v>
      </c>
      <c r="X262" s="80">
        <f t="shared" si="190"/>
        <v>1555.2</v>
      </c>
      <c r="Y262" s="80">
        <f t="shared" si="191"/>
        <v>1030</v>
      </c>
      <c r="Z262" s="80">
        <f t="shared" si="192"/>
        <v>510</v>
      </c>
      <c r="AA262" s="80">
        <f t="shared" si="188"/>
        <v>623.6999999999997</v>
      </c>
      <c r="AB262" s="80">
        <f t="shared" si="193"/>
        <v>311.84999999999985</v>
      </c>
      <c r="AC262" s="80">
        <f t="shared" si="194"/>
        <v>200</v>
      </c>
      <c r="AD262" s="80">
        <f t="shared" si="195"/>
        <v>100</v>
      </c>
      <c r="AE262" s="68">
        <v>20</v>
      </c>
      <c r="BM262"/>
      <c r="BO262" s="43"/>
      <c r="BQ262" s="26"/>
      <c r="BS262"/>
      <c r="BU262" s="26"/>
      <c r="BW262"/>
      <c r="BX262"/>
      <c r="BY262" s="26"/>
      <c r="BZ262" s="39"/>
    </row>
    <row r="263" spans="1:78" x14ac:dyDescent="0.3">
      <c r="A263" s="88"/>
      <c r="B263" s="25">
        <v>21</v>
      </c>
      <c r="C263" s="25"/>
      <c r="D263" t="s">
        <v>420</v>
      </c>
      <c r="E263" s="11">
        <f t="shared" si="200"/>
        <v>121</v>
      </c>
      <c r="F263" s="11">
        <f t="shared" si="189"/>
        <v>126</v>
      </c>
      <c r="G263">
        <f t="shared" si="181"/>
        <v>7.9999999999999964</v>
      </c>
      <c r="H263">
        <f t="shared" si="182"/>
        <v>100</v>
      </c>
      <c r="I263">
        <f t="shared" si="183"/>
        <v>0</v>
      </c>
      <c r="J263" s="55">
        <f t="shared" si="184"/>
        <v>4</v>
      </c>
      <c r="K263" s="56">
        <f t="shared" si="185"/>
        <v>176449.8</v>
      </c>
      <c r="L263" s="56">
        <f t="shared" si="186"/>
        <v>200</v>
      </c>
      <c r="M263" s="72"/>
      <c r="N263" s="72"/>
      <c r="O263" s="82"/>
      <c r="P263" s="82"/>
      <c r="Q263" s="88"/>
      <c r="R263" s="57"/>
      <c r="S263" s="11">
        <f t="shared" si="196"/>
        <v>121</v>
      </c>
      <c r="T263" s="11">
        <f t="shared" si="197"/>
        <v>122</v>
      </c>
      <c r="U263" s="11">
        <f t="shared" si="198"/>
        <v>124</v>
      </c>
      <c r="V263" s="11">
        <f t="shared" si="199"/>
        <v>125</v>
      </c>
      <c r="W263" s="80">
        <f t="shared" si="187"/>
        <v>4160</v>
      </c>
      <c r="X263" s="80">
        <f t="shared" si="190"/>
        <v>2080</v>
      </c>
      <c r="Y263" s="80">
        <f t="shared" si="191"/>
        <v>1380</v>
      </c>
      <c r="Z263" s="80">
        <f t="shared" si="192"/>
        <v>690</v>
      </c>
      <c r="AA263" s="80">
        <f t="shared" si="188"/>
        <v>831.99999999999966</v>
      </c>
      <c r="AB263" s="80">
        <f t="shared" si="193"/>
        <v>415.99999999999983</v>
      </c>
      <c r="AC263" s="80">
        <f t="shared" si="194"/>
        <v>270</v>
      </c>
      <c r="AD263" s="80">
        <f t="shared" si="195"/>
        <v>130</v>
      </c>
      <c r="AE263" s="68">
        <v>21</v>
      </c>
      <c r="BM263"/>
      <c r="BO263" s="43"/>
      <c r="BQ263" s="26"/>
      <c r="BS263"/>
      <c r="BU263" s="26"/>
      <c r="BW263"/>
      <c r="BX263"/>
      <c r="BY263" s="26"/>
      <c r="BZ263" s="39"/>
    </row>
    <row r="264" spans="1:78" x14ac:dyDescent="0.3">
      <c r="A264" s="88">
        <v>8</v>
      </c>
      <c r="B264" s="25">
        <v>22</v>
      </c>
      <c r="C264" s="25"/>
      <c r="D264" t="s">
        <v>420</v>
      </c>
      <c r="E264" s="11">
        <f t="shared" si="200"/>
        <v>127</v>
      </c>
      <c r="F264" s="11">
        <f t="shared" si="189"/>
        <v>132</v>
      </c>
      <c r="G264">
        <f t="shared" si="181"/>
        <v>8.2999999999999972</v>
      </c>
      <c r="H264">
        <f t="shared" si="182"/>
        <v>104</v>
      </c>
      <c r="I264">
        <f t="shared" si="183"/>
        <v>0</v>
      </c>
      <c r="J264" s="55">
        <f t="shared" si="184"/>
        <v>2</v>
      </c>
      <c r="K264" s="56">
        <f t="shared" si="185"/>
        <v>190888.19999999998</v>
      </c>
      <c r="L264" s="56">
        <f t="shared" si="186"/>
        <v>220</v>
      </c>
      <c r="M264" s="72"/>
      <c r="N264" s="72"/>
      <c r="O264" s="82">
        <v>7</v>
      </c>
      <c r="P264" s="82" t="s">
        <v>552</v>
      </c>
      <c r="Q264" s="88">
        <v>8</v>
      </c>
      <c r="R264" s="57"/>
      <c r="S264" s="11">
        <f t="shared" si="196"/>
        <v>127</v>
      </c>
      <c r="T264" s="11">
        <f t="shared" si="197"/>
        <v>128</v>
      </c>
      <c r="U264" s="11">
        <f t="shared" si="198"/>
        <v>130</v>
      </c>
      <c r="V264" s="11">
        <f t="shared" si="199"/>
        <v>131</v>
      </c>
      <c r="W264" s="80">
        <f t="shared" si="187"/>
        <v>2412.8000000000002</v>
      </c>
      <c r="X264" s="80">
        <f t="shared" si="190"/>
        <v>1206.4000000000001</v>
      </c>
      <c r="Y264" s="80">
        <f t="shared" si="191"/>
        <v>800</v>
      </c>
      <c r="Z264" s="80">
        <f t="shared" si="192"/>
        <v>400</v>
      </c>
      <c r="AA264" s="80">
        <f t="shared" si="188"/>
        <v>481.39999999999986</v>
      </c>
      <c r="AB264" s="80">
        <f t="shared" si="193"/>
        <v>240.69999999999993</v>
      </c>
      <c r="AC264" s="80">
        <f t="shared" si="194"/>
        <v>160</v>
      </c>
      <c r="AD264" s="80">
        <f t="shared" si="195"/>
        <v>80</v>
      </c>
      <c r="AE264" s="68">
        <v>22</v>
      </c>
      <c r="BM264"/>
      <c r="BO264" s="43"/>
      <c r="BQ264" s="26"/>
      <c r="BS264"/>
      <c r="BU264" s="26"/>
      <c r="BW264"/>
      <c r="BX264"/>
      <c r="BY264" s="26"/>
      <c r="BZ264" s="39"/>
    </row>
    <row r="265" spans="1:78" x14ac:dyDescent="0.3">
      <c r="A265" s="88"/>
      <c r="B265" s="25">
        <v>23</v>
      </c>
      <c r="C265" s="25"/>
      <c r="D265" t="s">
        <v>420</v>
      </c>
      <c r="E265" s="11">
        <f t="shared" si="200"/>
        <v>133</v>
      </c>
      <c r="F265" s="11">
        <f t="shared" si="189"/>
        <v>138</v>
      </c>
      <c r="G265">
        <f t="shared" si="181"/>
        <v>8.5999999999999979</v>
      </c>
      <c r="H265">
        <f t="shared" si="182"/>
        <v>108</v>
      </c>
      <c r="I265">
        <f t="shared" si="183"/>
        <v>0</v>
      </c>
      <c r="J265" s="55">
        <f t="shared" si="184"/>
        <v>3</v>
      </c>
      <c r="K265" s="56">
        <f t="shared" si="185"/>
        <v>210117.8</v>
      </c>
      <c r="L265" s="56">
        <f t="shared" si="186"/>
        <v>220</v>
      </c>
      <c r="M265" s="72"/>
      <c r="N265" s="72"/>
      <c r="O265" s="82"/>
      <c r="P265" s="82"/>
      <c r="Q265" s="88"/>
      <c r="R265" s="57"/>
      <c r="S265" s="11">
        <f t="shared" si="196"/>
        <v>133</v>
      </c>
      <c r="T265" s="11">
        <f t="shared" si="197"/>
        <v>134</v>
      </c>
      <c r="U265" s="11">
        <f t="shared" si="198"/>
        <v>136</v>
      </c>
      <c r="V265" s="11">
        <f t="shared" si="199"/>
        <v>137</v>
      </c>
      <c r="W265" s="80">
        <f t="shared" si="187"/>
        <v>3499.2000000000003</v>
      </c>
      <c r="X265" s="80">
        <f t="shared" si="190"/>
        <v>1749.6000000000001</v>
      </c>
      <c r="Y265" s="80">
        <f t="shared" si="191"/>
        <v>1160</v>
      </c>
      <c r="Z265" s="80">
        <f t="shared" si="192"/>
        <v>580</v>
      </c>
      <c r="AA265" s="80">
        <f t="shared" si="188"/>
        <v>696.5999999999998</v>
      </c>
      <c r="AB265" s="80">
        <f t="shared" si="193"/>
        <v>348.2999999999999</v>
      </c>
      <c r="AC265" s="80">
        <f t="shared" si="194"/>
        <v>230</v>
      </c>
      <c r="AD265" s="80">
        <f t="shared" si="195"/>
        <v>110</v>
      </c>
      <c r="AE265" s="68">
        <v>23</v>
      </c>
      <c r="BM265"/>
      <c r="BO265" s="43"/>
      <c r="BQ265" s="26"/>
      <c r="BS265"/>
      <c r="BU265" s="26"/>
      <c r="BW265"/>
      <c r="BX265"/>
      <c r="BY265" s="26"/>
      <c r="BZ265" s="39"/>
    </row>
    <row r="266" spans="1:78" x14ac:dyDescent="0.3">
      <c r="A266" s="88"/>
      <c r="B266" s="25">
        <v>24</v>
      </c>
      <c r="C266" s="25"/>
      <c r="D266" t="s">
        <v>420</v>
      </c>
      <c r="E266" s="11">
        <f t="shared" si="200"/>
        <v>139</v>
      </c>
      <c r="F266" s="11">
        <f t="shared" si="189"/>
        <v>144</v>
      </c>
      <c r="G266">
        <f t="shared" si="181"/>
        <v>8.8999999999999986</v>
      </c>
      <c r="H266">
        <f t="shared" si="182"/>
        <v>112</v>
      </c>
      <c r="I266">
        <f t="shared" si="183"/>
        <v>0</v>
      </c>
      <c r="J266" s="55">
        <f t="shared" si="184"/>
        <v>4</v>
      </c>
      <c r="K266" s="56">
        <f t="shared" si="185"/>
        <v>234921.39999999997</v>
      </c>
      <c r="L266" s="56">
        <f t="shared" si="186"/>
        <v>220</v>
      </c>
      <c r="M266" s="72"/>
      <c r="N266" s="72"/>
      <c r="O266" s="82"/>
      <c r="P266" s="82"/>
      <c r="Q266" s="88"/>
      <c r="R266" s="57"/>
      <c r="S266" s="11">
        <f t="shared" si="196"/>
        <v>139</v>
      </c>
      <c r="T266" s="11">
        <f t="shared" si="197"/>
        <v>140</v>
      </c>
      <c r="U266" s="11">
        <f t="shared" si="198"/>
        <v>142</v>
      </c>
      <c r="V266" s="11">
        <f t="shared" si="199"/>
        <v>143</v>
      </c>
      <c r="W266" s="80">
        <f t="shared" si="187"/>
        <v>4659.2</v>
      </c>
      <c r="X266" s="80">
        <f t="shared" si="190"/>
        <v>2329.6</v>
      </c>
      <c r="Y266" s="80">
        <f t="shared" si="191"/>
        <v>1550</v>
      </c>
      <c r="Z266" s="80">
        <f t="shared" si="192"/>
        <v>770</v>
      </c>
      <c r="AA266" s="80">
        <f t="shared" si="188"/>
        <v>925.59999999999991</v>
      </c>
      <c r="AB266" s="80">
        <f t="shared" si="193"/>
        <v>462.79999999999995</v>
      </c>
      <c r="AC266" s="80">
        <f t="shared" si="194"/>
        <v>300</v>
      </c>
      <c r="AD266" s="80">
        <f t="shared" si="195"/>
        <v>150</v>
      </c>
      <c r="AE266" s="68">
        <v>24</v>
      </c>
      <c r="BM266"/>
      <c r="BO266" s="43"/>
      <c r="BQ266" s="26"/>
      <c r="BS266"/>
      <c r="BU266" s="26"/>
      <c r="BW266"/>
      <c r="BX266"/>
      <c r="BY266" s="26"/>
      <c r="BZ266" s="39"/>
    </row>
    <row r="267" spans="1:78" x14ac:dyDescent="0.3">
      <c r="A267" s="88">
        <v>9</v>
      </c>
      <c r="B267" s="25">
        <v>25</v>
      </c>
      <c r="C267" s="25"/>
      <c r="D267" t="s">
        <v>420</v>
      </c>
      <c r="E267" s="11">
        <f t="shared" si="200"/>
        <v>145</v>
      </c>
      <c r="F267" s="11">
        <f t="shared" si="189"/>
        <v>150</v>
      </c>
      <c r="G267">
        <f t="shared" si="181"/>
        <v>9.1999999999999993</v>
      </c>
      <c r="H267">
        <f t="shared" si="182"/>
        <v>116</v>
      </c>
      <c r="I267">
        <f t="shared" si="183"/>
        <v>0</v>
      </c>
      <c r="J267" s="55">
        <f t="shared" si="184"/>
        <v>3</v>
      </c>
      <c r="K267" s="56">
        <f t="shared" si="185"/>
        <v>252839.39999999997</v>
      </c>
      <c r="L267" s="56">
        <f t="shared" si="186"/>
        <v>240</v>
      </c>
      <c r="M267" s="72"/>
      <c r="N267" s="72"/>
      <c r="O267" s="82">
        <v>7</v>
      </c>
      <c r="P267" s="82" t="s">
        <v>552</v>
      </c>
      <c r="Q267" s="88">
        <v>9</v>
      </c>
      <c r="R267" s="57"/>
      <c r="S267" s="11">
        <f t="shared" si="196"/>
        <v>145</v>
      </c>
      <c r="T267" s="11">
        <f t="shared" si="197"/>
        <v>146</v>
      </c>
      <c r="U267" s="11">
        <f t="shared" si="198"/>
        <v>148</v>
      </c>
      <c r="V267" s="11">
        <f t="shared" si="199"/>
        <v>149</v>
      </c>
      <c r="W267" s="80">
        <f t="shared" si="187"/>
        <v>4176</v>
      </c>
      <c r="X267" s="80">
        <f t="shared" si="190"/>
        <v>2088</v>
      </c>
      <c r="Y267" s="80">
        <f t="shared" si="191"/>
        <v>1390</v>
      </c>
      <c r="Z267" s="80">
        <f t="shared" si="192"/>
        <v>690</v>
      </c>
      <c r="AA267" s="80">
        <f t="shared" si="188"/>
        <v>827.99999999999989</v>
      </c>
      <c r="AB267" s="80">
        <f t="shared" si="193"/>
        <v>413.99999999999994</v>
      </c>
      <c r="AC267" s="80">
        <f t="shared" si="194"/>
        <v>270</v>
      </c>
      <c r="AD267" s="80">
        <f t="shared" si="195"/>
        <v>130</v>
      </c>
      <c r="AE267" s="68">
        <v>25</v>
      </c>
      <c r="BM267"/>
      <c r="BO267" s="43"/>
      <c r="BQ267" s="26"/>
      <c r="BS267"/>
      <c r="BU267" s="26"/>
      <c r="BW267"/>
      <c r="BX267"/>
      <c r="BY267" s="26"/>
      <c r="BZ267" s="39"/>
    </row>
    <row r="268" spans="1:78" x14ac:dyDescent="0.3">
      <c r="A268" s="88"/>
      <c r="B268" s="25">
        <v>26</v>
      </c>
      <c r="C268" s="25"/>
      <c r="D268" t="s">
        <v>420</v>
      </c>
      <c r="E268" s="11">
        <f t="shared" si="200"/>
        <v>151</v>
      </c>
      <c r="F268" s="11">
        <f t="shared" si="189"/>
        <v>156</v>
      </c>
      <c r="G268">
        <f t="shared" si="181"/>
        <v>9.5</v>
      </c>
      <c r="H268">
        <f t="shared" si="182"/>
        <v>120</v>
      </c>
      <c r="I268">
        <f t="shared" si="183"/>
        <v>0</v>
      </c>
      <c r="J268" s="55">
        <f t="shared" si="184"/>
        <v>4</v>
      </c>
      <c r="K268" s="56">
        <f t="shared" si="185"/>
        <v>275844.39999999997</v>
      </c>
      <c r="L268" s="56">
        <f t="shared" si="186"/>
        <v>240</v>
      </c>
      <c r="M268" s="72"/>
      <c r="N268" s="72"/>
      <c r="O268" s="82"/>
      <c r="P268" s="82"/>
      <c r="Q268" s="88"/>
      <c r="R268" s="57"/>
      <c r="S268" s="11">
        <f t="shared" si="196"/>
        <v>151</v>
      </c>
      <c r="T268" s="11">
        <f t="shared" si="197"/>
        <v>152</v>
      </c>
      <c r="U268" s="11">
        <f t="shared" si="198"/>
        <v>154</v>
      </c>
      <c r="V268" s="11">
        <f t="shared" si="199"/>
        <v>155</v>
      </c>
      <c r="W268" s="80">
        <f t="shared" si="187"/>
        <v>5520</v>
      </c>
      <c r="X268" s="80">
        <f t="shared" si="190"/>
        <v>2760</v>
      </c>
      <c r="Y268" s="80">
        <f t="shared" si="191"/>
        <v>1840</v>
      </c>
      <c r="Z268" s="80">
        <f t="shared" si="192"/>
        <v>920</v>
      </c>
      <c r="AA268" s="80">
        <f t="shared" si="188"/>
        <v>1092.5</v>
      </c>
      <c r="AB268" s="80">
        <f t="shared" si="193"/>
        <v>546.25</v>
      </c>
      <c r="AC268" s="80">
        <f t="shared" si="194"/>
        <v>360</v>
      </c>
      <c r="AD268" s="80">
        <f t="shared" si="195"/>
        <v>180</v>
      </c>
      <c r="AE268" s="68">
        <v>26</v>
      </c>
      <c r="BM268"/>
      <c r="BO268" s="43"/>
      <c r="BQ268" s="26"/>
      <c r="BS268"/>
      <c r="BU268" s="26"/>
      <c r="BW268"/>
      <c r="BX268"/>
      <c r="BY268" s="26"/>
      <c r="BZ268" s="39"/>
    </row>
    <row r="269" spans="1:78" x14ac:dyDescent="0.3">
      <c r="A269" s="88"/>
      <c r="B269" s="25">
        <v>27</v>
      </c>
      <c r="C269" s="25"/>
      <c r="D269" t="s">
        <v>420</v>
      </c>
      <c r="E269" s="11">
        <f t="shared" si="200"/>
        <v>157</v>
      </c>
      <c r="F269" s="11">
        <f t="shared" si="189"/>
        <v>162</v>
      </c>
      <c r="G269">
        <f t="shared" si="181"/>
        <v>9.8000000000000007</v>
      </c>
      <c r="H269">
        <f t="shared" si="182"/>
        <v>124</v>
      </c>
      <c r="I269">
        <f t="shared" si="183"/>
        <v>0</v>
      </c>
      <c r="J269" s="55">
        <f t="shared" si="184"/>
        <v>5</v>
      </c>
      <c r="K269" s="56">
        <f t="shared" si="185"/>
        <v>304726.39999999997</v>
      </c>
      <c r="L269" s="56">
        <f t="shared" si="186"/>
        <v>240</v>
      </c>
      <c r="M269" s="72"/>
      <c r="N269" s="72"/>
      <c r="O269" s="82"/>
      <c r="P269" s="82"/>
      <c r="Q269" s="88"/>
      <c r="R269" s="57"/>
      <c r="S269" s="11">
        <f t="shared" si="196"/>
        <v>157</v>
      </c>
      <c r="T269" s="11">
        <f t="shared" si="197"/>
        <v>158</v>
      </c>
      <c r="U269" s="11">
        <f t="shared" si="198"/>
        <v>160</v>
      </c>
      <c r="V269" s="11">
        <f t="shared" si="199"/>
        <v>161</v>
      </c>
      <c r="W269" s="80">
        <f t="shared" si="187"/>
        <v>6944</v>
      </c>
      <c r="X269" s="80">
        <f t="shared" si="190"/>
        <v>3472</v>
      </c>
      <c r="Y269" s="80">
        <f t="shared" si="191"/>
        <v>2310</v>
      </c>
      <c r="Z269" s="80">
        <f t="shared" si="192"/>
        <v>1150</v>
      </c>
      <c r="AA269" s="80">
        <f t="shared" si="188"/>
        <v>1372</v>
      </c>
      <c r="AB269" s="80">
        <f t="shared" si="193"/>
        <v>686</v>
      </c>
      <c r="AC269" s="80">
        <f t="shared" si="194"/>
        <v>450</v>
      </c>
      <c r="AD269" s="80">
        <f t="shared" si="195"/>
        <v>220</v>
      </c>
      <c r="AE269" s="68">
        <v>27</v>
      </c>
      <c r="BM269"/>
      <c r="BO269" s="43"/>
      <c r="BQ269" s="26"/>
      <c r="BS269"/>
      <c r="BU269" s="26"/>
      <c r="BW269"/>
      <c r="BX269"/>
      <c r="BY269" s="26"/>
      <c r="BZ269" s="39"/>
    </row>
    <row r="270" spans="1:78" x14ac:dyDescent="0.3">
      <c r="A270" s="88">
        <v>10</v>
      </c>
      <c r="B270" s="25">
        <v>28</v>
      </c>
      <c r="C270" s="25"/>
      <c r="D270" t="s">
        <v>420</v>
      </c>
      <c r="E270" s="11">
        <f t="shared" si="200"/>
        <v>163</v>
      </c>
      <c r="F270" s="11">
        <f t="shared" si="189"/>
        <v>168</v>
      </c>
      <c r="G270">
        <f t="shared" si="181"/>
        <v>10.100000000000001</v>
      </c>
      <c r="H270">
        <f t="shared" si="182"/>
        <v>128</v>
      </c>
      <c r="I270">
        <f t="shared" si="183"/>
        <v>0</v>
      </c>
      <c r="J270" s="55">
        <f t="shared" si="184"/>
        <v>3</v>
      </c>
      <c r="K270" s="56">
        <f t="shared" si="185"/>
        <v>324530.39999999997</v>
      </c>
      <c r="L270" s="56">
        <f t="shared" si="186"/>
        <v>260</v>
      </c>
      <c r="M270" s="72"/>
      <c r="N270" s="72"/>
      <c r="O270" s="82">
        <v>7</v>
      </c>
      <c r="P270" s="82" t="s">
        <v>552</v>
      </c>
      <c r="Q270" s="88">
        <v>10</v>
      </c>
      <c r="R270" s="57"/>
      <c r="S270" s="11">
        <f t="shared" si="196"/>
        <v>163</v>
      </c>
      <c r="T270" s="11">
        <f t="shared" si="197"/>
        <v>164</v>
      </c>
      <c r="U270" s="11">
        <f t="shared" si="198"/>
        <v>166</v>
      </c>
      <c r="V270" s="11">
        <f t="shared" si="199"/>
        <v>167</v>
      </c>
      <c r="W270" s="80">
        <f t="shared" si="187"/>
        <v>4608</v>
      </c>
      <c r="X270" s="80">
        <f t="shared" si="190"/>
        <v>2304</v>
      </c>
      <c r="Y270" s="80">
        <f t="shared" si="191"/>
        <v>1530</v>
      </c>
      <c r="Z270" s="80">
        <f t="shared" si="192"/>
        <v>760</v>
      </c>
      <c r="AA270" s="80">
        <f t="shared" si="188"/>
        <v>909.00000000000011</v>
      </c>
      <c r="AB270" s="80">
        <f t="shared" si="193"/>
        <v>454.50000000000006</v>
      </c>
      <c r="AC270" s="80">
        <f t="shared" si="194"/>
        <v>300</v>
      </c>
      <c r="AD270" s="80">
        <f t="shared" si="195"/>
        <v>150</v>
      </c>
      <c r="AE270" s="68">
        <v>28</v>
      </c>
      <c r="BM270"/>
      <c r="BO270" s="43"/>
      <c r="BQ270" s="26"/>
      <c r="BS270"/>
      <c r="BU270" s="26"/>
      <c r="BW270"/>
      <c r="BX270"/>
      <c r="BY270" s="26"/>
      <c r="BZ270" s="39"/>
    </row>
    <row r="271" spans="1:78" x14ac:dyDescent="0.3">
      <c r="A271" s="88"/>
      <c r="B271" s="25">
        <v>29</v>
      </c>
      <c r="C271" s="25"/>
      <c r="D271" t="s">
        <v>420</v>
      </c>
      <c r="E271" s="11">
        <f t="shared" si="200"/>
        <v>169</v>
      </c>
      <c r="F271" s="11">
        <f t="shared" si="189"/>
        <v>174</v>
      </c>
      <c r="G271">
        <f t="shared" si="181"/>
        <v>10.400000000000002</v>
      </c>
      <c r="H271">
        <f t="shared" si="182"/>
        <v>132</v>
      </c>
      <c r="I271">
        <f t="shared" si="183"/>
        <v>0</v>
      </c>
      <c r="J271" s="55">
        <f t="shared" si="184"/>
        <v>4</v>
      </c>
      <c r="K271" s="56">
        <f t="shared" si="185"/>
        <v>349556.39999999997</v>
      </c>
      <c r="L271" s="56">
        <f t="shared" si="186"/>
        <v>260</v>
      </c>
      <c r="M271" s="72"/>
      <c r="N271" s="72"/>
      <c r="P271" s="25"/>
      <c r="Q271" s="88"/>
      <c r="R271" s="57"/>
      <c r="S271" s="11">
        <f t="shared" si="196"/>
        <v>169</v>
      </c>
      <c r="T271" s="11">
        <f t="shared" si="197"/>
        <v>170</v>
      </c>
      <c r="U271" s="11">
        <f t="shared" si="198"/>
        <v>172</v>
      </c>
      <c r="V271" s="11">
        <f t="shared" si="199"/>
        <v>173</v>
      </c>
      <c r="W271" s="80">
        <f t="shared" si="187"/>
        <v>6072</v>
      </c>
      <c r="X271" s="80">
        <f t="shared" si="190"/>
        <v>3036</v>
      </c>
      <c r="Y271" s="80">
        <f t="shared" si="191"/>
        <v>2020</v>
      </c>
      <c r="Z271" s="80">
        <f t="shared" si="192"/>
        <v>1010</v>
      </c>
      <c r="AA271" s="80">
        <f t="shared" si="188"/>
        <v>1196.0000000000002</v>
      </c>
      <c r="AB271" s="80">
        <f t="shared" si="193"/>
        <v>598.00000000000011</v>
      </c>
      <c r="AC271" s="80">
        <f t="shared" si="194"/>
        <v>390</v>
      </c>
      <c r="AD271" s="80">
        <f t="shared" si="195"/>
        <v>190</v>
      </c>
      <c r="AE271" s="68">
        <v>29</v>
      </c>
      <c r="BM271"/>
      <c r="BO271" s="43"/>
      <c r="BQ271" s="26"/>
      <c r="BS271"/>
      <c r="BU271" s="26"/>
      <c r="BW271"/>
      <c r="BX271"/>
      <c r="BY271" s="26"/>
      <c r="BZ271" s="39"/>
    </row>
    <row r="272" spans="1:78" x14ac:dyDescent="0.3">
      <c r="A272" s="88"/>
      <c r="B272" s="25">
        <v>30</v>
      </c>
      <c r="C272" s="25"/>
      <c r="D272" t="s">
        <v>420</v>
      </c>
      <c r="E272" s="11">
        <f t="shared" si="200"/>
        <v>175</v>
      </c>
      <c r="F272" s="11">
        <f t="shared" si="189"/>
        <v>180</v>
      </c>
      <c r="G272">
        <f t="shared" si="181"/>
        <v>10.700000000000003</v>
      </c>
      <c r="H272">
        <f t="shared" si="182"/>
        <v>136</v>
      </c>
      <c r="I272">
        <f t="shared" si="183"/>
        <v>0</v>
      </c>
      <c r="J272" s="55">
        <f t="shared" si="184"/>
        <v>5</v>
      </c>
      <c r="K272" s="56">
        <f t="shared" si="185"/>
        <v>380594.39999999997</v>
      </c>
      <c r="L272" s="56">
        <f t="shared" si="186"/>
        <v>260</v>
      </c>
      <c r="M272" s="68"/>
      <c r="N272" s="68"/>
      <c r="P272" s="25"/>
      <c r="Q272" s="88"/>
      <c r="R272" s="57"/>
      <c r="S272" s="11">
        <f t="shared" si="196"/>
        <v>175</v>
      </c>
      <c r="T272" s="11">
        <f t="shared" si="197"/>
        <v>176</v>
      </c>
      <c r="U272" s="11">
        <f t="shared" si="198"/>
        <v>178</v>
      </c>
      <c r="V272" s="11">
        <f t="shared" si="199"/>
        <v>179</v>
      </c>
      <c r="W272" s="80">
        <f t="shared" si="187"/>
        <v>7616</v>
      </c>
      <c r="X272" s="80">
        <f t="shared" si="190"/>
        <v>3808</v>
      </c>
      <c r="Y272" s="80">
        <f t="shared" si="191"/>
        <v>2530</v>
      </c>
      <c r="Z272" s="80">
        <f t="shared" si="192"/>
        <v>1260</v>
      </c>
      <c r="AA272" s="80">
        <f t="shared" si="188"/>
        <v>1498.0000000000005</v>
      </c>
      <c r="AB272" s="80">
        <f t="shared" si="193"/>
        <v>749.00000000000023</v>
      </c>
      <c r="AC272" s="80">
        <f t="shared" si="194"/>
        <v>490</v>
      </c>
      <c r="AD272" s="80">
        <f t="shared" si="195"/>
        <v>240</v>
      </c>
      <c r="AE272" s="68">
        <v>30</v>
      </c>
      <c r="BM272"/>
      <c r="BO272" s="43"/>
      <c r="BQ272" s="26"/>
      <c r="BS272"/>
      <c r="BU272" s="26"/>
      <c r="BW272"/>
      <c r="BX272"/>
      <c r="BY272" s="26"/>
      <c r="BZ272" s="39"/>
    </row>
    <row r="273" spans="15:30" x14ac:dyDescent="0.3">
      <c r="O273" s="57"/>
      <c r="P273" s="25"/>
      <c r="Q273" s="11"/>
      <c r="R273" s="11"/>
      <c r="U273" s="9"/>
      <c r="V273" s="9"/>
      <c r="W273" s="9"/>
      <c r="X273" s="9"/>
      <c r="Y273" s="9"/>
      <c r="Z273" s="9"/>
      <c r="AA273" s="9"/>
      <c r="AB273" s="9"/>
    </row>
    <row r="274" spans="15:30" x14ac:dyDescent="0.3">
      <c r="P274" s="25"/>
      <c r="Q274" s="88">
        <v>1</v>
      </c>
      <c r="R274" s="57"/>
      <c r="U274" s="11">
        <v>3</v>
      </c>
      <c r="V274" s="11">
        <v>6</v>
      </c>
      <c r="W274" s="9">
        <f t="shared" ref="W274:W303" si="201">VLOOKUP($V274,$A$18:$AC$197,21)</f>
        <v>208</v>
      </c>
      <c r="X274" s="9">
        <f>ROUNDUP(W274/2,-1)</f>
        <v>110</v>
      </c>
      <c r="Y274" s="9">
        <f>ROUNDDOWN(X274*2/3,-1)</f>
        <v>70</v>
      </c>
      <c r="Z274" s="9">
        <f>ROUNDDOWN(X274*1/3,-1)</f>
        <v>30</v>
      </c>
      <c r="AA274" s="9">
        <f t="shared" ref="AA274:AA303" si="202">VLOOKUP($V274,$A$18:$AC$197,25)</f>
        <v>52</v>
      </c>
      <c r="AB274" s="9">
        <f>ROUNDUP(AA274/2,-1)</f>
        <v>30</v>
      </c>
      <c r="AC274" s="9">
        <f>ROUNDDOWN(AB274*2/3,-1)</f>
        <v>20</v>
      </c>
      <c r="AD274" s="9">
        <f>ROUNDDOWN(AB274*1/3,-1)</f>
        <v>10</v>
      </c>
    </row>
    <row r="275" spans="15:30" x14ac:dyDescent="0.3">
      <c r="P275" s="25"/>
      <c r="Q275" s="88"/>
      <c r="R275" s="57"/>
      <c r="U275" s="11">
        <f>U274+6</f>
        <v>9</v>
      </c>
      <c r="V275" s="11">
        <f>V274+6</f>
        <v>12</v>
      </c>
      <c r="W275" s="9">
        <f t="shared" si="201"/>
        <v>412.8</v>
      </c>
      <c r="X275" s="9">
        <f t="shared" ref="X275:X303" si="203">ROUNDUP(W275/2,-1)</f>
        <v>210</v>
      </c>
      <c r="Y275" s="9">
        <f t="shared" ref="Y275:Y303" si="204">ROUNDDOWN(X275*2/3,-1)</f>
        <v>140</v>
      </c>
      <c r="Z275" s="9">
        <f t="shared" ref="Z275:Z303" si="205">ROUNDDOWN(X275*1/3,-1)</f>
        <v>70</v>
      </c>
      <c r="AA275" s="9">
        <f t="shared" si="202"/>
        <v>98.899999999999991</v>
      </c>
      <c r="AB275" s="9">
        <f t="shared" ref="AB275:AB303" si="206">ROUNDUP(AA275/2,-1)</f>
        <v>50</v>
      </c>
      <c r="AC275" s="9">
        <f t="shared" ref="AC275:AC303" si="207">ROUNDDOWN(AB275*2/3,-1)</f>
        <v>30</v>
      </c>
      <c r="AD275" s="9">
        <f t="shared" ref="AD275:AD303" si="208">ROUNDDOWN(AB275*1/3,-1)</f>
        <v>10</v>
      </c>
    </row>
    <row r="276" spans="15:30" x14ac:dyDescent="0.3">
      <c r="P276" s="25"/>
      <c r="Q276" s="88"/>
      <c r="R276" s="57"/>
      <c r="U276" s="11">
        <f>U275+6</f>
        <v>15</v>
      </c>
      <c r="V276" s="11">
        <f>V275+6</f>
        <v>18</v>
      </c>
      <c r="W276" s="9">
        <f t="shared" si="201"/>
        <v>672</v>
      </c>
      <c r="X276" s="9">
        <f t="shared" si="203"/>
        <v>340</v>
      </c>
      <c r="Y276" s="9">
        <f t="shared" si="204"/>
        <v>220</v>
      </c>
      <c r="Z276" s="9">
        <f t="shared" si="205"/>
        <v>110</v>
      </c>
      <c r="AA276" s="9">
        <f t="shared" si="202"/>
        <v>155.99999999999997</v>
      </c>
      <c r="AB276" s="9">
        <f t="shared" si="206"/>
        <v>80</v>
      </c>
      <c r="AC276" s="9">
        <f t="shared" si="207"/>
        <v>50</v>
      </c>
      <c r="AD276" s="9">
        <f t="shared" si="208"/>
        <v>20</v>
      </c>
    </row>
    <row r="277" spans="15:30" x14ac:dyDescent="0.3">
      <c r="P277" s="25"/>
      <c r="Q277" s="88">
        <v>2</v>
      </c>
      <c r="R277" s="57"/>
      <c r="U277" s="11">
        <f t="shared" ref="U277:U296" si="209">U276+6</f>
        <v>21</v>
      </c>
      <c r="V277" s="11">
        <f t="shared" ref="V277:V296" si="210">V276+6</f>
        <v>24</v>
      </c>
      <c r="W277" s="9">
        <f t="shared" si="201"/>
        <v>332.8</v>
      </c>
      <c r="X277" s="9">
        <f t="shared" si="203"/>
        <v>170</v>
      </c>
      <c r="Y277" s="9">
        <f t="shared" si="204"/>
        <v>110</v>
      </c>
      <c r="Z277" s="9">
        <f t="shared" si="205"/>
        <v>50</v>
      </c>
      <c r="AA277" s="9">
        <f t="shared" si="202"/>
        <v>75.399999999999991</v>
      </c>
      <c r="AB277" s="9">
        <f t="shared" si="206"/>
        <v>40</v>
      </c>
      <c r="AC277" s="9">
        <f t="shared" si="207"/>
        <v>20</v>
      </c>
      <c r="AD277" s="9">
        <f t="shared" si="208"/>
        <v>10</v>
      </c>
    </row>
    <row r="278" spans="15:30" x14ac:dyDescent="0.3">
      <c r="P278" s="25"/>
      <c r="Q278" s="88"/>
      <c r="R278" s="57"/>
      <c r="U278" s="11">
        <f t="shared" si="209"/>
        <v>27</v>
      </c>
      <c r="V278" s="11">
        <f t="shared" si="210"/>
        <v>30</v>
      </c>
      <c r="W278" s="9">
        <f t="shared" si="201"/>
        <v>619.20000000000005</v>
      </c>
      <c r="X278" s="9">
        <f t="shared" si="203"/>
        <v>310</v>
      </c>
      <c r="Y278" s="9">
        <f t="shared" si="204"/>
        <v>200</v>
      </c>
      <c r="Z278" s="9">
        <f t="shared" si="205"/>
        <v>100</v>
      </c>
      <c r="AA278" s="9">
        <f t="shared" si="202"/>
        <v>137.59999999999997</v>
      </c>
      <c r="AB278" s="9">
        <f t="shared" si="206"/>
        <v>70</v>
      </c>
      <c r="AC278" s="9">
        <f t="shared" si="207"/>
        <v>40</v>
      </c>
      <c r="AD278" s="9">
        <f t="shared" si="208"/>
        <v>20</v>
      </c>
    </row>
    <row r="279" spans="15:30" x14ac:dyDescent="0.3">
      <c r="P279" s="25"/>
      <c r="Q279" s="88"/>
      <c r="R279" s="57"/>
      <c r="U279" s="11">
        <f t="shared" si="209"/>
        <v>33</v>
      </c>
      <c r="V279" s="11">
        <f t="shared" si="210"/>
        <v>36</v>
      </c>
      <c r="W279" s="9">
        <f t="shared" si="201"/>
        <v>960</v>
      </c>
      <c r="X279" s="9">
        <f t="shared" si="203"/>
        <v>480</v>
      </c>
      <c r="Y279" s="9">
        <f t="shared" si="204"/>
        <v>320</v>
      </c>
      <c r="Z279" s="9">
        <f t="shared" si="205"/>
        <v>160</v>
      </c>
      <c r="AA279" s="9">
        <f t="shared" si="202"/>
        <v>209.99999999999994</v>
      </c>
      <c r="AB279" s="9">
        <f t="shared" si="206"/>
        <v>110</v>
      </c>
      <c r="AC279" s="9">
        <f t="shared" si="207"/>
        <v>70</v>
      </c>
      <c r="AD279" s="9">
        <f t="shared" si="208"/>
        <v>30</v>
      </c>
    </row>
    <row r="280" spans="15:30" x14ac:dyDescent="0.3">
      <c r="P280" s="25"/>
      <c r="Q280" s="88">
        <v>3</v>
      </c>
      <c r="R280" s="57"/>
      <c r="U280" s="11">
        <f t="shared" si="209"/>
        <v>39</v>
      </c>
      <c r="V280" s="11">
        <f t="shared" si="210"/>
        <v>42</v>
      </c>
      <c r="W280" s="9">
        <f t="shared" si="201"/>
        <v>510.40000000000003</v>
      </c>
      <c r="X280" s="9">
        <f t="shared" si="203"/>
        <v>260</v>
      </c>
      <c r="Y280" s="9">
        <f t="shared" si="204"/>
        <v>170</v>
      </c>
      <c r="Z280" s="9">
        <f t="shared" si="205"/>
        <v>80</v>
      </c>
      <c r="AA280" s="9">
        <f t="shared" si="202"/>
        <v>110.19999999999997</v>
      </c>
      <c r="AB280" s="9">
        <f t="shared" si="206"/>
        <v>60</v>
      </c>
      <c r="AC280" s="9">
        <f t="shared" si="207"/>
        <v>40</v>
      </c>
      <c r="AD280" s="9">
        <f t="shared" si="208"/>
        <v>20</v>
      </c>
    </row>
    <row r="281" spans="15:30" x14ac:dyDescent="0.3">
      <c r="P281" s="25"/>
      <c r="Q281" s="88"/>
      <c r="R281" s="57"/>
      <c r="U281" s="11">
        <f t="shared" si="209"/>
        <v>45</v>
      </c>
      <c r="V281" s="11">
        <f t="shared" si="210"/>
        <v>48</v>
      </c>
      <c r="W281" s="9">
        <f t="shared" si="201"/>
        <v>902.40000000000009</v>
      </c>
      <c r="X281" s="9">
        <f t="shared" si="203"/>
        <v>460</v>
      </c>
      <c r="Y281" s="9">
        <f t="shared" si="204"/>
        <v>300</v>
      </c>
      <c r="Z281" s="9">
        <f t="shared" si="205"/>
        <v>150</v>
      </c>
      <c r="AA281" s="9">
        <f t="shared" si="202"/>
        <v>192.69999999999993</v>
      </c>
      <c r="AB281" s="9">
        <f t="shared" si="206"/>
        <v>100</v>
      </c>
      <c r="AC281" s="9">
        <f t="shared" si="207"/>
        <v>60</v>
      </c>
      <c r="AD281" s="9">
        <f t="shared" si="208"/>
        <v>30</v>
      </c>
    </row>
    <row r="282" spans="15:30" x14ac:dyDescent="0.3">
      <c r="P282" s="25"/>
      <c r="Q282" s="88"/>
      <c r="R282" s="57"/>
      <c r="U282" s="11">
        <f t="shared" si="209"/>
        <v>51</v>
      </c>
      <c r="V282" s="11">
        <f t="shared" si="210"/>
        <v>54</v>
      </c>
      <c r="W282" s="9">
        <f t="shared" si="201"/>
        <v>1372.8000000000002</v>
      </c>
      <c r="X282" s="9">
        <f t="shared" si="203"/>
        <v>690</v>
      </c>
      <c r="Y282" s="9">
        <f t="shared" si="204"/>
        <v>460</v>
      </c>
      <c r="Z282" s="9">
        <f t="shared" si="205"/>
        <v>230</v>
      </c>
      <c r="AA282" s="9">
        <f t="shared" si="202"/>
        <v>290.39999999999992</v>
      </c>
      <c r="AB282" s="9">
        <f t="shared" si="206"/>
        <v>150</v>
      </c>
      <c r="AC282" s="9">
        <f t="shared" si="207"/>
        <v>100</v>
      </c>
      <c r="AD282" s="9">
        <f t="shared" si="208"/>
        <v>50</v>
      </c>
    </row>
    <row r="283" spans="15:30" x14ac:dyDescent="0.3">
      <c r="P283" s="25"/>
      <c r="Q283" s="88">
        <v>4</v>
      </c>
      <c r="R283" s="57"/>
      <c r="U283" s="11">
        <f t="shared" si="209"/>
        <v>57</v>
      </c>
      <c r="V283" s="11">
        <f t="shared" si="210"/>
        <v>60</v>
      </c>
      <c r="W283" s="9">
        <f t="shared" si="201"/>
        <v>649.6</v>
      </c>
      <c r="X283" s="9">
        <f t="shared" si="203"/>
        <v>330</v>
      </c>
      <c r="Y283" s="9">
        <f t="shared" si="204"/>
        <v>220</v>
      </c>
      <c r="Z283" s="9">
        <f t="shared" si="205"/>
        <v>110</v>
      </c>
      <c r="AA283" s="9">
        <f t="shared" si="202"/>
        <v>136.29999999999995</v>
      </c>
      <c r="AB283" s="9">
        <f t="shared" si="206"/>
        <v>70</v>
      </c>
      <c r="AC283" s="9">
        <f t="shared" si="207"/>
        <v>40</v>
      </c>
      <c r="AD283" s="9">
        <f t="shared" si="208"/>
        <v>20</v>
      </c>
    </row>
    <row r="284" spans="15:30" x14ac:dyDescent="0.3">
      <c r="P284" s="25"/>
      <c r="Q284" s="88"/>
      <c r="R284" s="57"/>
      <c r="U284" s="11">
        <f t="shared" si="209"/>
        <v>63</v>
      </c>
      <c r="V284" s="11">
        <f t="shared" si="210"/>
        <v>66</v>
      </c>
      <c r="W284" s="9">
        <f t="shared" si="201"/>
        <v>1128</v>
      </c>
      <c r="X284" s="9">
        <f t="shared" si="203"/>
        <v>570</v>
      </c>
      <c r="Y284" s="9">
        <f t="shared" si="204"/>
        <v>380</v>
      </c>
      <c r="Z284" s="9">
        <f t="shared" si="205"/>
        <v>190</v>
      </c>
      <c r="AA284" s="9">
        <f t="shared" si="202"/>
        <v>234.99999999999991</v>
      </c>
      <c r="AB284" s="9">
        <f t="shared" si="206"/>
        <v>120</v>
      </c>
      <c r="AC284" s="9">
        <f t="shared" si="207"/>
        <v>80</v>
      </c>
      <c r="AD284" s="9">
        <f t="shared" si="208"/>
        <v>40</v>
      </c>
    </row>
    <row r="285" spans="15:30" x14ac:dyDescent="0.3">
      <c r="P285" s="25"/>
      <c r="Q285" s="88"/>
      <c r="R285" s="57"/>
      <c r="U285" s="11">
        <f t="shared" si="209"/>
        <v>69</v>
      </c>
      <c r="V285" s="11">
        <f t="shared" si="210"/>
        <v>72</v>
      </c>
      <c r="W285" s="9">
        <f t="shared" si="201"/>
        <v>1689.6000000000001</v>
      </c>
      <c r="X285" s="9">
        <f t="shared" si="203"/>
        <v>850</v>
      </c>
      <c r="Y285" s="9">
        <f t="shared" si="204"/>
        <v>560</v>
      </c>
      <c r="Z285" s="9">
        <f t="shared" si="205"/>
        <v>280</v>
      </c>
      <c r="AA285" s="9">
        <f t="shared" si="202"/>
        <v>349.7999999999999</v>
      </c>
      <c r="AB285" s="9">
        <f t="shared" si="206"/>
        <v>180</v>
      </c>
      <c r="AC285" s="9">
        <f t="shared" si="207"/>
        <v>120</v>
      </c>
      <c r="AD285" s="9">
        <f t="shared" si="208"/>
        <v>60</v>
      </c>
    </row>
    <row r="286" spans="15:30" x14ac:dyDescent="0.3">
      <c r="P286" s="25"/>
      <c r="Q286" s="88">
        <v>5</v>
      </c>
      <c r="R286" s="57"/>
      <c r="U286" s="11">
        <f t="shared" si="209"/>
        <v>75</v>
      </c>
      <c r="V286" s="11">
        <f t="shared" si="210"/>
        <v>78</v>
      </c>
      <c r="W286" s="9">
        <f t="shared" si="201"/>
        <v>1387.2</v>
      </c>
      <c r="X286" s="9">
        <f t="shared" si="203"/>
        <v>700</v>
      </c>
      <c r="Y286" s="9">
        <f t="shared" si="204"/>
        <v>460</v>
      </c>
      <c r="Z286" s="9">
        <f t="shared" si="205"/>
        <v>230</v>
      </c>
      <c r="AA286" s="9">
        <f t="shared" si="202"/>
        <v>285.59999999999991</v>
      </c>
      <c r="AB286" s="9">
        <f t="shared" si="206"/>
        <v>150</v>
      </c>
      <c r="AC286" s="9">
        <f t="shared" si="207"/>
        <v>100</v>
      </c>
      <c r="AD286" s="9">
        <f t="shared" si="208"/>
        <v>50</v>
      </c>
    </row>
    <row r="287" spans="15:30" x14ac:dyDescent="0.3">
      <c r="P287" s="25"/>
      <c r="Q287" s="88"/>
      <c r="R287" s="57"/>
      <c r="U287" s="11">
        <f t="shared" si="209"/>
        <v>81</v>
      </c>
      <c r="V287" s="11">
        <f t="shared" si="210"/>
        <v>84</v>
      </c>
      <c r="W287" s="9">
        <f t="shared" si="201"/>
        <v>2044.8000000000002</v>
      </c>
      <c r="X287" s="9">
        <f t="shared" si="203"/>
        <v>1030</v>
      </c>
      <c r="Y287" s="9">
        <f t="shared" si="204"/>
        <v>680</v>
      </c>
      <c r="Z287" s="9">
        <f t="shared" si="205"/>
        <v>340</v>
      </c>
      <c r="AA287" s="9">
        <f t="shared" si="202"/>
        <v>418.89999999999986</v>
      </c>
      <c r="AB287" s="9">
        <f t="shared" si="206"/>
        <v>210</v>
      </c>
      <c r="AC287" s="9">
        <f t="shared" si="207"/>
        <v>140</v>
      </c>
      <c r="AD287" s="9">
        <f t="shared" si="208"/>
        <v>70</v>
      </c>
    </row>
    <row r="288" spans="15:30" x14ac:dyDescent="0.3">
      <c r="P288" s="25"/>
      <c r="Q288" s="88"/>
      <c r="R288" s="57"/>
      <c r="U288" s="11">
        <f t="shared" si="209"/>
        <v>87</v>
      </c>
      <c r="V288" s="11">
        <f t="shared" si="210"/>
        <v>90</v>
      </c>
      <c r="W288" s="9">
        <f t="shared" si="201"/>
        <v>2766.4</v>
      </c>
      <c r="X288" s="9">
        <f t="shared" si="203"/>
        <v>1390</v>
      </c>
      <c r="Y288" s="9">
        <f t="shared" si="204"/>
        <v>920</v>
      </c>
      <c r="Z288" s="9">
        <f t="shared" si="205"/>
        <v>460</v>
      </c>
      <c r="AA288" s="9">
        <f t="shared" si="202"/>
        <v>564.19999999999982</v>
      </c>
      <c r="AB288" s="9">
        <f t="shared" si="206"/>
        <v>290</v>
      </c>
      <c r="AC288" s="9">
        <f t="shared" si="207"/>
        <v>190</v>
      </c>
      <c r="AD288" s="9">
        <f t="shared" si="208"/>
        <v>90</v>
      </c>
    </row>
    <row r="289" spans="16:30" x14ac:dyDescent="0.3">
      <c r="P289" s="25"/>
      <c r="Q289" s="88">
        <v>6</v>
      </c>
      <c r="R289" s="57"/>
      <c r="U289" s="11">
        <f t="shared" si="209"/>
        <v>93</v>
      </c>
      <c r="V289" s="11">
        <f t="shared" si="210"/>
        <v>96</v>
      </c>
      <c r="W289" s="9">
        <f t="shared" si="201"/>
        <v>1632</v>
      </c>
      <c r="X289" s="9">
        <f t="shared" si="203"/>
        <v>820</v>
      </c>
      <c r="Y289" s="9">
        <f t="shared" si="204"/>
        <v>540</v>
      </c>
      <c r="Z289" s="9">
        <f t="shared" si="205"/>
        <v>270</v>
      </c>
      <c r="AA289" s="9">
        <f t="shared" si="202"/>
        <v>331.49999999999989</v>
      </c>
      <c r="AB289" s="9">
        <f t="shared" si="206"/>
        <v>170</v>
      </c>
      <c r="AC289" s="9">
        <f t="shared" si="207"/>
        <v>110</v>
      </c>
      <c r="AD289" s="9">
        <f t="shared" si="208"/>
        <v>50</v>
      </c>
    </row>
    <row r="290" spans="16:30" x14ac:dyDescent="0.3">
      <c r="P290" s="25"/>
      <c r="Q290" s="88"/>
      <c r="R290" s="57"/>
      <c r="U290" s="11">
        <f t="shared" si="209"/>
        <v>99</v>
      </c>
      <c r="V290" s="11">
        <f t="shared" si="210"/>
        <v>102</v>
      </c>
      <c r="W290" s="9">
        <f t="shared" si="201"/>
        <v>2385.6</v>
      </c>
      <c r="X290" s="9">
        <f t="shared" si="203"/>
        <v>1200</v>
      </c>
      <c r="Y290" s="9">
        <f t="shared" si="204"/>
        <v>800</v>
      </c>
      <c r="Z290" s="9">
        <f t="shared" si="205"/>
        <v>400</v>
      </c>
      <c r="AA290" s="9">
        <f t="shared" si="202"/>
        <v>482.79999999999978</v>
      </c>
      <c r="AB290" s="9">
        <f t="shared" si="206"/>
        <v>250</v>
      </c>
      <c r="AC290" s="9">
        <f t="shared" si="207"/>
        <v>160</v>
      </c>
      <c r="AD290" s="9">
        <f t="shared" si="208"/>
        <v>80</v>
      </c>
    </row>
    <row r="291" spans="16:30" x14ac:dyDescent="0.3">
      <c r="Q291" s="88"/>
      <c r="R291" s="57"/>
      <c r="U291" s="11">
        <f t="shared" si="209"/>
        <v>105</v>
      </c>
      <c r="V291" s="11">
        <f t="shared" si="210"/>
        <v>108</v>
      </c>
      <c r="W291" s="9">
        <f t="shared" si="201"/>
        <v>3203.2000000000003</v>
      </c>
      <c r="X291" s="9">
        <f t="shared" si="203"/>
        <v>1610</v>
      </c>
      <c r="Y291" s="9">
        <f t="shared" si="204"/>
        <v>1070</v>
      </c>
      <c r="Z291" s="9">
        <f t="shared" si="205"/>
        <v>530</v>
      </c>
      <c r="AA291" s="9">
        <f t="shared" si="202"/>
        <v>646.09999999999968</v>
      </c>
      <c r="AB291" s="9">
        <f t="shared" si="206"/>
        <v>330</v>
      </c>
      <c r="AC291" s="9">
        <f t="shared" si="207"/>
        <v>220</v>
      </c>
      <c r="AD291" s="9">
        <f t="shared" si="208"/>
        <v>110</v>
      </c>
    </row>
    <row r="292" spans="16:30" x14ac:dyDescent="0.3">
      <c r="Q292" s="88">
        <v>7</v>
      </c>
      <c r="R292" s="57"/>
      <c r="U292" s="11">
        <f t="shared" si="209"/>
        <v>111</v>
      </c>
      <c r="V292" s="11">
        <f t="shared" si="210"/>
        <v>114</v>
      </c>
      <c r="W292" s="9">
        <f t="shared" si="201"/>
        <v>2134.4</v>
      </c>
      <c r="X292" s="9">
        <f t="shared" si="203"/>
        <v>1070</v>
      </c>
      <c r="Y292" s="9">
        <f t="shared" si="204"/>
        <v>710</v>
      </c>
      <c r="Z292" s="9">
        <f t="shared" si="205"/>
        <v>350</v>
      </c>
      <c r="AA292" s="9">
        <f t="shared" si="202"/>
        <v>429.19999999999982</v>
      </c>
      <c r="AB292" s="9">
        <f t="shared" si="206"/>
        <v>220</v>
      </c>
      <c r="AC292" s="9">
        <f t="shared" si="207"/>
        <v>140</v>
      </c>
      <c r="AD292" s="9">
        <f t="shared" si="208"/>
        <v>70</v>
      </c>
    </row>
    <row r="293" spans="16:30" x14ac:dyDescent="0.3">
      <c r="Q293" s="88"/>
      <c r="R293" s="57"/>
      <c r="U293" s="11">
        <f t="shared" si="209"/>
        <v>117</v>
      </c>
      <c r="V293" s="11">
        <f t="shared" si="210"/>
        <v>120</v>
      </c>
      <c r="W293" s="9">
        <f t="shared" si="201"/>
        <v>3110.4</v>
      </c>
      <c r="X293" s="9">
        <f t="shared" si="203"/>
        <v>1560</v>
      </c>
      <c r="Y293" s="9">
        <f t="shared" si="204"/>
        <v>1040</v>
      </c>
      <c r="Z293" s="9">
        <f t="shared" si="205"/>
        <v>520</v>
      </c>
      <c r="AA293" s="9">
        <f t="shared" si="202"/>
        <v>623.6999999999997</v>
      </c>
      <c r="AB293" s="9">
        <f t="shared" si="206"/>
        <v>320</v>
      </c>
      <c r="AC293" s="9">
        <f t="shared" si="207"/>
        <v>210</v>
      </c>
      <c r="AD293" s="9">
        <f t="shared" si="208"/>
        <v>100</v>
      </c>
    </row>
    <row r="294" spans="16:30" x14ac:dyDescent="0.3">
      <c r="Q294" s="88"/>
      <c r="R294" s="57"/>
      <c r="U294" s="11">
        <f t="shared" si="209"/>
        <v>123</v>
      </c>
      <c r="V294" s="11">
        <f t="shared" si="210"/>
        <v>126</v>
      </c>
      <c r="W294" s="9">
        <f t="shared" si="201"/>
        <v>4160</v>
      </c>
      <c r="X294" s="9">
        <f t="shared" si="203"/>
        <v>2080</v>
      </c>
      <c r="Y294" s="9">
        <f t="shared" si="204"/>
        <v>1380</v>
      </c>
      <c r="Z294" s="9">
        <f t="shared" si="205"/>
        <v>690</v>
      </c>
      <c r="AA294" s="9">
        <f t="shared" si="202"/>
        <v>831.99999999999966</v>
      </c>
      <c r="AB294" s="9">
        <f t="shared" si="206"/>
        <v>420</v>
      </c>
      <c r="AC294" s="9">
        <f t="shared" si="207"/>
        <v>280</v>
      </c>
      <c r="AD294" s="9">
        <f t="shared" si="208"/>
        <v>140</v>
      </c>
    </row>
    <row r="295" spans="16:30" x14ac:dyDescent="0.3">
      <c r="Q295" s="88">
        <v>8</v>
      </c>
      <c r="R295" s="57"/>
      <c r="U295" s="11">
        <f t="shared" si="209"/>
        <v>129</v>
      </c>
      <c r="V295" s="11">
        <f t="shared" si="210"/>
        <v>132</v>
      </c>
      <c r="W295" s="9">
        <f t="shared" si="201"/>
        <v>2412.8000000000002</v>
      </c>
      <c r="X295" s="9">
        <f t="shared" si="203"/>
        <v>1210</v>
      </c>
      <c r="Y295" s="9">
        <f t="shared" si="204"/>
        <v>800</v>
      </c>
      <c r="Z295" s="9">
        <f t="shared" si="205"/>
        <v>400</v>
      </c>
      <c r="AA295" s="9">
        <f t="shared" si="202"/>
        <v>481.39999999999986</v>
      </c>
      <c r="AB295" s="9">
        <f t="shared" si="206"/>
        <v>250</v>
      </c>
      <c r="AC295" s="9">
        <f t="shared" si="207"/>
        <v>160</v>
      </c>
      <c r="AD295" s="9">
        <f t="shared" si="208"/>
        <v>80</v>
      </c>
    </row>
    <row r="296" spans="16:30" x14ac:dyDescent="0.3">
      <c r="Q296" s="88"/>
      <c r="R296" s="57"/>
      <c r="U296" s="11">
        <f t="shared" si="209"/>
        <v>135</v>
      </c>
      <c r="V296" s="11">
        <f t="shared" si="210"/>
        <v>138</v>
      </c>
      <c r="W296" s="9">
        <f t="shared" si="201"/>
        <v>3499.2000000000003</v>
      </c>
      <c r="X296" s="9">
        <f t="shared" si="203"/>
        <v>1750</v>
      </c>
      <c r="Y296" s="9">
        <f t="shared" si="204"/>
        <v>1160</v>
      </c>
      <c r="Z296" s="9">
        <f t="shared" si="205"/>
        <v>580</v>
      </c>
      <c r="AA296" s="9">
        <f t="shared" si="202"/>
        <v>696.5999999999998</v>
      </c>
      <c r="AB296" s="9">
        <f t="shared" si="206"/>
        <v>350</v>
      </c>
      <c r="AC296" s="9">
        <f t="shared" si="207"/>
        <v>230</v>
      </c>
      <c r="AD296" s="9">
        <f t="shared" si="208"/>
        <v>110</v>
      </c>
    </row>
    <row r="297" spans="16:30" x14ac:dyDescent="0.3">
      <c r="Q297" s="88"/>
      <c r="R297" s="57"/>
      <c r="U297" s="11">
        <f>U296+6</f>
        <v>141</v>
      </c>
      <c r="V297" s="11">
        <f>V296+6</f>
        <v>144</v>
      </c>
      <c r="W297" s="9">
        <f t="shared" si="201"/>
        <v>4659.2</v>
      </c>
      <c r="X297" s="9">
        <f t="shared" si="203"/>
        <v>2330</v>
      </c>
      <c r="Y297" s="9">
        <f t="shared" si="204"/>
        <v>1550</v>
      </c>
      <c r="Z297" s="9">
        <f t="shared" si="205"/>
        <v>770</v>
      </c>
      <c r="AA297" s="9">
        <f t="shared" si="202"/>
        <v>925.59999999999991</v>
      </c>
      <c r="AB297" s="9">
        <f t="shared" si="206"/>
        <v>470</v>
      </c>
      <c r="AC297" s="9">
        <f t="shared" si="207"/>
        <v>310</v>
      </c>
      <c r="AD297" s="9">
        <f t="shared" si="208"/>
        <v>150</v>
      </c>
    </row>
    <row r="298" spans="16:30" x14ac:dyDescent="0.3">
      <c r="Q298" s="88">
        <v>9</v>
      </c>
      <c r="R298" s="57"/>
      <c r="U298" s="11">
        <f t="shared" ref="U298:U302" si="211">U297+6</f>
        <v>147</v>
      </c>
      <c r="V298" s="11">
        <f t="shared" ref="V298:V302" si="212">V297+6</f>
        <v>150</v>
      </c>
      <c r="W298" s="9">
        <f t="shared" si="201"/>
        <v>4176</v>
      </c>
      <c r="X298" s="9">
        <f t="shared" si="203"/>
        <v>2090</v>
      </c>
      <c r="Y298" s="9">
        <f t="shared" si="204"/>
        <v>1390</v>
      </c>
      <c r="Z298" s="9">
        <f t="shared" si="205"/>
        <v>690</v>
      </c>
      <c r="AA298" s="9">
        <f t="shared" si="202"/>
        <v>827.99999999999989</v>
      </c>
      <c r="AB298" s="9">
        <f t="shared" si="206"/>
        <v>420</v>
      </c>
      <c r="AC298" s="9">
        <f t="shared" si="207"/>
        <v>280</v>
      </c>
      <c r="AD298" s="9">
        <f t="shared" si="208"/>
        <v>140</v>
      </c>
    </row>
    <row r="299" spans="16:30" x14ac:dyDescent="0.3">
      <c r="Q299" s="88"/>
      <c r="R299" s="57"/>
      <c r="U299" s="11">
        <f t="shared" si="211"/>
        <v>153</v>
      </c>
      <c r="V299" s="11">
        <f t="shared" si="212"/>
        <v>156</v>
      </c>
      <c r="W299" s="9">
        <f t="shared" si="201"/>
        <v>5520</v>
      </c>
      <c r="X299" s="9">
        <f t="shared" si="203"/>
        <v>2760</v>
      </c>
      <c r="Y299" s="9">
        <f t="shared" si="204"/>
        <v>1840</v>
      </c>
      <c r="Z299" s="9">
        <f t="shared" si="205"/>
        <v>920</v>
      </c>
      <c r="AA299" s="9">
        <f t="shared" si="202"/>
        <v>1092.5</v>
      </c>
      <c r="AB299" s="9">
        <f t="shared" si="206"/>
        <v>550</v>
      </c>
      <c r="AC299" s="9">
        <f t="shared" si="207"/>
        <v>360</v>
      </c>
      <c r="AD299" s="9">
        <f t="shared" si="208"/>
        <v>180</v>
      </c>
    </row>
    <row r="300" spans="16:30" x14ac:dyDescent="0.3">
      <c r="Q300" s="88"/>
      <c r="R300" s="57"/>
      <c r="U300" s="11">
        <f t="shared" si="211"/>
        <v>159</v>
      </c>
      <c r="V300" s="11">
        <f t="shared" si="212"/>
        <v>162</v>
      </c>
      <c r="W300" s="9">
        <f t="shared" si="201"/>
        <v>6944</v>
      </c>
      <c r="X300" s="9">
        <f t="shared" si="203"/>
        <v>3480</v>
      </c>
      <c r="Y300" s="9">
        <f t="shared" si="204"/>
        <v>2320</v>
      </c>
      <c r="Z300" s="9">
        <f t="shared" si="205"/>
        <v>1160</v>
      </c>
      <c r="AA300" s="9">
        <f t="shared" si="202"/>
        <v>1372</v>
      </c>
      <c r="AB300" s="9">
        <f t="shared" si="206"/>
        <v>690</v>
      </c>
      <c r="AC300" s="9">
        <f t="shared" si="207"/>
        <v>460</v>
      </c>
      <c r="AD300" s="9">
        <f t="shared" si="208"/>
        <v>230</v>
      </c>
    </row>
    <row r="301" spans="16:30" x14ac:dyDescent="0.3">
      <c r="Q301" s="88">
        <v>10</v>
      </c>
      <c r="R301" s="57"/>
      <c r="U301" s="11">
        <f t="shared" si="211"/>
        <v>165</v>
      </c>
      <c r="V301" s="11">
        <f t="shared" si="212"/>
        <v>168</v>
      </c>
      <c r="W301" s="9">
        <f t="shared" si="201"/>
        <v>4608</v>
      </c>
      <c r="X301" s="9">
        <f t="shared" si="203"/>
        <v>2310</v>
      </c>
      <c r="Y301" s="9">
        <f t="shared" si="204"/>
        <v>1540</v>
      </c>
      <c r="Z301" s="9">
        <f t="shared" si="205"/>
        <v>770</v>
      </c>
      <c r="AA301" s="9">
        <f t="shared" si="202"/>
        <v>909.00000000000011</v>
      </c>
      <c r="AB301" s="9">
        <f t="shared" si="206"/>
        <v>460</v>
      </c>
      <c r="AC301" s="9">
        <f t="shared" si="207"/>
        <v>300</v>
      </c>
      <c r="AD301" s="9">
        <f t="shared" si="208"/>
        <v>150</v>
      </c>
    </row>
    <row r="302" spans="16:30" x14ac:dyDescent="0.3">
      <c r="Q302" s="88"/>
      <c r="R302" s="57"/>
      <c r="U302" s="11">
        <f t="shared" si="211"/>
        <v>171</v>
      </c>
      <c r="V302" s="11">
        <f t="shared" si="212"/>
        <v>174</v>
      </c>
      <c r="W302" s="9">
        <f t="shared" si="201"/>
        <v>6072</v>
      </c>
      <c r="X302" s="9">
        <f t="shared" si="203"/>
        <v>3040</v>
      </c>
      <c r="Y302" s="9">
        <f t="shared" si="204"/>
        <v>2020</v>
      </c>
      <c r="Z302" s="9">
        <f t="shared" si="205"/>
        <v>1010</v>
      </c>
      <c r="AA302" s="9">
        <f t="shared" si="202"/>
        <v>1196.0000000000002</v>
      </c>
      <c r="AB302" s="9">
        <f t="shared" si="206"/>
        <v>600</v>
      </c>
      <c r="AC302" s="9">
        <f t="shared" si="207"/>
        <v>400</v>
      </c>
      <c r="AD302" s="9">
        <f t="shared" si="208"/>
        <v>200</v>
      </c>
    </row>
    <row r="303" spans="16:30" x14ac:dyDescent="0.3">
      <c r="Q303" s="88"/>
      <c r="R303" s="57"/>
      <c r="U303" s="11">
        <f>U302+6</f>
        <v>177</v>
      </c>
      <c r="V303" s="11">
        <f>V302+6</f>
        <v>180</v>
      </c>
      <c r="W303" s="9">
        <f t="shared" si="201"/>
        <v>7616</v>
      </c>
      <c r="X303" s="9">
        <f t="shared" si="203"/>
        <v>3810</v>
      </c>
      <c r="Y303" s="9">
        <f t="shared" si="204"/>
        <v>2540</v>
      </c>
      <c r="Z303" s="9">
        <f t="shared" si="205"/>
        <v>1270</v>
      </c>
      <c r="AA303" s="9">
        <f t="shared" si="202"/>
        <v>1498.0000000000005</v>
      </c>
      <c r="AB303" s="9">
        <f t="shared" si="206"/>
        <v>750</v>
      </c>
      <c r="AC303" s="9">
        <f t="shared" si="207"/>
        <v>500</v>
      </c>
      <c r="AD303" s="9">
        <f t="shared" si="208"/>
        <v>250</v>
      </c>
    </row>
    <row r="304" spans="16:30" x14ac:dyDescent="0.3">
      <c r="Q304" s="11"/>
      <c r="R304" s="11"/>
    </row>
    <row r="305" spans="17:18" x14ac:dyDescent="0.3">
      <c r="Q305" s="11"/>
      <c r="R305" s="11"/>
    </row>
    <row r="306" spans="17:18" x14ac:dyDescent="0.3">
      <c r="Q306" s="11"/>
      <c r="R306" s="11"/>
    </row>
    <row r="307" spans="17:18" x14ac:dyDescent="0.3">
      <c r="Q307" s="11"/>
      <c r="R307" s="11"/>
    </row>
    <row r="308" spans="17:18" x14ac:dyDescent="0.3">
      <c r="Q308" s="11"/>
      <c r="R308" s="11"/>
    </row>
    <row r="309" spans="17:18" x14ac:dyDescent="0.3">
      <c r="Q309" s="11"/>
      <c r="R309" s="11"/>
    </row>
    <row r="310" spans="17:18" x14ac:dyDescent="0.3">
      <c r="Q310" s="11"/>
      <c r="R310" s="11"/>
    </row>
    <row r="311" spans="17:18" x14ac:dyDescent="0.3">
      <c r="Q311" s="11"/>
      <c r="R311" s="11"/>
    </row>
    <row r="312" spans="17:18" x14ac:dyDescent="0.3">
      <c r="Q312" s="11"/>
      <c r="R312" s="11"/>
    </row>
    <row r="313" spans="17:18" x14ac:dyDescent="0.3">
      <c r="Q313" s="11"/>
      <c r="R313" s="11"/>
    </row>
    <row r="314" spans="17:18" x14ac:dyDescent="0.3">
      <c r="Q314" s="11"/>
      <c r="R314" s="11"/>
    </row>
    <row r="315" spans="17:18" x14ac:dyDescent="0.3">
      <c r="Q315" s="11"/>
      <c r="R315" s="11"/>
    </row>
    <row r="316" spans="17:18" x14ac:dyDescent="0.3">
      <c r="Q316" s="11"/>
      <c r="R316" s="11"/>
    </row>
    <row r="317" spans="17:18" x14ac:dyDescent="0.3">
      <c r="Q317" s="11"/>
      <c r="R317" s="11"/>
    </row>
  </sheetData>
  <mergeCells count="31">
    <mergeCell ref="A264:A266"/>
    <mergeCell ref="A267:A269"/>
    <mergeCell ref="A270:A272"/>
    <mergeCell ref="Q295:Q297"/>
    <mergeCell ref="Q298:Q300"/>
    <mergeCell ref="Q301:Q303"/>
    <mergeCell ref="A243:A245"/>
    <mergeCell ref="A246:A248"/>
    <mergeCell ref="A249:A251"/>
    <mergeCell ref="A252:A254"/>
    <mergeCell ref="A255:A257"/>
    <mergeCell ref="A258:A260"/>
    <mergeCell ref="A261:A263"/>
    <mergeCell ref="Q277:Q279"/>
    <mergeCell ref="Q280:Q282"/>
    <mergeCell ref="Q283:Q285"/>
    <mergeCell ref="Q286:Q288"/>
    <mergeCell ref="Q289:Q291"/>
    <mergeCell ref="Q292:Q294"/>
    <mergeCell ref="Q243:Q245"/>
    <mergeCell ref="Q246:Q248"/>
    <mergeCell ref="S242:V242"/>
    <mergeCell ref="Q264:Q266"/>
    <mergeCell ref="Q267:Q269"/>
    <mergeCell ref="Q270:Q272"/>
    <mergeCell ref="Q274:Q276"/>
    <mergeCell ref="Q249:Q251"/>
    <mergeCell ref="Q252:Q254"/>
    <mergeCell ref="Q255:Q257"/>
    <mergeCell ref="Q258:Q260"/>
    <mergeCell ref="Q261:Q26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83A5-1805-43CC-8E2C-AC521E5068F1}">
  <dimension ref="A2:R35"/>
  <sheetViews>
    <sheetView tabSelected="1" workbookViewId="0">
      <selection activeCell="C27" sqref="C27"/>
    </sheetView>
  </sheetViews>
  <sheetFormatPr defaultRowHeight="16.5" x14ac:dyDescent="0.3"/>
  <sheetData>
    <row r="2" spans="2:18" x14ac:dyDescent="0.3">
      <c r="H2">
        <v>512</v>
      </c>
      <c r="Q2" s="11"/>
      <c r="R2" s="11"/>
    </row>
    <row r="3" spans="2:18" x14ac:dyDescent="0.3">
      <c r="C3" t="s">
        <v>568</v>
      </c>
      <c r="D3" t="s">
        <v>569</v>
      </c>
      <c r="E3" t="s">
        <v>570</v>
      </c>
      <c r="N3">
        <v>1</v>
      </c>
      <c r="O3">
        <v>76</v>
      </c>
      <c r="P3" t="s">
        <v>558</v>
      </c>
      <c r="Q3" s="11"/>
      <c r="R3" s="11"/>
    </row>
    <row r="4" spans="2:18" x14ac:dyDescent="0.3">
      <c r="B4">
        <v>1</v>
      </c>
      <c r="C4" t="s">
        <v>567</v>
      </c>
      <c r="D4" t="s">
        <v>559</v>
      </c>
      <c r="E4">
        <v>0.4</v>
      </c>
      <c r="I4">
        <v>0.2</v>
      </c>
      <c r="J4">
        <f t="shared" ref="J4:J15" si="0">$H$2*I4</f>
        <v>102.4</v>
      </c>
      <c r="K4">
        <f t="shared" ref="K4:K15" si="1">I4*2</f>
        <v>0.4</v>
      </c>
      <c r="N4">
        <v>2</v>
      </c>
      <c r="O4">
        <v>128</v>
      </c>
      <c r="P4" t="s">
        <v>558</v>
      </c>
      <c r="Q4" s="11"/>
      <c r="R4" s="11"/>
    </row>
    <row r="5" spans="2:18" x14ac:dyDescent="0.3">
      <c r="B5">
        <v>2</v>
      </c>
      <c r="C5" t="s">
        <v>571</v>
      </c>
      <c r="D5" t="s">
        <v>560</v>
      </c>
      <c r="E5">
        <v>0.5</v>
      </c>
      <c r="I5">
        <v>0.25</v>
      </c>
      <c r="J5">
        <f t="shared" si="0"/>
        <v>128</v>
      </c>
      <c r="K5">
        <f t="shared" si="1"/>
        <v>0.5</v>
      </c>
      <c r="N5">
        <v>3</v>
      </c>
      <c r="O5">
        <v>154</v>
      </c>
      <c r="P5" t="s">
        <v>558</v>
      </c>
      <c r="Q5" s="11"/>
      <c r="R5" s="11"/>
    </row>
    <row r="6" spans="2:18" x14ac:dyDescent="0.3">
      <c r="B6">
        <v>3</v>
      </c>
      <c r="C6" t="s">
        <v>572</v>
      </c>
      <c r="D6" t="s">
        <v>561</v>
      </c>
      <c r="E6">
        <v>0.6</v>
      </c>
      <c r="I6">
        <v>0.3</v>
      </c>
      <c r="J6">
        <f t="shared" si="0"/>
        <v>153.6</v>
      </c>
      <c r="K6">
        <f t="shared" si="1"/>
        <v>0.6</v>
      </c>
      <c r="N6">
        <v>4</v>
      </c>
      <c r="O6">
        <v>205</v>
      </c>
      <c r="P6" t="s">
        <v>558</v>
      </c>
      <c r="Q6" s="11"/>
      <c r="R6" s="11"/>
    </row>
    <row r="7" spans="2:18" x14ac:dyDescent="0.3">
      <c r="B7">
        <v>4</v>
      </c>
      <c r="C7" t="s">
        <v>573</v>
      </c>
      <c r="D7" t="s">
        <v>562</v>
      </c>
      <c r="E7">
        <v>0.8</v>
      </c>
      <c r="I7">
        <v>0.4</v>
      </c>
      <c r="J7">
        <f t="shared" si="0"/>
        <v>204.8</v>
      </c>
      <c r="K7">
        <f t="shared" si="1"/>
        <v>0.8</v>
      </c>
      <c r="N7">
        <v>5</v>
      </c>
      <c r="O7">
        <v>256</v>
      </c>
      <c r="P7" t="s">
        <v>558</v>
      </c>
    </row>
    <row r="8" spans="2:18" x14ac:dyDescent="0.3">
      <c r="B8">
        <v>5</v>
      </c>
      <c r="C8" t="s">
        <v>574</v>
      </c>
      <c r="D8" t="s">
        <v>560</v>
      </c>
      <c r="E8">
        <v>1</v>
      </c>
      <c r="I8">
        <v>0.5</v>
      </c>
      <c r="J8">
        <f t="shared" si="0"/>
        <v>256</v>
      </c>
      <c r="K8">
        <f t="shared" si="1"/>
        <v>1</v>
      </c>
      <c r="N8">
        <v>6</v>
      </c>
      <c r="O8">
        <v>307</v>
      </c>
      <c r="P8" t="s">
        <v>558</v>
      </c>
    </row>
    <row r="9" spans="2:18" x14ac:dyDescent="0.3">
      <c r="B9">
        <v>6</v>
      </c>
      <c r="C9" t="s">
        <v>575</v>
      </c>
      <c r="D9" t="s">
        <v>563</v>
      </c>
      <c r="E9">
        <v>1.2</v>
      </c>
      <c r="I9">
        <v>0.6</v>
      </c>
      <c r="J9">
        <f t="shared" si="0"/>
        <v>307.2</v>
      </c>
      <c r="K9">
        <f t="shared" si="1"/>
        <v>1.2</v>
      </c>
      <c r="N9">
        <v>7</v>
      </c>
      <c r="O9">
        <v>358</v>
      </c>
      <c r="P9" t="s">
        <v>558</v>
      </c>
    </row>
    <row r="10" spans="2:18" x14ac:dyDescent="0.3">
      <c r="B10">
        <v>7</v>
      </c>
      <c r="C10" t="s">
        <v>576</v>
      </c>
      <c r="D10" t="s">
        <v>562</v>
      </c>
      <c r="E10">
        <v>1.4</v>
      </c>
      <c r="I10">
        <v>0.7</v>
      </c>
      <c r="J10">
        <f t="shared" si="0"/>
        <v>358.4</v>
      </c>
      <c r="K10">
        <f t="shared" si="1"/>
        <v>1.4</v>
      </c>
      <c r="N10">
        <v>8</v>
      </c>
      <c r="O10">
        <v>410</v>
      </c>
      <c r="P10" t="s">
        <v>558</v>
      </c>
    </row>
    <row r="11" spans="2:18" x14ac:dyDescent="0.3">
      <c r="B11">
        <v>8</v>
      </c>
      <c r="C11" t="s">
        <v>577</v>
      </c>
      <c r="D11" t="s">
        <v>564</v>
      </c>
      <c r="E11">
        <v>1.6</v>
      </c>
      <c r="I11">
        <v>0.8</v>
      </c>
      <c r="J11">
        <f t="shared" si="0"/>
        <v>409.6</v>
      </c>
      <c r="K11">
        <f t="shared" si="1"/>
        <v>1.6</v>
      </c>
      <c r="N11">
        <v>9</v>
      </c>
      <c r="O11">
        <v>461</v>
      </c>
      <c r="P11" t="s">
        <v>558</v>
      </c>
    </row>
    <row r="12" spans="2:18" x14ac:dyDescent="0.3">
      <c r="B12">
        <v>9</v>
      </c>
      <c r="C12" t="s">
        <v>578</v>
      </c>
      <c r="D12" t="s">
        <v>560</v>
      </c>
      <c r="E12">
        <v>1.5</v>
      </c>
      <c r="I12">
        <v>0.9</v>
      </c>
      <c r="J12">
        <f t="shared" si="0"/>
        <v>460.8</v>
      </c>
      <c r="K12">
        <f t="shared" si="1"/>
        <v>1.8</v>
      </c>
      <c r="N12">
        <v>10</v>
      </c>
      <c r="O12">
        <v>512</v>
      </c>
      <c r="P12" t="s">
        <v>558</v>
      </c>
    </row>
    <row r="13" spans="2:18" x14ac:dyDescent="0.3">
      <c r="B13">
        <v>10</v>
      </c>
      <c r="C13" t="s">
        <v>579</v>
      </c>
      <c r="D13" t="s">
        <v>565</v>
      </c>
      <c r="E13">
        <v>2</v>
      </c>
      <c r="I13">
        <v>1</v>
      </c>
      <c r="J13">
        <f t="shared" si="0"/>
        <v>512</v>
      </c>
      <c r="K13">
        <f t="shared" si="1"/>
        <v>2</v>
      </c>
      <c r="N13">
        <v>11</v>
      </c>
      <c r="O13">
        <v>563</v>
      </c>
      <c r="P13" t="s">
        <v>558</v>
      </c>
    </row>
    <row r="14" spans="2:18" x14ac:dyDescent="0.3">
      <c r="B14">
        <v>11</v>
      </c>
      <c r="C14" t="s">
        <v>580</v>
      </c>
      <c r="D14" t="s">
        <v>566</v>
      </c>
      <c r="E14">
        <v>2.2000000000000002</v>
      </c>
      <c r="I14">
        <v>1.1000000000000001</v>
      </c>
      <c r="J14">
        <f t="shared" si="0"/>
        <v>563.20000000000005</v>
      </c>
      <c r="K14">
        <f t="shared" si="1"/>
        <v>2.2000000000000002</v>
      </c>
      <c r="N14">
        <v>12</v>
      </c>
      <c r="O14">
        <v>614</v>
      </c>
      <c r="P14" t="s">
        <v>558</v>
      </c>
    </row>
    <row r="15" spans="2:18" x14ac:dyDescent="0.3">
      <c r="B15">
        <v>12</v>
      </c>
      <c r="C15" t="s">
        <v>581</v>
      </c>
      <c r="D15" t="s">
        <v>562</v>
      </c>
      <c r="E15">
        <v>2.4</v>
      </c>
      <c r="I15">
        <v>1.2</v>
      </c>
      <c r="J15">
        <f t="shared" si="0"/>
        <v>614.4</v>
      </c>
      <c r="K15">
        <f t="shared" si="1"/>
        <v>2.4</v>
      </c>
    </row>
    <row r="19" spans="1:7" x14ac:dyDescent="0.3">
      <c r="C19" t="s">
        <v>596</v>
      </c>
    </row>
    <row r="20" spans="1:7" x14ac:dyDescent="0.3">
      <c r="C20" t="s">
        <v>595</v>
      </c>
    </row>
    <row r="21" spans="1:7" x14ac:dyDescent="0.3">
      <c r="C21" t="s">
        <v>594</v>
      </c>
    </row>
    <row r="23" spans="1:7" x14ac:dyDescent="0.3">
      <c r="C23" t="s">
        <v>593</v>
      </c>
    </row>
    <row r="24" spans="1:7" x14ac:dyDescent="0.3">
      <c r="A24" t="s">
        <v>94</v>
      </c>
      <c r="B24" t="s">
        <v>597</v>
      </c>
      <c r="C24" t="s">
        <v>592</v>
      </c>
    </row>
    <row r="25" spans="1:7" x14ac:dyDescent="0.3">
      <c r="B25" t="s">
        <v>95</v>
      </c>
      <c r="C25" t="s">
        <v>591</v>
      </c>
    </row>
    <row r="26" spans="1:7" x14ac:dyDescent="0.3">
      <c r="C26" t="s">
        <v>599</v>
      </c>
    </row>
    <row r="27" spans="1:7" x14ac:dyDescent="0.3">
      <c r="C27" t="s">
        <v>590</v>
      </c>
    </row>
    <row r="28" spans="1:7" x14ac:dyDescent="0.3">
      <c r="C28" t="s">
        <v>589</v>
      </c>
    </row>
    <row r="29" spans="1:7" x14ac:dyDescent="0.3">
      <c r="C29" t="s">
        <v>588</v>
      </c>
    </row>
    <row r="31" spans="1:7" x14ac:dyDescent="0.3">
      <c r="B31" t="s">
        <v>598</v>
      </c>
      <c r="C31" t="s">
        <v>587</v>
      </c>
      <c r="G31" s="86" t="s">
        <v>586</v>
      </c>
    </row>
    <row r="33" spans="3:7" x14ac:dyDescent="0.3">
      <c r="C33" t="s">
        <v>585</v>
      </c>
      <c r="G33" s="86" t="s">
        <v>584</v>
      </c>
    </row>
    <row r="35" spans="3:7" x14ac:dyDescent="0.3">
      <c r="C35" t="s">
        <v>583</v>
      </c>
      <c r="G35" s="86" t="s">
        <v>582</v>
      </c>
    </row>
  </sheetData>
  <phoneticPr fontId="1" type="noConversion"/>
  <hyperlinks>
    <hyperlink ref="G33" r:id="rId1" xr:uid="{EADC8842-ABB1-4D6A-A8F5-8EBE1B32E81D}"/>
    <hyperlink ref="G31" r:id="rId2" xr:uid="{E59BC807-F2AA-4191-BC5F-E74BD522AEE0}"/>
    <hyperlink ref="G35" r:id="rId3" xr:uid="{FB0BFCAF-101D-4E33-A621-3F6D31C92051}"/>
  </hyperlinks>
  <pageMargins left="0.7" right="0.7" top="0.75" bottom="0.75" header="0.3" footer="0.3"/>
  <pageSetup paperSize="9" orientation="portrait" horizont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스킬</vt:lpstr>
      <vt:lpstr>밸런스</vt:lpstr>
      <vt:lpstr>탕후루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2023-09-21T04:15:52Z</dcterms:created>
  <dcterms:modified xsi:type="dcterms:W3CDTF">2024-02-21T23:49:33Z</dcterms:modified>
</cp:coreProperties>
</file>