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nisgong/Documents/GitHub/siteupgrade/content/posts/2024-6-25--TempusAI/"/>
    </mc:Choice>
  </mc:AlternateContent>
  <xr:revisionPtr revIDLastSave="0" documentId="13_ncr:1_{4D56E440-4186-5145-941D-E90173E1E0F1}" xr6:coauthVersionLast="47" xr6:coauthVersionMax="47" xr10:uidLastSave="{00000000-0000-0000-0000-000000000000}"/>
  <bookViews>
    <workbookView xWindow="3200" yWindow="2160" windowWidth="28160" windowHeight="17440" xr2:uid="{4D7A9E9E-A5D1-E143-8A6C-97706F2AC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I8" i="1"/>
  <c r="H8" i="1"/>
  <c r="G8" i="1"/>
  <c r="F8" i="1"/>
  <c r="E8" i="1"/>
  <c r="K4" i="1"/>
  <c r="L4" i="1" s="1"/>
  <c r="K3" i="1"/>
  <c r="L3" i="1" s="1"/>
  <c r="N9" i="1"/>
  <c r="M2" i="1" a="1"/>
  <c r="M2" i="1" s="1"/>
  <c r="N4" i="1" s="1"/>
  <c r="P3" i="1"/>
  <c r="P4" i="1"/>
  <c r="P5" i="1"/>
  <c r="P6" i="1"/>
  <c r="P7" i="1"/>
  <c r="P2" i="1"/>
  <c r="O3" i="1"/>
  <c r="O4" i="1"/>
  <c r="O5" i="1"/>
  <c r="O6" i="1"/>
  <c r="O7" i="1"/>
  <c r="O2" i="1"/>
  <c r="D8" i="1"/>
  <c r="L5" i="1"/>
  <c r="L6" i="1"/>
  <c r="L7" i="1"/>
  <c r="K5" i="1"/>
  <c r="K6" i="1"/>
  <c r="K7" i="1"/>
  <c r="K2" i="1"/>
  <c r="L2" i="1" s="1"/>
  <c r="C14" i="1"/>
  <c r="I10" i="1"/>
  <c r="J9" i="1"/>
  <c r="I9" i="1"/>
  <c r="H10" i="1"/>
  <c r="H11" i="1"/>
  <c r="G12" i="1"/>
  <c r="F13" i="1"/>
  <c r="E14" i="1"/>
  <c r="G10" i="1"/>
  <c r="G11" i="1"/>
  <c r="H9" i="1"/>
  <c r="G9" i="1"/>
  <c r="F10" i="1"/>
  <c r="F11" i="1"/>
  <c r="F12" i="1"/>
  <c r="E13" i="1"/>
  <c r="E10" i="1"/>
  <c r="E11" i="1"/>
  <c r="E12" i="1"/>
  <c r="F9" i="1"/>
  <c r="E9" i="1"/>
  <c r="C10" i="1"/>
  <c r="C11" i="1"/>
  <c r="C12" i="1"/>
  <c r="C13" i="1"/>
  <c r="C9" i="1"/>
  <c r="N6" i="1" l="1"/>
  <c r="N5" i="1"/>
  <c r="N3" i="1"/>
  <c r="N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<sst xmlns="http://schemas.openxmlformats.org/spreadsheetml/2006/main" count="16" uniqueCount="16">
  <si>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Sequencing cost</t>
  </si>
  <si>
    <t>Patients</t>
  </si>
  <si>
    <t>Y1 Revenue</t>
  </si>
  <si>
    <t>Y2 Revenue</t>
  </si>
  <si>
    <t>Y3 Revenue</t>
  </si>
  <si>
    <t>Y4 Revenue</t>
  </si>
  <si>
    <t>Y5 Revenue</t>
  </si>
  <si>
    <t>Sequencing revenue</t>
  </si>
  <si>
    <t>Y6 Revenue</t>
  </si>
  <si>
    <t xml:space="preserve">220000 total </t>
  </si>
  <si>
    <t>Gross Revenue</t>
  </si>
  <si>
    <t>Net Revenue</t>
  </si>
  <si>
    <t>Data Revenue/Patient</t>
  </si>
  <si>
    <t>Sequencing Revenue/Patient</t>
  </si>
  <si>
    <t>Sequencing Cost/Patinet</t>
  </si>
  <si>
    <t>Projected 5 Year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</si>
</sst>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2"/>
      <color theme="1"/>
      <name val="Georgi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2" fontId="0" fillId="0" borderId="0" xfId="0" applyNumberFormat="1"/>
    <xf numFmtId="168" fontId="0" fillId="2" borderId="0" xfId="0" applyNumberFormat="1" applyFill="1"/>
    <xf numFmtId="0" fontId="0" fillId="2" borderId="0" xfId="0" applyFill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EA7A-4A58-D348-A857-BB49CA5CF8E5}">
  <dimension ref="A1:P17"/>
  <sheetViews>
    <sheetView tabSelected="1" zoomScale="113" workbookViewId="0">
      <selection activeCell="C16" sqref="C16"/>
    </sheetView>
  </sheetViews>
  <sheetFormatPr baseColWidth="10" defaultRowHeight="16" x14ac:dyDescent="0.2"/>
  <cols>
    <col min="1" max="1" width="5.140625" bestFit="1" customWidth="1"/>
    <col min="2" max="2" width="13.140625" bestFit="1" customWidth="1"/>
    <col min="3" max="3" width="16.5703125" bestFit="1" customWidth="1"/>
    <col min="11" max="11" width="12.42578125" customWidth="1"/>
  </cols>
  <sheetData>
    <row r="1" spans="1:16" x14ac:dyDescent="0.2"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2">
      <c r="A2">
        <v>2018</v>
      </c>
      <c r="B2">
        <v>17.399999999999999</v>
      </c>
      <c r="C2">
        <v>9</v>
      </c>
      <c r="D2">
        <v>7500</v>
      </c>
      <c r="E2">
        <v>16.399999999999999</v>
      </c>
      <c r="F2">
        <v>13.7</v>
      </c>
      <c r="G2">
        <v>6.8</v>
      </c>
      <c r="H2">
        <v>6.4</v>
      </c>
      <c r="I2">
        <v>6.7</v>
      </c>
      <c r="J2">
        <v>7.2</v>
      </c>
      <c r="K2">
        <f>SUM(E2:J2,C2)</f>
        <v>66.2</v>
      </c>
      <c r="L2">
        <f>K2-B2</f>
        <v>48.800000000000004</v>
      </c>
      <c r="M2" s="1" cm="1">
        <f t="array" ref="M2">SUM(E2:I2/D2)</f>
        <v>6.6666666666666671E-3</v>
      </c>
      <c r="N2" s="1"/>
      <c r="O2" s="1">
        <f>C2/D2</f>
        <v>1.1999999999999999E-3</v>
      </c>
      <c r="P2" s="1">
        <f>B2/D2</f>
        <v>2.32E-3</v>
      </c>
    </row>
    <row r="3" spans="1:16" x14ac:dyDescent="0.2">
      <c r="A3">
        <v>2019</v>
      </c>
      <c r="B3">
        <v>39.1</v>
      </c>
      <c r="C3">
        <v>25.7</v>
      </c>
      <c r="D3">
        <v>17000</v>
      </c>
      <c r="E3">
        <v>20.399999999999999</v>
      </c>
      <c r="F3">
        <v>14</v>
      </c>
      <c r="G3">
        <v>12.2</v>
      </c>
      <c r="H3">
        <v>14.8</v>
      </c>
      <c r="I3">
        <v>15.7</v>
      </c>
      <c r="J3" s="4"/>
      <c r="K3">
        <f t="shared" ref="K3:K7" si="0">SUM(E3:J3,C3)</f>
        <v>102.8</v>
      </c>
      <c r="L3">
        <f t="shared" ref="L3:L7" si="1">K3-B3</f>
        <v>63.699999999999996</v>
      </c>
      <c r="N3" s="3">
        <f>$M$2*D3</f>
        <v>113.33333333333334</v>
      </c>
      <c r="O3" s="1">
        <f t="shared" ref="O3:O7" si="2">C3/D3</f>
        <v>1.5117647058823529E-3</v>
      </c>
      <c r="P3" s="1">
        <f t="shared" ref="P3:P7" si="3">B3/D3</f>
        <v>2.3E-3</v>
      </c>
    </row>
    <row r="4" spans="1:16" x14ac:dyDescent="0.2">
      <c r="A4">
        <v>2020</v>
      </c>
      <c r="B4">
        <v>63.4</v>
      </c>
      <c r="C4">
        <v>47.3</v>
      </c>
      <c r="D4">
        <v>32000</v>
      </c>
      <c r="E4">
        <v>15.3</v>
      </c>
      <c r="F4">
        <v>20</v>
      </c>
      <c r="G4">
        <v>25.1</v>
      </c>
      <c r="H4">
        <v>26.5</v>
      </c>
      <c r="I4" s="4"/>
      <c r="J4" s="4"/>
      <c r="K4">
        <f t="shared" si="0"/>
        <v>134.19999999999999</v>
      </c>
      <c r="L4">
        <f t="shared" si="1"/>
        <v>70.799999999999983</v>
      </c>
      <c r="N4" s="3">
        <f>$M$2*D4</f>
        <v>213.33333333333334</v>
      </c>
      <c r="O4" s="1">
        <f t="shared" si="2"/>
        <v>1.4781249999999998E-3</v>
      </c>
      <c r="P4" s="1">
        <f t="shared" si="3"/>
        <v>1.9812499999999999E-3</v>
      </c>
    </row>
    <row r="5" spans="1:16" x14ac:dyDescent="0.2">
      <c r="A5">
        <v>2021</v>
      </c>
      <c r="B5">
        <v>76.7</v>
      </c>
      <c r="C5">
        <v>71.5</v>
      </c>
      <c r="D5">
        <v>38000</v>
      </c>
      <c r="E5">
        <v>24.2</v>
      </c>
      <c r="F5">
        <v>29.9</v>
      </c>
      <c r="G5">
        <v>33.9</v>
      </c>
      <c r="H5" s="4"/>
      <c r="I5" s="4"/>
      <c r="J5" s="4"/>
      <c r="K5">
        <f t="shared" si="0"/>
        <v>159.5</v>
      </c>
      <c r="L5">
        <f t="shared" si="1"/>
        <v>82.8</v>
      </c>
      <c r="N5" s="3">
        <f>$M$2*D5</f>
        <v>253.33333333333334</v>
      </c>
      <c r="O5" s="1">
        <f t="shared" si="2"/>
        <v>1.881578947368421E-3</v>
      </c>
      <c r="P5" s="1">
        <f t="shared" si="3"/>
        <v>2.0184210526315791E-3</v>
      </c>
    </row>
    <row r="6" spans="1:16" x14ac:dyDescent="0.2">
      <c r="A6">
        <v>2022</v>
      </c>
      <c r="B6">
        <v>104.6</v>
      </c>
      <c r="C6">
        <v>136.69999999999999</v>
      </c>
      <c r="D6">
        <v>50000</v>
      </c>
      <c r="E6">
        <v>26.5</v>
      </c>
      <c r="F6">
        <v>29.3</v>
      </c>
      <c r="G6" s="4"/>
      <c r="H6" s="4"/>
      <c r="I6" s="4"/>
      <c r="J6" s="4"/>
      <c r="K6">
        <f t="shared" si="0"/>
        <v>192.5</v>
      </c>
      <c r="L6">
        <f t="shared" si="1"/>
        <v>87.9</v>
      </c>
      <c r="N6" s="3">
        <f>$M$2*D6</f>
        <v>333.33333333333337</v>
      </c>
      <c r="O6" s="1">
        <f t="shared" si="2"/>
        <v>2.7339999999999999E-3</v>
      </c>
      <c r="P6" s="1">
        <f t="shared" si="3"/>
        <v>2.0919999999999997E-3</v>
      </c>
    </row>
    <row r="7" spans="1:16" x14ac:dyDescent="0.2">
      <c r="A7">
        <v>2023</v>
      </c>
      <c r="B7">
        <v>164.6</v>
      </c>
      <c r="C7">
        <v>318.7</v>
      </c>
      <c r="D7">
        <v>80000</v>
      </c>
      <c r="E7">
        <v>28</v>
      </c>
      <c r="F7" s="4"/>
      <c r="G7" s="4"/>
      <c r="H7" s="4"/>
      <c r="I7" s="4"/>
      <c r="J7" s="4"/>
      <c r="K7">
        <f t="shared" si="0"/>
        <v>346.7</v>
      </c>
      <c r="L7">
        <f t="shared" si="1"/>
        <v>182.1</v>
      </c>
      <c r="N7" s="3">
        <f>$M$2*D7</f>
        <v>533.33333333333337</v>
      </c>
      <c r="O7" s="1">
        <f t="shared" si="2"/>
        <v>3.9837499999999994E-3</v>
      </c>
      <c r="P7" s="1">
        <f t="shared" si="3"/>
        <v>2.0574999999999999E-3</v>
      </c>
    </row>
    <row r="8" spans="1:16" s="5" customFormat="1" ht="17" thickBot="1" x14ac:dyDescent="0.25">
      <c r="C8" s="6"/>
      <c r="D8" s="5">
        <f>SUM(D2:D7)</f>
        <v>224500</v>
      </c>
      <c r="E8" s="5">
        <f>SUM(E7,F6,G5,H4,I3,J2)</f>
        <v>140.59999999999997</v>
      </c>
      <c r="F8" s="5">
        <f>SUM(E6,F5,G4,H3,I2)</f>
        <v>103</v>
      </c>
      <c r="G8" s="5">
        <f>SUM(E5,F4,G3,H2)</f>
        <v>62.800000000000004</v>
      </c>
      <c r="H8" s="5">
        <f>SUM(E4,F3,G2)</f>
        <v>36.1</v>
      </c>
      <c r="I8" s="5">
        <f>SUM(E3,F2)</f>
        <v>34.099999999999994</v>
      </c>
      <c r="J8" s="5">
        <f>SUM(E2)</f>
        <v>16.399999999999999</v>
      </c>
    </row>
    <row r="9" spans="1:16" x14ac:dyDescent="0.2">
      <c r="A9">
        <v>2018</v>
      </c>
      <c r="C9" s="2">
        <f>C2/B2</f>
        <v>0.51724137931034486</v>
      </c>
      <c r="E9" s="2">
        <f>E2/B2</f>
        <v>0.94252873563218387</v>
      </c>
      <c r="F9" s="2">
        <f>F2/B2</f>
        <v>0.78735632183908044</v>
      </c>
      <c r="G9" s="2">
        <f>G2/B2</f>
        <v>0.39080459770114945</v>
      </c>
      <c r="H9" s="2">
        <f>H2/B2</f>
        <v>0.36781609195402304</v>
      </c>
      <c r="I9" s="2">
        <f>I2/B2</f>
        <v>0.38505747126436785</v>
      </c>
      <c r="J9" s="2">
        <f>J2/B2</f>
        <v>0.41379310344827591</v>
      </c>
      <c r="N9" s="1">
        <f>SUM(N2:N7)</f>
        <v>1446.6666666666667</v>
      </c>
    </row>
    <row r="10" spans="1:16" x14ac:dyDescent="0.2">
      <c r="A10">
        <v>2019</v>
      </c>
      <c r="C10" s="2">
        <f t="shared" ref="C10:C14" si="4">C3/B3</f>
        <v>0.65728900255754474</v>
      </c>
      <c r="E10" s="2">
        <f t="shared" ref="E10:E12" si="5">E3/B3</f>
        <v>0.52173913043478259</v>
      </c>
      <c r="F10" s="2">
        <f t="shared" ref="F10:F12" si="6">F3/B3</f>
        <v>0.35805626598465473</v>
      </c>
      <c r="G10" s="2">
        <f t="shared" ref="G10:G11" si="7">G3/B3</f>
        <v>0.31202046035805625</v>
      </c>
      <c r="H10" s="2">
        <f t="shared" ref="H10:H11" si="8">H3/B3</f>
        <v>0.37851662404092073</v>
      </c>
      <c r="I10" s="2">
        <f>I3/B3</f>
        <v>0.40153452685421992</v>
      </c>
      <c r="J10" s="2"/>
    </row>
    <row r="11" spans="1:16" x14ac:dyDescent="0.2">
      <c r="A11">
        <v>2020</v>
      </c>
      <c r="C11" s="2">
        <f t="shared" si="4"/>
        <v>0.74605678233438488</v>
      </c>
      <c r="E11" s="2">
        <f t="shared" si="5"/>
        <v>0.24132492113564671</v>
      </c>
      <c r="F11" s="2">
        <f t="shared" si="6"/>
        <v>0.31545741324921134</v>
      </c>
      <c r="G11" s="2">
        <f t="shared" si="7"/>
        <v>0.39589905362776029</v>
      </c>
      <c r="H11" s="2">
        <f t="shared" si="8"/>
        <v>0.41798107255520506</v>
      </c>
      <c r="I11" s="2"/>
      <c r="J11" s="2"/>
    </row>
    <row r="12" spans="1:16" x14ac:dyDescent="0.2">
      <c r="A12">
        <v>2021</v>
      </c>
      <c r="C12" s="2">
        <f t="shared" si="4"/>
        <v>0.93220338983050843</v>
      </c>
      <c r="E12" s="2">
        <f t="shared" si="5"/>
        <v>0.31551499348109513</v>
      </c>
      <c r="F12" s="2">
        <f t="shared" si="6"/>
        <v>0.38983050847457623</v>
      </c>
      <c r="G12" s="2">
        <f>G5/B5</f>
        <v>0.44198174706649279</v>
      </c>
      <c r="H12" s="2"/>
      <c r="I12" s="2"/>
      <c r="J12" s="2"/>
    </row>
    <row r="13" spans="1:16" x14ac:dyDescent="0.2">
      <c r="A13">
        <v>2022</v>
      </c>
      <c r="C13" s="2">
        <f t="shared" si="4"/>
        <v>1.3068833652007648</v>
      </c>
      <c r="E13" s="2">
        <f>E6/B6</f>
        <v>0.25334608030592737</v>
      </c>
      <c r="F13" s="2">
        <f>F6/B6</f>
        <v>0.28011472275334609</v>
      </c>
      <c r="G13" s="2"/>
      <c r="H13" s="2"/>
      <c r="I13" s="2"/>
      <c r="J13" s="2"/>
    </row>
    <row r="14" spans="1:16" x14ac:dyDescent="0.2">
      <c r="A14">
        <v>2023</v>
      </c>
      <c r="C14" s="2">
        <f t="shared" si="4"/>
        <v>1.9362089914945322</v>
      </c>
      <c r="E14" s="2">
        <f>E7/B7</f>
        <v>0.1701093560145808</v>
      </c>
      <c r="F14" s="2"/>
      <c r="G14" s="2"/>
      <c r="H14" s="2"/>
      <c r="I14" s="2"/>
      <c r="J14" s="2"/>
    </row>
    <row r="17" spans="4:4" x14ac:dyDescent="0.2">
      <c r="D17" t="s">
        <v>9</v>
      </c>
    </row>
  </sheetData>
  <conditionalFormatting sqref="E9:J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Hua Gong</dc:creator>
  <cp:lastModifiedBy>Dennis Hua Gong</cp:lastModifiedBy>
  <dcterms:created xsi:type="dcterms:W3CDTF">2024-06-11T20:25:09Z</dcterms:created>
  <dcterms:modified xsi:type="dcterms:W3CDTF">2024-06-26T03:15:15Z</dcterms:modified>
</cp:coreProperties>
</file>