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28B11AD2-CD6D-1D49-8328-481C450CBFA9}" xr6:coauthVersionLast="47" xr6:coauthVersionMax="47" xr10:uidLastSave="{00000000-0000-0000-0000-000000000000}"/>
  <bookViews>
    <workbookView xWindow="480" yWindow="1080" windowWidth="28800" windowHeight="158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P13" i="18"/>
  <c r="BQ13" i="18" s="1"/>
  <c r="BO13" i="18"/>
  <c r="BK13" i="18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CA12" i="18" s="1"/>
  <c r="U12" i="18" s="1"/>
  <c r="BY12" i="18"/>
  <c r="BX12" i="18"/>
  <c r="BW12" i="18"/>
  <c r="BU12" i="18"/>
  <c r="BV12" i="18" s="1"/>
  <c r="BT12" i="18"/>
  <c r="BS12" i="18"/>
  <c r="BP12" i="18"/>
  <c r="BO12" i="18"/>
  <c r="BK12" i="18"/>
  <c r="BL12" i="18" s="1"/>
  <c r="L12" i="18" s="1"/>
  <c r="BJ12" i="18"/>
  <c r="BI12" i="18"/>
  <c r="BF12" i="18"/>
  <c r="BG12" i="18" s="1"/>
  <c r="I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F11" i="18"/>
  <c r="BG11" i="18" s="1"/>
  <c r="BE11" i="18"/>
  <c r="BD11" i="18"/>
  <c r="BA11" i="18"/>
  <c r="CI10" i="18"/>
  <c r="CH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G9" i="18" s="1"/>
  <c r="CE9" i="18"/>
  <c r="CD9" i="18"/>
  <c r="CC9" i="18"/>
  <c r="CA9" i="18"/>
  <c r="CB9" i="18" s="1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V8" i="18"/>
  <c r="BW8" i="18" s="1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R4" i="18" s="1"/>
  <c r="BO4" i="18"/>
  <c r="BK4" i="18"/>
  <c r="BJ4" i="18"/>
  <c r="BI4" i="18"/>
  <c r="BG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L2" i="18"/>
  <c r="BM2" i="18" s="1"/>
  <c r="BK2" i="18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U15" i="2"/>
  <c r="BV15" i="2" s="1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F13" i="2"/>
  <c r="BG13" i="2" s="1"/>
  <c r="I13" i="2" s="1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E10" i="2"/>
  <c r="CF10" i="2" s="1"/>
  <c r="X10" i="2" s="1"/>
  <c r="BZ10" i="2"/>
  <c r="BX10" i="2"/>
  <c r="BV10" i="2"/>
  <c r="BU10" i="2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C9" i="2" s="1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L5" i="2"/>
  <c r="BM5" i="2" s="1"/>
  <c r="BK5" i="2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X9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I192" i="19" s="1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I128" i="19" s="1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K18" i="19" s="1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K64" i="19" s="1"/>
  <c r="AG64" i="19"/>
  <c r="U20" i="19"/>
  <c r="U155" i="19"/>
  <c r="AH74" i="19"/>
  <c r="AI80" i="19"/>
  <c r="AG80" i="19"/>
  <c r="W80" i="19"/>
  <c r="V87" i="19"/>
  <c r="J87" i="19" s="1"/>
  <c r="V155" i="19"/>
  <c r="AI170" i="19"/>
  <c r="AH170" i="19"/>
  <c r="AG170" i="19"/>
  <c r="W170" i="19"/>
  <c r="AG2" i="19"/>
  <c r="AI16" i="19"/>
  <c r="W16" i="19"/>
  <c r="K16" i="19" s="1"/>
  <c r="U18" i="19"/>
  <c r="AG30" i="19"/>
  <c r="AI34" i="19"/>
  <c r="AG34" i="19"/>
  <c r="AG36" i="19"/>
  <c r="W42" i="19"/>
  <c r="V53" i="19"/>
  <c r="AI58" i="19"/>
  <c r="AG58" i="19"/>
  <c r="U60" i="19"/>
  <c r="I60" i="19" s="1"/>
  <c r="AH64" i="19"/>
  <c r="U72" i="19"/>
  <c r="U80" i="19"/>
  <c r="I80" i="19" s="1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I56" i="19" s="1"/>
  <c r="U58" i="19"/>
  <c r="W60" i="19"/>
  <c r="AH62" i="19"/>
  <c r="V67" i="19"/>
  <c r="AI70" i="19"/>
  <c r="AG70" i="19"/>
  <c r="W70" i="19"/>
  <c r="V75" i="19"/>
  <c r="J75" i="19" s="1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I42" i="19" s="1"/>
  <c r="AI48" i="19"/>
  <c r="U48" i="19"/>
  <c r="I48" i="19" s="1"/>
  <c r="U62" i="19"/>
  <c r="AI72" i="19"/>
  <c r="AG72" i="19"/>
  <c r="W72" i="19"/>
  <c r="U114" i="19"/>
  <c r="I114" i="19" s="1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J101" i="19" s="1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K98" i="19" s="1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K96" i="19" s="1"/>
  <c r="U105" i="19"/>
  <c r="U107" i="19"/>
  <c r="U109" i="19"/>
  <c r="AI134" i="19"/>
  <c r="AH134" i="19"/>
  <c r="AG134" i="19"/>
  <c r="U136" i="19"/>
  <c r="V143" i="19"/>
  <c r="J143" i="19" s="1"/>
  <c r="W148" i="19"/>
  <c r="K148" i="19" s="1"/>
  <c r="AG4" i="19"/>
  <c r="AH20" i="19"/>
  <c r="W48" i="19"/>
  <c r="K48" i="19" s="1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AH48" i="19"/>
  <c r="AI54" i="19"/>
  <c r="AG54" i="19"/>
  <c r="AH16" i="19"/>
  <c r="U26" i="19"/>
  <c r="I26" i="19" s="1"/>
  <c r="AI32" i="19"/>
  <c r="U32" i="19"/>
  <c r="AH34" i="19"/>
  <c r="AG40" i="19"/>
  <c r="W46" i="19"/>
  <c r="K46" i="19" s="1"/>
  <c r="AI52" i="19"/>
  <c r="AG52" i="19"/>
  <c r="U54" i="19"/>
  <c r="W56" i="19"/>
  <c r="K56" i="19" s="1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J95" i="19" s="1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K166" i="19" s="1"/>
  <c r="U175" i="19"/>
  <c r="I175" i="19" s="1"/>
  <c r="U90" i="19"/>
  <c r="U106" i="19"/>
  <c r="I106" i="19" s="1"/>
  <c r="U124" i="19"/>
  <c r="I124" i="19" s="1"/>
  <c r="U140" i="19"/>
  <c r="U142" i="19"/>
  <c r="U149" i="19"/>
  <c r="U158" i="19"/>
  <c r="I158" i="19" s="1"/>
  <c r="U165" i="19"/>
  <c r="U186" i="19"/>
  <c r="I186" i="19" s="1"/>
  <c r="W158" i="19"/>
  <c r="K158" i="19" s="1"/>
  <c r="W186" i="19"/>
  <c r="K186" i="19" s="1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I7" i="19" s="1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K13" i="19" s="1"/>
  <c r="W13" i="19"/>
  <c r="V13" i="19"/>
  <c r="V5" i="19"/>
  <c r="J5" i="19" s="1"/>
  <c r="V9" i="19"/>
  <c r="W23" i="19"/>
  <c r="K23" i="19" s="1"/>
  <c r="AG31" i="19"/>
  <c r="U31" i="19"/>
  <c r="AH31" i="19"/>
  <c r="V31" i="19"/>
  <c r="W31" i="19"/>
  <c r="U4" i="19"/>
  <c r="I4" i="19" s="1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I12" i="19" s="1"/>
  <c r="AH12" i="19"/>
  <c r="U14" i="19"/>
  <c r="I14" i="19" s="1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J14" i="19" s="1"/>
  <c r="AI14" i="19"/>
  <c r="W4" i="19"/>
  <c r="K4" i="19" s="1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AI33" i="19"/>
  <c r="V35" i="19"/>
  <c r="J35" i="19" s="1"/>
  <c r="V37" i="19"/>
  <c r="J37" i="19" s="1"/>
  <c r="V39" i="19"/>
  <c r="J39" i="19" s="1"/>
  <c r="V41" i="19"/>
  <c r="J41" i="19" s="1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I37" i="19" s="1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K55" i="19" s="1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K71" i="19" s="1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I51" i="19" s="1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AG93" i="19"/>
  <c r="W93" i="19"/>
  <c r="AI93" i="19"/>
  <c r="AG95" i="19"/>
  <c r="W95" i="19"/>
  <c r="AI95" i="19"/>
  <c r="AG97" i="19"/>
  <c r="W97" i="19"/>
  <c r="K97" i="19" s="1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I107" i="19" s="1"/>
  <c r="W107" i="19"/>
  <c r="AI107" i="19"/>
  <c r="AG109" i="19"/>
  <c r="AI109" i="19"/>
  <c r="W109" i="19"/>
  <c r="V109" i="19"/>
  <c r="J109" i="19" s="1"/>
  <c r="V16" i="19"/>
  <c r="V18" i="19"/>
  <c r="J18" i="19" s="1"/>
  <c r="V20" i="19"/>
  <c r="J20" i="19" s="1"/>
  <c r="V22" i="19"/>
  <c r="J22" i="19" s="1"/>
  <c r="V26" i="19"/>
  <c r="J26" i="19" s="1"/>
  <c r="V30" i="19"/>
  <c r="J30" i="19" s="1"/>
  <c r="V32" i="19"/>
  <c r="J32" i="19" s="1"/>
  <c r="V34" i="19"/>
  <c r="V36" i="19"/>
  <c r="J36" i="19" s="1"/>
  <c r="V38" i="19"/>
  <c r="V40" i="19"/>
  <c r="J40" i="19" s="1"/>
  <c r="V42" i="19"/>
  <c r="J42" i="19" s="1"/>
  <c r="V44" i="19"/>
  <c r="V46" i="19"/>
  <c r="J46" i="19" s="1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V68" i="19"/>
  <c r="V70" i="19"/>
  <c r="V72" i="19"/>
  <c r="J72" i="19" s="1"/>
  <c r="V74" i="19"/>
  <c r="J74" i="19" s="1"/>
  <c r="V76" i="19"/>
  <c r="J76" i="19" s="1"/>
  <c r="V78" i="19"/>
  <c r="V80" i="19"/>
  <c r="J80" i="19" s="1"/>
  <c r="AI82" i="19"/>
  <c r="V82" i="19"/>
  <c r="AG82" i="19"/>
  <c r="AG111" i="19"/>
  <c r="W111" i="19"/>
  <c r="K111" i="19" s="1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I127" i="19" s="1"/>
  <c r="W127" i="19"/>
  <c r="K127" i="19" s="1"/>
  <c r="AI127" i="19"/>
  <c r="AG129" i="19"/>
  <c r="W129" i="19"/>
  <c r="AI129" i="19"/>
  <c r="AG131" i="19"/>
  <c r="W131" i="19"/>
  <c r="AI131" i="19"/>
  <c r="AG133" i="19"/>
  <c r="W133" i="19"/>
  <c r="AI133" i="19"/>
  <c r="AG135" i="19"/>
  <c r="I135" i="19" s="1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V180" i="19"/>
  <c r="W181" i="19"/>
  <c r="AH181" i="19"/>
  <c r="V181" i="19"/>
  <c r="J181" i="19" s="1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I184" i="19" s="1"/>
  <c r="AG184" i="19"/>
  <c r="V184" i="19"/>
  <c r="W184" i="19"/>
  <c r="AI184" i="19"/>
  <c r="V84" i="19"/>
  <c r="J84" i="19" s="1"/>
  <c r="V86" i="19"/>
  <c r="J86" i="19" s="1"/>
  <c r="V88" i="19"/>
  <c r="J88" i="19" s="1"/>
  <c r="V90" i="19"/>
  <c r="J90" i="19" s="1"/>
  <c r="V92" i="19"/>
  <c r="J92" i="19" s="1"/>
  <c r="V94" i="19"/>
  <c r="J94" i="19" s="1"/>
  <c r="V96" i="19"/>
  <c r="J96" i="19" s="1"/>
  <c r="V98" i="19"/>
  <c r="V100" i="19"/>
  <c r="V102" i="19"/>
  <c r="J102" i="19" s="1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J122" i="19" s="1"/>
  <c r="V124" i="19"/>
  <c r="J124" i="19" s="1"/>
  <c r="V126" i="19"/>
  <c r="J126" i="19" s="1"/>
  <c r="V128" i="19"/>
  <c r="J128" i="19" s="1"/>
  <c r="V130" i="19"/>
  <c r="V132" i="19"/>
  <c r="J132" i="19" s="1"/>
  <c r="V134" i="19"/>
  <c r="V136" i="19"/>
  <c r="J136" i="19" s="1"/>
  <c r="V138" i="19"/>
  <c r="J138" i="19" s="1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 s="1"/>
  <c r="W151" i="19"/>
  <c r="AI151" i="19"/>
  <c r="AG153" i="19"/>
  <c r="W153" i="19"/>
  <c r="AI153" i="19"/>
  <c r="AG155" i="19"/>
  <c r="W155" i="19"/>
  <c r="AI155" i="19"/>
  <c r="AG157" i="19"/>
  <c r="W157" i="19"/>
  <c r="K157" i="19" s="1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I181" i="19" s="1"/>
  <c r="AH182" i="19"/>
  <c r="U182" i="19"/>
  <c r="I182" i="19" s="1"/>
  <c r="W182" i="19"/>
  <c r="K182" i="19" s="1"/>
  <c r="AG185" i="19"/>
  <c r="I185" i="19" s="1"/>
  <c r="AH185" i="19"/>
  <c r="W185" i="19"/>
  <c r="K185" i="19" s="1"/>
  <c r="U187" i="19"/>
  <c r="AG189" i="19"/>
  <c r="AH189" i="19"/>
  <c r="V189" i="19"/>
  <c r="U189" i="19"/>
  <c r="W189" i="19"/>
  <c r="K189" i="19" s="1"/>
  <c r="V142" i="19"/>
  <c r="J142" i="19" s="1"/>
  <c r="V144" i="19"/>
  <c r="J144" i="19" s="1"/>
  <c r="V146" i="19"/>
  <c r="J146" i="19" s="1"/>
  <c r="V148" i="19"/>
  <c r="J148" i="19" s="1"/>
  <c r="V150" i="19"/>
  <c r="J150" i="19" s="1"/>
  <c r="V152" i="19"/>
  <c r="V154" i="19"/>
  <c r="V156" i="19"/>
  <c r="J156" i="19" s="1"/>
  <c r="V158" i="19"/>
  <c r="J158" i="19" s="1"/>
  <c r="V160" i="19"/>
  <c r="J160" i="19" s="1"/>
  <c r="V162" i="19"/>
  <c r="J162" i="19" s="1"/>
  <c r="V164" i="19"/>
  <c r="J164" i="19" s="1"/>
  <c r="V166" i="19"/>
  <c r="V168" i="19"/>
  <c r="J168" i="19" s="1"/>
  <c r="V170" i="19"/>
  <c r="W175" i="19"/>
  <c r="AI175" i="19"/>
  <c r="AH178" i="19"/>
  <c r="U178" i="19"/>
  <c r="I178" i="19" s="1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K194" i="19" s="1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 s="1"/>
  <c r="V186" i="19"/>
  <c r="J186" i="19" s="1"/>
  <c r="V188" i="19"/>
  <c r="V190" i="19"/>
  <c r="J190" i="19" s="1"/>
  <c r="W192" i="19"/>
  <c r="K192" i="19" s="1"/>
  <c r="AI192" i="19"/>
  <c r="V193" i="19"/>
  <c r="W197" i="19"/>
  <c r="AH199" i="19"/>
  <c r="U199" i="19"/>
  <c r="I199" i="19" s="1"/>
  <c r="AG199" i="19"/>
  <c r="AI199" i="19"/>
  <c r="AH193" i="19"/>
  <c r="U193" i="19"/>
  <c r="I193" i="19" s="1"/>
  <c r="W193" i="19"/>
  <c r="AI193" i="19"/>
  <c r="AH197" i="19"/>
  <c r="U197" i="19"/>
  <c r="AG197" i="19"/>
  <c r="AI197" i="19"/>
  <c r="V196" i="19"/>
  <c r="J196" i="19" s="1"/>
  <c r="AI196" i="19"/>
  <c r="V198" i="19"/>
  <c r="J198" i="19" s="1"/>
  <c r="AI198" i="19"/>
  <c r="V200" i="19"/>
  <c r="J200" i="19" s="1"/>
  <c r="AI200" i="19"/>
  <c r="W196" i="19"/>
  <c r="W198" i="19"/>
  <c r="W200" i="19"/>
  <c r="K200" i="19" s="1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J16" i="19"/>
  <c r="U28" i="19"/>
  <c r="I28" i="19" s="1"/>
  <c r="AH28" i="19"/>
  <c r="W28" i="19"/>
  <c r="AI28" i="19"/>
  <c r="V28" i="19"/>
  <c r="J28" i="19" s="1"/>
  <c r="U5" i="2"/>
  <c r="J66" i="19"/>
  <c r="I136" i="19"/>
  <c r="K174" i="19"/>
  <c r="AG27" i="19"/>
  <c r="AH27" i="19"/>
  <c r="U27" i="19"/>
  <c r="I27" i="19" s="1"/>
  <c r="AI27" i="19"/>
  <c r="W27" i="19"/>
  <c r="K119" i="19"/>
  <c r="I55" i="19"/>
  <c r="I96" i="19"/>
  <c r="J85" i="19"/>
  <c r="L10" i="2"/>
  <c r="K84" i="19"/>
  <c r="V24" i="19"/>
  <c r="AI24" i="19"/>
  <c r="AH24" i="19"/>
  <c r="AG24" i="19"/>
  <c r="AH23" i="19"/>
  <c r="U23" i="19"/>
  <c r="V23" i="19"/>
  <c r="AG23" i="19"/>
  <c r="U24" i="19"/>
  <c r="J99" i="19"/>
  <c r="J57" i="19"/>
  <c r="K34" i="19"/>
  <c r="J103" i="19"/>
  <c r="J67" i="19"/>
  <c r="K50" i="19"/>
  <c r="I109" i="19"/>
  <c r="J175" i="19"/>
  <c r="I200" i="19"/>
  <c r="I97" i="19"/>
  <c r="J197" i="19"/>
  <c r="I153" i="19"/>
  <c r="I139" i="19"/>
  <c r="I188" i="19"/>
  <c r="I68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J89" i="19"/>
  <c r="K132" i="19"/>
  <c r="I25" i="2"/>
  <c r="I1" i="2"/>
  <c r="BH1" i="2" s="1"/>
  <c r="BE1" i="2" s="1"/>
  <c r="F41" i="2"/>
  <c r="X43" i="2"/>
  <c r="F9" i="2"/>
  <c r="I118" i="19"/>
  <c r="J141" i="19"/>
  <c r="L63" i="2"/>
  <c r="I32" i="19"/>
  <c r="K38" i="19"/>
  <c r="K44" i="19"/>
  <c r="I44" i="19"/>
  <c r="J83" i="19"/>
  <c r="X81" i="18"/>
  <c r="K171" i="19"/>
  <c r="J149" i="19"/>
  <c r="J52" i="19"/>
  <c r="J11" i="19"/>
  <c r="K11" i="19"/>
  <c r="K95" i="19"/>
  <c r="L97" i="18"/>
  <c r="O90" i="18"/>
  <c r="K135" i="19"/>
  <c r="A35" i="18"/>
  <c r="AV35" i="12" s="1"/>
  <c r="U32" i="18"/>
  <c r="O34" i="18"/>
  <c r="L37" i="18"/>
  <c r="L77" i="18"/>
  <c r="O78" i="18"/>
  <c r="R22" i="18"/>
  <c r="K149" i="19"/>
  <c r="I17" i="19"/>
  <c r="J176" i="19"/>
  <c r="O99" i="2"/>
  <c r="F61" i="2"/>
  <c r="L2" i="18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O11" i="2"/>
  <c r="L19" i="2"/>
  <c r="I17" i="2"/>
  <c r="O95" i="2"/>
  <c r="K72" i="19"/>
  <c r="X68" i="2"/>
  <c r="X48" i="2"/>
  <c r="I37" i="2"/>
  <c r="U41" i="2"/>
  <c r="L46" i="2"/>
  <c r="K104" i="19"/>
  <c r="X56" i="2"/>
  <c r="U67" i="2"/>
  <c r="F58" i="2"/>
  <c r="L60" i="2"/>
  <c r="L72" i="2"/>
  <c r="O61" i="2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R13" i="18"/>
  <c r="F17" i="18"/>
  <c r="X23" i="18"/>
  <c r="F46" i="18"/>
  <c r="I47" i="18"/>
  <c r="L56" i="18"/>
  <c r="R58" i="18"/>
  <c r="F62" i="18"/>
  <c r="F66" i="18"/>
  <c r="R70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U11" i="2"/>
  <c r="X12" i="2"/>
  <c r="F14" i="2"/>
  <c r="I15" i="2"/>
  <c r="L16" i="2"/>
  <c r="O17" i="2"/>
  <c r="R18" i="2"/>
  <c r="U19" i="2"/>
  <c r="I12" i="2"/>
  <c r="L13" i="2"/>
  <c r="O14" i="2"/>
  <c r="U16" i="2"/>
  <c r="X17" i="2"/>
  <c r="F19" i="2"/>
  <c r="U2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T26" i="19"/>
  <c r="T25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5" i="19"/>
  <c r="O26" i="19"/>
  <c r="O24" i="19"/>
  <c r="O25" i="19"/>
  <c r="Q26" i="19"/>
  <c r="Q25" i="19"/>
  <c r="Q24" i="19"/>
  <c r="R24" i="19"/>
  <c r="R26" i="19"/>
  <c r="R25" i="19"/>
  <c r="N24" i="19"/>
  <c r="N25" i="19"/>
  <c r="N26" i="19"/>
  <c r="P24" i="19"/>
  <c r="P26" i="19"/>
  <c r="P25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E24" i="19"/>
  <c r="AE25" i="19"/>
  <c r="AE26" i="19"/>
  <c r="AD24" i="19"/>
  <c r="AD25" i="19"/>
  <c r="AD26" i="19"/>
  <c r="Z25" i="19"/>
  <c r="Z26" i="19"/>
  <c r="Z24" i="19"/>
  <c r="AB24" i="19"/>
  <c r="AB26" i="19"/>
  <c r="AB25" i="19"/>
  <c r="AA25" i="19"/>
  <c r="AA24" i="19"/>
  <c r="AA26" i="19"/>
  <c r="BR13" i="18" l="1"/>
  <c r="O13" i="18"/>
  <c r="CB12" i="18"/>
  <c r="BL13" i="18"/>
  <c r="L13" i="18" s="1"/>
  <c r="BM12" i="18"/>
  <c r="BH12" i="18"/>
  <c r="BH11" i="18"/>
  <c r="I11" i="18"/>
  <c r="CG10" i="18"/>
  <c r="I33" i="19"/>
  <c r="K128" i="19"/>
  <c r="K41" i="19"/>
  <c r="J15" i="19"/>
  <c r="I58" i="19"/>
  <c r="K25" i="19"/>
  <c r="I43" i="19"/>
  <c r="J29" i="19"/>
  <c r="K92" i="19"/>
  <c r="K124" i="19"/>
  <c r="K126" i="19"/>
  <c r="K196" i="19"/>
  <c r="J78" i="19"/>
  <c r="I170" i="19"/>
  <c r="I196" i="19"/>
  <c r="I20" i="19"/>
  <c r="J147" i="19"/>
  <c r="J192" i="19"/>
  <c r="I24" i="19"/>
  <c r="J189" i="19"/>
  <c r="I179" i="19"/>
  <c r="I45" i="19"/>
  <c r="I39" i="19"/>
  <c r="J33" i="19"/>
  <c r="J13" i="19"/>
  <c r="J7" i="19"/>
  <c r="I159" i="19"/>
  <c r="J111" i="19"/>
  <c r="J77" i="19"/>
  <c r="I102" i="19"/>
  <c r="J115" i="19"/>
  <c r="J171" i="19"/>
  <c r="J182" i="19"/>
  <c r="I141" i="19"/>
  <c r="I53" i="19"/>
  <c r="K14" i="19"/>
  <c r="J12" i="19"/>
  <c r="I148" i="19"/>
  <c r="J53" i="19"/>
  <c r="I64" i="19"/>
  <c r="R15" i="2"/>
  <c r="BW15" i="2"/>
  <c r="I50" i="19"/>
  <c r="K183" i="19"/>
  <c r="K125" i="19"/>
  <c r="X14" i="2"/>
  <c r="U13" i="2"/>
  <c r="R12" i="2"/>
  <c r="BW4" i="2"/>
  <c r="BQ6" i="2"/>
  <c r="BR6" i="2" s="1"/>
  <c r="BM8" i="2"/>
  <c r="L8" i="2"/>
  <c r="BM10" i="2"/>
  <c r="J139" i="19"/>
  <c r="J114" i="19"/>
  <c r="J152" i="19"/>
  <c r="K168" i="19"/>
  <c r="I83" i="19"/>
  <c r="I73" i="19"/>
  <c r="I57" i="19"/>
  <c r="J180" i="19"/>
  <c r="CA8" i="2"/>
  <c r="U8" i="2" s="1"/>
  <c r="BW7" i="2"/>
  <c r="I4" i="2"/>
  <c r="BG4" i="2"/>
  <c r="BH4" i="2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BR10" i="18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BW8" i="2"/>
  <c r="CA9" i="2"/>
  <c r="U9" i="2" s="1"/>
  <c r="R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O4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B3" i="19"/>
  <c r="G24" i="19"/>
  <c r="F25" i="19"/>
  <c r="D22" i="19"/>
  <c r="E24" i="19"/>
  <c r="E3" i="19"/>
  <c r="C25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2" i="19"/>
  <c r="G21" i="19"/>
  <c r="P1" i="2"/>
  <c r="O1" i="2"/>
  <c r="BR1" i="2" s="1"/>
  <c r="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X2" i="2"/>
  <c r="CB2" i="2"/>
  <c r="U2" i="2"/>
  <c r="O3" i="2"/>
  <c r="X8" i="19"/>
  <c r="BL2" i="2"/>
  <c r="L2" i="2" s="1"/>
  <c r="X4" i="19"/>
  <c r="X5" i="19"/>
  <c r="X21" i="19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2" i="12" a="1"/>
  <c r="CB11" i="18" l="1"/>
  <c r="CG4" i="18"/>
  <c r="BM13" i="18"/>
  <c r="BM11" i="18"/>
  <c r="BR12" i="18"/>
  <c r="CG12" i="18"/>
  <c r="BR12" i="2"/>
  <c r="CG13" i="2"/>
  <c r="O6" i="2"/>
  <c r="X3" i="2"/>
  <c r="U7" i="2"/>
  <c r="CB8" i="2"/>
  <c r="R5" i="2"/>
  <c r="O5" i="2"/>
  <c r="CK5" i="2" s="1"/>
  <c r="AP5" i="2" s="1"/>
  <c r="BH8" i="18"/>
  <c r="BH6" i="18"/>
  <c r="BC6" i="18"/>
  <c r="BC5" i="18"/>
  <c r="F4" i="18"/>
  <c r="CK4" i="18" s="1"/>
  <c r="AP4" i="18" s="1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AB7" i="2" s="1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4" i="2"/>
  <c r="AP4" i="2" s="1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3" i="19"/>
  <c r="L2" i="19"/>
  <c r="L25" i="19"/>
  <c r="BS1" i="2"/>
  <c r="BO1" i="2"/>
  <c r="Q1" i="2"/>
  <c r="S1" i="2"/>
  <c r="R1" i="2"/>
  <c r="BW1" i="2" s="1"/>
  <c r="L13" i="19"/>
  <c r="L18" i="19"/>
  <c r="L12" i="19"/>
  <c r="AB2" i="2"/>
  <c r="CK2" i="2"/>
  <c r="AP2" i="2" s="1"/>
  <c r="BM2" i="2"/>
  <c r="AF29" i="19" l="1"/>
  <c r="T28" i="19"/>
  <c r="AB3" i="2"/>
  <c r="CK6" i="18"/>
  <c r="AP6" i="18" s="1"/>
  <c r="AF28" i="19" s="1"/>
  <c r="AF27" i="19"/>
  <c r="CK7" i="2"/>
  <c r="AP7" i="2" s="1"/>
  <c r="CK89" i="18"/>
  <c r="AP89" i="18" s="1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H28" i="19" l="1"/>
  <c r="H29" i="19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E1" i="18" l="1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O28" i="19" s="1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R29" i="19" s="1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AI11" i="2"/>
  <c r="AO3" i="2"/>
  <c r="AB3" i="12" s="1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C3" i="12"/>
  <c r="J3" i="12"/>
  <c r="X3" i="12"/>
  <c r="AE3" i="12"/>
  <c r="AF3" i="12"/>
  <c r="AQ3" i="12"/>
  <c r="A4" i="12" a="1"/>
  <c r="N28" i="19" l="1"/>
  <c r="O29" i="19"/>
  <c r="S29" i="19"/>
  <c r="P29" i="19"/>
  <c r="N29" i="19"/>
  <c r="R28" i="19"/>
  <c r="S28" i="19"/>
  <c r="P28" i="19"/>
  <c r="Q28" i="19"/>
  <c r="W3" i="12"/>
  <c r="Z3" i="12"/>
  <c r="AA3" i="12"/>
  <c r="Y3" i="12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4" i="12"/>
  <c r="X28" i="19" l="1"/>
  <c r="AG3" i="12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M3" i="12" l="1"/>
  <c r="O3" i="12" s="1"/>
  <c r="AI3" i="12"/>
  <c r="K3" i="12" s="1"/>
  <c r="AN4" i="12"/>
  <c r="P4" i="12" s="1"/>
  <c r="AK3" i="12"/>
  <c r="M3" i="12" s="1"/>
  <c r="AL3" i="12"/>
  <c r="N3" i="12" s="1"/>
  <c r="AN3" i="12"/>
  <c r="P3" i="12" s="1"/>
  <c r="AB28" i="19"/>
  <c r="D28" i="19" s="1"/>
  <c r="AJ3" i="12"/>
  <c r="L3" i="12" s="1"/>
  <c r="AE29" i="19"/>
  <c r="G29" i="19" s="1"/>
  <c r="AA29" i="19"/>
  <c r="C29" i="19" s="1"/>
  <c r="Z28" i="19"/>
  <c r="B28" i="19" s="1"/>
  <c r="AA28" i="19"/>
  <c r="C28" i="19" s="1"/>
  <c r="AJ4" i="12"/>
  <c r="L4" i="12" s="1"/>
  <c r="AL4" i="12"/>
  <c r="N4" i="12" s="1"/>
  <c r="AM4" i="12"/>
  <c r="O4" i="12" s="1"/>
  <c r="AI4" i="12"/>
  <c r="K4" i="12" s="1"/>
  <c r="AD28" i="19"/>
  <c r="F28" i="19" s="1"/>
  <c r="AC28" i="19"/>
  <c r="E28" i="19" s="1"/>
  <c r="AK4" i="12"/>
  <c r="M4" i="12" s="1"/>
  <c r="AE28" i="19"/>
  <c r="G28" i="19" s="1"/>
  <c r="Z29" i="19"/>
  <c r="B29" i="19" s="1"/>
  <c r="AD29" i="19"/>
  <c r="F29" i="19" s="1"/>
  <c r="AB29" i="19"/>
  <c r="D29" i="19" s="1"/>
  <c r="AC29" i="19"/>
  <c r="E29" i="19" s="1"/>
  <c r="AK5" i="12"/>
  <c r="M5" i="12" s="1"/>
  <c r="AM5" i="12"/>
  <c r="O5" i="12" s="1"/>
  <c r="AN5" i="12"/>
  <c r="P5" i="12" s="1"/>
  <c r="AJ5" i="12"/>
  <c r="L5" i="12" s="1"/>
  <c r="AL5" i="12"/>
  <c r="N5" i="12" s="1"/>
  <c r="AI5" i="12"/>
  <c r="K5" i="12" s="1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U3" i="12" l="1"/>
  <c r="AS3" i="12"/>
  <c r="AS4" i="12"/>
  <c r="U4" i="12"/>
  <c r="L28" i="19"/>
  <c r="AJ28" i="19"/>
  <c r="L29" i="19"/>
  <c r="AJ29" i="19"/>
  <c r="U5" i="12"/>
  <c r="AS5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K7" i="12" l="1"/>
  <c r="O7" i="12"/>
  <c r="N7" i="12"/>
  <c r="M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L12" i="12"/>
  <c r="T12" i="12"/>
  <c r="R12" i="12"/>
  <c r="O12" i="12"/>
  <c r="AS12" i="12"/>
  <c r="AG12" i="12"/>
  <c r="K12" i="12"/>
  <c r="S12" i="12"/>
  <c r="Q12" i="12"/>
  <c r="H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P22" i="12" l="1"/>
  <c r="L22" i="12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B25" i="12"/>
  <c r="AM25" i="12"/>
  <c r="A26" i="12" a="1"/>
  <c r="S25" i="12" l="1"/>
  <c r="O25" i="12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P65" i="12" l="1"/>
  <c r="N65" i="12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S73" i="12" l="1"/>
  <c r="M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N83" i="12" l="1"/>
  <c r="Q83" i="12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A101" i="12" a="1"/>
  <c r="Q100" i="12" l="1"/>
  <c r="N100" i="12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S103" i="12" l="1"/>
  <c r="L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O106" i="12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Q114" i="12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P120" i="12" l="1"/>
  <c r="N120" i="12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Q131" i="12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AR146" i="12"/>
  <c r="AA146" i="12"/>
  <c r="Z146" i="12"/>
  <c r="AC146" i="12"/>
  <c r="C146" i="12"/>
  <c r="A147" i="12" a="1"/>
  <c r="P146" i="12" l="1"/>
  <c r="R146" i="12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AQ151" i="12"/>
  <c r="X151" i="12"/>
  <c r="AO151" i="12"/>
  <c r="J151" i="12"/>
  <c r="E151" i="12"/>
  <c r="A152" i="12" a="1"/>
  <c r="N151" i="12" l="1"/>
  <c r="P151" i="12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I152" i="12"/>
  <c r="C152" i="12"/>
  <c r="Y152" i="12"/>
  <c r="D152" i="12"/>
  <c r="AO152" i="12"/>
  <c r="AC152" i="12"/>
  <c r="AN152" i="12"/>
  <c r="AB152" i="12"/>
  <c r="B152" i="12"/>
  <c r="E152" i="12"/>
  <c r="A153" i="12" a="1"/>
  <c r="N152" i="12" l="1"/>
  <c r="O152" i="12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N159" i="12" l="1"/>
  <c r="P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AN164" i="12"/>
  <c r="I164" i="12"/>
  <c r="AR164" i="12"/>
  <c r="AI164" i="12"/>
  <c r="AF164" i="12"/>
  <c r="A165" i="12" a="1"/>
  <c r="L164" i="12" l="1"/>
  <c r="S164" i="12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Q180" i="12" l="1"/>
  <c r="N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AQ181" i="12"/>
  <c r="AO181" i="12"/>
  <c r="AD181" i="12"/>
  <c r="AB181" i="12"/>
  <c r="AJ181" i="12"/>
  <c r="AR181" i="12"/>
  <c r="A182" i="12" a="1"/>
  <c r="O181" i="12" l="1"/>
  <c r="T181" i="12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M195" i="12" s="1"/>
  <c r="AE195" i="12"/>
  <c r="W195" i="12"/>
  <c r="AD195" i="12"/>
  <c r="AI195" i="12"/>
  <c r="AQ195" i="12"/>
  <c r="B195" i="12"/>
  <c r="E195" i="12"/>
  <c r="AB195" i="12"/>
  <c r="C195" i="12"/>
  <c r="X195" i="12"/>
  <c r="A196" i="12" a="1"/>
  <c r="Q195" i="12" l="1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M200" i="12" l="1"/>
  <c r="P200" i="12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AE211" i="12"/>
  <c r="A212" i="12" a="1"/>
  <c r="L211" i="12" l="1"/>
  <c r="Q211" i="12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AO213" i="12"/>
  <c r="B213" i="12"/>
  <c r="AQ213" i="12"/>
  <c r="AR213" i="12"/>
  <c r="A214" i="12" a="1"/>
  <c r="N213" i="12" l="1"/>
  <c r="M213" i="12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A221" i="12" a="1"/>
  <c r="M220" i="12" l="1"/>
  <c r="R220" i="12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A234" i="12" a="1"/>
  <c r="L233" i="12" l="1"/>
  <c r="P233" i="12"/>
  <c r="R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R235" i="12" l="1"/>
  <c r="S235" i="12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M239" i="12" l="1"/>
  <c r="P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L244" i="12" l="1"/>
  <c r="R244" i="12"/>
  <c r="T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D247" i="12"/>
  <c r="AK247" i="12"/>
  <c r="A248" i="12" a="1"/>
  <c r="T247" i="12" l="1"/>
  <c r="S247" i="12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T258" i="12" l="1"/>
  <c r="O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M263" i="12" l="1"/>
  <c r="Q263" i="12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AQ273" i="12"/>
  <c r="D273" i="12"/>
  <c r="AC273" i="12"/>
  <c r="AL273" i="12"/>
  <c r="AD273" i="12"/>
  <c r="AM273" i="12"/>
  <c r="A274" i="12" a="1"/>
  <c r="T273" i="12" l="1"/>
  <c r="L273" i="12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N278" i="12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Q279" i="12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AL283" i="12"/>
  <c r="AB283" i="12"/>
  <c r="J283" i="12"/>
  <c r="W283" i="12"/>
  <c r="AD283" i="12"/>
  <c r="X283" i="12"/>
  <c r="E283" i="12"/>
  <c r="A284" i="12" a="1"/>
  <c r="M283" i="12" l="1"/>
  <c r="O283" i="12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E291" i="12"/>
  <c r="AA291" i="12"/>
  <c r="AK291" i="12"/>
  <c r="I291" i="12"/>
  <c r="D291" i="12"/>
  <c r="A292" i="12" a="1"/>
  <c r="N291" i="12" l="1"/>
  <c r="Q291" i="12"/>
  <c r="L291" i="12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L292" i="12" l="1"/>
  <c r="M292" i="12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N295" i="12" l="1"/>
  <c r="R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<sst xmlns="http://schemas.openxmlformats.org/spreadsheetml/2006/main" count="1911" uniqueCount="1134">
  <si>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</si>
  <si>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</si>
  <si>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</si>
  <si>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</si>
  <si>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</si>
  <si>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</si>
  <si>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</si>
  <si>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</si>
  <si>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</si>
  <si>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</si>
  <si>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</si>
  <si>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</si>
  <si>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</si>
  <si>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</si>
  <si>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</si>
  <si>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</si>
  <si>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</si>
  <si>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</si>
  <si>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</si>
  <si>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</si>
  <si>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</si>
  <si>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</si>
  <si>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</si>
  <si>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</si>
  <si>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</si>
  <si>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</si>
  <si>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</si>
  <si>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</si>
  <si>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</si>
  <si>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</si>
  <si>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</si>
  <si>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</si>
  <si>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</si>
  <si>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</si>
  <si>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</si>
  <si>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</si>
  <si>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</si>
  <si>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</si>
  <si>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</si>
  <si>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</si>
  <si>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</si>
  <si>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</si>
  <si>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</si>
  <si>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</si>
  <si>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</si>
  <si>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</si>
  <si>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</si>
  <si>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</si>
  <si>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</si>
  <si>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</si>
  <si>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</si>
  <si>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</si>
  <si>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</si>
  <si>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</si>
  <si>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</si>
  <si>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</si>
  <si>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</si>
  <si>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</si>
  <si>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</si>
  <si>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</si>
  <si>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</si>
  <si>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</si>
  <si>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</si>
  <si>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</si>
  <si>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</si>
  <si>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</si>
  <si>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</si>
  <si>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</si>
  <si>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</si>
  <si>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</si>
  <si>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</si>
  <si>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</si>
  <si>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</si>
  <si>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</si>
  <si>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</si>
  <si>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</si>
  <si>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</si>
  <si>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</si>
  <si>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</si>
  <si>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</si>
  <si>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</si>
  <si>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</si>
  <si>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</si>
  <si>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</si>
  <si>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</si>
  <si>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</si>
  <si>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</si>
  <si>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</si>
  <si>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</si>
  <si>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</si>
  <si>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</si>
  <si>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</si>
  <si>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</si>
  <si>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</si>
  <si>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</si>
  <si>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</si>
  <si>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</si>
  <si>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</si>
  <si>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</si>
  <si>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</si>
  <si>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</si>
  <si>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</si>
  <si>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</si>
  <si>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</si>
  <si>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</si>
  <si>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</si>
  <si>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</si>
  <si>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</si>
  <si>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</si>
  <si>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</si>
  <si>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</si>
  <si>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</si>
  <si>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</si>
  <si>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</si>
  <si>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</si>
  <si>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</si>
  <si>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</si>
  <si>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</si>
  <si>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</si>
  <si>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</si>
  <si>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</si>
  <si>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</si>
  <si>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</si>
  <si>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</si>
  <si>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</si>
  <si>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</si>
  <si>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</si>
  <si>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</si>
  <si>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</si>
  <si>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</si>
  <si>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</si>
  <si>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</si>
  <si>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</si>
  <si>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</si>
  <si>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</si>
  <si>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</si>
  <si>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</si>
  <si>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</si>
  <si>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</si>
  <si>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</si>
  <si>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</si>
  <si>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</si>
  <si>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</si>
  <si>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</si>
  <si>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</si>
  <si>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</si>
  <si>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</si>
  <si>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</si>
  <si>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</si>
  <si>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</si>
  <si>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</si>
  <si>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</si>
  <si>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</si>
  <si>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</si>
  <si>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</si>
  <si>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</si>
  <si>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</si>
  <si>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</si>
  <si>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</si>
  <si>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</si>
  <si>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</si>
  <si>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</si>
  <si>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</si>
  <si>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</si>
  <si>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</si>
  <si>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</si>
  <si>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</si>
  <si>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</si>
  <si>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</si>
  <si>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</si>
  <si>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</si>
  <si>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</si>
  <si>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</si>
  <si>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</si>
  <si>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</si>
  <si>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</si>
  <si>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</si>
  <si>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</si>
  <si>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</si>
  <si>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</si>
  <si>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</si>
  <si>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</si>
  <si>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</si>
  <si>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</si>
  <si>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</si>
  <si>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</si>
  <si>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</si>
  <si>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</si>
  <si>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</si>
  <si>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</si>
  <si>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</si>
  <si>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</si>
  <si>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</si>
  <si>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</si>
  <si>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</si>
  <si>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</si>
  <si>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</si>
  <si>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</si>
  <si>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</si>
  <si>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</si>
  <si>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</si>
  <si>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</si>
  <si>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</si>
  <si>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</si>
  <si>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</si>
  <si>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</si>
  <si>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</si>
  <si>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</si>
  <si>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</si>
  <si>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</si>
  <si>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</si>
  <si>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</si>
  <si>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</si>
  <si>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</si>
  <si>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</si>
  <si>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</si>
  <si>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</si>
  <si>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</si>
  <si>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</si>
  <si>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</si>
  <si>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</si>
  <si>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</si>
  <si>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</si>
  <si>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</si>
  <si>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</si>
  <si>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</si>
  <si>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</si>
  <si>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</si>
  <si>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</si>
  <si>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</si>
  <si>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</si>
  <si>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</si>
  <si>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</si>
  <si>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</si>
  <si>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</si>
  <si>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</si>
  <si>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</si>
  <si>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</si>
  <si>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</si>
  <si>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</si>
  <si>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</si>
  <si>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</si>
  <si>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</si>
  <si>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</si>
  <si>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</si>
  <si>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</si>
  <si>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</si>
  <si>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</si>
  <si>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</si>
  <si>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</si>
  <si>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</si>
  <si>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</si>
  <si>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</si>
  <si>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</si>
  <si>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</si>
  <si>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</si>
  <si>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</si>
  <si>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</si>
  <si>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</si>
  <si>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</si>
  <si>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</si>
  <si>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</si>
  <si>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</si>
  <si>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</si>
  <si>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</si>
  <si>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</si>
  <si>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</si>
  <si>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</si>
  <si>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</si>
  <si>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</si>
  <si>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</si>
  <si>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</si>
  <si>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</si>
  <si>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</si>
  <si>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</si>
  <si>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</si>
  <si>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</si>
  <si>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</si>
  <si>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</si>
  <si>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</si>
  <si>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</si>
  <si>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</si>
  <si>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</si>
  <si>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</si>
  <si>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</si>
  <si>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</si>
  <si>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</si>
  <si>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</si>
  <si>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</si>
  <si>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</si>
  <si>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</si>
  <si>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</si>
  <si>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</si>
  <si>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</si>
  <si>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</si>
  <si>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</si>
  <si>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</si>
  <si>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</si>
  <si>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</si>
  <si>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</si>
  <si>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</si>
  <si>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</si>
  <si>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</si>
  <si>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</si>
  <si>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</si>
  <si>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</si>
  <si>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</si>
  <si>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</si>
  <si>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</si>
  <si>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</si>
  <si>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</si>
  <si>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</si>
  <si>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</si>
  <si>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</si>
  <si>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</si>
  <si>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</si>
  <si>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</si>
  <si>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</si>
  <si>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</si>
  <si>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</si>
  <si>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</si>
  <si>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</si>
  <si>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</si>
  <si>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</si>
  <si>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</si>
  <si>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</si>
  <si>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</si>
  <si>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</si>
  <si>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</si>
  <si>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</si>
  <si>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</si>
  <si>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</si>
  <si>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</si>
  <si>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</si>
  <si>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</si>
  <si>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</si>
  <si>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</si>
  <si>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</si>
  <si>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</si>
  <si>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</si>
  <si>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</si>
  <si>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</si>
  <si>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</si>
  <si>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</si>
  <si>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</si>
  <si>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</si>
  <si>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</si>
  <si>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</si>
  <si>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</si>
  <si>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</si>
  <si>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</si>
  <si>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</si>
  <si>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</si>
  <si>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</si>
  <si>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</si>
  <si>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</si>
  <si>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</si>
  <si>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</si>
  <si>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</si>
  <si>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</si>
  <si>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</si>
  <si>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</si>
  <si>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</si>
  <si>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</si>
  <si>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</si>
  <si>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</si>
  <si>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</si>
  <si>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</si>
  <si>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</si>
  <si>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</si>
  <si>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</si>
  <si>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</si>
  <si>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</si>
  <si>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</si>
  <si>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</si>
  <si>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</si>
  <si>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</si>
  <si>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</si>
  <si>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</si>
  <si>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</si>
  <si>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</si>
  <si>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</si>
  <si>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</si>
  <si>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</si>
  <si>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</si>
  <si>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</si>
  <si>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</si>
  <si>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</si>
  <si>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</si>
  <si>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</si>
  <si>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</si>
  <si>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</si>
  <si>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</si>
  <si>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</si>
  <si>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</si>
  <si>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</si>
  <si>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</si>
  <si>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</si>
  <si>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</si>
  <si>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</si>
  <si>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</si>
  <si>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</si>
  <si>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</si>
  <si>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</si>
  <si>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</si>
  <si>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</si>
  <si>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</si>
  <si>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</si>
  <si>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</si>
  <si>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</si>
  <si>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</si>
  <si>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</si>
  <si>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</si>
  <si>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</si>
  <si>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</si>
  <si>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</si>
  <si>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</si>
  <si>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</si>
  <si>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</si>
  <si>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</si>
  <si>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</si>
  <si>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</si>
  <si>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</si>
  <si>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</si>
  <si>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</si>
  <si>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</si>
  <si>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</si>
  <si>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</si>
  <si>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</si>
  <si>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</si>
  <si>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</si>
  <si>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</si>
  <si>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</si>
  <si>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</si>
  <si>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</si>
  <si>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</si>
  <si>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</si>
  <si>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</si>
  <si>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</si>
  <si>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</si>
  <si>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</si>
  <si>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</si>
  <si>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</si>
  <si>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</si>
  <si>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</si>
  <si>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</si>
  <si>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</si>
  <si>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</si>
  <si>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</si>
  <si>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</si>
  <si>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</si>
  <si>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</si>
  <si>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</si>
  <si>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</si>
  <si>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</si>
  <si>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</si>
  <si>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</si>
  <si>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</si>
  <si>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</si>
  <si>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</si>
  <si>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</si>
  <si>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</si>
  <si>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</si>
  <si>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</si>
  <si>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</si>
  <si>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</si>
  <si>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</si>
  <si>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</si>
  <si>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</si>
  <si>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</si>
  <si>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</si>
  <si>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</si>
  <si>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</si>
  <si>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</si>
  <si>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</si>
  <si>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</si>
  <si>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</si>
  <si>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</si>
  <si>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</si>
  <si>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</si>
  <si>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</si>
  <si>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</si>
  <si>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</si>
  <si>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</si>
  <si>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</si>
  <si>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</si>
  <si>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</si>
  <si>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</si>
  <si>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</si>
  <si>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</si>
  <si>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</si>
  <si>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</si>
  <si>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</si>
  <si>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</si>
  <si>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</si>
  <si>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</si>
  <si>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</si>
  <si>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</si>
  <si>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</si>
  <si>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</si>
  <si>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</si>
  <si>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</si>
  <si>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</si>
  <si>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</si>
  <si>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</si>
  <si>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</si>
  <si>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</si>
  <si>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</si>
  <si>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</si>
  <si>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</si>
  <si>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</si>
  <si>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</si>
  <si>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</si>
  <si>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</si>
  <si>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</si>
  <si>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</si>
  <si>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</si>
  <si>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</si>
  <si>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</si>
  <si>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</si>
  <si>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</si>
  <si>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</si>
  <si>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</si>
  <si>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</si>
  <si>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</si>
  <si>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</si>
  <si>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</si>
  <si>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</si>
  <si>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</si>
  <si>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</si>
  <si>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</si>
  <si>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</si>
  <si>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</si>
  <si>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</si>
  <si>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</si>
  <si>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</si>
  <si>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</si>
  <si>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</si>
  <si>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</si>
  <si>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</si>
  <si>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</si>
  <si>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</si>
  <si>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</si>
  <si>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</si>
  <si>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</si>
  <si>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</si>
  <si>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</si>
  <si>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</si>
  <si>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</si>
  <si>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</si>
  <si>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</si>
  <si>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</si>
  <si>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</si>
  <si>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</si>
  <si>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</si>
  <si>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</si>
  <si>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</si>
  <si>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</si>
  <si>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</si>
  <si>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</si>
  <si>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</si>
  <si>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</si>
  <si>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</si>
  <si>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</si>
  <si>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</si>
  <si>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</si>
  <si>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</si>
  <si>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</si>
  <si>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</si>
  <si>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</si>
  <si>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</si>
  <si>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</si>
  <si>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</si>
  <si>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</si>
  <si>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</si>
  <si>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</si>
  <si>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</si>
  <si>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</si>
  <si>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</si>
  <si>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</si>
  <si>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</si>
  <si>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</si>
  <si>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</si>
  <si>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</si>
  <si>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</si>
  <si>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</si>
  <si>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</si>
  <si>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</si>
  <si>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</si>
  <si>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</si>
  <si>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</si>
  <si>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</si>
  <si>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</si>
  <si>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</si>
  <si>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</si>
  <si>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</si>
  <si>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</si>
  <si>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</si>
  <si>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</si>
  <si>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</si>
  <si>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</si>
  <si>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</si>
  <si>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</si>
  <si>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</si>
  <si>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</si>
  <si>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</si>
  <si>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</si>
  <si>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</si>
  <si>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</si>
  <si>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</si>
  <si>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</si>
  <si>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</si>
  <si>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</si>
  <si>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</si>
  <si>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</si>
  <si>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</si>
  <si>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</si>
  <si>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</si>
  <si>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</si>
  <si>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</si>
  <si>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</si>
  <si>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</si>
  <si>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</si>
  <si>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</si>
  <si>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</si>
  <si>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</si>
  <si>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</si>
  <si>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</si>
  <si>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</si>
  <si>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</si>
  <si>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</si>
  <si>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</si>
  <si>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</si>
  <si>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</si>
  <si>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</si>
  <si>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</si>
  <si>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</si>
  <si>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</si>
  <si>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</si>
  <si>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</si>
  <si>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</si>
  <si>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</si>
  <si>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</si>
  <si>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</si>
  <si>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</si>
  <si>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</si>
  <si>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</si>
  <si>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</si>
  <si>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</si>
  <si>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</si>
  <si>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</si>
  <si>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</si>
  <si>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</si>
  <si>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</si>
  <si>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</si>
  <si>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</si>
  <si>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</si>
  <si>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</si>
  <si>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</si>
  <si>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</si>
  <si>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</si>
  <si>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</si>
  <si>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</si>
  <si>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</si>
  <si>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</si>
  <si>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</si>
  <si>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</si>
  <si>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</si>
  <si>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</si>
  <si>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</si>
  <si>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</si>
  <si>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</si>
  <si>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</si>
  <si>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</si>
  <si>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</si>
  <si>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</si>
  <si>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</si>
  <si>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</si>
  <si>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</si>
  <si>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</si>
  <si>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</si>
  <si>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</si>
  <si>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</si>
  <si>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</si>
  <si>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</si>
  <si>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</si>
  <si>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</si>
  <si>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</si>
  <si>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</si>
  <si>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</si>
  <si>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</si>
  <si>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</si>
  <si>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</si>
  <si>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</si>
  <si>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</si>
  <si>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</si>
  <si>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</si>
  <si>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</si>
  <si>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</si>
  <si>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</si>
  <si>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</si>
  <si>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</si>
  <si>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</si>
  <si>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</si>
  <si>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</si>
  <si>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</si>
  <si>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</si>
  <si>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</si>
  <si>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</si>
  <si>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</si>
  <si>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</si>
  <si>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</si>
  <si>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</si>
  <si>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</si>
  <si>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</si>
  <si>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</si>
  <si>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</si>
  <si>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</si>
  <si>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</si>
  <si>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</si>
  <si>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</si>
  <si>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</si>
  <si>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</si>
  <si>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</si>
  <si>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</si>
  <si>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</si>
  <si>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</si>
  <si>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</si>
  <si>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</si>
  <si>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</si>
  <si>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</si>
  <si>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</si>
  <si>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</si>
  <si>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</si>
  <si>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</si>
  <si>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</si>
  <si>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</si>
  <si>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</si>
  <si>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</si>
  <si>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</si>
  <si>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</si>
  <si>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</si>
  <si>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</si>
  <si>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</si>
  <si>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</si>
  <si>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</si>
  <si>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</si>
  <si>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</si>
  <si>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</si>
  <si>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</si>
  <si>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</si>
  <si>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</si>
  <si>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</si>
  <si>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</si>
  <si>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</si>
  <si>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</si>
  <si>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</si>
  <si>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</si>
  <si>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</si>
  <si>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</si>
  <si>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</si>
  <si>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</si>
  <si>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</si>
  <si>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</si>
  <si>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</si>
  <si>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</si>
  <si>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</si>
  <si>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</si>
  <si>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</si>
  <si>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</si>
  <si>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</si>
  <si>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</si>
  <si>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</si>
  <si>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</si>
  <si>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</si>
  <si>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</si>
  <si>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</si>
  <si>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</si>
  <si>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</si>
  <si>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</si>
  <si>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</si>
  <si>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</si>
  <si>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</si>
  <si>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</si>
  <si>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</si>
  <si>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</si>
  <si>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</si>
  <si>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</si>
  <si>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</si>
  <si>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</si>
  <si>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</si>
  <si>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</si>
  <si>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</si>
  <si>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</si>
  <si>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</si>
  <si>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</si>
  <si>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</si>
  <si>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</si>
  <si>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</si>
  <si>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</si>
  <si>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</si>
  <si>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</si>
  <si>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</si>
  <si>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</si>
  <si>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</si>
  <si>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</si>
  <si>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</si>
  <si>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</si>
  <si>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</si>
  <si>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</si>
  <si>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</si>
  <si>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</si>
  <si>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</si>
  <si>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</si>
  <si>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</si>
  <si>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</si>
  <si>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</si>
  <si>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</si>
  <si>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</si>
  <si>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</si>
  <si>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</si>
  <si>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</si>
  <si>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</si>
  <si>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</si>
  <si>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</si>
  <si>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</si>
  <si>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</si>
  <si>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</si>
  <si>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</si>
  <si>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</si>
  <si>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</si>
  <si>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</si>
  <si>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</si>
  <si>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</si>
  <si>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</si>
  <si>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</si>
  <si>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</si>
  <si>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</si>
  <si>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</si>
  <si>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</si>
  <si>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</si>
  <si>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</si>
  <si>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</si>
  <si>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</si>
  <si>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</si>
  <si>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</si>
  <si>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</si>
  <si>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</si>
  <si>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</si>
  <si>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</si>
  <si>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</si>
  <si>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</si>
  <si>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</si>
  <si>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</si>
  <si>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</si>
  <si>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</si>
  <si>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</si>
  <si>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</si>
  <si>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</si>
  <si>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</si>
  <si>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</si>
  <si>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</si>
  <si>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</si>
  <si>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</si>
  <si>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</si>
  <si>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</si>
  <si>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</si>
  <si>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</si>
  <si>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</si>
  <si>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</si>
  <si>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</si>
  <si>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</si>
  <si>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</si>
  <si>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</si>
  <si>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</si>
  <si>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</si>
  <si>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</si>
  <si>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</si>
  <si>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</si>
  <si>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</si>
  <si>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</si>
  <si>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</si>
  <si>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</si>
  <si>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</si>
  <si>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</si>
  <si>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</si>
  <si>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</si>
  <si>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</si>
  <si>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</si>
  <si>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</si>
  <si>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</si>
  <si>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</si>
  <si>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</si>
  <si>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</si>
  <si>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</si>
  <si>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</si>
  <si>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</si>
  <si>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</si>
  <si>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</si>
  <si>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</si>
  <si>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</si>
  <si>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</si>
  <si>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</si>
  <si>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</si>
  <si>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</si>
  <si>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</si>
  <si>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</si>
  <si>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</si>
  <si>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</si>
  <si>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</si>
  <si>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</si>
  <si>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</si>
  <si>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</si>
  <si>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</si>
  <si>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</si>
  <si>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</si>
  <si>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</si>
  <si>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</si>
  <si>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</si>
  <si>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</si>
  <si>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</si>
  <si>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</si>
  <si>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</si>
  <si>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</si>
  <si>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</si>
  <si>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</si>
  <si>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</si>
  <si>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</si>
  <si>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</si>
  <si>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</si>
  <si>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</si>
  <si>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</si>
  <si>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</si>
  <si>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</si>
  <si>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</si>
  <si>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</si>
  <si>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</si>
  <si>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</si>
  <si>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</si>
  <si>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</si>
  <si>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</si>
  <si>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</si>
  <si>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</si>
  <si>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</si>
  <si>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</si>
  <si>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</si>
  <si>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</si>
  <si>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</si>
  <si>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</si>
  <si>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</si>
  <si>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</si>
  <si>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</si>
  <si>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</si>
  <si>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</si>
  <si>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</si>
  <si>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</si>
  <si>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</si>
  <si>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</si>
  <si>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</si>
  <si>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</si>
  <si>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</si>
  <si>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</si>
  <si>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</si>
  <si>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</si>
  <si>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</si>
  <si>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</si>
  <si>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</si>
  <si>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</si>
  <si>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</si>
  <si>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</si>
  <si>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</si>
  <si>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</si>
  <si>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</si>
  <si>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</si>
  <si>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</si>
  <si>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</si>
  <si>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</si>
  <si>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</si>
  <si>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</si>
  <si>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</si>
  <si>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</si>
  <si>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</si>
  <si>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</si>
  <si>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</si>
  <si>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</si>
  <si>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</si>
  <si>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</si>
  <si>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</si>
  <si>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</si>
  <si>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</si>
  <si>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</si>
  <si>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</si>
  <si>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</si>
  <si>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</si>
  <si>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</si>
  <si>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</si>
  <si>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</si>
  <si>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</si>
  <si>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</si>
  <si>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</si>
  <si>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</si>
  <si>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</si>
  <si>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</si>
  <si>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</si>
  <si>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</si>
  <si>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</si>
  <si>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</si>
  <si>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</si>
  <si>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</si>
  <si>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</si>
  <si>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</si>
  <si>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</si>
  <si>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</si>
  <si>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</si>
  <si>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</si>
  <si>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</si>
  <si>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</si>
  <si>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</si>
  <si>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</si>
  <si>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</si>
  <si>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</si>
  <si>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</si>
  <si>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</si>
  <si>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</si>
  <si>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</si>
  <si>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</si>
  <si>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</si>
  <si>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</si>
  <si>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</si>
  <si>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</si>
  <si>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</si>
  <si>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</si>
  <si>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</si>
  <si>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</si>
  <si>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</si>
  <si>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</si>
  <si>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</si>
  <si>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</si>
  <si>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</si>
  <si>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</si>
  <si>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</si>
  <si>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</si>
  <si>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</si>
  <si>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</si>
  <si>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</si>
  <si>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</si>
  <si>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</si>
  <si>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</si>
  <si>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</si>
  <si>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</si>
  <si>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</si>
  <si>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</si>
  <si>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</si>
  <si>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</si>
  <si>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</si>
  <si>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</si>
  <si>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</si>
  <si>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</si>
  <si>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</si>
  <si>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</si>
  <si>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</si>
  <si>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</si>
  <si>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</si>
  <si>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</si>
  <si>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</si>
  <si>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</si>
  <si>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</si>
  <si>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</si>
  <si>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</si>
  <si>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</si>
  <si>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</si>
  <si>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</si>
  <si>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</si>
  <si>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</si>
  <si>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</si>
  <si>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</si>
  <si>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</si>
  <si>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</si>
  <si>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</si>
  <si>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</si>
  <si>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</si>
  <si>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</si>
  <si>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</si>
  <si>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</si>
  <si>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</si>
  <si>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</si>
  <si>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</si>
  <si>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</si>
  <si>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</si>
  <si>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</si>
  <si>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</si>
  <si>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</si>
  <si>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</si>
  <si>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</si>
  <si>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</si>
  <si>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</si>
  <si>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</si>
  <si>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</si>
  <si>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</si>
  <si>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</si>
  <si>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</si>
  <si>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</si>
  <si>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</si>
  <si>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</si>
  <si>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</si>
  <si>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</si>
  <si>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</si>
  <si>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</si>
  <si>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</si>
  <si>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</si>
  <si>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</si>
  <si>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</si>
  <si>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</si>
  <si>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</si>
  <si>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</si>
  <si>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</si>
  <si>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</si>
  <si>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</si>
  <si>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</si>
  <si>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</si>
  <si>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</si>
  <si>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</si>
  <si>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</si>
  <si>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</si>
  <si>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 xml:space="preserve">Aoi Miura </t>
  </si>
  <si>
    <t>didn’t break MON &amp; WED</t>
  </si>
  <si>
    <t>didn't break TUE</t>
  </si>
  <si>
    <t>didn't break THU</t>
  </si>
  <si>
    <t>didn't break FRI</t>
  </si>
  <si>
    <t>No break on TUE</t>
  </si>
  <si>
    <t>No break on WED</t>
  </si>
  <si>
    <t>Had to start early to print at officework</t>
  </si>
  <si>
    <t>No break on THU</t>
  </si>
  <si>
    <t>No break MON &amp;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</si>
</sst>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6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8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2" fillId="0" borderId="3" xfId="0" applyFont="1" applyBorder="1" applyAlignment="1" applyProtection="1">
      <alignment horizontal="center" vertical="center"/>
      <protection locked="0"/>
    </xf>
    <xf numFmtId="0" fontId="32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210380</v>
      </c>
      <c r="B2" s="75" t="s">
        <v>1048</v>
      </c>
      <c r="C2" s="84" t="s">
        <v>1052</v>
      </c>
      <c r="D2" s="78">
        <v>0.375</v>
      </c>
      <c r="E2" s="78">
        <v>0.58333333333333337</v>
      </c>
      <c r="F2" s="44">
        <f>BA2-BB2</f>
        <v>5.0000000000000009</v>
      </c>
      <c r="G2" s="78"/>
      <c r="H2" s="78"/>
      <c r="I2" s="44">
        <f>BF2-BG2</f>
        <v>0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/>
      <c r="Q2" s="78"/>
      <c r="R2" s="44">
        <f>BU2-BV2</f>
        <v>0</v>
      </c>
      <c r="S2" s="78"/>
      <c r="T2" s="78"/>
      <c r="U2" s="44">
        <f>BZ2-CA2</f>
        <v>0</v>
      </c>
      <c r="V2" s="78">
        <v>0.41666666666666669</v>
      </c>
      <c r="W2" s="78">
        <v>0.64583333333333337</v>
      </c>
      <c r="X2" s="44">
        <f>CE2-CF2</f>
        <v>5</v>
      </c>
      <c r="Y2" s="44"/>
      <c r="Z2" s="44"/>
      <c r="AA2" s="44"/>
      <c r="AB2" s="44">
        <f>SUM(F2,I2,L2,O2,R2,U2,X2)</f>
        <v>10</v>
      </c>
      <c r="AC2" s="23"/>
      <c r="AD2" s="82"/>
      <c r="AE2" s="7">
        <f t="shared" ref="AE2:AE40" si="1">SUMIF($BC$1:$CI$1,AE$1,$BC2:$CI2)+AD2</f>
        <v>5.0000000000000009</v>
      </c>
      <c r="AF2" s="82"/>
      <c r="AG2" s="7">
        <f t="shared" ref="AG2:AG40" si="2">SUMIF($BC$1:$CI$1,AG$1,$BC2:$CI2)+AF2</f>
        <v>0</v>
      </c>
      <c r="AH2" s="82"/>
      <c r="AI2" s="7">
        <f t="shared" ref="AI2:AI40" si="3">SUMIF($BC$1:$CI$1,AI$1,$BC2:$CI2)+AH2</f>
        <v>5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2</v>
      </c>
      <c r="AQ2" s="82"/>
      <c r="AR2" s="82"/>
      <c r="AS2" s="82"/>
      <c r="AT2" s="44">
        <f>AE2+AG2+AI2+AK2+AM2+AO2+SUM(AQ2:AS2)</f>
        <v>10</v>
      </c>
      <c r="AU2" s="82"/>
      <c r="AV2" s="5"/>
      <c r="AW2" s="5"/>
      <c r="AX2" s="5"/>
      <c r="AY2" s="5"/>
      <c r="AZ2" s="24">
        <f>VLOOKUP(C2,Employees!D:H,5,FALSE)</f>
        <v>210380</v>
      </c>
      <c r="BA2" s="5">
        <f>IF(ISBLANK(D2),0,(E2-D2)*24)</f>
        <v>5.0000000000000009</v>
      </c>
      <c r="BB2" s="5">
        <f>IF(BA2&gt;$AY$1,1,IF(BA2&gt;=$AX$1,0.5,0))</f>
        <v>0</v>
      </c>
      <c r="BC2" s="5">
        <f>BA2-BB2-BD2-BE2</f>
        <v>5.0000000000000009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5.5</v>
      </c>
      <c r="CF2" s="5">
        <f>IF(CE2&gt;$AY$1,1,IF(CE2&gt;=$AX$1,0.5,0))</f>
        <v>0.5</v>
      </c>
      <c r="CG2" s="5">
        <f>CE2-CF2-CH2-CI2</f>
        <v>5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2</v>
      </c>
    </row>
    <row r="3" spans="1:89" ht="38" customHeight="1">
      <c r="A3" s="77">
        <f t="shared" si="0"/>
        <v>10371</v>
      </c>
      <c r="B3" s="75" t="s">
        <v>1048</v>
      </c>
      <c r="C3" s="85" t="s">
        <v>1027</v>
      </c>
      <c r="D3" s="80"/>
      <c r="E3" s="78"/>
      <c r="F3" s="44">
        <f t="shared" ref="F3:F69" si="15">BA3-BB3</f>
        <v>0</v>
      </c>
      <c r="G3" s="80"/>
      <c r="H3" s="78"/>
      <c r="I3" s="44">
        <f t="shared" ref="I3:I69" si="16">BF3-BG3</f>
        <v>0</v>
      </c>
      <c r="J3" s="80"/>
      <c r="K3" s="78"/>
      <c r="L3" s="44">
        <f t="shared" ref="L3:L69" si="17">BK3-BL3</f>
        <v>0</v>
      </c>
      <c r="M3" s="80">
        <v>0.5625</v>
      </c>
      <c r="N3" s="78">
        <v>0.77083333333333337</v>
      </c>
      <c r="O3" s="44">
        <f t="shared" ref="O3:O69" si="18">BP3-BQ3</f>
        <v>5.0000000000000009</v>
      </c>
      <c r="P3" s="80">
        <v>0.54166666666666663</v>
      </c>
      <c r="Q3" s="78">
        <v>0.75</v>
      </c>
      <c r="R3" s="44">
        <f t="shared" ref="R3:R69" si="19">BU3-BV3</f>
        <v>5.0000000000000009</v>
      </c>
      <c r="S3" s="80">
        <v>0.375</v>
      </c>
      <c r="T3" s="78">
        <v>0.64583333333333337</v>
      </c>
      <c r="U3" s="44">
        <f t="shared" ref="U3:U69" si="20">BZ3-CA3</f>
        <v>6.0000000000000009</v>
      </c>
      <c r="V3" s="80"/>
      <c r="W3" s="78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16.000000000000004</v>
      </c>
      <c r="AC3" s="23"/>
      <c r="AD3" s="82"/>
      <c r="AE3" s="7">
        <f t="shared" si="1"/>
        <v>10.000000000000002</v>
      </c>
      <c r="AF3" s="82"/>
      <c r="AG3" s="7">
        <f t="shared" si="2"/>
        <v>6.0000000000000009</v>
      </c>
      <c r="AH3" s="82"/>
      <c r="AI3" s="7">
        <f t="shared" si="3"/>
        <v>0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3</v>
      </c>
      <c r="AQ3" s="82"/>
      <c r="AR3" s="82"/>
      <c r="AS3" s="82"/>
      <c r="AT3" s="44">
        <f t="shared" ref="AT3:AT69" si="24">AE3+AG3+AI3+AK3+AM3+AO3+SUM(AQ3:AS3)</f>
        <v>16.000000000000004</v>
      </c>
      <c r="AU3" s="82"/>
      <c r="AV3" s="5"/>
      <c r="AW3" s="5"/>
      <c r="AX3" s="5"/>
      <c r="AY3" s="5"/>
      <c r="AZ3" s="24">
        <f>VLOOKUP(C3,Employees!D:H,5,FALSE)</f>
        <v>10371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5.0000000000000009</v>
      </c>
      <c r="BQ3" s="5">
        <f t="shared" ref="BQ3:BQ66" si="40">IF(BP3&gt;$AY$1,1,IF(BP3&gt;=$AX$1,0.5,0))</f>
        <v>0</v>
      </c>
      <c r="BR3" s="5">
        <f t="shared" ref="BR3:BR66" si="41">BP3-BQ3-BS3-BT3</f>
        <v>5.0000000000000009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5.0000000000000009</v>
      </c>
      <c r="BV3" s="5">
        <f t="shared" ref="BV3:BV66" si="45">IF(BU3&gt;$AY$1,1,IF(BU3&gt;=$AX$1,0.5,0))</f>
        <v>0</v>
      </c>
      <c r="BW3" s="5">
        <f t="shared" ref="BW3:BW66" si="46">BU3-BV3-BX3-BY3</f>
        <v>5.0000000000000009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6.5000000000000009</v>
      </c>
      <c r="CA3" s="5">
        <f t="shared" ref="CA3:CA66" si="49">IF(BZ3&gt;$AY$1,1,IF(BZ3&gt;=$AX$1,0.5,0))</f>
        <v>0.5</v>
      </c>
      <c r="CB3" s="5">
        <f t="shared" ref="CB3:CB66" si="50">BZ3-CA3-CC3-CD3</f>
        <v>6.0000000000000009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3</v>
      </c>
    </row>
    <row r="4" spans="1:89" ht="38" customHeight="1">
      <c r="A4" s="77">
        <f t="shared" si="0"/>
        <v>10397</v>
      </c>
      <c r="B4" s="75" t="s">
        <v>1048</v>
      </c>
      <c r="C4" s="85" t="s">
        <v>1124</v>
      </c>
      <c r="D4" s="78">
        <v>0.54166666666666663</v>
      </c>
      <c r="E4" s="78">
        <v>0.75</v>
      </c>
      <c r="F4" s="44">
        <f t="shared" si="15"/>
        <v>5.0000000000000009</v>
      </c>
      <c r="G4" s="80"/>
      <c r="H4" s="78"/>
      <c r="I4" s="44">
        <f t="shared" si="16"/>
        <v>0</v>
      </c>
      <c r="J4" s="78">
        <v>0.54166666666666663</v>
      </c>
      <c r="K4" s="78">
        <v>0.75</v>
      </c>
      <c r="L4" s="44">
        <f t="shared" si="17"/>
        <v>5.0000000000000009</v>
      </c>
      <c r="M4" s="80"/>
      <c r="N4" s="78"/>
      <c r="O4" s="44">
        <f t="shared" si="18"/>
        <v>0</v>
      </c>
      <c r="P4" s="78">
        <v>0.375</v>
      </c>
      <c r="Q4" s="78">
        <v>0.60416666666666663</v>
      </c>
      <c r="R4" s="44">
        <f t="shared" si="19"/>
        <v>4.9999999999999991</v>
      </c>
      <c r="S4" s="78">
        <v>0.5</v>
      </c>
      <c r="T4" s="78">
        <v>0.72916666666666663</v>
      </c>
      <c r="U4" s="44">
        <f t="shared" si="20"/>
        <v>4.9999999999999991</v>
      </c>
      <c r="V4" s="78">
        <v>0.5</v>
      </c>
      <c r="W4" s="78">
        <v>0.72916666666666663</v>
      </c>
      <c r="X4" s="44">
        <f t="shared" si="21"/>
        <v>4.9999999999999991</v>
      </c>
      <c r="Y4" s="44"/>
      <c r="Z4" s="44"/>
      <c r="AA4" s="44"/>
      <c r="AB4" s="44">
        <f t="shared" si="22"/>
        <v>25</v>
      </c>
      <c r="AC4" s="23"/>
      <c r="AD4" s="82"/>
      <c r="AE4" s="7">
        <f t="shared" si="1"/>
        <v>15</v>
      </c>
      <c r="AF4" s="82"/>
      <c r="AG4" s="7">
        <f t="shared" si="2"/>
        <v>4.9999999999999991</v>
      </c>
      <c r="AH4" s="82"/>
      <c r="AI4" s="7">
        <f t="shared" si="3"/>
        <v>4.9999999999999991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5</v>
      </c>
      <c r="AQ4" s="82"/>
      <c r="AR4" s="82"/>
      <c r="AS4" s="82"/>
      <c r="AT4" s="44">
        <f t="shared" si="24"/>
        <v>25</v>
      </c>
      <c r="AU4" s="82"/>
      <c r="AV4" s="5"/>
      <c r="AW4" s="5"/>
      <c r="AX4" s="5"/>
      <c r="AY4" s="5"/>
      <c r="AZ4" s="24">
        <f>VLOOKUP(C4,Employees!D:H,5,FALSE)</f>
        <v>10397</v>
      </c>
      <c r="BA4" s="5">
        <f t="shared" si="25"/>
        <v>5.0000000000000009</v>
      </c>
      <c r="BB4" s="5">
        <f t="shared" si="26"/>
        <v>0</v>
      </c>
      <c r="BC4" s="5">
        <f t="shared" si="27"/>
        <v>5.0000000000000009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5.0000000000000009</v>
      </c>
      <c r="BL4" s="5">
        <f t="shared" si="35"/>
        <v>0</v>
      </c>
      <c r="BM4" s="5">
        <f t="shared" si="36"/>
        <v>5.0000000000000009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5.4999999999999991</v>
      </c>
      <c r="BV4" s="5">
        <f t="shared" si="45"/>
        <v>0.5</v>
      </c>
      <c r="BW4" s="5">
        <f t="shared" si="46"/>
        <v>4.9999999999999991</v>
      </c>
      <c r="BX4" s="5">
        <f t="shared" si="47"/>
        <v>0</v>
      </c>
      <c r="BY4" s="5">
        <f t="shared" si="11"/>
        <v>0</v>
      </c>
      <c r="BZ4" s="5">
        <f t="shared" si="48"/>
        <v>5.4999999999999991</v>
      </c>
      <c r="CA4" s="5">
        <f t="shared" si="49"/>
        <v>0.5</v>
      </c>
      <c r="CB4" s="5">
        <f t="shared" si="50"/>
        <v>4.9999999999999991</v>
      </c>
      <c r="CC4" s="5">
        <f t="shared" si="51"/>
        <v>0</v>
      </c>
      <c r="CD4" s="5">
        <f t="shared" si="52"/>
        <v>0</v>
      </c>
      <c r="CE4" s="5">
        <f t="shared" si="53"/>
        <v>5.4999999999999991</v>
      </c>
      <c r="CF4" s="5">
        <f t="shared" si="54"/>
        <v>0.5</v>
      </c>
      <c r="CG4" s="5">
        <f t="shared" si="55"/>
        <v>4.9999999999999991</v>
      </c>
      <c r="CH4" s="5">
        <f t="shared" si="56"/>
        <v>0</v>
      </c>
      <c r="CI4" s="5">
        <f t="shared" si="57"/>
        <v>0</v>
      </c>
      <c r="CJ4" s="5"/>
      <c r="CK4" s="4">
        <f t="shared" si="14"/>
        <v>5</v>
      </c>
    </row>
    <row r="5" spans="1:89" ht="38" customHeight="1">
      <c r="A5" s="77">
        <f t="shared" si="0"/>
        <v>10390</v>
      </c>
      <c r="B5" s="75" t="s">
        <v>1048</v>
      </c>
      <c r="C5" s="85" t="s">
        <v>1078</v>
      </c>
      <c r="D5" s="78"/>
      <c r="E5" s="78"/>
      <c r="F5" s="44">
        <f t="shared" si="15"/>
        <v>0</v>
      </c>
      <c r="G5" s="78"/>
      <c r="H5" s="78"/>
      <c r="I5" s="44">
        <f t="shared" si="16"/>
        <v>0</v>
      </c>
      <c r="J5" s="80"/>
      <c r="K5" s="78"/>
      <c r="L5" s="44">
        <f t="shared" si="17"/>
        <v>0</v>
      </c>
      <c r="M5" s="78"/>
      <c r="N5" s="78"/>
      <c r="O5" s="44">
        <f t="shared" si="18"/>
        <v>0</v>
      </c>
      <c r="P5" s="78"/>
      <c r="Q5" s="78"/>
      <c r="R5" s="44">
        <f t="shared" si="19"/>
        <v>0</v>
      </c>
      <c r="S5" s="78">
        <v>0.54166666666666663</v>
      </c>
      <c r="T5" s="78">
        <v>0.70833333333333337</v>
      </c>
      <c r="U5" s="44">
        <f t="shared" si="20"/>
        <v>4.0000000000000018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4.0000000000000018</v>
      </c>
      <c r="AC5" s="23"/>
      <c r="AD5" s="82">
        <v>0.5</v>
      </c>
      <c r="AE5" s="7">
        <f t="shared" si="1"/>
        <v>0.5</v>
      </c>
      <c r="AF5" s="82"/>
      <c r="AG5" s="7">
        <f t="shared" si="2"/>
        <v>4.0000000000000018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1</v>
      </c>
      <c r="AQ5" s="82"/>
      <c r="AR5" s="82"/>
      <c r="AS5" s="82"/>
      <c r="AT5" s="44">
        <f t="shared" si="24"/>
        <v>4.5000000000000018</v>
      </c>
      <c r="AU5" s="82"/>
      <c r="AV5" s="5"/>
      <c r="AW5" s="5"/>
      <c r="AX5" s="5"/>
      <c r="AY5" s="5"/>
      <c r="AZ5" s="24">
        <f>VLOOKUP(C5,Employees!D:H,5,FALSE)</f>
        <v>10390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4.0000000000000018</v>
      </c>
      <c r="CA5" s="5">
        <f t="shared" si="49"/>
        <v>0</v>
      </c>
      <c r="CB5" s="5">
        <f t="shared" si="50"/>
        <v>4.0000000000000018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1</v>
      </c>
    </row>
    <row r="6" spans="1:89" ht="38" customHeight="1">
      <c r="A6" s="77">
        <f t="shared" si="0"/>
        <v>10400</v>
      </c>
      <c r="B6" s="75" t="s">
        <v>1048</v>
      </c>
      <c r="C6" s="85" t="s">
        <v>1102</v>
      </c>
      <c r="D6" s="79"/>
      <c r="E6" s="79"/>
      <c r="F6" s="44">
        <f t="shared" si="15"/>
        <v>0</v>
      </c>
      <c r="G6" s="79">
        <v>0.54166666666666663</v>
      </c>
      <c r="H6" s="79">
        <v>0.75</v>
      </c>
      <c r="I6" s="44">
        <f t="shared" si="16"/>
        <v>5.0000000000000009</v>
      </c>
      <c r="J6" s="79"/>
      <c r="K6" s="79"/>
      <c r="L6" s="44">
        <f t="shared" si="17"/>
        <v>0</v>
      </c>
      <c r="M6" s="78">
        <v>0.375</v>
      </c>
      <c r="N6" s="78">
        <v>0.60416666666666663</v>
      </c>
      <c r="O6" s="44">
        <f t="shared" si="18"/>
        <v>4.9999999999999991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10</v>
      </c>
      <c r="AC6" s="23"/>
      <c r="AD6" s="82"/>
      <c r="AE6" s="7">
        <f t="shared" si="1"/>
        <v>10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2</v>
      </c>
      <c r="AQ6" s="82"/>
      <c r="AR6" s="82"/>
      <c r="AS6" s="82"/>
      <c r="AT6" s="44">
        <f t="shared" si="24"/>
        <v>10</v>
      </c>
      <c r="AU6" s="82"/>
      <c r="AV6" s="5"/>
      <c r="AW6" s="5"/>
      <c r="AX6" s="5"/>
      <c r="AY6" s="5"/>
      <c r="AZ6" s="24">
        <f>VLOOKUP(C6,Employees!D:H,5,FALSE)</f>
        <v>10400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5.0000000000000009</v>
      </c>
      <c r="BG6" s="5">
        <f t="shared" si="30"/>
        <v>0</v>
      </c>
      <c r="BH6" s="5">
        <f t="shared" si="31"/>
        <v>5.0000000000000009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5.4999999999999991</v>
      </c>
      <c r="BQ6" s="5">
        <f t="shared" si="40"/>
        <v>0.5</v>
      </c>
      <c r="BR6" s="5">
        <f t="shared" si="41"/>
        <v>4.9999999999999991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2</v>
      </c>
    </row>
    <row r="7" spans="1:89" ht="38" customHeight="1">
      <c r="A7" s="77">
        <f t="shared" si="0"/>
        <v>10370</v>
      </c>
      <c r="B7" s="75" t="s">
        <v>1048</v>
      </c>
      <c r="C7" s="85" t="s">
        <v>1026</v>
      </c>
      <c r="D7" s="78"/>
      <c r="E7" s="78"/>
      <c r="F7" s="44">
        <f t="shared" si="15"/>
        <v>0</v>
      </c>
      <c r="G7" s="78"/>
      <c r="H7" s="78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79">
        <v>0.5</v>
      </c>
      <c r="W7" s="79">
        <v>0.70833333333333337</v>
      </c>
      <c r="X7" s="44">
        <f t="shared" si="21"/>
        <v>5.0000000000000009</v>
      </c>
      <c r="Y7" s="44"/>
      <c r="Z7" s="44"/>
      <c r="AA7" s="44"/>
      <c r="AB7" s="44">
        <f t="shared" si="22"/>
        <v>5.0000000000000009</v>
      </c>
      <c r="AC7" s="23"/>
      <c r="AD7" s="82">
        <v>18.5</v>
      </c>
      <c r="AE7" s="7">
        <f t="shared" si="1"/>
        <v>18.5</v>
      </c>
      <c r="AF7" s="82"/>
      <c r="AG7" s="7">
        <f t="shared" si="2"/>
        <v>0</v>
      </c>
      <c r="AH7" s="82"/>
      <c r="AI7" s="7">
        <f t="shared" si="3"/>
        <v>5.0000000000000009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1</v>
      </c>
      <c r="AQ7" s="82"/>
      <c r="AR7" s="82"/>
      <c r="AS7" s="82"/>
      <c r="AT7" s="44">
        <f t="shared" si="24"/>
        <v>23.5</v>
      </c>
      <c r="AU7" s="82"/>
      <c r="AV7" s="5"/>
      <c r="AW7" s="5"/>
      <c r="AX7" s="5"/>
      <c r="AY7" s="5"/>
      <c r="AZ7" s="24">
        <f>VLOOKUP(C7,Employees!D:H,5,FALSE)</f>
        <v>10370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5.0000000000000009</v>
      </c>
      <c r="CF7" s="5">
        <f t="shared" si="54"/>
        <v>0</v>
      </c>
      <c r="CG7" s="5">
        <f t="shared" si="55"/>
        <v>5.0000000000000009</v>
      </c>
      <c r="CH7" s="5">
        <f t="shared" si="56"/>
        <v>0</v>
      </c>
      <c r="CI7" s="5">
        <f t="shared" si="57"/>
        <v>0</v>
      </c>
      <c r="CJ7" s="5"/>
      <c r="CK7" s="4">
        <f t="shared" si="14"/>
        <v>1</v>
      </c>
    </row>
    <row r="8" spans="1:89" ht="38" customHeight="1">
      <c r="A8" s="77">
        <f t="shared" si="0"/>
        <v>10408</v>
      </c>
      <c r="B8" s="75" t="s">
        <v>1048</v>
      </c>
      <c r="C8" s="86" t="s">
        <v>1123</v>
      </c>
      <c r="D8" s="78"/>
      <c r="E8" s="78"/>
      <c r="F8" s="44">
        <f t="shared" si="15"/>
        <v>0</v>
      </c>
      <c r="G8" s="78">
        <v>0.375</v>
      </c>
      <c r="H8" s="78">
        <v>0.60416666666666663</v>
      </c>
      <c r="I8" s="44">
        <f t="shared" si="16"/>
        <v>4.9999999999999991</v>
      </c>
      <c r="J8" s="80">
        <v>0.375</v>
      </c>
      <c r="K8" s="78">
        <v>0.60416666666666663</v>
      </c>
      <c r="L8" s="44">
        <f t="shared" si="17"/>
        <v>4.9999999999999991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9.9999999999999982</v>
      </c>
      <c r="AC8" s="23"/>
      <c r="AD8" s="82"/>
      <c r="AE8" s="7">
        <f t="shared" si="1"/>
        <v>9.9999999999999982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2</v>
      </c>
      <c r="AQ8" s="82"/>
      <c r="AR8" s="82"/>
      <c r="AS8" s="82"/>
      <c r="AT8" s="44">
        <f t="shared" si="24"/>
        <v>9.9999999999999982</v>
      </c>
      <c r="AU8" s="82"/>
      <c r="AV8" s="5"/>
      <c r="AW8" s="5"/>
      <c r="AX8" s="5"/>
      <c r="AY8" s="5"/>
      <c r="AZ8" s="24">
        <f>VLOOKUP(C8,Employees!D:H,5,FALSE)</f>
        <v>10408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5.4999999999999991</v>
      </c>
      <c r="BG8" s="5">
        <f t="shared" si="30"/>
        <v>0.5</v>
      </c>
      <c r="BH8" s="5">
        <f t="shared" si="31"/>
        <v>4.9999999999999991</v>
      </c>
      <c r="BI8" s="5">
        <f t="shared" si="32"/>
        <v>0</v>
      </c>
      <c r="BJ8" s="5">
        <f t="shared" si="33"/>
        <v>0</v>
      </c>
      <c r="BK8" s="5">
        <f t="shared" si="34"/>
        <v>5.4999999999999991</v>
      </c>
      <c r="BL8" s="5">
        <f t="shared" si="35"/>
        <v>0.5</v>
      </c>
      <c r="BM8" s="5">
        <f t="shared" si="36"/>
        <v>4.9999999999999991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2</v>
      </c>
    </row>
    <row r="9" spans="1:89" ht="38" customHeight="1">
      <c r="A9" s="77" t="str">
        <f t="shared" si="0"/>
        <v/>
      </c>
      <c r="B9" s="75"/>
      <c r="C9" s="86"/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/>
      <c r="K9" s="78"/>
      <c r="L9" s="44">
        <f t="shared" si="17"/>
        <v>0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2"/>
      <c r="AE9" s="7">
        <f t="shared" si="1"/>
        <v>0</v>
      </c>
      <c r="AF9" s="82"/>
      <c r="AG9" s="7">
        <f t="shared" si="2"/>
        <v>0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0</v>
      </c>
      <c r="AQ9" s="82"/>
      <c r="AR9" s="82"/>
      <c r="AS9" s="82"/>
      <c r="AT9" s="4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7">
        <f t="shared" si="0"/>
        <v>10390</v>
      </c>
      <c r="B10" s="75" t="s">
        <v>1088</v>
      </c>
      <c r="C10" s="86" t="s">
        <v>1078</v>
      </c>
      <c r="D10" s="78">
        <v>0.41666666666666669</v>
      </c>
      <c r="E10" s="78">
        <v>0.75</v>
      </c>
      <c r="F10" s="44">
        <f t="shared" si="15"/>
        <v>7.5</v>
      </c>
      <c r="G10" s="78"/>
      <c r="H10" s="78"/>
      <c r="I10" s="44">
        <f t="shared" si="16"/>
        <v>0</v>
      </c>
      <c r="J10" s="80">
        <v>0.39583333333333331</v>
      </c>
      <c r="K10" s="78">
        <v>0.75</v>
      </c>
      <c r="L10" s="44">
        <f t="shared" si="17"/>
        <v>8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>
        <v>0.41666666666666669</v>
      </c>
      <c r="W10" s="78">
        <v>0.72916666666666663</v>
      </c>
      <c r="X10" s="44">
        <f t="shared" si="21"/>
        <v>6.9999999999999982</v>
      </c>
      <c r="Y10" s="44"/>
      <c r="Z10" s="44"/>
      <c r="AA10" s="44"/>
      <c r="AB10" s="44">
        <f t="shared" si="22"/>
        <v>22.5</v>
      </c>
      <c r="AC10" s="23"/>
      <c r="AD10" s="82">
        <v>1</v>
      </c>
      <c r="AE10" s="7">
        <f t="shared" si="1"/>
        <v>16.5</v>
      </c>
      <c r="AF10" s="82"/>
      <c r="AG10" s="7">
        <f t="shared" si="2"/>
        <v>0</v>
      </c>
      <c r="AH10" s="82"/>
      <c r="AI10" s="7">
        <f t="shared" si="3"/>
        <v>6.9999999999999982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3</v>
      </c>
      <c r="AQ10" s="82"/>
      <c r="AR10" s="82"/>
      <c r="AS10" s="82"/>
      <c r="AT10" s="44">
        <f t="shared" si="24"/>
        <v>23.5</v>
      </c>
      <c r="AU10" s="82" t="s">
        <v>1125</v>
      </c>
      <c r="AV10" s="5"/>
      <c r="AW10" s="5"/>
      <c r="AX10" s="5"/>
      <c r="AY10" s="5"/>
      <c r="AZ10" s="24">
        <f>VLOOKUP(C10,Employees!D:H,5,FALSE)</f>
        <v>10390</v>
      </c>
      <c r="BA10" s="5">
        <f t="shared" si="25"/>
        <v>8</v>
      </c>
      <c r="BB10" s="5">
        <f t="shared" si="26"/>
        <v>0.5</v>
      </c>
      <c r="BC10" s="5">
        <f t="shared" si="27"/>
        <v>7.5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8.5</v>
      </c>
      <c r="BL10" s="5">
        <f t="shared" si="35"/>
        <v>0.5</v>
      </c>
      <c r="BM10" s="5">
        <f t="shared" si="36"/>
        <v>8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7.4999999999999982</v>
      </c>
      <c r="CF10" s="5">
        <f t="shared" si="54"/>
        <v>0.5</v>
      </c>
      <c r="CG10" s="5">
        <f t="shared" si="55"/>
        <v>6.9999999999999982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3</v>
      </c>
    </row>
    <row r="11" spans="1:89" ht="38" customHeight="1">
      <c r="A11" s="77">
        <f t="shared" si="0"/>
        <v>10397</v>
      </c>
      <c r="B11" s="75" t="s">
        <v>1088</v>
      </c>
      <c r="C11" s="86" t="s">
        <v>1124</v>
      </c>
      <c r="D11" s="78"/>
      <c r="E11" s="78"/>
      <c r="F11" s="44">
        <f t="shared" si="15"/>
        <v>0</v>
      </c>
      <c r="G11" s="78">
        <v>0.41666666666666669</v>
      </c>
      <c r="H11" s="78">
        <v>0.75</v>
      </c>
      <c r="I11" s="44">
        <f t="shared" si="16"/>
        <v>7.5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7.5</v>
      </c>
      <c r="AC11" s="23"/>
      <c r="AD11" s="82">
        <v>0.5</v>
      </c>
      <c r="AE11" s="7">
        <f t="shared" si="1"/>
        <v>8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1</v>
      </c>
      <c r="AQ11" s="82"/>
      <c r="AR11" s="82"/>
      <c r="AS11" s="82"/>
      <c r="AT11" s="44">
        <f t="shared" si="24"/>
        <v>8</v>
      </c>
      <c r="AU11" s="82" t="s">
        <v>1126</v>
      </c>
      <c r="AV11" s="5"/>
      <c r="AW11" s="5"/>
      <c r="AX11" s="5"/>
      <c r="AY11" s="5"/>
      <c r="AZ11" s="24">
        <f>VLOOKUP(C11,Employees!D:H,5,FALSE)</f>
        <v>10397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8</v>
      </c>
      <c r="BG11" s="5">
        <f t="shared" si="30"/>
        <v>0.5</v>
      </c>
      <c r="BH11" s="5">
        <f t="shared" si="31"/>
        <v>7.5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1</v>
      </c>
    </row>
    <row r="12" spans="1:89" ht="38" customHeight="1">
      <c r="A12" s="77">
        <f t="shared" si="0"/>
        <v>10370</v>
      </c>
      <c r="B12" s="75" t="s">
        <v>1088</v>
      </c>
      <c r="C12" s="73" t="s">
        <v>1026</v>
      </c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>
        <v>0.41666666666666669</v>
      </c>
      <c r="N12" s="78">
        <v>0.75</v>
      </c>
      <c r="O12" s="44">
        <f t="shared" si="18"/>
        <v>7.5</v>
      </c>
      <c r="P12" s="78"/>
      <c r="Q12" s="78"/>
      <c r="R12" s="44">
        <f t="shared" si="19"/>
        <v>0</v>
      </c>
      <c r="S12" s="78">
        <v>0.375</v>
      </c>
      <c r="T12" s="78">
        <v>0.70833333333333337</v>
      </c>
      <c r="U12" s="44">
        <f t="shared" si="20"/>
        <v>7.5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15</v>
      </c>
      <c r="AC12" s="23"/>
      <c r="AD12" s="82">
        <v>0.5</v>
      </c>
      <c r="AE12" s="7">
        <f t="shared" si="1"/>
        <v>8</v>
      </c>
      <c r="AF12" s="82"/>
      <c r="AG12" s="7">
        <f t="shared" si="2"/>
        <v>7.5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2</v>
      </c>
      <c r="AQ12" s="82"/>
      <c r="AR12" s="82"/>
      <c r="AS12" s="82"/>
      <c r="AT12" s="44">
        <f t="shared" si="24"/>
        <v>15.5</v>
      </c>
      <c r="AU12" s="82" t="s">
        <v>1127</v>
      </c>
      <c r="AV12" s="5"/>
      <c r="AW12" s="5"/>
      <c r="AX12" s="5"/>
      <c r="AY12" s="5"/>
      <c r="AZ12" s="24">
        <f>VLOOKUP(C12,Employees!D:H,5,FALSE)</f>
        <v>10370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8</v>
      </c>
      <c r="BQ12" s="5">
        <f t="shared" si="40"/>
        <v>0.5</v>
      </c>
      <c r="BR12" s="5">
        <f t="shared" si="41"/>
        <v>7.5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8</v>
      </c>
      <c r="CA12" s="5">
        <f t="shared" si="49"/>
        <v>0.5</v>
      </c>
      <c r="CB12" s="5">
        <f t="shared" si="50"/>
        <v>7.5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2</v>
      </c>
    </row>
    <row r="13" spans="1:89" ht="38" customHeight="1">
      <c r="A13" s="77">
        <f t="shared" si="0"/>
        <v>10408</v>
      </c>
      <c r="B13" s="75" t="s">
        <v>1088</v>
      </c>
      <c r="C13" s="86" t="s">
        <v>1123</v>
      </c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>
        <v>0.54166666666666663</v>
      </c>
      <c r="T13" s="78">
        <v>0.72916666666666663</v>
      </c>
      <c r="U13" s="44">
        <f t="shared" si="20"/>
        <v>4.5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4.5</v>
      </c>
      <c r="AC13" s="23"/>
      <c r="AD13" s="82"/>
      <c r="AE13" s="7">
        <f t="shared" si="1"/>
        <v>0</v>
      </c>
      <c r="AF13" s="82"/>
      <c r="AG13" s="7">
        <f t="shared" si="2"/>
        <v>4.5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1</v>
      </c>
      <c r="AQ13" s="82"/>
      <c r="AR13" s="82"/>
      <c r="AS13" s="82"/>
      <c r="AT13" s="44">
        <f t="shared" si="24"/>
        <v>4.5</v>
      </c>
      <c r="AU13" s="82"/>
      <c r="AV13" s="5"/>
      <c r="AW13" s="5"/>
      <c r="AX13" s="5"/>
      <c r="AY13" s="5"/>
      <c r="AZ13" s="24">
        <f>VLOOKUP(C13,Employees!D:H,5,FALSE)</f>
        <v>10408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4.5</v>
      </c>
      <c r="CA13" s="5">
        <f t="shared" si="49"/>
        <v>0</v>
      </c>
      <c r="CB13" s="5">
        <f t="shared" si="50"/>
        <v>4.5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1</v>
      </c>
    </row>
    <row r="14" spans="1:89" ht="38" customHeight="1">
      <c r="A14" s="77">
        <f t="shared" si="0"/>
        <v>10371</v>
      </c>
      <c r="B14" s="75" t="s">
        <v>1088</v>
      </c>
      <c r="C14" s="73" t="s">
        <v>1027</v>
      </c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>
        <v>0.5</v>
      </c>
      <c r="W14" s="78">
        <v>0.66666666666666663</v>
      </c>
      <c r="X14" s="44">
        <f t="shared" si="21"/>
        <v>3.9999999999999991</v>
      </c>
      <c r="Y14" s="44"/>
      <c r="Z14" s="44"/>
      <c r="AA14" s="44"/>
      <c r="AB14" s="44">
        <f t="shared" si="22"/>
        <v>3.9999999999999991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3.9999999999999991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1</v>
      </c>
      <c r="AQ14" s="82"/>
      <c r="AR14" s="82"/>
      <c r="AS14" s="82"/>
      <c r="AT14" s="44">
        <f t="shared" si="24"/>
        <v>3.9999999999999991</v>
      </c>
      <c r="AU14" s="82"/>
      <c r="AV14" s="5"/>
      <c r="AW14" s="5"/>
      <c r="AX14" s="5"/>
      <c r="AY14" s="5"/>
      <c r="AZ14" s="24">
        <f>VLOOKUP(C14,Employees!D:H,5,FALSE)</f>
        <v>10371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3.9999999999999991</v>
      </c>
      <c r="CF14" s="5">
        <f t="shared" si="54"/>
        <v>0</v>
      </c>
      <c r="CG14" s="5">
        <f t="shared" si="55"/>
        <v>3.9999999999999991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1</v>
      </c>
    </row>
    <row r="15" spans="1:89" ht="38" customHeight="1">
      <c r="A15" s="77">
        <f t="shared" si="0"/>
        <v>10394</v>
      </c>
      <c r="B15" s="75" t="s">
        <v>1088</v>
      </c>
      <c r="C15" s="74" t="s">
        <v>1086</v>
      </c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>
        <v>0.41666666666666669</v>
      </c>
      <c r="Q15" s="78">
        <v>0.75</v>
      </c>
      <c r="R15" s="44">
        <f t="shared" si="19"/>
        <v>7.5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7.5</v>
      </c>
      <c r="AC15" s="23"/>
      <c r="AD15" s="82">
        <v>0.5</v>
      </c>
      <c r="AE15" s="7">
        <f t="shared" si="1"/>
        <v>8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1</v>
      </c>
      <c r="AQ15" s="82"/>
      <c r="AR15" s="82"/>
      <c r="AS15" s="82"/>
      <c r="AT15" s="44">
        <f t="shared" si="24"/>
        <v>8</v>
      </c>
      <c r="AU15" s="82" t="s">
        <v>1128</v>
      </c>
      <c r="AV15" s="5"/>
      <c r="AW15" s="5"/>
      <c r="AX15" s="5"/>
      <c r="AY15" s="5"/>
      <c r="AZ15" s="24">
        <f>VLOOKUP(C15,Employees!D:H,5,FALSE)</f>
        <v>10394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8</v>
      </c>
      <c r="BV15" s="5">
        <f t="shared" si="45"/>
        <v>0.5</v>
      </c>
      <c r="BW15" s="5">
        <f t="shared" si="46"/>
        <v>7.5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1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9.16406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210380</v>
      </c>
      <c r="B2" s="75" t="s">
        <v>1048</v>
      </c>
      <c r="C2" s="84" t="s">
        <v>1052</v>
      </c>
      <c r="D2" s="78">
        <v>0.375</v>
      </c>
      <c r="E2" s="78">
        <v>0.58333333333333337</v>
      </c>
      <c r="F2" s="44">
        <f>BA2-BB2</f>
        <v>5.0000000000000009</v>
      </c>
      <c r="G2" s="78">
        <v>0.55208333333333337</v>
      </c>
      <c r="H2" s="78">
        <v>0.75</v>
      </c>
      <c r="I2" s="44">
        <f>BF2-BG2</f>
        <v>4.7499999999999991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/>
      <c r="Q2" s="78"/>
      <c r="R2" s="44">
        <f>BU2-BV2</f>
        <v>0</v>
      </c>
      <c r="S2" s="78">
        <v>0.375</v>
      </c>
      <c r="T2" s="78">
        <v>0.64583333333333337</v>
      </c>
      <c r="U2" s="44">
        <f>BZ2-CA2</f>
        <v>6.0000000000000009</v>
      </c>
      <c r="V2" s="78">
        <v>0.5</v>
      </c>
      <c r="W2" s="78">
        <v>0.72916666666666663</v>
      </c>
      <c r="X2" s="44">
        <f>CE2-CF2</f>
        <v>4.9999999999999991</v>
      </c>
      <c r="Y2" s="44"/>
      <c r="Z2" s="44"/>
      <c r="AA2" s="44"/>
      <c r="AB2" s="64">
        <f>SUM(F2,I2,L2,O2,R2,U2,X2)</f>
        <v>20.75</v>
      </c>
      <c r="AC2" s="23"/>
      <c r="AD2" s="82"/>
      <c r="AE2" s="7">
        <f>SUMIF($BC$1:$CI$1,AE$1,$BC2:$CI2)+AD2</f>
        <v>9.75</v>
      </c>
      <c r="AF2" s="82"/>
      <c r="AG2" s="7">
        <f>SUMIF($BC$1:$CI$1,AG$1,$BC2:$CI2)+AF2</f>
        <v>6.0000000000000009</v>
      </c>
      <c r="AH2" s="82">
        <v>0.5</v>
      </c>
      <c r="AI2" s="7">
        <f>SUMIF($BC$1:$CI$1,AI$1,$BC2:$CI2)+AH2</f>
        <v>5.4999999999999991</v>
      </c>
      <c r="AJ2" s="82"/>
      <c r="AK2" s="7">
        <f>SUMIF($BC$1:$CI$1,AK$1,$BC2:$CI2)+AJ2</f>
        <v>0</v>
      </c>
      <c r="AL2" s="83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4</v>
      </c>
      <c r="AQ2" s="82"/>
      <c r="AR2" s="82"/>
      <c r="AS2" s="82"/>
      <c r="AT2" s="64">
        <f>AE2+AG2+AI2+AK2+AM2+AO2+SUM(AQ2:AS2)</f>
        <v>21.25</v>
      </c>
      <c r="AU2" s="82" t="s">
        <v>1131</v>
      </c>
      <c r="AV2" s="5"/>
      <c r="AW2" s="5"/>
      <c r="AX2" s="5"/>
      <c r="AY2" s="5"/>
      <c r="AZ2" s="24">
        <f>VLOOKUP(C2,Employees!D:H,5,FALSE)</f>
        <v>210380</v>
      </c>
      <c r="BA2" s="5">
        <f>IF(ISBLANK(D2),0,(E2-D2)*24)</f>
        <v>5.0000000000000009</v>
      </c>
      <c r="BB2" s="5">
        <f>IF(BA2&gt;$AY$1,1,IF(BA2&gt;=$AX$1,0.5,0))</f>
        <v>0</v>
      </c>
      <c r="BC2" s="5">
        <f>BA2-BB2-BD2-BE2</f>
        <v>5.0000000000000009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4.7499999999999991</v>
      </c>
      <c r="BG2" s="5">
        <f>IF(BF2&gt;$AY$1,1,IF(BF2&gt;=$AX$1,0.5,0))</f>
        <v>0</v>
      </c>
      <c r="BH2" s="5">
        <f>BF2-BG2-BI2-BJ2</f>
        <v>4.7499999999999991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6.5000000000000009</v>
      </c>
      <c r="CA2" s="5">
        <f>IF(BZ2&gt;$AY$1,1,IF(BZ2&gt;=$AX$1,0.5,0))</f>
        <v>0.5</v>
      </c>
      <c r="CB2" s="5">
        <f>BZ2-CA2-CC2-CD2</f>
        <v>6.0000000000000009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5.4999999999999991</v>
      </c>
      <c r="CF2" s="5">
        <f>IF(CE2&gt;$AY$1,1,IF(CE2&gt;=$AX$1,0.5,0))</f>
        <v>0.5</v>
      </c>
      <c r="CG2" s="5">
        <f>CE2-CF2-CH2-CI2</f>
        <v>4.9999999999999991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4</v>
      </c>
    </row>
    <row r="3" spans="1:89" ht="47" customHeight="1">
      <c r="A3" s="77">
        <f t="shared" si="0"/>
        <v>10371</v>
      </c>
      <c r="B3" s="75" t="s">
        <v>1048</v>
      </c>
      <c r="C3" s="85" t="s">
        <v>1027</v>
      </c>
      <c r="D3" s="80"/>
      <c r="E3" s="78"/>
      <c r="F3" s="44">
        <f t="shared" ref="F3:F74" si="9">BA3-BB3</f>
        <v>0</v>
      </c>
      <c r="G3" s="78"/>
      <c r="H3" s="78"/>
      <c r="I3" s="44">
        <f t="shared" ref="I3:I74" si="10">BF3-BG3</f>
        <v>0</v>
      </c>
      <c r="J3" s="80"/>
      <c r="K3" s="78"/>
      <c r="L3" s="44">
        <f t="shared" ref="L3:L74" si="11">BK3-BL3</f>
        <v>0</v>
      </c>
      <c r="M3" s="80">
        <v>0.5625</v>
      </c>
      <c r="N3" s="80">
        <v>0.77083333333333337</v>
      </c>
      <c r="O3" s="44">
        <f t="shared" ref="O3:O74" si="12">BP3-BQ3</f>
        <v>5.0000000000000009</v>
      </c>
      <c r="P3" s="80">
        <v>0.54166666666666663</v>
      </c>
      <c r="Q3" s="80">
        <v>0.76041666666666663</v>
      </c>
      <c r="R3" s="44">
        <f t="shared" ref="R3:R74" si="13">BU3-BV3</f>
        <v>5.25</v>
      </c>
      <c r="S3" s="80">
        <v>0.5</v>
      </c>
      <c r="T3" s="80">
        <v>0.72916666666666663</v>
      </c>
      <c r="U3" s="44">
        <f t="shared" ref="U3:U74" si="14">BZ3-CA3</f>
        <v>4.9999999999999991</v>
      </c>
      <c r="V3" s="78">
        <v>0.41666666666666669</v>
      </c>
      <c r="W3" s="80">
        <v>0.64583333333333337</v>
      </c>
      <c r="X3" s="44">
        <f t="shared" ref="X3:X74" si="15">CE3-CF3</f>
        <v>5</v>
      </c>
      <c r="Y3" s="44"/>
      <c r="Z3" s="44"/>
      <c r="AA3" s="44"/>
      <c r="AB3" s="64">
        <f t="shared" ref="AB3:AB74" si="16">SUM(F3,I3,L3,O3,R3,U3,X3)</f>
        <v>20.25</v>
      </c>
      <c r="AC3" s="23"/>
      <c r="AD3" s="82"/>
      <c r="AE3" s="7">
        <f t="shared" ref="AE3:AE74" si="17">SUMIF($BC$1:$CI$1,AE$1,$BC3:$CI3)+AD3</f>
        <v>10.25</v>
      </c>
      <c r="AF3" s="82"/>
      <c r="AG3" s="7">
        <f t="shared" ref="AG3:AG74" si="18">SUMIF($BC$1:$CI$1,AG$1,$BC3:$CI3)+AF3</f>
        <v>4.9999999999999991</v>
      </c>
      <c r="AH3" s="82"/>
      <c r="AI3" s="7">
        <f t="shared" ref="AI3:AI74" si="19">SUMIF($BC$1:$CI$1,AI$1,$BC3:$CI3)+AH3</f>
        <v>5</v>
      </c>
      <c r="AJ3" s="82"/>
      <c r="AK3" s="7">
        <f t="shared" ref="AK3:AK74" si="20">SUMIF($BC$1:$CI$1,AK$1,$BC3:$CI3)+AJ3</f>
        <v>0</v>
      </c>
      <c r="AL3" s="83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4</v>
      </c>
      <c r="AQ3" s="82"/>
      <c r="AR3" s="82"/>
      <c r="AS3" s="82"/>
      <c r="AT3" s="64">
        <f t="shared" ref="AT3:AT74" si="24">AE3+AG3+AI3+AK3+AM3+AO3+SUM(AQ3:AS3)</f>
        <v>20.25</v>
      </c>
      <c r="AU3" s="82"/>
      <c r="AV3" s="5"/>
      <c r="AW3" s="5"/>
      <c r="AX3" s="5"/>
      <c r="AY3" s="5"/>
      <c r="AZ3" s="24">
        <f>VLOOKUP(C3,Employees!D:H,5,FALSE)</f>
        <v>10371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5.0000000000000009</v>
      </c>
      <c r="BQ3" s="5">
        <f t="shared" ref="BQ3:BQ66" si="41">IF(BP3&gt;$AY$1,1,IF(BP3&gt;=$AX$1,0.5,0))</f>
        <v>0</v>
      </c>
      <c r="BR3" s="5">
        <f t="shared" ref="BR3:BR66" si="42">BP3-BQ3-BS3-BT3</f>
        <v>5.0000000000000009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5.25</v>
      </c>
      <c r="BV3" s="5">
        <f t="shared" ref="BV3:BV66" si="46">IF(BU3&gt;$AY$1,1,IF(BU3&gt;=$AX$1,0.5,0))</f>
        <v>0</v>
      </c>
      <c r="BW3" s="5">
        <f t="shared" ref="BW3:BW66" si="47">BU3-BV3-BX3-BY3</f>
        <v>5.25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5.4999999999999991</v>
      </c>
      <c r="CA3" s="5">
        <f t="shared" ref="CA3:CA66" si="51">IF(BZ3&gt;$AY$1,1,IF(BZ3&gt;=$AX$1,0.5,0))</f>
        <v>0.5</v>
      </c>
      <c r="CB3" s="5">
        <f t="shared" ref="CB3:CB66" si="52">BZ3-CA3-CC3-CD3</f>
        <v>4.9999999999999991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5.5</v>
      </c>
      <c r="CF3" s="5">
        <f t="shared" ref="CF3:CF66" si="56">IF(CE3&gt;$AY$1,1,IF(CE3&gt;=$AX$1,0.5,0))</f>
        <v>0.5</v>
      </c>
      <c r="CG3" s="5">
        <f t="shared" ref="CG3:CG66" si="57">CE3-CF3-CH3-CI3</f>
        <v>5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4</v>
      </c>
    </row>
    <row r="4" spans="1:89" ht="47" customHeight="1">
      <c r="A4" s="77">
        <f t="shared" si="0"/>
        <v>10397</v>
      </c>
      <c r="B4" s="75" t="s">
        <v>1048</v>
      </c>
      <c r="C4" s="85" t="s">
        <v>1124</v>
      </c>
      <c r="D4" s="80">
        <v>0.54166666666666663</v>
      </c>
      <c r="E4" s="78">
        <v>0.75</v>
      </c>
      <c r="F4" s="44">
        <f t="shared" si="9"/>
        <v>5.0000000000000009</v>
      </c>
      <c r="G4" s="80"/>
      <c r="H4" s="78"/>
      <c r="I4" s="44">
        <f t="shared" si="10"/>
        <v>0</v>
      </c>
      <c r="J4" s="78">
        <v>0.54166666666666663</v>
      </c>
      <c r="K4" s="78">
        <v>0.75</v>
      </c>
      <c r="L4" s="44">
        <f t="shared" si="11"/>
        <v>5.0000000000000009</v>
      </c>
      <c r="M4" s="80"/>
      <c r="N4" s="78"/>
      <c r="O4" s="44">
        <f t="shared" si="12"/>
        <v>0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>
        <v>0.5</v>
      </c>
      <c r="W4" s="80">
        <v>0.70833333333333337</v>
      </c>
      <c r="X4" s="44">
        <f t="shared" si="15"/>
        <v>5.0000000000000009</v>
      </c>
      <c r="Y4" s="44"/>
      <c r="Z4" s="44"/>
      <c r="AA4" s="44"/>
      <c r="AB4" s="64">
        <f t="shared" si="16"/>
        <v>15.000000000000004</v>
      </c>
      <c r="AC4" s="23"/>
      <c r="AD4" s="82"/>
      <c r="AE4" s="7">
        <f t="shared" si="17"/>
        <v>10.000000000000002</v>
      </c>
      <c r="AF4" s="82"/>
      <c r="AG4" s="7">
        <f t="shared" si="18"/>
        <v>0</v>
      </c>
      <c r="AH4" s="82"/>
      <c r="AI4" s="7">
        <f t="shared" si="19"/>
        <v>5.0000000000000009</v>
      </c>
      <c r="AJ4" s="82"/>
      <c r="AK4" s="7">
        <f t="shared" si="20"/>
        <v>0</v>
      </c>
      <c r="AL4" s="83"/>
      <c r="AM4" s="7">
        <f t="shared" si="21"/>
        <v>0</v>
      </c>
      <c r="AN4" s="82"/>
      <c r="AO4" s="7">
        <f t="shared" si="22"/>
        <v>0</v>
      </c>
      <c r="AP4" s="30">
        <f t="shared" si="23"/>
        <v>3</v>
      </c>
      <c r="AQ4" s="82"/>
      <c r="AR4" s="82"/>
      <c r="AS4" s="82"/>
      <c r="AT4" s="64">
        <f t="shared" si="24"/>
        <v>15.000000000000004</v>
      </c>
      <c r="AU4" s="82"/>
      <c r="AV4" s="5"/>
      <c r="AW4" s="5"/>
      <c r="AX4" s="5"/>
      <c r="AY4" s="5"/>
      <c r="AZ4" s="24">
        <f>VLOOKUP(C4,Employees!D:H,5,FALSE)</f>
        <v>10397</v>
      </c>
      <c r="BA4" s="5">
        <f t="shared" si="25"/>
        <v>5.0000000000000009</v>
      </c>
      <c r="BB4" s="5">
        <f t="shared" si="26"/>
        <v>0</v>
      </c>
      <c r="BC4" s="5">
        <f t="shared" si="27"/>
        <v>5.0000000000000009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5.0000000000000009</v>
      </c>
      <c r="BL4" s="5">
        <f t="shared" si="36"/>
        <v>0</v>
      </c>
      <c r="BM4" s="5">
        <f t="shared" si="37"/>
        <v>5.0000000000000009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5.0000000000000009</v>
      </c>
      <c r="CF4" s="5">
        <f t="shared" si="56"/>
        <v>0</v>
      </c>
      <c r="CG4" s="5">
        <f t="shared" si="57"/>
        <v>5.0000000000000009</v>
      </c>
      <c r="CH4" s="5">
        <f t="shared" si="58"/>
        <v>0</v>
      </c>
      <c r="CI4" s="5">
        <f t="shared" si="59"/>
        <v>0</v>
      </c>
      <c r="CJ4" s="5"/>
      <c r="CK4" s="4">
        <f t="shared" si="8"/>
        <v>3</v>
      </c>
    </row>
    <row r="5" spans="1:89" ht="47" customHeight="1">
      <c r="A5" s="77">
        <f t="shared" si="0"/>
        <v>10400</v>
      </c>
      <c r="B5" s="75" t="s">
        <v>1048</v>
      </c>
      <c r="C5" s="85" t="s">
        <v>1102</v>
      </c>
      <c r="D5" s="80"/>
      <c r="E5" s="78"/>
      <c r="F5" s="44">
        <f t="shared" si="9"/>
        <v>0</v>
      </c>
      <c r="G5" s="80"/>
      <c r="H5" s="78"/>
      <c r="I5" s="44">
        <f t="shared" si="10"/>
        <v>0</v>
      </c>
      <c r="J5" s="80"/>
      <c r="K5" s="80"/>
      <c r="L5" s="44">
        <f t="shared" si="11"/>
        <v>0</v>
      </c>
      <c r="M5" s="78">
        <v>0.375</v>
      </c>
      <c r="N5" s="78">
        <v>0.60416666666666663</v>
      </c>
      <c r="O5" s="44">
        <f t="shared" si="12"/>
        <v>4.9999999999999991</v>
      </c>
      <c r="P5" s="80"/>
      <c r="Q5" s="78"/>
      <c r="R5" s="44">
        <f t="shared" si="13"/>
        <v>0</v>
      </c>
      <c r="S5" s="80">
        <v>0.5</v>
      </c>
      <c r="T5" s="78">
        <v>0.70833333333333337</v>
      </c>
      <c r="U5" s="44">
        <f t="shared" si="14"/>
        <v>5.0000000000000009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10</v>
      </c>
      <c r="AC5" s="23"/>
      <c r="AD5" s="82"/>
      <c r="AE5" s="7">
        <f t="shared" si="17"/>
        <v>4.9999999999999991</v>
      </c>
      <c r="AF5" s="82"/>
      <c r="AG5" s="7">
        <f t="shared" si="18"/>
        <v>5.0000000000000009</v>
      </c>
      <c r="AH5" s="82"/>
      <c r="AI5" s="7">
        <f t="shared" si="19"/>
        <v>0</v>
      </c>
      <c r="AJ5" s="82"/>
      <c r="AK5" s="7">
        <f t="shared" si="20"/>
        <v>0</v>
      </c>
      <c r="AL5" s="83"/>
      <c r="AM5" s="7">
        <f t="shared" si="21"/>
        <v>0</v>
      </c>
      <c r="AN5" s="82"/>
      <c r="AO5" s="7">
        <f t="shared" si="22"/>
        <v>0</v>
      </c>
      <c r="AP5" s="30">
        <f t="shared" si="23"/>
        <v>2</v>
      </c>
      <c r="AQ5" s="82"/>
      <c r="AR5" s="82"/>
      <c r="AS5" s="82"/>
      <c r="AT5" s="64">
        <f t="shared" si="24"/>
        <v>10</v>
      </c>
      <c r="AU5" s="82"/>
      <c r="AV5" s="5"/>
      <c r="AW5" s="5"/>
      <c r="AX5" s="5"/>
      <c r="AY5" s="5"/>
      <c r="AZ5" s="24">
        <f>VLOOKUP(C5,Employees!D:H,5,FALSE)</f>
        <v>10400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5.4999999999999991</v>
      </c>
      <c r="BQ5" s="5">
        <f t="shared" si="41"/>
        <v>0.5</v>
      </c>
      <c r="BR5" s="5">
        <f t="shared" si="42"/>
        <v>4.9999999999999991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5.0000000000000009</v>
      </c>
      <c r="CA5" s="5">
        <f t="shared" si="51"/>
        <v>0</v>
      </c>
      <c r="CB5" s="5">
        <f t="shared" si="52"/>
        <v>5.0000000000000009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2</v>
      </c>
    </row>
    <row r="6" spans="1:89" ht="47" customHeight="1">
      <c r="A6" s="77">
        <f t="shared" si="0"/>
        <v>10408</v>
      </c>
      <c r="B6" s="75" t="s">
        <v>1048</v>
      </c>
      <c r="C6" s="85" t="s">
        <v>1123</v>
      </c>
      <c r="D6" s="80"/>
      <c r="E6" s="78"/>
      <c r="F6" s="44">
        <f t="shared" si="9"/>
        <v>0</v>
      </c>
      <c r="G6" s="78">
        <v>0.375</v>
      </c>
      <c r="H6" s="80">
        <v>0.60416666666666663</v>
      </c>
      <c r="I6" s="44">
        <f t="shared" si="10"/>
        <v>4.9999999999999991</v>
      </c>
      <c r="J6" s="80">
        <v>0.375</v>
      </c>
      <c r="K6" s="80">
        <v>0.60416666666666663</v>
      </c>
      <c r="L6" s="44">
        <f t="shared" si="11"/>
        <v>4.9999999999999991</v>
      </c>
      <c r="M6" s="78"/>
      <c r="N6" s="78"/>
      <c r="O6" s="44">
        <f t="shared" si="12"/>
        <v>0</v>
      </c>
      <c r="P6" s="78">
        <v>0.375</v>
      </c>
      <c r="Q6" s="78">
        <v>0.625</v>
      </c>
      <c r="R6" s="44">
        <f t="shared" si="13"/>
        <v>5.5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15.499999999999998</v>
      </c>
      <c r="AC6" s="23"/>
      <c r="AD6" s="82"/>
      <c r="AE6" s="7">
        <f t="shared" si="17"/>
        <v>15.499999999999998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3"/>
      <c r="AM6" s="7">
        <f t="shared" si="21"/>
        <v>0</v>
      </c>
      <c r="AN6" s="82"/>
      <c r="AO6" s="7">
        <f t="shared" si="22"/>
        <v>0</v>
      </c>
      <c r="AP6" s="30">
        <f t="shared" si="23"/>
        <v>3</v>
      </c>
      <c r="AQ6" s="82"/>
      <c r="AR6" s="82"/>
      <c r="AS6" s="82"/>
      <c r="AT6" s="64">
        <f t="shared" si="24"/>
        <v>15.499999999999998</v>
      </c>
      <c r="AU6" s="82"/>
      <c r="AV6" s="5"/>
      <c r="AW6" s="5"/>
      <c r="AX6" s="5"/>
      <c r="AY6" s="5"/>
      <c r="AZ6" s="24">
        <f>VLOOKUP(C6,Employees!D:H,5,FALSE)</f>
        <v>10408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5.4999999999999991</v>
      </c>
      <c r="BG6" s="5">
        <f t="shared" si="31"/>
        <v>0.5</v>
      </c>
      <c r="BH6" s="5">
        <f t="shared" si="32"/>
        <v>4.9999999999999991</v>
      </c>
      <c r="BI6" s="5">
        <f t="shared" si="33"/>
        <v>0</v>
      </c>
      <c r="BJ6" s="5">
        <f t="shared" si="34"/>
        <v>0</v>
      </c>
      <c r="BK6" s="5">
        <f t="shared" si="35"/>
        <v>5.4999999999999991</v>
      </c>
      <c r="BL6" s="5">
        <f t="shared" si="36"/>
        <v>0.5</v>
      </c>
      <c r="BM6" s="5">
        <f t="shared" si="37"/>
        <v>4.9999999999999991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6</v>
      </c>
      <c r="BV6" s="5">
        <f t="shared" si="46"/>
        <v>0.5</v>
      </c>
      <c r="BW6" s="5">
        <f t="shared" si="47"/>
        <v>5.5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3</v>
      </c>
    </row>
    <row r="7" spans="1:89" ht="47" customHeight="1">
      <c r="A7" s="77" t="str">
        <f t="shared" si="0"/>
        <v/>
      </c>
      <c r="B7" s="75"/>
      <c r="C7" s="87"/>
      <c r="D7" s="80"/>
      <c r="E7" s="78"/>
      <c r="F7" s="44">
        <f t="shared" si="9"/>
        <v>0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/>
      <c r="T7" s="78"/>
      <c r="U7" s="44">
        <f t="shared" si="14"/>
        <v>0</v>
      </c>
      <c r="V7" s="78"/>
      <c r="W7" s="80"/>
      <c r="X7" s="44">
        <f t="shared" si="15"/>
        <v>0</v>
      </c>
      <c r="Y7" s="44"/>
      <c r="Z7" s="44"/>
      <c r="AA7" s="44"/>
      <c r="AB7" s="64">
        <f t="shared" si="16"/>
        <v>0</v>
      </c>
      <c r="AC7" s="23"/>
      <c r="AD7" s="82"/>
      <c r="AE7" s="7">
        <f t="shared" si="17"/>
        <v>0</v>
      </c>
      <c r="AF7" s="82"/>
      <c r="AG7" s="7">
        <f t="shared" si="18"/>
        <v>0</v>
      </c>
      <c r="AH7" s="82"/>
      <c r="AI7" s="7">
        <f t="shared" si="19"/>
        <v>0</v>
      </c>
      <c r="AJ7" s="82"/>
      <c r="AK7" s="7">
        <f t="shared" si="20"/>
        <v>0</v>
      </c>
      <c r="AL7" s="83"/>
      <c r="AM7" s="7">
        <f t="shared" si="21"/>
        <v>0</v>
      </c>
      <c r="AN7" s="82"/>
      <c r="AO7" s="7">
        <f t="shared" si="22"/>
        <v>0</v>
      </c>
      <c r="AP7" s="30">
        <f t="shared" si="23"/>
        <v>0</v>
      </c>
      <c r="AQ7" s="82"/>
      <c r="AR7" s="82"/>
      <c r="AS7" s="82"/>
      <c r="AT7" s="64">
        <f t="shared" si="24"/>
        <v>0</v>
      </c>
      <c r="AU7" s="82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0</v>
      </c>
    </row>
    <row r="8" spans="1:89" ht="47" customHeight="1">
      <c r="A8" s="77" t="str">
        <f t="shared" si="0"/>
        <v/>
      </c>
      <c r="B8" s="75"/>
      <c r="C8" s="87"/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2"/>
      <c r="AE8" s="7">
        <f t="shared" si="17"/>
        <v>0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3"/>
      <c r="AM8" s="7">
        <f t="shared" si="21"/>
        <v>0</v>
      </c>
      <c r="AN8" s="82"/>
      <c r="AO8" s="7">
        <f t="shared" si="22"/>
        <v>0</v>
      </c>
      <c r="AP8" s="30">
        <f t="shared" si="23"/>
        <v>0</v>
      </c>
      <c r="AQ8" s="82"/>
      <c r="AR8" s="82"/>
      <c r="AS8" s="82"/>
      <c r="AT8" s="64">
        <f t="shared" si="24"/>
        <v>0</v>
      </c>
      <c r="AU8" s="82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7" t="str">
        <f t="shared" si="0"/>
        <v/>
      </c>
      <c r="B9" s="75"/>
      <c r="C9" s="88"/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/>
      <c r="Q9" s="78"/>
      <c r="R9" s="44">
        <f t="shared" si="13"/>
        <v>0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2"/>
      <c r="AE9" s="7">
        <f t="shared" si="17"/>
        <v>0</v>
      </c>
      <c r="AF9" s="82"/>
      <c r="AG9" s="7">
        <f t="shared" si="18"/>
        <v>0</v>
      </c>
      <c r="AH9" s="82"/>
      <c r="AI9" s="7">
        <f t="shared" si="19"/>
        <v>0</v>
      </c>
      <c r="AJ9" s="82"/>
      <c r="AK9" s="7">
        <f t="shared" si="20"/>
        <v>0</v>
      </c>
      <c r="AL9" s="83"/>
      <c r="AM9" s="7">
        <f t="shared" si="21"/>
        <v>0</v>
      </c>
      <c r="AN9" s="82"/>
      <c r="AO9" s="7">
        <f t="shared" si="22"/>
        <v>0</v>
      </c>
      <c r="AP9" s="30">
        <f t="shared" si="23"/>
        <v>0</v>
      </c>
      <c r="AQ9" s="82"/>
      <c r="AR9" s="82"/>
      <c r="AS9" s="82"/>
      <c r="AT9" s="6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7">
        <f t="shared" si="0"/>
        <v>10390</v>
      </c>
      <c r="B10" s="75" t="s">
        <v>1088</v>
      </c>
      <c r="C10" s="86" t="s">
        <v>1078</v>
      </c>
      <c r="D10" s="80">
        <v>0.41666666666666669</v>
      </c>
      <c r="E10" s="78">
        <v>0.75</v>
      </c>
      <c r="F10" s="44">
        <f t="shared" si="9"/>
        <v>7.5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/>
      <c r="N10" s="78"/>
      <c r="O10" s="44">
        <f t="shared" si="12"/>
        <v>0</v>
      </c>
      <c r="P10" s="80">
        <v>0.39583333333333331</v>
      </c>
      <c r="Q10" s="80">
        <v>0.75</v>
      </c>
      <c r="R10" s="44">
        <f t="shared" si="13"/>
        <v>8</v>
      </c>
      <c r="S10" s="80"/>
      <c r="T10" s="80"/>
      <c r="U10" s="44">
        <f t="shared" si="14"/>
        <v>0</v>
      </c>
      <c r="V10" s="78">
        <v>0.41666666666666669</v>
      </c>
      <c r="W10" s="80">
        <v>0.72916666666666663</v>
      </c>
      <c r="X10" s="44">
        <f t="shared" si="15"/>
        <v>6.9999999999999982</v>
      </c>
      <c r="Y10" s="44"/>
      <c r="Z10" s="44"/>
      <c r="AA10" s="44"/>
      <c r="AB10" s="64">
        <f t="shared" si="16"/>
        <v>22.5</v>
      </c>
      <c r="AC10" s="23"/>
      <c r="AD10" s="82">
        <v>1</v>
      </c>
      <c r="AE10" s="7">
        <f t="shared" si="17"/>
        <v>16.5</v>
      </c>
      <c r="AF10" s="82"/>
      <c r="AG10" s="7">
        <f t="shared" si="18"/>
        <v>0</v>
      </c>
      <c r="AH10" s="82"/>
      <c r="AI10" s="7">
        <f t="shared" si="19"/>
        <v>6.9999999999999982</v>
      </c>
      <c r="AJ10" s="82"/>
      <c r="AK10" s="7">
        <f t="shared" si="20"/>
        <v>0</v>
      </c>
      <c r="AL10" s="83"/>
      <c r="AM10" s="7">
        <f t="shared" si="21"/>
        <v>0</v>
      </c>
      <c r="AN10" s="82"/>
      <c r="AO10" s="7">
        <f t="shared" si="22"/>
        <v>0</v>
      </c>
      <c r="AP10" s="30">
        <f t="shared" si="23"/>
        <v>3</v>
      </c>
      <c r="AQ10" s="82"/>
      <c r="AR10" s="82"/>
      <c r="AS10" s="82"/>
      <c r="AT10" s="64">
        <f t="shared" si="24"/>
        <v>23.5</v>
      </c>
      <c r="AU10" s="82" t="s">
        <v>1133</v>
      </c>
      <c r="AV10" s="5"/>
      <c r="AW10" s="5"/>
      <c r="AX10" s="5"/>
      <c r="AY10" s="5"/>
      <c r="AZ10" s="24">
        <f>VLOOKUP(C10,Employees!D:H,5,FALSE)</f>
        <v>10390</v>
      </c>
      <c r="BA10" s="5">
        <f t="shared" si="25"/>
        <v>8</v>
      </c>
      <c r="BB10" s="5">
        <f t="shared" si="26"/>
        <v>0.5</v>
      </c>
      <c r="BC10" s="5">
        <f t="shared" si="27"/>
        <v>7.5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8.5</v>
      </c>
      <c r="BV10" s="5">
        <f t="shared" si="46"/>
        <v>0.5</v>
      </c>
      <c r="BW10" s="5">
        <f t="shared" si="47"/>
        <v>8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7.4999999999999982</v>
      </c>
      <c r="CF10" s="5">
        <f t="shared" si="56"/>
        <v>0.5</v>
      </c>
      <c r="CG10" s="5">
        <f t="shared" si="57"/>
        <v>6.9999999999999982</v>
      </c>
      <c r="CH10" s="5">
        <f t="shared" si="58"/>
        <v>0</v>
      </c>
      <c r="CI10" s="5">
        <f t="shared" si="59"/>
        <v>0</v>
      </c>
      <c r="CJ10" s="5"/>
      <c r="CK10" s="4">
        <f t="shared" si="8"/>
        <v>3</v>
      </c>
    </row>
    <row r="11" spans="1:89" ht="47" customHeight="1">
      <c r="A11" s="77">
        <f t="shared" si="0"/>
        <v>10397</v>
      </c>
      <c r="B11" s="75" t="s">
        <v>1088</v>
      </c>
      <c r="C11" s="86" t="s">
        <v>1124</v>
      </c>
      <c r="D11" s="80"/>
      <c r="E11" s="78"/>
      <c r="F11" s="44">
        <f t="shared" si="9"/>
        <v>0</v>
      </c>
      <c r="G11" s="78">
        <v>0.41666666666666669</v>
      </c>
      <c r="H11" s="80">
        <v>0.75</v>
      </c>
      <c r="I11" s="44">
        <f t="shared" si="10"/>
        <v>7.5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>
        <v>0.375</v>
      </c>
      <c r="T11" s="80">
        <v>0.66666666666666663</v>
      </c>
      <c r="U11" s="44">
        <f t="shared" si="14"/>
        <v>6.4999999999999991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14</v>
      </c>
      <c r="AC11" s="23"/>
      <c r="AD11" s="82">
        <v>0.5</v>
      </c>
      <c r="AE11" s="7">
        <f t="shared" si="17"/>
        <v>8</v>
      </c>
      <c r="AF11" s="82"/>
      <c r="AG11" s="7">
        <f t="shared" si="18"/>
        <v>6.4999999999999991</v>
      </c>
      <c r="AH11" s="82"/>
      <c r="AI11" s="7">
        <f t="shared" si="19"/>
        <v>0</v>
      </c>
      <c r="AJ11" s="82"/>
      <c r="AK11" s="7">
        <f t="shared" si="20"/>
        <v>0</v>
      </c>
      <c r="AL11" s="83"/>
      <c r="AM11" s="7">
        <f t="shared" si="21"/>
        <v>0</v>
      </c>
      <c r="AN11" s="82"/>
      <c r="AO11" s="7">
        <f t="shared" si="22"/>
        <v>0</v>
      </c>
      <c r="AP11" s="30">
        <f t="shared" si="23"/>
        <v>2</v>
      </c>
      <c r="AQ11" s="82"/>
      <c r="AR11" s="82"/>
      <c r="AS11" s="82"/>
      <c r="AT11" s="64">
        <f t="shared" si="24"/>
        <v>14.5</v>
      </c>
      <c r="AU11" s="82" t="s">
        <v>1129</v>
      </c>
      <c r="AV11" s="5"/>
      <c r="AW11" s="5"/>
      <c r="AX11" s="5"/>
      <c r="AY11" s="5"/>
      <c r="AZ11" s="24">
        <f>VLOOKUP(C11,Employees!D:H,5,FALSE)</f>
        <v>10397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8</v>
      </c>
      <c r="BG11" s="5">
        <f t="shared" si="31"/>
        <v>0.5</v>
      </c>
      <c r="BH11" s="5">
        <f t="shared" si="32"/>
        <v>7.5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6.9999999999999991</v>
      </c>
      <c r="CA11" s="5">
        <f t="shared" si="51"/>
        <v>0.5</v>
      </c>
      <c r="CB11" s="5">
        <f t="shared" si="52"/>
        <v>6.4999999999999991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2</v>
      </c>
    </row>
    <row r="12" spans="1:89" ht="47" customHeight="1">
      <c r="A12" s="77">
        <f t="shared" si="0"/>
        <v>10408</v>
      </c>
      <c r="B12" s="75" t="s">
        <v>1088</v>
      </c>
      <c r="C12" s="86" t="s">
        <v>1123</v>
      </c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>
        <v>0.41666666666666669</v>
      </c>
      <c r="N12" s="78">
        <v>0.75</v>
      </c>
      <c r="O12" s="44">
        <f t="shared" si="12"/>
        <v>7.5</v>
      </c>
      <c r="P12" s="80"/>
      <c r="Q12" s="80"/>
      <c r="R12" s="44">
        <f t="shared" si="13"/>
        <v>0</v>
      </c>
      <c r="S12" s="80">
        <v>0.54166666666666663</v>
      </c>
      <c r="T12" s="80">
        <v>0.72916666666666663</v>
      </c>
      <c r="U12" s="44">
        <f t="shared" si="14"/>
        <v>4.5</v>
      </c>
      <c r="V12" s="78">
        <v>0.5</v>
      </c>
      <c r="W12" s="80">
        <v>0.66666666666666663</v>
      </c>
      <c r="X12" s="44">
        <f t="shared" si="15"/>
        <v>3.9999999999999991</v>
      </c>
      <c r="Y12" s="44"/>
      <c r="Z12" s="44"/>
      <c r="AA12" s="44"/>
      <c r="AB12" s="64">
        <f t="shared" si="16"/>
        <v>16</v>
      </c>
      <c r="AC12" s="23"/>
      <c r="AD12" s="82">
        <v>0.5</v>
      </c>
      <c r="AE12" s="7">
        <f t="shared" si="17"/>
        <v>8</v>
      </c>
      <c r="AF12" s="82"/>
      <c r="AG12" s="7">
        <f t="shared" si="18"/>
        <v>4.5</v>
      </c>
      <c r="AH12" s="82"/>
      <c r="AI12" s="7">
        <f t="shared" si="19"/>
        <v>3.9999999999999991</v>
      </c>
      <c r="AJ12" s="82"/>
      <c r="AK12" s="7">
        <f t="shared" si="20"/>
        <v>0</v>
      </c>
      <c r="AL12" s="83"/>
      <c r="AM12" s="7">
        <f t="shared" si="21"/>
        <v>0</v>
      </c>
      <c r="AN12" s="82"/>
      <c r="AO12" s="7">
        <f t="shared" si="22"/>
        <v>0</v>
      </c>
      <c r="AP12" s="30">
        <f t="shared" si="23"/>
        <v>3</v>
      </c>
      <c r="AQ12" s="82"/>
      <c r="AR12" s="82"/>
      <c r="AS12" s="82"/>
      <c r="AT12" s="64">
        <f t="shared" si="24"/>
        <v>16.5</v>
      </c>
      <c r="AU12" s="82" t="s">
        <v>1132</v>
      </c>
      <c r="AV12" s="5"/>
      <c r="AW12" s="5"/>
      <c r="AX12" s="5"/>
      <c r="AY12" s="5"/>
      <c r="AZ12" s="24">
        <f>VLOOKUP(C12,Employees!D:H,5,FALSE)</f>
        <v>10408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8</v>
      </c>
      <c r="BQ12" s="5">
        <f t="shared" si="41"/>
        <v>0.5</v>
      </c>
      <c r="BR12" s="5">
        <f t="shared" si="42"/>
        <v>7.5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4.5</v>
      </c>
      <c r="CA12" s="5">
        <f t="shared" si="51"/>
        <v>0</v>
      </c>
      <c r="CB12" s="5">
        <f t="shared" si="52"/>
        <v>4.5</v>
      </c>
      <c r="CC12" s="5">
        <f t="shared" si="53"/>
        <v>0</v>
      </c>
      <c r="CD12" s="5">
        <f t="shared" si="54"/>
        <v>0</v>
      </c>
      <c r="CE12" s="5">
        <f t="shared" si="55"/>
        <v>3.9999999999999991</v>
      </c>
      <c r="CF12" s="5">
        <f t="shared" si="56"/>
        <v>0</v>
      </c>
      <c r="CG12" s="5">
        <f t="shared" si="57"/>
        <v>3.9999999999999991</v>
      </c>
      <c r="CH12" s="5">
        <f t="shared" si="58"/>
        <v>0</v>
      </c>
      <c r="CI12" s="5">
        <f t="shared" si="59"/>
        <v>0</v>
      </c>
      <c r="CJ12" s="5"/>
      <c r="CK12" s="4">
        <f t="shared" si="8"/>
        <v>3</v>
      </c>
    </row>
    <row r="13" spans="1:89" ht="47" customHeight="1">
      <c r="A13" s="77">
        <f t="shared" si="0"/>
        <v>10371</v>
      </c>
      <c r="B13" s="75" t="s">
        <v>1088</v>
      </c>
      <c r="C13" s="73" t="s">
        <v>1027</v>
      </c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>
        <v>0.42708333333333331</v>
      </c>
      <c r="K13" s="80">
        <v>0.75</v>
      </c>
      <c r="L13" s="44">
        <f t="shared" si="11"/>
        <v>7.25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7.25</v>
      </c>
      <c r="AC13" s="23"/>
      <c r="AD13" s="82">
        <v>0.5</v>
      </c>
      <c r="AE13" s="7">
        <f t="shared" si="17"/>
        <v>7.75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3"/>
      <c r="AM13" s="7">
        <f t="shared" si="21"/>
        <v>0</v>
      </c>
      <c r="AN13" s="82"/>
      <c r="AO13" s="7">
        <f t="shared" si="22"/>
        <v>0</v>
      </c>
      <c r="AP13" s="30">
        <f t="shared" si="23"/>
        <v>1</v>
      </c>
      <c r="AQ13" s="82"/>
      <c r="AR13" s="82"/>
      <c r="AS13" s="82"/>
      <c r="AT13" s="64">
        <f t="shared" si="24"/>
        <v>7.75</v>
      </c>
      <c r="AU13" s="82" t="s">
        <v>1130</v>
      </c>
      <c r="AV13" s="5"/>
      <c r="AW13" s="5"/>
      <c r="AX13" s="5"/>
      <c r="AY13" s="5"/>
      <c r="AZ13" s="24">
        <f>VLOOKUP(C13,Employees!D:H,5,FALSE)</f>
        <v>10371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7.75</v>
      </c>
      <c r="BL13" s="5">
        <f t="shared" si="36"/>
        <v>0.5</v>
      </c>
      <c r="BM13" s="5">
        <f t="shared" si="37"/>
        <v>7.25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1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3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3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3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3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3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3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3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3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3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3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3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3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C1" zoomScale="120" zoomScaleNormal="120" workbookViewId="0">
      <selection activeCell="I5" sqref="I5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210380</v>
      </c>
      <c r="B2" s="28">
        <f ca="1">IF(A2=0,"",_xlfn.NUMBERVALUE(A2))</f>
        <v>210380</v>
      </c>
      <c r="C2" s="28" t="str">
        <f ca="1">IF($A2=0,"",VLOOKUP($B2,Employees!$A:$G,2,FALSE))</f>
        <v>Malin</v>
      </c>
      <c r="D2" s="28" t="str">
        <f ca="1">IF($A2=0,"",VLOOKUP($B2,Employees!$A:$G,3,FALSE))</f>
        <v>Beh</v>
      </c>
      <c r="E2" s="26">
        <f ca="1">IF($A2=0,"",VLOOKUP($B2,Employees!$A:$G,5,FALSE))</f>
        <v>38576</v>
      </c>
      <c r="F2" s="13">
        <f ca="1">IF($E2="","",ROUNDDOWN(YEARFRAC($E2, 'Week 1 Roster'!$D$1-1, 1), 0))</f>
        <v>19</v>
      </c>
      <c r="G2" s="13">
        <f ca="1">IF($E2="","",ROUNDDOWN(YEARFRAC($E2, 'Week 1 Roster'!$D$1+14, 1), 0))</f>
        <v>19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SS</v>
      </c>
      <c r="K2" s="14">
        <f t="shared" ref="K2" ca="1" si="0">W2+AI2</f>
        <v>14.75</v>
      </c>
      <c r="L2" s="14">
        <f t="shared" ref="L2" ca="1" si="1">X2+AJ2</f>
        <v>6.0000000000000009</v>
      </c>
      <c r="M2" s="14">
        <f t="shared" ref="M2" ca="1" si="2">Y2+AK2</f>
        <v>10.5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6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31.25</v>
      </c>
      <c r="W2" s="17">
        <f ca="1">IF($A2=0,0,SUMIF('Week 1 Roster'!$AZ:$AZ,$B2,'Week 1 Roster'!$AE:$AE))</f>
        <v>5.0000000000000009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5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2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10</v>
      </c>
      <c r="AI2" s="17">
        <f ca="1">IF($A2=0,0,SUMIF('Week 2 Roster'!$AZ:$AZ,$B2,'Week 2 Roster'!$AE:$AE))</f>
        <v>9.75</v>
      </c>
      <c r="AJ2" s="17">
        <f ca="1">IF($A2=0,0,SUMIF('Week 2 Roster'!$AZ:$AZ,$B2,'Week 2 Roster'!$AG:$AG))</f>
        <v>6.0000000000000009</v>
      </c>
      <c r="AK2" s="17">
        <f ca="1">IF($A2=0,0,SUMIF('Week 2 Roster'!$AZ:$AZ,$B2,'Week 2 Roster'!$AI:$AI))</f>
        <v>5.4999999999999991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4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21.25</v>
      </c>
      <c r="AT2" s="17"/>
      <c r="AU2" s="25">
        <f>'Week 1 Roster'!A2</f>
        <v>210380</v>
      </c>
      <c r="AV2" s="25">
        <f>'Week 2 Roster'!A2</f>
        <v>210380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10371</v>
      </c>
      <c r="B3" s="28">
        <f t="shared" ref="B3:B66" ca="1" si="9">IF(A3=0,"",_xlfn.NUMBERVALUE(A3))</f>
        <v>10371</v>
      </c>
      <c r="C3" s="28" t="str">
        <f ca="1">IF($A3=0,"",VLOOKUP($B3,Employees!$A:$G,2,FALSE))</f>
        <v>Sangay</v>
      </c>
      <c r="D3" s="28" t="str">
        <f ca="1">IF($A3=0,"",VLOOKUP($B3,Employees!$A:$G,3,FALSE))</f>
        <v>Lhazom</v>
      </c>
      <c r="E3" s="26">
        <f ca="1">IF($A3=0,"",VLOOKUP($B3,Employees!$A:$G,5,FALSE))</f>
        <v>36214</v>
      </c>
      <c r="F3" s="13">
        <f ca="1">IF($E3="","",ROUNDDOWN(YEARFRAC($E3, 'Week 1 Roster'!$D$1-1, 1), 0))</f>
        <v>25</v>
      </c>
      <c r="G3" s="13">
        <f ca="1">IF($E3="","",ROUNDDOWN(YEARFRAC($E3, 'Week 1 Roster'!$D$1+14, 1), 0))</f>
        <v>25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SS</v>
      </c>
      <c r="K3" s="14">
        <f t="shared" ref="K3:K66" ca="1" si="11">W3+AI3</f>
        <v>28</v>
      </c>
      <c r="L3" s="14">
        <f t="shared" ref="L3:L66" ca="1" si="12">X3+AJ3</f>
        <v>11</v>
      </c>
      <c r="M3" s="14">
        <f t="shared" ref="M3:M66" ca="1" si="13">Y3+AK3</f>
        <v>9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9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48</v>
      </c>
      <c r="W3" s="17">
        <f ca="1">IF($A3=0,0,SUMIF('Week 1 Roster'!$AZ:$AZ,$B3,'Week 1 Roster'!$AE:$AE))</f>
        <v>10.000000000000002</v>
      </c>
      <c r="X3" s="17">
        <f ca="1">IF($A3=0,0,SUMIF('Week 1 Roster'!$AZ:$AZ,$B3,'Week 1 Roster'!$AG:$AG))</f>
        <v>6.0000000000000009</v>
      </c>
      <c r="Y3" s="17">
        <f ca="1">IF($A3=0,0,SUMIF('Week 1 Roster'!$AZ:$AZ,$B3,'Week 1 Roster'!$AI:$AI))</f>
        <v>3.9999999999999991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20.000000000000004</v>
      </c>
      <c r="AI3" s="17">
        <f ca="1">IF($A3=0,0,SUMIF('Week 2 Roster'!$AZ:$AZ,$B3,'Week 2 Roster'!$AE:$AE))</f>
        <v>18</v>
      </c>
      <c r="AJ3" s="17">
        <f ca="1">IF($A3=0,0,SUMIF('Week 2 Roster'!$AZ:$AZ,$B3,'Week 2 Roster'!$AG:$AG))</f>
        <v>4.9999999999999991</v>
      </c>
      <c r="AK3" s="17">
        <f ca="1">IF($A3=0,0,SUMIF('Week 2 Roster'!$AZ:$AZ,$B3,'Week 2 Roster'!$AI:$AI))</f>
        <v>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5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28</v>
      </c>
      <c r="AT3" s="17"/>
      <c r="AU3" s="25">
        <f>'Week 1 Roster'!A3</f>
        <v>10371</v>
      </c>
      <c r="AV3" s="25">
        <f>'Week 2 Roster'!A3</f>
        <v>10371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10397</v>
      </c>
      <c r="B4" s="28">
        <f t="shared" ca="1" si="9"/>
        <v>10397</v>
      </c>
      <c r="C4" s="28" t="str">
        <f ca="1">IF($A4=0,"",VLOOKUP($B4,Employees!$A:$G,2,FALSE))</f>
        <v>AOI</v>
      </c>
      <c r="D4" s="28" t="str">
        <f ca="1">IF($A4=0,"",VLOOKUP($B4,Employees!$A:$G,3,FALSE))</f>
        <v xml:space="preserve">MIURA </v>
      </c>
      <c r="E4" s="26">
        <f ca="1">IF($A4=0,"",VLOOKUP($B4,Employees!$A:$G,5,FALSE))</f>
        <v>36730</v>
      </c>
      <c r="F4" s="13">
        <f ca="1">IF($E4="","",ROUNDDOWN(YEARFRAC($E4, 'Week 1 Roster'!$D$1-1, 1), 0))</f>
        <v>24</v>
      </c>
      <c r="G4" s="13">
        <f ca="1">IF($E4="","",ROUNDDOWN(YEARFRAC($E4, 'Week 1 Roster'!$D$1+14, 1), 0))</f>
        <v>24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SS</v>
      </c>
      <c r="K4" s="14">
        <f t="shared" ca="1" si="11"/>
        <v>41</v>
      </c>
      <c r="L4" s="14">
        <f t="shared" ca="1" si="12"/>
        <v>11.499999999999998</v>
      </c>
      <c r="M4" s="14">
        <f t="shared" ca="1" si="13"/>
        <v>10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11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62.5</v>
      </c>
      <c r="W4" s="17">
        <f ca="1">IF($A4=0,0,SUMIF('Week 1 Roster'!$AZ:$AZ,$B4,'Week 1 Roster'!$AE:$AE))</f>
        <v>23</v>
      </c>
      <c r="X4" s="17">
        <f ca="1">IF($A4=0,0,SUMIF('Week 1 Roster'!$AZ:$AZ,$B4,'Week 1 Roster'!$AG:$AG))</f>
        <v>4.9999999999999991</v>
      </c>
      <c r="Y4" s="17">
        <f ca="1">IF($A4=0,0,SUMIF('Week 1 Roster'!$AZ:$AZ,$B4,'Week 1 Roster'!$AI:$AI))</f>
        <v>4.9999999999999991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6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33</v>
      </c>
      <c r="AI4" s="17">
        <f ca="1">IF($A4=0,0,SUMIF('Week 2 Roster'!$AZ:$AZ,$B4,'Week 2 Roster'!$AE:$AE))</f>
        <v>18</v>
      </c>
      <c r="AJ4" s="17">
        <f ca="1">IF($A4=0,0,SUMIF('Week 2 Roster'!$AZ:$AZ,$B4,'Week 2 Roster'!$AG:$AG))</f>
        <v>6.4999999999999991</v>
      </c>
      <c r="AK4" s="17">
        <f ca="1">IF($A4=0,0,SUMIF('Week 2 Roster'!$AZ:$AZ,$B4,'Week 2 Roster'!$AI:$AI))</f>
        <v>5.0000000000000009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5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29.5</v>
      </c>
      <c r="AT4" s="17"/>
      <c r="AU4" s="25">
        <f>'Week 1 Roster'!A4</f>
        <v>10397</v>
      </c>
      <c r="AV4" s="25">
        <f>'Week 2 Roster'!A4</f>
        <v>10397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10390</v>
      </c>
      <c r="B5" s="28">
        <f t="shared" ca="1" si="9"/>
        <v>10390</v>
      </c>
      <c r="C5" s="28" t="str">
        <f ca="1">IF($A5=0,"",VLOOKUP($B5,Employees!$A:$G,2,FALSE))</f>
        <v>Kien</v>
      </c>
      <c r="D5" s="28" t="str">
        <f ca="1">IF($A5=0,"",VLOOKUP($B5,Employees!$A:$G,3,FALSE))</f>
        <v>Tran</v>
      </c>
      <c r="E5" s="26">
        <f ca="1">IF($A5=0,"",VLOOKUP($B5,Employees!$A:$G,5,FALSE))</f>
        <v>36756</v>
      </c>
      <c r="F5" s="13">
        <f ca="1">IF($E5="","",ROUNDDOWN(YEARFRAC($E5, 'Week 1 Roster'!$D$1-1, 1), 0))</f>
        <v>23</v>
      </c>
      <c r="G5" s="13">
        <f ca="1">IF($E5="","",ROUNDDOWN(YEARFRAC($E5, 'Week 1 Roster'!$D$1+14, 1), 0))</f>
        <v>24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SS</v>
      </c>
      <c r="K5" s="14">
        <f t="shared" ca="1" si="11"/>
        <v>33.5</v>
      </c>
      <c r="L5" s="14">
        <f t="shared" ca="1" si="12"/>
        <v>4.0000000000000018</v>
      </c>
      <c r="M5" s="14">
        <f t="shared" ca="1" si="13"/>
        <v>13.999999999999996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7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51.5</v>
      </c>
      <c r="W5" s="17">
        <f ca="1">IF($A5=0,0,SUMIF('Week 1 Roster'!$AZ:$AZ,$B5,'Week 1 Roster'!$AE:$AE))</f>
        <v>17</v>
      </c>
      <c r="X5" s="17">
        <f ca="1">IF($A5=0,0,SUMIF('Week 1 Roster'!$AZ:$AZ,$B5,'Week 1 Roster'!$AG:$AG))</f>
        <v>4.0000000000000018</v>
      </c>
      <c r="Y5" s="17">
        <f ca="1">IF($A5=0,0,SUMIF('Week 1 Roster'!$AZ:$AZ,$B5,'Week 1 Roster'!$AI:$AI))</f>
        <v>6.9999999999999982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4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28</v>
      </c>
      <c r="AI5" s="17">
        <f ca="1">IF($A5=0,0,SUMIF('Week 2 Roster'!$AZ:$AZ,$B5,'Week 2 Roster'!$AE:$AE))</f>
        <v>16.5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6.9999999999999982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23.5</v>
      </c>
      <c r="AT5" s="17"/>
      <c r="AU5" s="25">
        <f>'Week 1 Roster'!A5</f>
        <v>10390</v>
      </c>
      <c r="AV5" s="25">
        <f>'Week 2 Roster'!A5</f>
        <v>10400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10400</v>
      </c>
      <c r="B6" s="28">
        <f t="shared" ca="1" si="9"/>
        <v>10400</v>
      </c>
      <c r="C6" s="28" t="str">
        <f ca="1">IF($A6=0,"",VLOOKUP($B6,Employees!$A:$G,2,FALSE))</f>
        <v>Nguyen</v>
      </c>
      <c r="D6" s="28" t="str">
        <f ca="1">IF($A6=0,"",VLOOKUP($B6,Employees!$A:$G,3,FALSE))</f>
        <v>Bui</v>
      </c>
      <c r="E6" s="26">
        <f ca="1">IF($A6=0,"",VLOOKUP($B6,Employees!$A:$G,5,FALSE))</f>
        <v>37071</v>
      </c>
      <c r="F6" s="13">
        <f ca="1">IF($E6="","",ROUNDDOWN(YEARFRAC($E6, 'Week 1 Roster'!$D$1-1, 1), 0))</f>
        <v>23</v>
      </c>
      <c r="G6" s="13">
        <f ca="1">IF($E6="","",ROUNDDOWN(YEARFRAC($E6, 'Week 1 Roster'!$D$1+14, 1), 0))</f>
        <v>23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SS</v>
      </c>
      <c r="K6" s="14">
        <f t="shared" ca="1" si="11"/>
        <v>15</v>
      </c>
      <c r="L6" s="14">
        <f t="shared" ca="1" si="12"/>
        <v>5.0000000000000009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4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20</v>
      </c>
      <c r="W6" s="17">
        <f ca="1">IF($A6=0,0,SUMIF('Week 1 Roster'!$AZ:$AZ,$B6,'Week 1 Roster'!$AE:$AE))</f>
        <v>10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2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10</v>
      </c>
      <c r="AI6" s="17">
        <f ca="1">IF($A6=0,0,SUMIF('Week 2 Roster'!$AZ:$AZ,$B6,'Week 2 Roster'!$AE:$AE))</f>
        <v>4.9999999999999991</v>
      </c>
      <c r="AJ6" s="17">
        <f ca="1">IF($A6=0,0,SUMIF('Week 2 Roster'!$AZ:$AZ,$B6,'Week 2 Roster'!$AG:$AG))</f>
        <v>5.0000000000000009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10</v>
      </c>
      <c r="AT6" s="17"/>
      <c r="AU6" s="25">
        <f>'Week 1 Roster'!A6</f>
        <v>10400</v>
      </c>
      <c r="AV6" s="25">
        <f>'Week 2 Roster'!A6</f>
        <v>10408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10408</v>
      </c>
      <c r="B7" s="28">
        <f t="shared" ca="1" si="9"/>
        <v>10408</v>
      </c>
      <c r="C7" s="28" t="str">
        <f ca="1">IF($A7=0,"",VLOOKUP($B7,Employees!$A:$G,2,FALSE))</f>
        <v>Ibuki</v>
      </c>
      <c r="D7" s="28" t="str">
        <f ca="1">IF($A7=0,"",VLOOKUP($B7,Employees!$A:$G,3,FALSE))</f>
        <v>Takahata</v>
      </c>
      <c r="E7" s="26">
        <f ca="1">IF($A7=0,"",VLOOKUP($B7,Employees!$A:$G,5,FALSE))</f>
        <v>36448</v>
      </c>
      <c r="F7" s="13">
        <f ca="1">IF($E7="","",ROUNDDOWN(YEARFRAC($E7, 'Week 1 Roster'!$D$1-1, 1), 0))</f>
        <v>24</v>
      </c>
      <c r="G7" s="13">
        <f ca="1">IF($E7="","",ROUNDDOWN(YEARFRAC($E7, 'Week 1 Roster'!$D$1+14, 1), 0))</f>
        <v>24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SS</v>
      </c>
      <c r="K7" s="14">
        <f t="shared" ca="1" si="11"/>
        <v>33.5</v>
      </c>
      <c r="L7" s="14">
        <f t="shared" ca="1" si="12"/>
        <v>9</v>
      </c>
      <c r="M7" s="14">
        <f t="shared" ca="1" si="13"/>
        <v>3.9999999999999991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9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46.5</v>
      </c>
      <c r="W7" s="17">
        <f ca="1">IF($A7=0,0,SUMIF('Week 1 Roster'!$AZ:$AZ,$B7,'Week 1 Roster'!$AE:$AE))</f>
        <v>9.9999999999999982</v>
      </c>
      <c r="X7" s="17">
        <f ca="1">IF($A7=0,0,SUMIF('Week 1 Roster'!$AZ:$AZ,$B7,'Week 1 Roster'!$AG:$AG))</f>
        <v>4.5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14.499999999999998</v>
      </c>
      <c r="AI7" s="17">
        <f ca="1">IF($A7=0,0,SUMIF('Week 2 Roster'!$AZ:$AZ,$B7,'Week 2 Roster'!$AE:$AE))</f>
        <v>23.5</v>
      </c>
      <c r="AJ7" s="17">
        <f ca="1">IF($A7=0,0,SUMIF('Week 2 Roster'!$AZ:$AZ,$B7,'Week 2 Roster'!$AG:$AG))</f>
        <v>4.5</v>
      </c>
      <c r="AK7" s="17">
        <f ca="1">IF($A7=0,0,SUMIF('Week 2 Roster'!$AZ:$AZ,$B7,'Week 2 Roster'!$AI:$AI))</f>
        <v>3.9999999999999991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6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32</v>
      </c>
      <c r="AT7" s="17"/>
      <c r="AU7" s="25">
        <f>'Week 1 Roster'!A7</f>
        <v>10370</v>
      </c>
      <c r="AV7" s="25" t="str">
        <f>'Week 2 Roster'!A7</f>
        <v/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10370</v>
      </c>
      <c r="B8" s="28">
        <f t="shared" ca="1" si="9"/>
        <v>10370</v>
      </c>
      <c r="C8" s="28" t="str">
        <f ca="1">IF($A8=0,"",VLOOKUP($B8,Employees!$A:$G,2,FALSE))</f>
        <v>Chien Liang</v>
      </c>
      <c r="D8" s="28" t="str">
        <f ca="1">IF($A8=0,"",VLOOKUP($B8,Employees!$A:$G,3,FALSE))</f>
        <v>Liu</v>
      </c>
      <c r="E8" s="26">
        <f ca="1">IF($A8=0,"",VLOOKUP($B8,Employees!$A:$G,5,FALSE))</f>
        <v>35639</v>
      </c>
      <c r="F8" s="13">
        <f ca="1">IF($E8="","",ROUNDDOWN(YEARFRAC($E8, 'Week 1 Roster'!$D$1-1, 1), 0))</f>
        <v>27</v>
      </c>
      <c r="G8" s="13">
        <f ca="1">IF($E8="","",ROUNDDOWN(YEARFRAC($E8, 'Week 1 Roster'!$D$1+14, 1), 0))</f>
        <v>27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SS</v>
      </c>
      <c r="K8" s="14">
        <f t="shared" ca="1" si="11"/>
        <v>26.5</v>
      </c>
      <c r="L8" s="14">
        <f t="shared" ca="1" si="12"/>
        <v>7.5</v>
      </c>
      <c r="M8" s="14">
        <f t="shared" ca="1" si="13"/>
        <v>5.0000000000000009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3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39</v>
      </c>
      <c r="W8" s="17">
        <f ca="1">IF($A8=0,0,SUMIF('Week 1 Roster'!$AZ:$AZ,$B8,'Week 1 Roster'!$AE:$AE))</f>
        <v>26.5</v>
      </c>
      <c r="X8" s="17">
        <f ca="1">IF($A8=0,0,SUMIF('Week 1 Roster'!$AZ:$AZ,$B8,'Week 1 Roster'!$AG:$AG))</f>
        <v>7.5</v>
      </c>
      <c r="Y8" s="17">
        <f ca="1">IF($A8=0,0,SUMIF('Week 1 Roster'!$AZ:$AZ,$B8,'Week 1 Roster'!$AI:$AI))</f>
        <v>5.0000000000000009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39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>
        <f>'Week 1 Roster'!A8</f>
        <v>10408</v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10394</v>
      </c>
      <c r="B9" s="28">
        <f t="shared" ca="1" si="9"/>
        <v>10394</v>
      </c>
      <c r="C9" s="28" t="str">
        <f ca="1">IF($A9=0,"",VLOOKUP($B9,Employees!$A:$G,2,FALSE))</f>
        <v>Jiaxu</v>
      </c>
      <c r="D9" s="28" t="str">
        <f ca="1">IF($A9=0,"",VLOOKUP($B9,Employees!$A:$G,3,FALSE))</f>
        <v>Yu</v>
      </c>
      <c r="E9" s="26">
        <f ca="1">IF($A9=0,"",VLOOKUP($B9,Employees!$A:$G,5,FALSE))</f>
        <v>37176</v>
      </c>
      <c r="F9" s="13">
        <f ca="1">IF($E9="","",ROUNDDOWN(YEARFRAC($E9, 'Week 1 Roster'!$D$1-1, 1), 0))</f>
        <v>22</v>
      </c>
      <c r="G9" s="13">
        <f ca="1">IF($E9="","",ROUNDDOWN(YEARFRAC($E9, 'Week 1 Roster'!$D$1+14, 1), 0))</f>
        <v>22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11"/>
        <v>8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8</v>
      </c>
      <c r="W9" s="17">
        <f ca="1">IF($A9=0,0,SUMIF('Week 1 Roster'!$AZ:$AZ,$B9,'Week 1 Roster'!$AE:$AE))</f>
        <v>8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8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10390</v>
      </c>
      <c r="AV10" s="25">
        <f>'Week 2 Roster'!A10</f>
        <v>10390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10397</v>
      </c>
      <c r="AV11" s="25">
        <f>'Week 2 Roster'!A11</f>
        <v>10397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>
        <f>'Week 1 Roster'!A12</f>
        <v>10370</v>
      </c>
      <c r="AV12" s="25">
        <f>'Week 2 Roster'!A12</f>
        <v>10408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>
        <f>'Week 1 Roster'!A13</f>
        <v>10408</v>
      </c>
      <c r="AV13" s="25">
        <f>'Week 2 Roster'!A13</f>
        <v>10371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>
        <f>'Week 1 Roster'!A14</f>
        <v>10371</v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>
        <f>'Week 1 Roster'!A15</f>
        <v>10394</v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119.5</v>
      </c>
      <c r="C28" s="14">
        <f t="shared" si="2"/>
        <v>31</v>
      </c>
      <c r="D28" s="14">
        <f t="shared" si="3"/>
        <v>30.5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32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181</v>
      </c>
      <c r="N28" s="17">
        <f>IF(ISBLANK($A28),0,SUMIF('Week 1 Roster'!$B:$B,$A28,'Week 1 Roster'!$AE:$AE))</f>
        <v>69</v>
      </c>
      <c r="O28" s="17">
        <f>IF(ISBLANK($A28),0,SUMIF('Week 1 Roster'!$B:$B,$A28,'Week 1 Roster'!$AG:$AG))</f>
        <v>15.000000000000002</v>
      </c>
      <c r="P28" s="17">
        <f>IF(ISBLANK($A28),0,SUMIF('Week 1 Roster'!$B:$B,$A28,'Week 1 Roster'!$AI:$AI))</f>
        <v>15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16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99</v>
      </c>
      <c r="Z28" s="17">
        <f>IF(ISBLANK($A28),0,SUMIF('Week 2 Roster'!$B:$B,$A28,'Week 2 Roster'!$AE:$AE))</f>
        <v>50.5</v>
      </c>
      <c r="AA28" s="17">
        <f>IF(ISBLANK($A28),0,SUMIF('Week 2 Roster'!$B:$B,$A28,'Week 2 Roster'!$AG:$AG))</f>
        <v>16</v>
      </c>
      <c r="AB28" s="17">
        <f>IF(ISBLANK($A28),0,SUMIF('Week 2 Roster'!$B:$B,$A28,'Week 2 Roster'!$AI:$AI))</f>
        <v>15.5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16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82</v>
      </c>
      <c r="AK28" s="17"/>
    </row>
    <row r="29" spans="1:37">
      <c r="A29" s="28" t="str">
        <f>IF(ISBLANK(Stores!A29),"",Stores!A29)</f>
        <v>Warwick</v>
      </c>
      <c r="B29" s="14">
        <f t="shared" si="1"/>
        <v>80.75</v>
      </c>
      <c r="C29" s="14">
        <f t="shared" si="2"/>
        <v>23</v>
      </c>
      <c r="D29" s="14">
        <f t="shared" si="3"/>
        <v>21.999999999999993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18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125.75</v>
      </c>
      <c r="N29" s="17">
        <f>IF(ISBLANK($A29),0,SUMIF('Week 1 Roster'!$B:$B,$A29,'Week 1 Roster'!$AE:$AE))</f>
        <v>40.5</v>
      </c>
      <c r="O29" s="17">
        <f>IF(ISBLANK($A29),0,SUMIF('Week 1 Roster'!$B:$B,$A29,'Week 1 Roster'!$AG:$AG))</f>
        <v>12</v>
      </c>
      <c r="P29" s="17">
        <f>IF(ISBLANK($A29),0,SUMIF('Week 1 Roster'!$B:$B,$A29,'Week 1 Roster'!$AI:$AI))</f>
        <v>10.999999999999996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9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63.5</v>
      </c>
      <c r="Z29" s="17">
        <f>IF(ISBLANK($A29),0,SUMIF('Week 2 Roster'!$B:$B,$A29,'Week 2 Roster'!$AE:$AE))</f>
        <v>40.25</v>
      </c>
      <c r="AA29" s="17">
        <f>IF(ISBLANK($A29),0,SUMIF('Week 2 Roster'!$B:$B,$A29,'Week 2 Roster'!$AG:$AG))</f>
        <v>11</v>
      </c>
      <c r="AB29" s="17">
        <f>IF(ISBLANK($A29),0,SUMIF('Week 2 Roster'!$B:$B,$A29,'Week 2 Roster'!$AI:$AI))</f>
        <v>10.999999999999996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9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62.25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62" zoomScale="186" zoomScaleNormal="186" workbookViewId="0">
      <selection activeCell="D371" sqref="D371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2024-09-02T05:47:42Z</dcterms:modified>
</cp:coreProperties>
</file>