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ABB2E0BC-E696-434F-895E-526B82FB6899}" xr6:coauthVersionLast="47" xr6:coauthVersionMax="47" xr10:uidLastSave="{00000000-0000-0000-0000-000000000000}"/>
  <bookViews>
    <workbookView xWindow="360" yWindow="1220" windowWidth="28800" windowHeight="1666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BZ40" i="18"/>
  <c r="CA40" i="18" s="1"/>
  <c r="U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A39" i="18"/>
  <c r="BB39" i="18" s="1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P38" i="18"/>
  <c r="BO38" i="18"/>
  <c r="BK38" i="18"/>
  <c r="BL38" i="18" s="1"/>
  <c r="BJ38" i="18"/>
  <c r="BI38" i="18"/>
  <c r="BF38" i="18"/>
  <c r="BE38" i="18"/>
  <c r="BD38" i="18"/>
  <c r="BA38" i="18"/>
  <c r="CI37" i="18"/>
  <c r="CH37" i="18"/>
  <c r="CE37" i="18"/>
  <c r="CF37" i="18" s="1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BZ36" i="18"/>
  <c r="CA36" i="18" s="1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E34" i="18"/>
  <c r="CF34" i="18" s="1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 s="1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BZ32" i="18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A31" i="18"/>
  <c r="BB31" i="18" s="1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F27" i="18"/>
  <c r="BG27" i="18" s="1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A26" i="18"/>
  <c r="BB26" i="18" s="1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F24" i="18"/>
  <c r="BG24" i="18" s="1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A23" i="18"/>
  <c r="BB23" i="18" s="1"/>
  <c r="CI22" i="18"/>
  <c r="CH22" i="18"/>
  <c r="CE22" i="18"/>
  <c r="CF22" i="18" s="1"/>
  <c r="CD22" i="18"/>
  <c r="CC22" i="18"/>
  <c r="BZ22" i="18"/>
  <c r="BY22" i="18"/>
  <c r="BX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P18" i="18"/>
  <c r="BQ18" i="18" s="1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K15" i="18"/>
  <c r="BL15" i="18" s="1"/>
  <c r="L15" i="18" s="1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F14" i="18"/>
  <c r="BG14" i="18" s="1"/>
  <c r="I14" i="18" s="1"/>
  <c r="BE14" i="18"/>
  <c r="BD14" i="18"/>
  <c r="BA14" i="18"/>
  <c r="CI13" i="18"/>
  <c r="CH13" i="18"/>
  <c r="CE13" i="18"/>
  <c r="CF13" i="18" s="1"/>
  <c r="CD13" i="18"/>
  <c r="CC13" i="18"/>
  <c r="BZ13" i="18"/>
  <c r="CA13" i="18" s="1"/>
  <c r="BY13" i="18"/>
  <c r="BX13" i="18"/>
  <c r="BU13" i="18"/>
  <c r="BV13" i="18" s="1"/>
  <c r="R13" i="18" s="1"/>
  <c r="BT13" i="18"/>
  <c r="BS13" i="18"/>
  <c r="BQ13" i="18"/>
  <c r="BP13" i="18"/>
  <c r="BO13" i="18"/>
  <c r="BK13" i="18"/>
  <c r="BL13" i="18" s="1"/>
  <c r="L13" i="18" s="1"/>
  <c r="BJ13" i="18"/>
  <c r="BI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F12" i="18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U11" i="18"/>
  <c r="BV11" i="18" s="1"/>
  <c r="BT11" i="18"/>
  <c r="BS11" i="18"/>
  <c r="BP11" i="18"/>
  <c r="BQ11" i="18" s="1"/>
  <c r="BO11" i="18"/>
  <c r="BK11" i="18"/>
  <c r="BJ11" i="18"/>
  <c r="BI11" i="18"/>
  <c r="BF11" i="18"/>
  <c r="BG11" i="18" s="1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G9" i="18" s="1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F3" i="18" s="1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BZ38" i="2"/>
  <c r="CA38" i="2" s="1"/>
  <c r="U38" i="2" s="1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A32" i="2"/>
  <c r="BB32" i="2" s="1"/>
  <c r="F32" i="2" s="1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F30" i="2"/>
  <c r="BG30" i="2" s="1"/>
  <c r="BH30" i="2" s="1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F23" i="2"/>
  <c r="BG23" i="2" s="1"/>
  <c r="I23" i="2" s="1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A22" i="2"/>
  <c r="BB22" i="2" s="1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BZ19" i="2"/>
  <c r="CA19" i="2" s="1"/>
  <c r="U19" i="2" s="1"/>
  <c r="BX19" i="2"/>
  <c r="BU19" i="2"/>
  <c r="BT19" i="2"/>
  <c r="BS19" i="2"/>
  <c r="BP19" i="2"/>
  <c r="BQ19" i="2" s="1"/>
  <c r="BR19" i="2" s="1"/>
  <c r="BO19" i="2"/>
  <c r="BK19" i="2"/>
  <c r="BJ19" i="2"/>
  <c r="BI19" i="2"/>
  <c r="BF19" i="2"/>
  <c r="BE19" i="2"/>
  <c r="BD19" i="2"/>
  <c r="BA19" i="2"/>
  <c r="BB19" i="2" s="1"/>
  <c r="F19" i="2" s="1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F18" i="2"/>
  <c r="BG18" i="2" s="1"/>
  <c r="BH18" i="2" s="1"/>
  <c r="BE18" i="2"/>
  <c r="BD18" i="2"/>
  <c r="BA18" i="2"/>
  <c r="CI17" i="2"/>
  <c r="CF17" i="2"/>
  <c r="CG17" i="2" s="1"/>
  <c r="CE17" i="2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U15" i="2"/>
  <c r="BV15" i="2" s="1"/>
  <c r="R15" i="2" s="1"/>
  <c r="BT15" i="2"/>
  <c r="BS15" i="2"/>
  <c r="BP15" i="2"/>
  <c r="BO15" i="2"/>
  <c r="BK15" i="2"/>
  <c r="BJ15" i="2"/>
  <c r="BI15" i="2"/>
  <c r="BF15" i="2"/>
  <c r="BG15" i="2" s="1"/>
  <c r="I15" i="2" s="1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K14" i="2"/>
  <c r="BL14" i="2" s="1"/>
  <c r="L14" i="2" s="1"/>
  <c r="BJ14" i="2"/>
  <c r="BI14" i="2"/>
  <c r="BF14" i="2"/>
  <c r="BE14" i="2"/>
  <c r="BD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L13" i="2" s="1"/>
  <c r="BJ13" i="2"/>
  <c r="BI13" i="2"/>
  <c r="BG13" i="2"/>
  <c r="BF13" i="2"/>
  <c r="BE13" i="2"/>
  <c r="BD13" i="2"/>
  <c r="BA13" i="2"/>
  <c r="CI12" i="2"/>
  <c r="CE12" i="2"/>
  <c r="CF12" i="2" s="1"/>
  <c r="BZ12" i="2"/>
  <c r="BX12" i="2"/>
  <c r="BU12" i="2"/>
  <c r="BV12" i="2" s="1"/>
  <c r="BT12" i="2"/>
  <c r="BS12" i="2"/>
  <c r="BP12" i="2"/>
  <c r="BO12" i="2"/>
  <c r="BK12" i="2"/>
  <c r="BJ12" i="2"/>
  <c r="BI12" i="2"/>
  <c r="BF12" i="2"/>
  <c r="BG12" i="2" s="1"/>
  <c r="I12" i="2" s="1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A11" i="2"/>
  <c r="BB11" i="2" s="1"/>
  <c r="CI10" i="2"/>
  <c r="CE10" i="2"/>
  <c r="CF10" i="2" s="1"/>
  <c r="X10" i="2" s="1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U58" i="19"/>
  <c r="W60" i="19"/>
  <c r="AH62" i="19"/>
  <c r="V67" i="19"/>
  <c r="J67" i="19" s="1"/>
  <c r="AI70" i="19"/>
  <c r="AG70" i="19"/>
  <c r="W70" i="19"/>
  <c r="V75" i="19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J103" i="19" s="1"/>
  <c r="AH105" i="19"/>
  <c r="W112" i="19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K34" i="19" s="1"/>
  <c r="AH48" i="19"/>
  <c r="AI54" i="19"/>
  <c r="AG54" i="19"/>
  <c r="AH16" i="19"/>
  <c r="U26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U140" i="19"/>
  <c r="U142" i="19"/>
  <c r="U149" i="19"/>
  <c r="U158" i="19"/>
  <c r="I158" i="19" s="1"/>
  <c r="U165" i="19"/>
  <c r="U186" i="19"/>
  <c r="W158" i="19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AH6" i="19"/>
  <c r="U8" i="19"/>
  <c r="I8" i="19" s="1"/>
  <c r="AH8" i="19"/>
  <c r="U10" i="19"/>
  <c r="AH10" i="19"/>
  <c r="U12" i="19"/>
  <c r="I12" i="19" s="1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V18" i="19"/>
  <c r="J18" i="19" s="1"/>
  <c r="V20" i="19"/>
  <c r="J20" i="19" s="1"/>
  <c r="V22" i="19"/>
  <c r="J22" i="19" s="1"/>
  <c r="V26" i="19"/>
  <c r="V30" i="19"/>
  <c r="V32" i="19"/>
  <c r="V34" i="19"/>
  <c r="V36" i="19"/>
  <c r="J36" i="19" s="1"/>
  <c r="V38" i="19"/>
  <c r="V40" i="19"/>
  <c r="V42" i="19"/>
  <c r="J42" i="19" s="1"/>
  <c r="V44" i="19"/>
  <c r="V46" i="19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J90" i="19" s="1"/>
  <c r="V92" i="19"/>
  <c r="V94" i="19"/>
  <c r="V96" i="19"/>
  <c r="V98" i="19"/>
  <c r="V100" i="19"/>
  <c r="V102" i="19"/>
  <c r="J102" i="19" s="1"/>
  <c r="V104" i="19"/>
  <c r="J104" i="19" s="1"/>
  <c r="V106" i="19"/>
  <c r="J106" i="19" s="1"/>
  <c r="V108" i="19"/>
  <c r="V110" i="19"/>
  <c r="V112" i="19"/>
  <c r="V114" i="19"/>
  <c r="V116" i="19"/>
  <c r="V118" i="19"/>
  <c r="V120" i="19"/>
  <c r="V122" i="19"/>
  <c r="J122" i="19" s="1"/>
  <c r="V124" i="19"/>
  <c r="V126" i="19"/>
  <c r="V128" i="19"/>
  <c r="V130" i="19"/>
  <c r="V132" i="19"/>
  <c r="J132" i="19" s="1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I182" i="19" s="1"/>
  <c r="W182" i="19"/>
  <c r="K182" i="19" s="1"/>
  <c r="AG185" i="19"/>
  <c r="AH185" i="19"/>
  <c r="W185" i="19"/>
  <c r="U187" i="19"/>
  <c r="AG189" i="19"/>
  <c r="AH189" i="19"/>
  <c r="V189" i="19"/>
  <c r="U189" i="19"/>
  <c r="W189" i="19"/>
  <c r="V142" i="19"/>
  <c r="J142" i="19" s="1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J168" i="19" s="1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J196" i="19" s="1"/>
  <c r="AI196" i="19"/>
  <c r="V198" i="19"/>
  <c r="AI198" i="19"/>
  <c r="V200" i="19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68" i="18"/>
  <c r="I61" i="18"/>
  <c r="U17" i="18"/>
  <c r="X18" i="18"/>
  <c r="O31" i="18"/>
  <c r="I33" i="18"/>
  <c r="U33" i="18"/>
  <c r="L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R36" i="18"/>
  <c r="F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Z23" i="19"/>
  <c r="AC23" i="19"/>
  <c r="AB23" i="19"/>
  <c r="AE23" i="19"/>
  <c r="AA23" i="19"/>
  <c r="AD23" i="19"/>
  <c r="U28" i="19"/>
  <c r="AH28" i="19"/>
  <c r="W28" i="19"/>
  <c r="AI28" i="19"/>
  <c r="V28" i="19"/>
  <c r="U13" i="2"/>
  <c r="U5" i="2"/>
  <c r="AG27" i="19"/>
  <c r="AH27" i="19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R31" i="18"/>
  <c r="O4" i="18"/>
  <c r="R5" i="18"/>
  <c r="U28" i="18"/>
  <c r="U52" i="18"/>
  <c r="O63" i="18"/>
  <c r="F19" i="18"/>
  <c r="U20" i="18"/>
  <c r="O22" i="18"/>
  <c r="R23" i="18"/>
  <c r="U24" i="18"/>
  <c r="L25" i="18"/>
  <c r="O26" i="18"/>
  <c r="F27" i="18"/>
  <c r="R27" i="18"/>
  <c r="L57" i="18"/>
  <c r="L72" i="18"/>
  <c r="F72" i="18"/>
  <c r="AB72" i="18" s="1"/>
  <c r="X74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I1" i="2"/>
  <c r="BH1" i="2" s="1"/>
  <c r="BE1" i="2" s="1"/>
  <c r="F41" i="2"/>
  <c r="X43" i="2"/>
  <c r="F9" i="2"/>
  <c r="L63" i="2"/>
  <c r="X81" i="18"/>
  <c r="L97" i="18"/>
  <c r="O90" i="18"/>
  <c r="A35" i="18"/>
  <c r="AV35" i="12" s="1"/>
  <c r="O13" i="18"/>
  <c r="O34" i="18"/>
  <c r="L37" i="18"/>
  <c r="L77" i="18"/>
  <c r="O78" i="18"/>
  <c r="R22" i="18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I17" i="2"/>
  <c r="O95" i="2"/>
  <c r="X68" i="2"/>
  <c r="X48" i="2"/>
  <c r="I37" i="2"/>
  <c r="U41" i="2"/>
  <c r="L46" i="2"/>
  <c r="X56" i="2"/>
  <c r="U67" i="2"/>
  <c r="F58" i="2"/>
  <c r="L60" i="2"/>
  <c r="L72" i="2"/>
  <c r="O61" i="2"/>
  <c r="X17" i="18"/>
  <c r="X21" i="18"/>
  <c r="U44" i="18"/>
  <c r="X45" i="18"/>
  <c r="F63" i="18"/>
  <c r="F67" i="18"/>
  <c r="X69" i="18"/>
  <c r="O70" i="18"/>
  <c r="X77" i="18"/>
  <c r="R99" i="18"/>
  <c r="R4" i="18"/>
  <c r="O11" i="18"/>
  <c r="I28" i="18"/>
  <c r="L33" i="18"/>
  <c r="X33" i="18"/>
  <c r="R39" i="18"/>
  <c r="I40" i="18"/>
  <c r="L41" i="18"/>
  <c r="R51" i="18"/>
  <c r="X57" i="18"/>
  <c r="O58" i="18"/>
  <c r="F59" i="18"/>
  <c r="O74" i="18"/>
  <c r="R15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F17" i="18"/>
  <c r="X23" i="18"/>
  <c r="F46" i="18"/>
  <c r="I47" i="18"/>
  <c r="L56" i="18"/>
  <c r="R58" i="18"/>
  <c r="F62" i="18"/>
  <c r="F66" i="18"/>
  <c r="R70" i="18"/>
  <c r="L12" i="18"/>
  <c r="O28" i="18"/>
  <c r="X31" i="18"/>
  <c r="I67" i="18"/>
  <c r="U71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L16" i="2"/>
  <c r="R18" i="2"/>
  <c r="X17" i="2"/>
  <c r="U28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CG37" i="18" l="1"/>
  <c r="X37" i="18"/>
  <c r="CG34" i="18"/>
  <c r="X34" i="18"/>
  <c r="BQ38" i="18"/>
  <c r="O38" i="18" s="1"/>
  <c r="BC39" i="18"/>
  <c r="F39" i="18"/>
  <c r="BB36" i="18"/>
  <c r="BC36" i="18" s="1"/>
  <c r="R40" i="18"/>
  <c r="CB40" i="18"/>
  <c r="CB36" i="18"/>
  <c r="U36" i="18"/>
  <c r="CA32" i="18"/>
  <c r="U32" i="18" s="1"/>
  <c r="BC31" i="18"/>
  <c r="F31" i="18"/>
  <c r="CA32" i="2"/>
  <c r="U32" i="2" s="1"/>
  <c r="L28" i="2"/>
  <c r="BC32" i="2"/>
  <c r="J158" i="19"/>
  <c r="J138" i="19"/>
  <c r="K112" i="19"/>
  <c r="I92" i="19"/>
  <c r="K189" i="19"/>
  <c r="J86" i="19"/>
  <c r="K174" i="19"/>
  <c r="K148" i="19"/>
  <c r="I44" i="19"/>
  <c r="BH24" i="18"/>
  <c r="I24" i="18"/>
  <c r="BC23" i="18"/>
  <c r="F23" i="18"/>
  <c r="BW22" i="18"/>
  <c r="BV19" i="18"/>
  <c r="R19" i="18" s="1"/>
  <c r="BR18" i="18"/>
  <c r="O18" i="18"/>
  <c r="J39" i="19"/>
  <c r="J84" i="19"/>
  <c r="J16" i="19"/>
  <c r="I32" i="19"/>
  <c r="I174" i="19"/>
  <c r="I28" i="19"/>
  <c r="J5" i="19"/>
  <c r="I106" i="19"/>
  <c r="J75" i="19"/>
  <c r="J11" i="19"/>
  <c r="J83" i="19"/>
  <c r="BL19" i="2"/>
  <c r="L19" i="2" s="1"/>
  <c r="BH23" i="2"/>
  <c r="BC22" i="2"/>
  <c r="F22" i="2"/>
  <c r="BC19" i="2"/>
  <c r="BW11" i="18"/>
  <c r="R11" i="18"/>
  <c r="BH11" i="18"/>
  <c r="I11" i="18"/>
  <c r="I45" i="19"/>
  <c r="J33" i="19"/>
  <c r="J89" i="19"/>
  <c r="J115" i="19"/>
  <c r="J149" i="19"/>
  <c r="J136" i="19"/>
  <c r="J40" i="19"/>
  <c r="K92" i="19"/>
  <c r="K128" i="19"/>
  <c r="K160" i="19"/>
  <c r="K132" i="19"/>
  <c r="BR17" i="2"/>
  <c r="O17" i="2"/>
  <c r="BW4" i="2"/>
  <c r="BB14" i="2"/>
  <c r="F14" i="2" s="1"/>
  <c r="BH12" i="2"/>
  <c r="BH15" i="2"/>
  <c r="BQ14" i="2"/>
  <c r="O14" i="2" s="1"/>
  <c r="BC11" i="2"/>
  <c r="CF9" i="2"/>
  <c r="X9" i="2" s="1"/>
  <c r="CA16" i="2"/>
  <c r="U16" i="2" s="1"/>
  <c r="CB11" i="2"/>
  <c r="BC9" i="2"/>
  <c r="BM13" i="2"/>
  <c r="I107" i="19"/>
  <c r="I118" i="19"/>
  <c r="J52" i="19"/>
  <c r="K104" i="19"/>
  <c r="K72" i="19"/>
  <c r="I17" i="19"/>
  <c r="I185" i="19"/>
  <c r="J141" i="19"/>
  <c r="CB9" i="18"/>
  <c r="U9" i="18"/>
  <c r="BW13" i="18"/>
  <c r="BR13" i="18"/>
  <c r="BR11" i="18"/>
  <c r="BM13" i="18"/>
  <c r="J99" i="19"/>
  <c r="I200" i="19"/>
  <c r="BG12" i="18"/>
  <c r="I12" i="18" s="1"/>
  <c r="J181" i="19"/>
  <c r="I42" i="19"/>
  <c r="K16" i="19"/>
  <c r="J87" i="19"/>
  <c r="K18" i="19"/>
  <c r="BH13" i="18"/>
  <c r="I13" i="18"/>
  <c r="CA12" i="18"/>
  <c r="U12" i="18" s="1"/>
  <c r="BW12" i="18"/>
  <c r="BW7" i="18"/>
  <c r="I68" i="19"/>
  <c r="K84" i="19"/>
  <c r="J156" i="19"/>
  <c r="I141" i="19"/>
  <c r="J53" i="19"/>
  <c r="I192" i="19"/>
  <c r="K200" i="19"/>
  <c r="J118" i="19"/>
  <c r="J192" i="19"/>
  <c r="J175" i="19"/>
  <c r="K46" i="19"/>
  <c r="J35" i="19"/>
  <c r="I4" i="19"/>
  <c r="K177" i="19"/>
  <c r="K149" i="19"/>
  <c r="K38" i="19"/>
  <c r="K50" i="19"/>
  <c r="J197" i="19"/>
  <c r="J191" i="19"/>
  <c r="K135" i="19"/>
  <c r="I181" i="19"/>
  <c r="J128" i="19"/>
  <c r="I53" i="19"/>
  <c r="K14" i="19"/>
  <c r="J14" i="19"/>
  <c r="K186" i="19"/>
  <c r="J150" i="19"/>
  <c r="K11" i="19"/>
  <c r="J80" i="19"/>
  <c r="I124" i="19"/>
  <c r="J143" i="19"/>
  <c r="J198" i="19"/>
  <c r="I178" i="19"/>
  <c r="J162" i="19"/>
  <c r="J146" i="19"/>
  <c r="J126" i="19"/>
  <c r="J110" i="19"/>
  <c r="J94" i="19"/>
  <c r="J78" i="19"/>
  <c r="J46" i="19"/>
  <c r="J30" i="19"/>
  <c r="I14" i="19"/>
  <c r="I6" i="19"/>
  <c r="K158" i="19"/>
  <c r="J95" i="19"/>
  <c r="I26" i="19"/>
  <c r="I136" i="19"/>
  <c r="I170" i="19"/>
  <c r="I60" i="19"/>
  <c r="K119" i="19"/>
  <c r="J96" i="19"/>
  <c r="K96" i="19"/>
  <c r="I193" i="19"/>
  <c r="J160" i="19"/>
  <c r="J144" i="19"/>
  <c r="K185" i="19"/>
  <c r="J140" i="19"/>
  <c r="J124" i="19"/>
  <c r="J92" i="19"/>
  <c r="J76" i="19"/>
  <c r="J26" i="19"/>
  <c r="J81" i="19"/>
  <c r="I39" i="19"/>
  <c r="J41" i="19"/>
  <c r="I186" i="19"/>
  <c r="J159" i="19"/>
  <c r="I109" i="19"/>
  <c r="BW15" i="2"/>
  <c r="CG12" i="2"/>
  <c r="X12" i="2"/>
  <c r="BM8" i="2"/>
  <c r="L8" i="2"/>
  <c r="BM5" i="2"/>
  <c r="L5" i="2"/>
  <c r="I188" i="19"/>
  <c r="K98" i="19"/>
  <c r="J119" i="19"/>
  <c r="K64" i="19"/>
  <c r="I127" i="19"/>
  <c r="I97" i="19"/>
  <c r="K44" i="19"/>
  <c r="J57" i="19"/>
  <c r="I139" i="19"/>
  <c r="K183" i="19"/>
  <c r="I151" i="19"/>
  <c r="I91" i="19"/>
  <c r="I153" i="19"/>
  <c r="BW8" i="18"/>
  <c r="R8" i="18"/>
  <c r="BR4" i="18"/>
  <c r="BM2" i="18"/>
  <c r="L2" i="18"/>
  <c r="I128" i="19"/>
  <c r="K4" i="19"/>
  <c r="J7" i="19"/>
  <c r="I80" i="19"/>
  <c r="J171" i="19"/>
  <c r="I24" i="19"/>
  <c r="I51" i="19"/>
  <c r="I20" i="19"/>
  <c r="J147" i="19"/>
  <c r="K25" i="19"/>
  <c r="J37" i="19"/>
  <c r="K166" i="19"/>
  <c r="K48" i="19"/>
  <c r="I114" i="19"/>
  <c r="K124" i="19"/>
  <c r="K126" i="19"/>
  <c r="K97" i="19"/>
  <c r="K55" i="19"/>
  <c r="K41" i="19"/>
  <c r="I148" i="19"/>
  <c r="I64" i="19"/>
  <c r="K196" i="19"/>
  <c r="K176" i="19"/>
  <c r="I196" i="19"/>
  <c r="I184" i="19"/>
  <c r="J15" i="19"/>
  <c r="J12" i="19"/>
  <c r="J28" i="19"/>
  <c r="I199" i="19"/>
  <c r="J186" i="19"/>
  <c r="J189" i="19"/>
  <c r="J176" i="19"/>
  <c r="I179" i="19"/>
  <c r="K95" i="19"/>
  <c r="J49" i="19"/>
  <c r="J13" i="19"/>
  <c r="I7" i="19"/>
  <c r="I159" i="19"/>
  <c r="J111" i="19"/>
  <c r="J101" i="19"/>
  <c r="I96" i="19"/>
  <c r="I102" i="19"/>
  <c r="J182" i="19"/>
  <c r="K127" i="19"/>
  <c r="K111" i="19"/>
  <c r="K71" i="19"/>
  <c r="I27" i="19"/>
  <c r="J200" i="19"/>
  <c r="J109" i="19"/>
  <c r="I55" i="19"/>
  <c r="K192" i="19"/>
  <c r="K194" i="19"/>
  <c r="K157" i="19"/>
  <c r="I37" i="19"/>
  <c r="J88" i="19"/>
  <c r="J164" i="19"/>
  <c r="J148" i="19"/>
  <c r="J32" i="19"/>
  <c r="I43" i="19"/>
  <c r="J29" i="19"/>
  <c r="I33" i="19"/>
  <c r="K56" i="19"/>
  <c r="I58" i="19"/>
  <c r="BQ6" i="2"/>
  <c r="BR6" i="2" s="1"/>
  <c r="BM10" i="2"/>
  <c r="I50" i="19"/>
  <c r="K125" i="19"/>
  <c r="I135" i="19"/>
  <c r="K13" i="19"/>
  <c r="I56" i="19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O1" i="2" s="1"/>
  <c r="BR1" i="2" s="1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4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G19" i="18"/>
  <c r="I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20" i="2"/>
  <c r="BG21" i="2"/>
  <c r="I21" i="2" s="1"/>
  <c r="CB21" i="2"/>
  <c r="BL25" i="2"/>
  <c r="L25" i="2" s="1"/>
  <c r="BG26" i="2"/>
  <c r="BV31" i="2"/>
  <c r="CF31" i="2"/>
  <c r="X31" i="2" s="1"/>
  <c r="BM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B15" i="2"/>
  <c r="BC15" i="2" s="1"/>
  <c r="BC17" i="2"/>
  <c r="BG24" i="2"/>
  <c r="I24" i="2" s="1"/>
  <c r="BH26" i="2"/>
  <c r="BQ30" i="2"/>
  <c r="O30" i="2" s="1"/>
  <c r="BG68" i="2"/>
  <c r="I68" i="2" s="1"/>
  <c r="CA4" i="2"/>
  <c r="U4" i="2" s="1"/>
  <c r="BV5" i="2"/>
  <c r="BW5" i="2" s="1"/>
  <c r="CA9" i="2"/>
  <c r="U9" i="2" s="1"/>
  <c r="CG13" i="2"/>
  <c r="CF13" i="2"/>
  <c r="X13" i="2" s="1"/>
  <c r="CA14" i="2"/>
  <c r="U14" i="2" s="1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V13" i="2"/>
  <c r="BW13" i="2" s="1"/>
  <c r="CA17" i="2"/>
  <c r="U17" i="2" s="1"/>
  <c r="CF21" i="2"/>
  <c r="CG21" i="2" s="1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C13" i="2" s="1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H22" i="2" s="1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BR38" i="18" l="1"/>
  <c r="BM36" i="18"/>
  <c r="BM32" i="18"/>
  <c r="F36" i="18"/>
  <c r="CK36" i="18"/>
  <c r="AP36" i="18" s="1"/>
  <c r="CB32" i="18"/>
  <c r="X30" i="2"/>
  <c r="CG31" i="2"/>
  <c r="CG33" i="2"/>
  <c r="CB32" i="2"/>
  <c r="BR31" i="2"/>
  <c r="AB19" i="18"/>
  <c r="BW19" i="18"/>
  <c r="BR24" i="2"/>
  <c r="BR21" i="2"/>
  <c r="BM19" i="2"/>
  <c r="N1" i="2"/>
  <c r="P1" i="2"/>
  <c r="CG9" i="2"/>
  <c r="BW14" i="2"/>
  <c r="R13" i="2"/>
  <c r="CK14" i="2"/>
  <c r="AP14" i="2" s="1"/>
  <c r="R11" i="2"/>
  <c r="BR15" i="2"/>
  <c r="BW8" i="2"/>
  <c r="BR14" i="2"/>
  <c r="O4" i="2"/>
  <c r="U18" i="2"/>
  <c r="BM12" i="2"/>
  <c r="BH4" i="2"/>
  <c r="BC14" i="2"/>
  <c r="O13" i="2"/>
  <c r="CK13" i="2" s="1"/>
  <c r="AP13" i="2" s="1"/>
  <c r="CB16" i="2"/>
  <c r="CG12" i="18"/>
  <c r="CB11" i="18"/>
  <c r="BR10" i="18"/>
  <c r="BM11" i="18"/>
  <c r="BH12" i="18"/>
  <c r="BH15" i="18"/>
  <c r="BC13" i="18"/>
  <c r="CB12" i="18"/>
  <c r="CG4" i="18"/>
  <c r="CB17" i="2"/>
  <c r="BM6" i="2"/>
  <c r="X3" i="2"/>
  <c r="U7" i="2"/>
  <c r="CB8" i="2"/>
  <c r="R5" i="2"/>
  <c r="AB5" i="2" s="1"/>
  <c r="O5" i="2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AB7" i="2" l="1"/>
  <c r="CK5" i="2"/>
  <c r="AP5" i="2" s="1"/>
  <c r="AB13" i="2"/>
  <c r="CK4" i="2"/>
  <c r="AP4" i="2" s="1"/>
  <c r="AB3" i="2"/>
  <c r="CK6" i="18"/>
  <c r="AP6" i="18" s="1"/>
  <c r="AF8" i="19" s="1"/>
  <c r="AF27" i="19"/>
  <c r="CK7" i="2"/>
  <c r="AP7" i="2" s="1"/>
  <c r="CK89" i="18"/>
  <c r="AP89" i="18" s="1"/>
  <c r="AB89" i="18"/>
  <c r="AF78" i="19"/>
  <c r="AF136" i="19"/>
  <c r="AF130" i="19"/>
  <c r="AF132" i="19"/>
  <c r="AF57" i="19"/>
  <c r="AF90" i="19"/>
  <c r="AF84" i="19"/>
  <c r="AF74" i="19"/>
  <c r="AF80" i="19"/>
  <c r="AF182" i="19"/>
  <c r="AF153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145" i="19" l="1"/>
  <c r="AF171" i="19"/>
  <c r="AF64" i="19"/>
  <c r="AF58" i="19"/>
  <c r="AF147" i="19"/>
  <c r="AF49" i="19"/>
  <c r="AF68" i="19"/>
  <c r="T8" i="19"/>
  <c r="H8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H84" i="19" s="1"/>
  <c r="T148" i="19"/>
  <c r="H148" i="19" s="1"/>
  <c r="T192" i="19"/>
  <c r="H192" i="19" s="1"/>
  <c r="T145" i="19"/>
  <c r="T182" i="19"/>
  <c r="H182" i="19" s="1"/>
  <c r="T52" i="19"/>
  <c r="H52" i="19" s="1"/>
  <c r="T147" i="19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171" i="19" l="1"/>
  <c r="H64" i="19"/>
  <c r="H145" i="19"/>
  <c r="H147" i="19"/>
  <c r="H58" i="19"/>
  <c r="H49" i="19"/>
  <c r="H68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P8" i="19" l="1"/>
  <c r="S8" i="19"/>
  <c r="Q8" i="19"/>
  <c r="N8" i="19"/>
  <c r="R8" i="19"/>
  <c r="O8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8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6" i="12" a="1"/>
  <c r="AK32" i="18" l="1"/>
  <c r="AM31" i="18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K5" i="12" s="1"/>
  <c r="M5" i="12" s="1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L4" i="12" l="1"/>
  <c r="N4" i="12" s="1"/>
  <c r="AI4" i="12"/>
  <c r="K4" i="12" s="1"/>
  <c r="AN5" i="12"/>
  <c r="P5" i="12" s="1"/>
  <c r="Z8" i="19"/>
  <c r="B8" i="19" s="1"/>
  <c r="AM5" i="12"/>
  <c r="O5" i="12" s="1"/>
  <c r="AN4" i="12"/>
  <c r="P4" i="12" s="1"/>
  <c r="AJ5" i="12"/>
  <c r="L5" i="12" s="1"/>
  <c r="AM4" i="12"/>
  <c r="O4" i="12" s="1"/>
  <c r="AK4" i="12"/>
  <c r="M4" i="12" s="1"/>
  <c r="AJ4" i="12"/>
  <c r="L4" i="12" s="1"/>
  <c r="AL5" i="12"/>
  <c r="N5" i="12" s="1"/>
  <c r="AI5" i="12"/>
  <c r="K5" i="12" s="1"/>
  <c r="AC8" i="19"/>
  <c r="E8" i="19" s="1"/>
  <c r="AE8" i="19"/>
  <c r="G8" i="19" s="1"/>
  <c r="AA8" i="19"/>
  <c r="C8" i="19" s="1"/>
  <c r="AB8" i="19"/>
  <c r="D8" i="19" s="1"/>
  <c r="AD8" i="19"/>
  <c r="F8" i="19" s="1"/>
  <c r="AI3" i="12"/>
  <c r="K3" i="12" s="1"/>
  <c r="AK3" i="12"/>
  <c r="M3" i="12" s="1"/>
  <c r="AN3" i="12"/>
  <c r="P3" i="12" s="1"/>
  <c r="AL3" i="12"/>
  <c r="N3" i="12" s="1"/>
  <c r="AJ3" i="12"/>
  <c r="L3" i="12" s="1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4" i="12" l="1"/>
  <c r="U5" i="12"/>
  <c r="U4" i="12"/>
  <c r="AS5" i="12"/>
  <c r="L8" i="19"/>
  <c r="AJ8" i="19"/>
  <c r="U3" i="12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M7" i="12" l="1"/>
  <c r="K7" i="12"/>
  <c r="N7" i="12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L13" i="12" s="1"/>
  <c r="A14" i="12" a="1"/>
  <c r="X13" i="12" l="1"/>
  <c r="E13" i="12"/>
  <c r="F13" i="12" s="1"/>
  <c r="AC13" i="12"/>
  <c r="AP13" i="12"/>
  <c r="AJ13" i="12"/>
  <c r="AD13" i="12"/>
  <c r="I13" i="12"/>
  <c r="AO13" i="12"/>
  <c r="J13" i="12"/>
  <c r="AK13" i="12"/>
  <c r="AE13" i="12"/>
  <c r="AQ13" i="12"/>
  <c r="AB13" i="12"/>
  <c r="Y13" i="12"/>
  <c r="Z13" i="12"/>
  <c r="N13" i="12" s="1"/>
  <c r="C13" i="12"/>
  <c r="AA13" i="12"/>
  <c r="AI13" i="12"/>
  <c r="AN13" i="12"/>
  <c r="W13" i="12"/>
  <c r="AF13" i="12"/>
  <c r="AR13" i="12"/>
  <c r="D13" i="12"/>
  <c r="AM13" i="12"/>
  <c r="U12" i="12"/>
  <c r="A14" i="12"/>
  <c r="G13" i="12" l="1"/>
  <c r="H13" i="12" s="1"/>
  <c r="M13" i="12"/>
  <c r="S13" i="12"/>
  <c r="Q13" i="12"/>
  <c r="L13" i="12"/>
  <c r="R13" i="12"/>
  <c r="P13" i="12"/>
  <c r="O13" i="12"/>
  <c r="AS13" i="12"/>
  <c r="T13" i="12"/>
  <c r="K13" i="12"/>
  <c r="AG13" i="12"/>
  <c r="B14" i="12"/>
  <c r="AL14" i="12" s="1"/>
  <c r="A15" i="12" a="1"/>
  <c r="U13" i="12" l="1"/>
  <c r="D14" i="12"/>
  <c r="Z14" i="12"/>
  <c r="N14" i="12" s="1"/>
  <c r="AI14" i="12"/>
  <c r="AO14" i="12"/>
  <c r="AK14" i="12"/>
  <c r="AA14" i="12"/>
  <c r="J14" i="12"/>
  <c r="AQ14" i="12"/>
  <c r="AM14" i="12"/>
  <c r="Y14" i="12"/>
  <c r="E14" i="12"/>
  <c r="G14" i="12" s="1"/>
  <c r="I14" i="12"/>
  <c r="AJ14" i="12"/>
  <c r="AN14" i="12"/>
  <c r="W14" i="12"/>
  <c r="C14" i="12"/>
  <c r="AF14" i="12"/>
  <c r="AP14" i="12"/>
  <c r="AC14" i="12"/>
  <c r="AR14" i="12"/>
  <c r="AD14" i="12"/>
  <c r="AB14" i="12"/>
  <c r="X14" i="12"/>
  <c r="AE14" i="12"/>
  <c r="A15" i="12"/>
  <c r="M14" i="12" l="1"/>
  <c r="O14" i="12"/>
  <c r="K14" i="12"/>
  <c r="F14" i="12"/>
  <c r="H14" i="12" s="1"/>
  <c r="S14" i="12"/>
  <c r="P14" i="12"/>
  <c r="L14" i="12"/>
  <c r="Q14" i="12"/>
  <c r="AS14" i="12"/>
  <c r="T14" i="12"/>
  <c r="AG14" i="12"/>
  <c r="R14" i="12"/>
  <c r="B15" i="12"/>
  <c r="AC15" i="12" s="1"/>
  <c r="A16" i="12" a="1"/>
  <c r="U14" i="12" l="1"/>
  <c r="E15" i="12"/>
  <c r="G15" i="12" s="1"/>
  <c r="AQ15" i="12"/>
  <c r="AD15" i="12"/>
  <c r="AL15" i="12"/>
  <c r="AR15" i="12"/>
  <c r="D15" i="12"/>
  <c r="X15" i="12"/>
  <c r="AF15" i="12"/>
  <c r="AE15" i="12"/>
  <c r="AI15" i="12"/>
  <c r="I15" i="12"/>
  <c r="W15" i="12"/>
  <c r="J15" i="12"/>
  <c r="AN15" i="12"/>
  <c r="Z15" i="12"/>
  <c r="Y15" i="12"/>
  <c r="AB15" i="12"/>
  <c r="AJ15" i="12"/>
  <c r="AP15" i="12"/>
  <c r="AM15" i="12"/>
  <c r="AK15" i="12"/>
  <c r="AO15" i="12"/>
  <c r="Q15" i="12" s="1"/>
  <c r="C15" i="12"/>
  <c r="AA15" i="12"/>
  <c r="A16" i="12"/>
  <c r="F15" i="12" l="1"/>
  <c r="H15" i="12" s="1"/>
  <c r="S15" i="12"/>
  <c r="K15" i="12"/>
  <c r="L15" i="12"/>
  <c r="R15" i="12"/>
  <c r="O15" i="12"/>
  <c r="N15" i="12"/>
  <c r="AS15" i="12"/>
  <c r="P15" i="12"/>
  <c r="T15" i="12"/>
  <c r="M15" i="12"/>
  <c r="AG15" i="12"/>
  <c r="B16" i="12"/>
  <c r="AC16" i="12" s="1"/>
  <c r="A17" i="12" a="1"/>
  <c r="U15" i="12" l="1"/>
  <c r="AR16" i="12"/>
  <c r="J16" i="12"/>
  <c r="C16" i="12"/>
  <c r="AQ16" i="12"/>
  <c r="AF16" i="12"/>
  <c r="AJ16" i="12"/>
  <c r="D16" i="12"/>
  <c r="I16" i="12"/>
  <c r="AK16" i="12"/>
  <c r="Z16" i="12"/>
  <c r="Y16" i="12"/>
  <c r="AI16" i="12"/>
  <c r="AL16" i="12"/>
  <c r="E16" i="12"/>
  <c r="G16" i="12" s="1"/>
  <c r="AB16" i="12"/>
  <c r="AM16" i="12"/>
  <c r="AO16" i="12"/>
  <c r="Q16" i="12" s="1"/>
  <c r="X16" i="12"/>
  <c r="AE16" i="12"/>
  <c r="AP16" i="12"/>
  <c r="AN16" i="12"/>
  <c r="W16" i="12"/>
  <c r="AD16" i="12"/>
  <c r="AA16" i="12"/>
  <c r="A17" i="12"/>
  <c r="T16" i="12" l="1"/>
  <c r="M16" i="12"/>
  <c r="K16" i="12"/>
  <c r="R16" i="12"/>
  <c r="O16" i="12"/>
  <c r="S16" i="12"/>
  <c r="L16" i="12"/>
  <c r="N16" i="12"/>
  <c r="P16" i="12"/>
  <c r="F16" i="12"/>
  <c r="H16" i="12" s="1"/>
  <c r="AG16" i="12"/>
  <c r="AS16" i="12"/>
  <c r="B17" i="12"/>
  <c r="AF17" i="12" s="1"/>
  <c r="A18" i="12" a="1"/>
  <c r="U16" i="12" l="1"/>
  <c r="AQ17" i="12"/>
  <c r="D17" i="12"/>
  <c r="J17" i="12"/>
  <c r="X17" i="12"/>
  <c r="Z17" i="12"/>
  <c r="AP17" i="12"/>
  <c r="AK17" i="12"/>
  <c r="AL17" i="12"/>
  <c r="AC17" i="12"/>
  <c r="AA17" i="12"/>
  <c r="AI17" i="12"/>
  <c r="E17" i="12"/>
  <c r="G17" i="12" s="1"/>
  <c r="AO17" i="12"/>
  <c r="C17" i="12"/>
  <c r="W17" i="12"/>
  <c r="AR17" i="12"/>
  <c r="T17" i="12" s="1"/>
  <c r="AJ17" i="12"/>
  <c r="AB17" i="12"/>
  <c r="Y17" i="12"/>
  <c r="I17" i="12"/>
  <c r="AM17" i="12"/>
  <c r="AD17" i="12"/>
  <c r="AN17" i="12"/>
  <c r="AE17" i="12"/>
  <c r="A18" i="12"/>
  <c r="Q17" i="12" l="1"/>
  <c r="O17" i="12"/>
  <c r="P17" i="12"/>
  <c r="S17" i="12"/>
  <c r="K17" i="12"/>
  <c r="L17" i="12"/>
  <c r="R17" i="12"/>
  <c r="N17" i="12"/>
  <c r="M17" i="12"/>
  <c r="AS17" i="12"/>
  <c r="F17" i="12"/>
  <c r="H17" i="12" s="1"/>
  <c r="AG17" i="12"/>
  <c r="B18" i="12"/>
  <c r="AE18" i="12" s="1"/>
  <c r="A19" i="12" a="1"/>
  <c r="U17" i="12" l="1"/>
  <c r="AD18" i="12"/>
  <c r="J18" i="12"/>
  <c r="AN18" i="12"/>
  <c r="AI18" i="12"/>
  <c r="W18" i="12"/>
  <c r="E18" i="12"/>
  <c r="F18" i="12" s="1"/>
  <c r="AF18" i="12"/>
  <c r="AJ18" i="12"/>
  <c r="AL18" i="12"/>
  <c r="AO18" i="12"/>
  <c r="AR18" i="12"/>
  <c r="Z18" i="12"/>
  <c r="AQ18" i="12"/>
  <c r="S18" i="12" s="1"/>
  <c r="AM18" i="12"/>
  <c r="AP18" i="12"/>
  <c r="AC18" i="12"/>
  <c r="X18" i="12"/>
  <c r="AB18" i="12"/>
  <c r="D18" i="12"/>
  <c r="AA18" i="12"/>
  <c r="I18" i="12"/>
  <c r="C18" i="12"/>
  <c r="Y18" i="12"/>
  <c r="AK18" i="12"/>
  <c r="A19" i="12"/>
  <c r="R18" i="12" l="1"/>
  <c r="P18" i="12"/>
  <c r="T18" i="12"/>
  <c r="Q18" i="12"/>
  <c r="K18" i="12"/>
  <c r="G18" i="12"/>
  <c r="H18" i="12" s="1"/>
  <c r="AS18" i="12"/>
  <c r="O18" i="12"/>
  <c r="L18" i="12"/>
  <c r="N18" i="12"/>
  <c r="M18" i="12"/>
  <c r="AG18" i="12"/>
  <c r="B19" i="12"/>
  <c r="AI19" i="12" s="1"/>
  <c r="A20" i="12" a="1"/>
  <c r="U18" i="12" l="1"/>
  <c r="AB19" i="12"/>
  <c r="AJ19" i="12"/>
  <c r="Y19" i="12"/>
  <c r="D19" i="12"/>
  <c r="AN19" i="12"/>
  <c r="X19" i="12"/>
  <c r="AD19" i="12"/>
  <c r="AP19" i="12"/>
  <c r="AO19" i="12"/>
  <c r="C19" i="12"/>
  <c r="AF19" i="12"/>
  <c r="J19" i="12"/>
  <c r="AM19" i="12"/>
  <c r="I19" i="12"/>
  <c r="Z19" i="12"/>
  <c r="AK19" i="12"/>
  <c r="AC19" i="12"/>
  <c r="W19" i="12"/>
  <c r="K19" i="12" s="1"/>
  <c r="AL19" i="12"/>
  <c r="AE19" i="12"/>
  <c r="AQ19" i="12"/>
  <c r="AA19" i="12"/>
  <c r="AR19" i="12"/>
  <c r="E19" i="12"/>
  <c r="F19" i="12" s="1"/>
  <c r="A20" i="12"/>
  <c r="P19" i="12" l="1"/>
  <c r="Q19" i="12"/>
  <c r="L19" i="12"/>
  <c r="N19" i="12"/>
  <c r="T19" i="12"/>
  <c r="M19" i="12"/>
  <c r="R19" i="12"/>
  <c r="O19" i="12"/>
  <c r="AS19" i="12"/>
  <c r="S19" i="12"/>
  <c r="G19" i="12"/>
  <c r="H19" i="12" s="1"/>
  <c r="AG19" i="12"/>
  <c r="B20" i="12"/>
  <c r="AK20" i="12" s="1"/>
  <c r="A21" i="12" a="1"/>
  <c r="AL20" i="12" l="1"/>
  <c r="U19" i="12"/>
  <c r="AJ20" i="12"/>
  <c r="AN20" i="12"/>
  <c r="X20" i="12"/>
  <c r="E20" i="12"/>
  <c r="G20" i="12" s="1"/>
  <c r="AC20" i="12"/>
  <c r="Y20" i="12"/>
  <c r="M20" i="12" s="1"/>
  <c r="J20" i="12"/>
  <c r="C20" i="12"/>
  <c r="AB20" i="12"/>
  <c r="AE20" i="12"/>
  <c r="Z20" i="12"/>
  <c r="AR20" i="12"/>
  <c r="AA20" i="12"/>
  <c r="AM20" i="12"/>
  <c r="I20" i="12"/>
  <c r="AQ20" i="12"/>
  <c r="AO20" i="12"/>
  <c r="AF20" i="12"/>
  <c r="D20" i="12"/>
  <c r="AI20" i="12"/>
  <c r="W20" i="12"/>
  <c r="AP20" i="12"/>
  <c r="AD20" i="12"/>
  <c r="A21" i="12"/>
  <c r="L20" i="12" l="1"/>
  <c r="O20" i="12"/>
  <c r="F20" i="12"/>
  <c r="H20" i="12" s="1"/>
  <c r="Q20" i="12"/>
  <c r="P20" i="12"/>
  <c r="T20" i="12"/>
  <c r="R20" i="12"/>
  <c r="S20" i="12"/>
  <c r="AS20" i="12"/>
  <c r="AG20" i="12"/>
  <c r="K20" i="12"/>
  <c r="N20" i="12"/>
  <c r="B21" i="12"/>
  <c r="Z21" i="12" s="1"/>
  <c r="A22" i="12" a="1"/>
  <c r="U20" i="12" l="1"/>
  <c r="AF21" i="12"/>
  <c r="AM21" i="12"/>
  <c r="AK21" i="12"/>
  <c r="AB21" i="12"/>
  <c r="AD21" i="12"/>
  <c r="AP21" i="12"/>
  <c r="AC21" i="12"/>
  <c r="AL21" i="12"/>
  <c r="N21" i="12" s="1"/>
  <c r="X21" i="12"/>
  <c r="C21" i="12"/>
  <c r="AO21" i="12"/>
  <c r="AI21" i="12"/>
  <c r="AQ21" i="12"/>
  <c r="AN21" i="12"/>
  <c r="I21" i="12"/>
  <c r="AJ21" i="12"/>
  <c r="W21" i="12"/>
  <c r="J21" i="12"/>
  <c r="AE21" i="12"/>
  <c r="AR21" i="12"/>
  <c r="E21" i="12"/>
  <c r="F21" i="12" s="1"/>
  <c r="AA21" i="12"/>
  <c r="Y21" i="12"/>
  <c r="D21" i="12"/>
  <c r="A22" i="12"/>
  <c r="T21" i="12" l="1"/>
  <c r="O21" i="12"/>
  <c r="K21" i="12"/>
  <c r="S21" i="12"/>
  <c r="L21" i="12"/>
  <c r="P21" i="12"/>
  <c r="Q21" i="12"/>
  <c r="AS21" i="12"/>
  <c r="AG21" i="12"/>
  <c r="R21" i="12"/>
  <c r="G21" i="12"/>
  <c r="H21" i="12" s="1"/>
  <c r="M21" i="12"/>
  <c r="B22" i="12"/>
  <c r="Y22" i="12" s="1"/>
  <c r="A23" i="12" a="1"/>
  <c r="U21" i="12" l="1"/>
  <c r="AE22" i="12"/>
  <c r="C22" i="12"/>
  <c r="AL22" i="12"/>
  <c r="AF22" i="12"/>
  <c r="AB22" i="12"/>
  <c r="AR22" i="12"/>
  <c r="AJ22" i="12"/>
  <c r="AD22" i="12"/>
  <c r="AK22" i="12"/>
  <c r="M22" i="12" s="1"/>
  <c r="AC22" i="12"/>
  <c r="AP22" i="12"/>
  <c r="D22" i="12"/>
  <c r="Z22" i="12"/>
  <c r="X22" i="12"/>
  <c r="J22" i="12"/>
  <c r="AA22" i="12"/>
  <c r="AO22" i="12"/>
  <c r="AI22" i="12"/>
  <c r="AN22" i="12"/>
  <c r="AQ22" i="12"/>
  <c r="AM22" i="12"/>
  <c r="I22" i="12"/>
  <c r="E22" i="12"/>
  <c r="F22" i="12" s="1"/>
  <c r="W22" i="12"/>
  <c r="A23" i="12"/>
  <c r="S22" i="12" l="1"/>
  <c r="N22" i="12"/>
  <c r="K22" i="12"/>
  <c r="R22" i="12"/>
  <c r="P22" i="12"/>
  <c r="Q22" i="12"/>
  <c r="L22" i="12"/>
  <c r="T22" i="12"/>
  <c r="O22" i="12"/>
  <c r="AS22" i="12"/>
  <c r="AG22" i="12"/>
  <c r="G22" i="12"/>
  <c r="H22" i="12" s="1"/>
  <c r="B23" i="12"/>
  <c r="AM23" i="12" s="1"/>
  <c r="A24" i="12" a="1"/>
  <c r="U22" i="12" l="1"/>
  <c r="AO23" i="12"/>
  <c r="E23" i="12"/>
  <c r="G23" i="12" s="1"/>
  <c r="AJ23" i="12"/>
  <c r="C23" i="12"/>
  <c r="AC23" i="12"/>
  <c r="AI23" i="12"/>
  <c r="AR23" i="12"/>
  <c r="AN23" i="12"/>
  <c r="X23" i="12"/>
  <c r="AP23" i="12"/>
  <c r="AB23" i="12"/>
  <c r="W23" i="12"/>
  <c r="AF23" i="12"/>
  <c r="Y23" i="12"/>
  <c r="AQ23" i="12"/>
  <c r="AK23" i="12"/>
  <c r="AD23" i="12"/>
  <c r="AE23" i="12"/>
  <c r="D23" i="12"/>
  <c r="AA23" i="12"/>
  <c r="O23" i="12" s="1"/>
  <c r="J23" i="12"/>
  <c r="AL23" i="12"/>
  <c r="Z23" i="12"/>
  <c r="I23" i="12"/>
  <c r="A24" i="12"/>
  <c r="Q23" i="12" l="1"/>
  <c r="F23" i="12"/>
  <c r="H23" i="12" s="1"/>
  <c r="K23" i="12"/>
  <c r="AS23" i="12"/>
  <c r="N23" i="12"/>
  <c r="T23" i="12"/>
  <c r="R23" i="12"/>
  <c r="AG23" i="12"/>
  <c r="P23" i="12"/>
  <c r="S23" i="12"/>
  <c r="M23" i="12"/>
  <c r="L23" i="12"/>
  <c r="B24" i="12"/>
  <c r="AN24" i="12" s="1"/>
  <c r="A25" i="12" a="1"/>
  <c r="U23" i="12" l="1"/>
  <c r="D24" i="12"/>
  <c r="AM24" i="12"/>
  <c r="AA24" i="12"/>
  <c r="X24" i="12"/>
  <c r="AF24" i="12"/>
  <c r="J24" i="12"/>
  <c r="Y24" i="12"/>
  <c r="AJ24" i="12"/>
  <c r="AC24" i="12"/>
  <c r="AP24" i="12"/>
  <c r="AL24" i="12"/>
  <c r="AE24" i="12"/>
  <c r="AI24" i="12"/>
  <c r="AK24" i="12"/>
  <c r="E24" i="12"/>
  <c r="F24" i="12" s="1"/>
  <c r="C24" i="12"/>
  <c r="AO24" i="12"/>
  <c r="AD24" i="12"/>
  <c r="I24" i="12"/>
  <c r="AB24" i="12"/>
  <c r="P24" i="12" s="1"/>
  <c r="AR24" i="12"/>
  <c r="AQ24" i="12"/>
  <c r="W24" i="12"/>
  <c r="Z24" i="12"/>
  <c r="A25" i="12"/>
  <c r="O24" i="12" l="1"/>
  <c r="L24" i="12"/>
  <c r="Q24" i="12"/>
  <c r="R24" i="12"/>
  <c r="T24" i="12"/>
  <c r="K24" i="12"/>
  <c r="AS24" i="12"/>
  <c r="S24" i="12"/>
  <c r="M24" i="12"/>
  <c r="G24" i="12"/>
  <c r="H24" i="12" s="1"/>
  <c r="N24" i="12"/>
  <c r="AG24" i="12"/>
  <c r="B25" i="12"/>
  <c r="AR25" i="12" s="1"/>
  <c r="A26" i="12" a="1"/>
  <c r="U24" i="12" l="1"/>
  <c r="AA25" i="12"/>
  <c r="X25" i="12"/>
  <c r="E25" i="12"/>
  <c r="F25" i="12" s="1"/>
  <c r="AD25" i="12"/>
  <c r="AC25" i="12"/>
  <c r="Z25" i="12"/>
  <c r="C25" i="12"/>
  <c r="W25" i="12"/>
  <c r="AL25" i="12"/>
  <c r="AO25" i="12"/>
  <c r="AP25" i="12"/>
  <c r="I25" i="12"/>
  <c r="AM25" i="12"/>
  <c r="AJ25" i="12"/>
  <c r="AQ25" i="12"/>
  <c r="Y25" i="12"/>
  <c r="J25" i="12"/>
  <c r="AN25" i="12"/>
  <c r="AF25" i="12"/>
  <c r="T25" i="12" s="1"/>
  <c r="AI25" i="12"/>
  <c r="AE25" i="12"/>
  <c r="D25" i="12"/>
  <c r="AK25" i="12"/>
  <c r="AB25" i="12"/>
  <c r="A26" i="12"/>
  <c r="O25" i="12" l="1"/>
  <c r="L25" i="12"/>
  <c r="R25" i="12"/>
  <c r="P25" i="12"/>
  <c r="G25" i="12"/>
  <c r="H25" i="12" s="1"/>
  <c r="M25" i="12"/>
  <c r="Q25" i="12"/>
  <c r="N25" i="12"/>
  <c r="AS25" i="12"/>
  <c r="AG25" i="12"/>
  <c r="K25" i="12"/>
  <c r="S25" i="12"/>
  <c r="B26" i="12"/>
  <c r="X26" i="12" s="1"/>
  <c r="A27" i="12" a="1"/>
  <c r="Z26" i="12" l="1"/>
  <c r="C26" i="12"/>
  <c r="AD26" i="12"/>
  <c r="E26" i="12"/>
  <c r="AL26" i="12"/>
  <c r="N26" i="12" s="1"/>
  <c r="W26" i="12"/>
  <c r="AN26" i="12"/>
  <c r="AR26" i="12"/>
  <c r="AI26" i="12"/>
  <c r="AJ26" i="12"/>
  <c r="L26" i="12" s="1"/>
  <c r="AK26" i="12"/>
  <c r="AA26" i="12"/>
  <c r="AM26" i="12"/>
  <c r="D26" i="12"/>
  <c r="AO26" i="12"/>
  <c r="AC26" i="12"/>
  <c r="J26" i="12"/>
  <c r="AQ26" i="12"/>
  <c r="AE26" i="12"/>
  <c r="AB26" i="12"/>
  <c r="I26" i="12"/>
  <c r="AF26" i="12"/>
  <c r="Y26" i="12"/>
  <c r="AP26" i="12"/>
  <c r="R26" i="12" s="1"/>
  <c r="U25" i="12"/>
  <c r="A27" i="12"/>
  <c r="M26" i="12" l="1"/>
  <c r="S26" i="12"/>
  <c r="T26" i="12"/>
  <c r="O26" i="12"/>
  <c r="Q26" i="12"/>
  <c r="P26" i="12"/>
  <c r="AG26" i="12"/>
  <c r="AS26" i="12"/>
  <c r="G26" i="12"/>
  <c r="K26" i="12"/>
  <c r="F26" i="12"/>
  <c r="B27" i="12"/>
  <c r="AF27" i="12" s="1"/>
  <c r="A28" i="12" a="1"/>
  <c r="U26" i="12" l="1"/>
  <c r="H26" i="12"/>
  <c r="AA27" i="12"/>
  <c r="AB27" i="12"/>
  <c r="AP27" i="12"/>
  <c r="AM27" i="12"/>
  <c r="O27" i="12" s="1"/>
  <c r="AQ27" i="12"/>
  <c r="AC27" i="12"/>
  <c r="AJ27" i="12"/>
  <c r="AO27" i="12"/>
  <c r="AI27" i="12"/>
  <c r="W27" i="12"/>
  <c r="K27" i="12" s="1"/>
  <c r="C27" i="12"/>
  <c r="Z27" i="12"/>
  <c r="AL27" i="12"/>
  <c r="Y27" i="12"/>
  <c r="AD27" i="12"/>
  <c r="AR27" i="12"/>
  <c r="T27" i="12" s="1"/>
  <c r="D27" i="12"/>
  <c r="AN27" i="12"/>
  <c r="AK27" i="12"/>
  <c r="E27" i="12"/>
  <c r="G27" i="12" s="1"/>
  <c r="X27" i="12"/>
  <c r="AE27" i="12"/>
  <c r="J27" i="12"/>
  <c r="I27" i="12"/>
  <c r="A28" i="12"/>
  <c r="P27" i="12" l="1"/>
  <c r="S27" i="12"/>
  <c r="M27" i="12"/>
  <c r="R27" i="12"/>
  <c r="N27" i="12"/>
  <c r="Q27" i="12"/>
  <c r="AS27" i="12"/>
  <c r="L27" i="12"/>
  <c r="F27" i="12"/>
  <c r="H27" i="12" s="1"/>
  <c r="AG27" i="12"/>
  <c r="B28" i="12"/>
  <c r="E28" i="12" s="1"/>
  <c r="A29" i="12" a="1"/>
  <c r="U27" i="12" l="1"/>
  <c r="Z28" i="12"/>
  <c r="AD28" i="12"/>
  <c r="Y28" i="12"/>
  <c r="AC28" i="12"/>
  <c r="D28" i="12"/>
  <c r="AA28" i="12"/>
  <c r="AO28" i="12"/>
  <c r="X28" i="12"/>
  <c r="AM28" i="12"/>
  <c r="AE28" i="12"/>
  <c r="AF28" i="12"/>
  <c r="AB28" i="12"/>
  <c r="AL28" i="12"/>
  <c r="C28" i="12"/>
  <c r="AP28" i="12"/>
  <c r="R28" i="12" s="1"/>
  <c r="AJ28" i="12"/>
  <c r="L28" i="12" s="1"/>
  <c r="AQ28" i="12"/>
  <c r="AR28" i="12"/>
  <c r="J28" i="12"/>
  <c r="AK28" i="12"/>
  <c r="AI28" i="12"/>
  <c r="W28" i="12"/>
  <c r="I28" i="12"/>
  <c r="AN28" i="12"/>
  <c r="A29" i="12"/>
  <c r="G28" i="12"/>
  <c r="F28" i="12"/>
  <c r="O28" i="12" l="1"/>
  <c r="N28" i="12"/>
  <c r="S28" i="12"/>
  <c r="Q28" i="12"/>
  <c r="AG28" i="12"/>
  <c r="T28" i="12"/>
  <c r="P28" i="12"/>
  <c r="H28" i="12"/>
  <c r="K28" i="12"/>
  <c r="AS28" i="12"/>
  <c r="M28" i="12"/>
  <c r="B29" i="12"/>
  <c r="C29" i="12" s="1"/>
  <c r="A30" i="12" a="1"/>
  <c r="U28" i="12" l="1"/>
  <c r="AQ29" i="12"/>
  <c r="AD29" i="12"/>
  <c r="AP29" i="12"/>
  <c r="R29" i="12" s="1"/>
  <c r="Z29" i="12"/>
  <c r="D29" i="12"/>
  <c r="AO29" i="12"/>
  <c r="AL29" i="12"/>
  <c r="AN29" i="12"/>
  <c r="AB29" i="12"/>
  <c r="W29" i="12"/>
  <c r="AJ29" i="12"/>
  <c r="AC29" i="12"/>
  <c r="AA29" i="12"/>
  <c r="J29" i="12"/>
  <c r="Y29" i="12"/>
  <c r="AM29" i="12"/>
  <c r="AF29" i="12"/>
  <c r="E29" i="12"/>
  <c r="F29" i="12" s="1"/>
  <c r="AK29" i="12"/>
  <c r="AI29" i="12"/>
  <c r="K29" i="12" s="1"/>
  <c r="I29" i="12"/>
  <c r="X29" i="12"/>
  <c r="AE29" i="12"/>
  <c r="S29" i="12" s="1"/>
  <c r="AR29" i="12"/>
  <c r="A30" i="12"/>
  <c r="G29" i="12" l="1"/>
  <c r="H29" i="12" s="1"/>
  <c r="L29" i="12"/>
  <c r="Q29" i="12"/>
  <c r="M29" i="12"/>
  <c r="N29" i="12"/>
  <c r="T29" i="12"/>
  <c r="O29" i="12"/>
  <c r="P29" i="12"/>
  <c r="AS29" i="12"/>
  <c r="AG29" i="12"/>
  <c r="B30" i="12"/>
  <c r="AC30" i="12" s="1"/>
  <c r="A31" i="12" a="1"/>
  <c r="AO30" i="12" l="1"/>
  <c r="Q30" i="12" s="1"/>
  <c r="U29" i="12"/>
  <c r="AI30" i="12"/>
  <c r="AQ30" i="12"/>
  <c r="D30" i="12"/>
  <c r="E30" i="12"/>
  <c r="G30" i="12" s="1"/>
  <c r="Z30" i="12"/>
  <c r="J30" i="12"/>
  <c r="W30" i="12"/>
  <c r="K30" i="12" s="1"/>
  <c r="Y30" i="12"/>
  <c r="AE30" i="12"/>
  <c r="AL30" i="12"/>
  <c r="X30" i="12"/>
  <c r="AB30" i="12"/>
  <c r="AD30" i="12"/>
  <c r="AF30" i="12"/>
  <c r="I30" i="12"/>
  <c r="AK30" i="12"/>
  <c r="AR30" i="12"/>
  <c r="AJ30" i="12"/>
  <c r="AP30" i="12"/>
  <c r="AM30" i="12"/>
  <c r="AN30" i="12"/>
  <c r="C30" i="12"/>
  <c r="AA30" i="12"/>
  <c r="A31" i="12"/>
  <c r="N30" i="12" l="1"/>
  <c r="S30" i="12"/>
  <c r="P30" i="12"/>
  <c r="O30" i="12"/>
  <c r="M30" i="12"/>
  <c r="F30" i="12"/>
  <c r="H30" i="12" s="1"/>
  <c r="T30" i="12"/>
  <c r="R30" i="12"/>
  <c r="AS30" i="12"/>
  <c r="L30" i="12"/>
  <c r="AG30" i="12"/>
  <c r="B31" i="12"/>
  <c r="J31" i="12" s="1"/>
  <c r="A32" i="12" a="1"/>
  <c r="U30" i="12" l="1"/>
  <c r="W31" i="12"/>
  <c r="X31" i="12"/>
  <c r="AA31" i="12"/>
  <c r="AK31" i="12"/>
  <c r="AJ31" i="12"/>
  <c r="AC31" i="12"/>
  <c r="I31" i="12"/>
  <c r="AM31" i="12"/>
  <c r="AR31" i="12"/>
  <c r="Y31" i="12"/>
  <c r="AI31" i="12"/>
  <c r="K31" i="12" s="1"/>
  <c r="D31" i="12"/>
  <c r="AE31" i="12"/>
  <c r="AO31" i="12"/>
  <c r="Z31" i="12"/>
  <c r="AF31" i="12"/>
  <c r="AB31" i="12"/>
  <c r="AD31" i="12"/>
  <c r="E31" i="12"/>
  <c r="G31" i="12" s="1"/>
  <c r="AP31" i="12"/>
  <c r="R31" i="12" s="1"/>
  <c r="AQ31" i="12"/>
  <c r="AN31" i="12"/>
  <c r="P31" i="12" s="1"/>
  <c r="AL31" i="12"/>
  <c r="C31" i="12"/>
  <c r="A32" i="12"/>
  <c r="M31" i="12" l="1"/>
  <c r="T31" i="12"/>
  <c r="O31" i="12"/>
  <c r="F31" i="12"/>
  <c r="H31" i="12" s="1"/>
  <c r="AG31" i="12"/>
  <c r="AS31" i="12"/>
  <c r="N31" i="12"/>
  <c r="Q31" i="12"/>
  <c r="S31" i="12"/>
  <c r="L31" i="12"/>
  <c r="B32" i="12"/>
  <c r="AB32" i="12" s="1"/>
  <c r="A33" i="12" a="1"/>
  <c r="U31" i="12" l="1"/>
  <c r="E32" i="12"/>
  <c r="AC32" i="12"/>
  <c r="AF32" i="12"/>
  <c r="C32" i="12"/>
  <c r="AL32" i="12"/>
  <c r="W32" i="12"/>
  <c r="AM32" i="12"/>
  <c r="Y32" i="12"/>
  <c r="AQ32" i="12"/>
  <c r="Z32" i="12"/>
  <c r="AA32" i="12"/>
  <c r="J32" i="12"/>
  <c r="AK32" i="12"/>
  <c r="AE32" i="12"/>
  <c r="AN32" i="12"/>
  <c r="P32" i="12" s="1"/>
  <c r="AR32" i="12"/>
  <c r="AP32" i="12"/>
  <c r="AD32" i="12"/>
  <c r="I32" i="12"/>
  <c r="AO32" i="12"/>
  <c r="Q32" i="12" s="1"/>
  <c r="D32" i="12"/>
  <c r="AJ32" i="12"/>
  <c r="X32" i="12"/>
  <c r="AI32" i="12"/>
  <c r="A33" i="12"/>
  <c r="F32" i="12"/>
  <c r="G32" i="12"/>
  <c r="N32" i="12" l="1"/>
  <c r="T32" i="12"/>
  <c r="O32" i="12"/>
  <c r="K32" i="12"/>
  <c r="R32" i="12"/>
  <c r="AS32" i="12"/>
  <c r="M32" i="12"/>
  <c r="L32" i="12"/>
  <c r="H32" i="12"/>
  <c r="S32" i="12"/>
  <c r="AG32" i="12"/>
  <c r="B33" i="12"/>
  <c r="AB33" i="12" s="1"/>
  <c r="A34" i="12" a="1"/>
  <c r="U32" i="12" l="1"/>
  <c r="AQ33" i="12"/>
  <c r="AM33" i="12"/>
  <c r="AO33" i="12"/>
  <c r="AL33" i="12"/>
  <c r="I33" i="12"/>
  <c r="AR33" i="12"/>
  <c r="E33" i="12"/>
  <c r="F33" i="12" s="1"/>
  <c r="C33" i="12"/>
  <c r="J33" i="12"/>
  <c r="AF33" i="12"/>
  <c r="AD33" i="12"/>
  <c r="Z33" i="12"/>
  <c r="Y33" i="12"/>
  <c r="AI33" i="12"/>
  <c r="AJ33" i="12"/>
  <c r="AA33" i="12"/>
  <c r="AC33" i="12"/>
  <c r="AE33" i="12"/>
  <c r="S33" i="12" s="1"/>
  <c r="D33" i="12"/>
  <c r="AP33" i="12"/>
  <c r="AN33" i="12"/>
  <c r="P33" i="12" s="1"/>
  <c r="AK33" i="12"/>
  <c r="X33" i="12"/>
  <c r="W33" i="12"/>
  <c r="A34" i="12"/>
  <c r="R33" i="12" l="1"/>
  <c r="N33" i="12"/>
  <c r="O33" i="12"/>
  <c r="M33" i="12"/>
  <c r="Q33" i="12"/>
  <c r="L33" i="12"/>
  <c r="AG33" i="12"/>
  <c r="G33" i="12"/>
  <c r="H33" i="12" s="1"/>
  <c r="AS33" i="12"/>
  <c r="T33" i="12"/>
  <c r="K33" i="12"/>
  <c r="B34" i="12"/>
  <c r="E34" i="12" s="1"/>
  <c r="A35" i="12" a="1"/>
  <c r="U33" i="12" l="1"/>
  <c r="AL34" i="12"/>
  <c r="AA34" i="12"/>
  <c r="X34" i="12"/>
  <c r="AD34" i="12"/>
  <c r="AC34" i="12"/>
  <c r="AO34" i="12"/>
  <c r="AI34" i="12"/>
  <c r="Y34" i="12"/>
  <c r="AR34" i="12"/>
  <c r="AK34" i="12"/>
  <c r="Z34" i="12"/>
  <c r="N34" i="12" s="1"/>
  <c r="AE34" i="12"/>
  <c r="AP34" i="12"/>
  <c r="J34" i="12"/>
  <c r="AN34" i="12"/>
  <c r="AB34" i="12"/>
  <c r="C34" i="12"/>
  <c r="AQ34" i="12"/>
  <c r="AF34" i="12"/>
  <c r="T34" i="12" s="1"/>
  <c r="I34" i="12"/>
  <c r="D34" i="12"/>
  <c r="AM34" i="12"/>
  <c r="O34" i="12" s="1"/>
  <c r="W34" i="12"/>
  <c r="AJ34" i="12"/>
  <c r="A35" i="12"/>
  <c r="F34" i="12"/>
  <c r="G34" i="12"/>
  <c r="K34" i="12" l="1"/>
  <c r="S34" i="12"/>
  <c r="P34" i="12"/>
  <c r="L34" i="12"/>
  <c r="R34" i="12"/>
  <c r="Q34" i="12"/>
  <c r="H34" i="12"/>
  <c r="M34" i="12"/>
  <c r="AS34" i="12"/>
  <c r="AG34" i="12"/>
  <c r="B35" i="12"/>
  <c r="AC35" i="12" s="1"/>
  <c r="A36" i="12" a="1"/>
  <c r="U34" i="12" l="1"/>
  <c r="AF35" i="12"/>
  <c r="AN35" i="12"/>
  <c r="AK35" i="12"/>
  <c r="D35" i="12"/>
  <c r="Y35" i="12"/>
  <c r="AM35" i="12"/>
  <c r="AQ35" i="12"/>
  <c r="AA35" i="12"/>
  <c r="AL35" i="12"/>
  <c r="W35" i="12"/>
  <c r="X35" i="12"/>
  <c r="AI35" i="12"/>
  <c r="K35" i="12" s="1"/>
  <c r="J35" i="12"/>
  <c r="AJ35" i="12"/>
  <c r="AP35" i="12"/>
  <c r="Z35" i="12"/>
  <c r="I35" i="12"/>
  <c r="AO35" i="12"/>
  <c r="Q35" i="12" s="1"/>
  <c r="AR35" i="12"/>
  <c r="T35" i="12" s="1"/>
  <c r="C35" i="12"/>
  <c r="AB35" i="12"/>
  <c r="P35" i="12" s="1"/>
  <c r="E35" i="12"/>
  <c r="AD35" i="12"/>
  <c r="AE35" i="12"/>
  <c r="A36" i="12"/>
  <c r="L35" i="12" l="1"/>
  <c r="M35" i="12"/>
  <c r="N35" i="12"/>
  <c r="R35" i="12"/>
  <c r="S35" i="12"/>
  <c r="O35" i="12"/>
  <c r="AG35" i="12"/>
  <c r="F35" i="12"/>
  <c r="AS35" i="12"/>
  <c r="G35" i="12"/>
  <c r="B36" i="12"/>
  <c r="AQ36" i="12" s="1"/>
  <c r="A37" i="12" a="1"/>
  <c r="U35" i="12" l="1"/>
  <c r="H35" i="12"/>
  <c r="AP36" i="12"/>
  <c r="AN36" i="12"/>
  <c r="AM36" i="12"/>
  <c r="AL36" i="12"/>
  <c r="AA36" i="12"/>
  <c r="AB36" i="12"/>
  <c r="C36" i="12"/>
  <c r="AF36" i="12"/>
  <c r="AJ36" i="12"/>
  <c r="AO36" i="12"/>
  <c r="AE36" i="12"/>
  <c r="S36" i="12" s="1"/>
  <c r="AI36" i="12"/>
  <c r="I36" i="12"/>
  <c r="W36" i="12"/>
  <c r="J36" i="12"/>
  <c r="AC36" i="12"/>
  <c r="Z36" i="12"/>
  <c r="Y36" i="12"/>
  <c r="D36" i="12"/>
  <c r="AK36" i="12"/>
  <c r="E36" i="12"/>
  <c r="F36" i="12" s="1"/>
  <c r="X36" i="12"/>
  <c r="L36" i="12" s="1"/>
  <c r="AR36" i="12"/>
  <c r="AD36" i="12"/>
  <c r="R36" i="12" s="1"/>
  <c r="A37" i="12"/>
  <c r="P36" i="12" l="1"/>
  <c r="O36" i="12"/>
  <c r="AS36" i="12"/>
  <c r="K36" i="12"/>
  <c r="Q36" i="12"/>
  <c r="T36" i="12"/>
  <c r="AG36" i="12"/>
  <c r="G36" i="12"/>
  <c r="H36" i="12" s="1"/>
  <c r="N36" i="12"/>
  <c r="M36" i="12"/>
  <c r="B37" i="12"/>
  <c r="Y37" i="12" s="1"/>
  <c r="A38" i="12" a="1"/>
  <c r="Z37" i="12" l="1"/>
  <c r="AQ37" i="12"/>
  <c r="U36" i="12"/>
  <c r="J37" i="12"/>
  <c r="AK37" i="12"/>
  <c r="M37" i="12" s="1"/>
  <c r="AC37" i="12"/>
  <c r="C37" i="12"/>
  <c r="E37" i="12"/>
  <c r="F37" i="12" s="1"/>
  <c r="AR37" i="12"/>
  <c r="AE37" i="12"/>
  <c r="S37" i="12" s="1"/>
  <c r="W37" i="12"/>
  <c r="AL37" i="12"/>
  <c r="AP37" i="12"/>
  <c r="X37" i="12"/>
  <c r="I37" i="12"/>
  <c r="AD37" i="12"/>
  <c r="AM37" i="12"/>
  <c r="D37" i="12"/>
  <c r="AF37" i="12"/>
  <c r="AO37" i="12"/>
  <c r="AN37" i="12"/>
  <c r="AB37" i="12"/>
  <c r="AA37" i="12"/>
  <c r="AI37" i="12"/>
  <c r="AJ37" i="12"/>
  <c r="A38" i="12"/>
  <c r="P37" i="12" l="1"/>
  <c r="N37" i="12"/>
  <c r="L37" i="12"/>
  <c r="R37" i="12"/>
  <c r="O37" i="12"/>
  <c r="Q37" i="12"/>
  <c r="G37" i="12"/>
  <c r="H37" i="12" s="1"/>
  <c r="T37" i="12"/>
  <c r="AG37" i="12"/>
  <c r="AS37" i="12"/>
  <c r="K37" i="12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U37" i="12" l="1"/>
  <c r="N38" i="12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P65" i="12" l="1"/>
  <c r="N65" i="12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N83" i="12" l="1"/>
  <c r="Q83" i="12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P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A101" i="12" a="1"/>
  <c r="Q100" i="12" l="1"/>
  <c r="N100" i="12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S103" i="12" l="1"/>
  <c r="L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O106" i="12" l="1"/>
  <c r="T106" i="12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Q114" i="12" l="1"/>
  <c r="L114" i="12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S120" i="12" l="1"/>
  <c r="P120" i="12"/>
  <c r="N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Q131" i="12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AR146" i="12"/>
  <c r="AA146" i="12"/>
  <c r="Z146" i="12"/>
  <c r="AC146" i="12"/>
  <c r="C146" i="12"/>
  <c r="A147" i="12" a="1"/>
  <c r="P146" i="12" l="1"/>
  <c r="R146" i="12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AQ151" i="12"/>
  <c r="X151" i="12"/>
  <c r="AO151" i="12"/>
  <c r="J151" i="12"/>
  <c r="E151" i="12"/>
  <c r="A152" i="12" a="1"/>
  <c r="P151" i="12" l="1"/>
  <c r="N151" i="12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I152" i="12"/>
  <c r="C152" i="12"/>
  <c r="Y152" i="12"/>
  <c r="D152" i="12"/>
  <c r="AO152" i="12"/>
  <c r="AC152" i="12"/>
  <c r="AN152" i="12"/>
  <c r="AB152" i="12"/>
  <c r="B152" i="12"/>
  <c r="E152" i="12"/>
  <c r="A153" i="12" a="1"/>
  <c r="N152" i="12" l="1"/>
  <c r="O152" i="12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P159" i="12" l="1"/>
  <c r="N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AN164" i="12"/>
  <c r="I164" i="12"/>
  <c r="AR164" i="12"/>
  <c r="AI164" i="12"/>
  <c r="AF164" i="12"/>
  <c r="A165" i="12" a="1"/>
  <c r="L164" i="12" l="1"/>
  <c r="S164" i="12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AQ181" i="12"/>
  <c r="AO181" i="12"/>
  <c r="AD181" i="12"/>
  <c r="AB181" i="12"/>
  <c r="AJ181" i="12"/>
  <c r="AR181" i="12"/>
  <c r="A182" i="12" a="1"/>
  <c r="O181" i="12" l="1"/>
  <c r="T181" i="12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M200" i="12" l="1"/>
  <c r="P200" i="12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J206" i="12"/>
  <c r="AF206" i="12"/>
  <c r="A207" i="12" a="1"/>
  <c r="Q206" i="12" l="1"/>
  <c r="R206" i="12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AE211" i="12"/>
  <c r="A212" i="12" a="1"/>
  <c r="L211" i="12" l="1"/>
  <c r="Q211" i="12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AO213" i="12"/>
  <c r="B213" i="12"/>
  <c r="AQ213" i="12"/>
  <c r="AR213" i="12"/>
  <c r="A214" i="12" a="1"/>
  <c r="M213" i="12" l="1"/>
  <c r="N213" i="12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M217" i="12" l="1"/>
  <c r="P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A221" i="12" a="1"/>
  <c r="M220" i="12" l="1"/>
  <c r="R220" i="12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A234" i="12" a="1"/>
  <c r="L233" i="12" l="1"/>
  <c r="R233" i="12"/>
  <c r="P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R235" i="12" l="1"/>
  <c r="S235" i="12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L244" i="12" l="1"/>
  <c r="R244" i="12"/>
  <c r="T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D247" i="12"/>
  <c r="AK247" i="12"/>
  <c r="A248" i="12" a="1"/>
  <c r="S247" i="12" l="1"/>
  <c r="T247" i="12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T258" i="12" l="1"/>
  <c r="O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M263" i="12" l="1"/>
  <c r="Q263" i="12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C267" i="12"/>
  <c r="AE267" i="12"/>
  <c r="AN267" i="12"/>
  <c r="AD267" i="12"/>
  <c r="J267" i="12"/>
  <c r="X267" i="12"/>
  <c r="AK267" i="12"/>
  <c r="AB267" i="12"/>
  <c r="W267" i="12"/>
  <c r="I267" i="12"/>
  <c r="A268" i="12" a="1"/>
  <c r="O267" i="12" l="1"/>
  <c r="R267" i="12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J271" i="12"/>
  <c r="AR271" i="12"/>
  <c r="A272" i="12" a="1"/>
  <c r="M271" i="12" l="1"/>
  <c r="O271" i="12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AQ273" i="12"/>
  <c r="D273" i="12"/>
  <c r="AC273" i="12"/>
  <c r="AL273" i="12"/>
  <c r="AD273" i="12"/>
  <c r="AM273" i="12"/>
  <c r="A274" i="12" a="1"/>
  <c r="L273" i="12" l="1"/>
  <c r="T273" i="12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A279" i="12" a="1"/>
  <c r="O278" i="12" l="1"/>
  <c r="N278" i="12"/>
  <c r="S278" i="12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Q279" i="12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AL283" i="12"/>
  <c r="AB283" i="12"/>
  <c r="J283" i="12"/>
  <c r="W283" i="12"/>
  <c r="AD283" i="12"/>
  <c r="X283" i="12"/>
  <c r="E283" i="12"/>
  <c r="A284" i="12" a="1"/>
  <c r="M283" i="12" l="1"/>
  <c r="O283" i="12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E291" i="12"/>
  <c r="AA291" i="12"/>
  <c r="AK291" i="12"/>
  <c r="I291" i="12"/>
  <c r="D291" i="12"/>
  <c r="A292" i="12" a="1"/>
  <c r="Q291" i="12" l="1"/>
  <c r="N291" i="12"/>
  <c r="L291" i="12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L292" i="12" l="1"/>
  <c r="M292" i="12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N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<sst xmlns="http://schemas.openxmlformats.org/spreadsheetml/2006/main" count="1998" uniqueCount="1154">
  <si>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</si>
  <si>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</si>
  <si>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</si>
  <si>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</si>
  <si>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</si>
  <si>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</si>
  <si>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</si>
  <si>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</si>
  <si>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</si>
  <si>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</si>
  <si>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</si>
  <si>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</si>
  <si>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</si>
  <si>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</si>
  <si>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</si>
  <si>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</si>
  <si>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</si>
  <si>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</si>
  <si>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</si>
  <si>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</si>
  <si>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</si>
  <si>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</si>
  <si>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</si>
  <si>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</si>
  <si>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</si>
  <si>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</si>
  <si>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</si>
  <si>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</si>
  <si>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</si>
  <si>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</si>
  <si>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</si>
  <si>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</si>
  <si>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</si>
  <si>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</si>
  <si>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</si>
  <si>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</si>
  <si>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</si>
  <si>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</si>
  <si>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</si>
  <si>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</si>
  <si>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</si>
  <si>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</si>
  <si>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</si>
  <si>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</si>
  <si>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</si>
  <si>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</si>
  <si>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</si>
  <si>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</si>
  <si>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</si>
  <si>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</si>
  <si>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</si>
  <si>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</si>
  <si>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</si>
  <si>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</si>
  <si>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</si>
  <si>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</si>
  <si>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</si>
  <si>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</si>
  <si>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</si>
  <si>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</si>
  <si>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</si>
  <si>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</si>
  <si>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</si>
  <si>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</si>
  <si>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</si>
  <si>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</si>
  <si>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</si>
  <si>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</si>
  <si>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</si>
  <si>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</si>
  <si>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</si>
  <si>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</si>
  <si>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</si>
  <si>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</si>
  <si>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</si>
  <si>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</si>
  <si>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</si>
  <si>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</si>
  <si>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</si>
  <si>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</si>
  <si>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</si>
  <si>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</si>
  <si>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</si>
  <si>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</si>
  <si>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</si>
  <si>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</si>
  <si>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</si>
  <si>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</si>
  <si>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</si>
  <si>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</si>
  <si>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</si>
  <si>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</si>
  <si>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</si>
  <si>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</si>
  <si>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</si>
  <si>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</si>
  <si>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</si>
  <si>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</si>
  <si>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</si>
  <si>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</si>
  <si>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</si>
  <si>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</si>
  <si>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</si>
  <si>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</si>
  <si>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</si>
  <si>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</si>
  <si>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</si>
  <si>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</si>
  <si>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</si>
  <si>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</si>
  <si>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</si>
  <si>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</si>
  <si>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</si>
  <si>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</si>
  <si>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</si>
  <si>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</si>
  <si>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</si>
  <si>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</si>
  <si>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</si>
  <si>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</si>
  <si>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</si>
  <si>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</si>
  <si>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</si>
  <si>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</si>
  <si>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</si>
  <si>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</si>
  <si>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</si>
  <si>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</si>
  <si>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</si>
  <si>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</si>
  <si>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</si>
  <si>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</si>
  <si>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</si>
  <si>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</si>
  <si>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</si>
  <si>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</si>
  <si>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</si>
  <si>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</si>
  <si>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</si>
  <si>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</si>
  <si>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</si>
  <si>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</si>
  <si>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</si>
  <si>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</si>
  <si>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</si>
  <si>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</si>
  <si>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</si>
  <si>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</si>
  <si>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</si>
  <si>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</si>
  <si>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</si>
  <si>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</si>
  <si>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</si>
  <si>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</si>
  <si>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</si>
  <si>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</si>
  <si>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</si>
  <si>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</si>
  <si>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</si>
  <si>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</si>
  <si>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</si>
  <si>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</si>
  <si>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</si>
  <si>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</si>
  <si>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</si>
  <si>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</si>
  <si>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</si>
  <si>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</si>
  <si>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</si>
  <si>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</si>
  <si>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</si>
  <si>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</si>
  <si>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</si>
  <si>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</si>
  <si>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</si>
  <si>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</si>
  <si>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</si>
  <si>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</si>
  <si>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</si>
  <si>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</si>
  <si>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</si>
  <si>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</si>
  <si>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</si>
  <si>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</si>
  <si>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</si>
  <si>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</si>
  <si>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</si>
  <si>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</si>
  <si>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</si>
  <si>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</si>
  <si>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</si>
  <si>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</si>
  <si>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</si>
  <si>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</si>
  <si>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</si>
  <si>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</si>
  <si>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</si>
  <si>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</si>
  <si>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</si>
  <si>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</si>
  <si>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</si>
  <si>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</si>
  <si>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</si>
  <si>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</si>
  <si>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</si>
  <si>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</si>
  <si>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</si>
  <si>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</si>
  <si>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</si>
  <si>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</si>
  <si>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</si>
  <si>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</si>
  <si>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</si>
  <si>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</si>
  <si>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</si>
  <si>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</si>
  <si>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</si>
  <si>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</si>
  <si>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</si>
  <si>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</si>
  <si>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</si>
  <si>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</si>
  <si>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</si>
  <si>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</si>
  <si>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</si>
  <si>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</si>
  <si>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</si>
  <si>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</si>
  <si>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</si>
  <si>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</si>
  <si>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</si>
  <si>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</si>
  <si>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</si>
  <si>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</si>
  <si>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</si>
  <si>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</si>
  <si>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</si>
  <si>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</si>
  <si>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</si>
  <si>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</si>
  <si>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</si>
  <si>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</si>
  <si>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</si>
  <si>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</si>
  <si>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</si>
  <si>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</si>
  <si>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</si>
  <si>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</si>
  <si>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</si>
  <si>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</si>
  <si>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</si>
  <si>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</si>
  <si>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</si>
  <si>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</si>
  <si>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</si>
  <si>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</si>
  <si>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</si>
  <si>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</si>
  <si>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</si>
  <si>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</si>
  <si>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</si>
  <si>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</si>
  <si>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</si>
  <si>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</si>
  <si>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</si>
  <si>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</si>
  <si>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</si>
  <si>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</si>
  <si>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</si>
  <si>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</si>
  <si>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</si>
  <si>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</si>
  <si>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</si>
  <si>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</si>
  <si>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</si>
  <si>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</si>
  <si>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</si>
  <si>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</si>
  <si>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</si>
  <si>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</si>
  <si>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</si>
  <si>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</si>
  <si>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</si>
  <si>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</si>
  <si>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</si>
  <si>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</si>
  <si>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</si>
  <si>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</si>
  <si>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</si>
  <si>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</si>
  <si>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</si>
  <si>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</si>
  <si>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</si>
  <si>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</si>
  <si>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</si>
  <si>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</si>
  <si>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</si>
  <si>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</si>
  <si>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</si>
  <si>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</si>
  <si>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</si>
  <si>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</si>
  <si>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</si>
  <si>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</si>
  <si>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</si>
  <si>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</si>
  <si>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</si>
  <si>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</si>
  <si>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</si>
  <si>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</si>
  <si>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</si>
  <si>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</si>
  <si>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</si>
  <si>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</si>
  <si>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</si>
  <si>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</si>
  <si>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</si>
  <si>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</si>
  <si>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</si>
  <si>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</si>
  <si>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</si>
  <si>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</si>
  <si>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</si>
  <si>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</si>
  <si>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</si>
  <si>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</si>
  <si>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</si>
  <si>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</si>
  <si>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</si>
  <si>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</si>
  <si>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</si>
  <si>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</si>
  <si>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</si>
  <si>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</si>
  <si>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</si>
  <si>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</si>
  <si>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</si>
  <si>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</si>
  <si>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</si>
  <si>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</si>
  <si>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</si>
  <si>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</si>
  <si>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</si>
  <si>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</si>
  <si>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</si>
  <si>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</si>
  <si>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</si>
  <si>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</si>
  <si>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</si>
  <si>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</si>
  <si>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</si>
  <si>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</si>
  <si>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</si>
  <si>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</si>
  <si>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</si>
  <si>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</si>
  <si>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</si>
  <si>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</si>
  <si>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</si>
  <si>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</si>
  <si>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</si>
  <si>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</si>
  <si>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</si>
  <si>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</si>
  <si>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</si>
  <si>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</si>
  <si>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</si>
  <si>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</si>
  <si>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</si>
  <si>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</si>
  <si>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</si>
  <si>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</si>
  <si>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</si>
  <si>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</si>
  <si>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</si>
  <si>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</si>
  <si>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</si>
  <si>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</si>
  <si>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</si>
  <si>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</si>
  <si>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</si>
  <si>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</si>
  <si>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</si>
  <si>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</si>
  <si>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</si>
  <si>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</si>
  <si>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</si>
  <si>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</si>
  <si>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</si>
  <si>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</si>
  <si>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</si>
  <si>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</si>
  <si>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</si>
  <si>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</si>
  <si>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</si>
  <si>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</si>
  <si>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</si>
  <si>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</si>
  <si>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</si>
  <si>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</si>
  <si>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</si>
  <si>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</si>
  <si>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</si>
  <si>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</si>
  <si>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</si>
  <si>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</si>
  <si>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</si>
  <si>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</si>
  <si>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</si>
  <si>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</si>
  <si>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</si>
  <si>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</si>
  <si>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</si>
  <si>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</si>
  <si>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</si>
  <si>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</si>
  <si>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</si>
  <si>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</si>
  <si>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</si>
  <si>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</si>
  <si>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</si>
  <si>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</si>
  <si>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</si>
  <si>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</si>
  <si>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</si>
  <si>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</si>
  <si>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</si>
  <si>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</si>
  <si>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</si>
  <si>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</si>
  <si>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</si>
  <si>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</si>
  <si>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</si>
  <si>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</si>
  <si>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</si>
  <si>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</si>
  <si>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</si>
  <si>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</si>
  <si>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</si>
  <si>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</si>
  <si>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</si>
  <si>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</si>
  <si>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</si>
  <si>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</si>
  <si>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</si>
  <si>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</si>
  <si>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</si>
  <si>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</si>
  <si>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</si>
  <si>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</si>
  <si>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</si>
  <si>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</si>
  <si>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</si>
  <si>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</si>
  <si>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</si>
  <si>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</si>
  <si>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</si>
  <si>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</si>
  <si>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</si>
  <si>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</si>
  <si>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</si>
  <si>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</si>
  <si>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</si>
  <si>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</si>
  <si>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</si>
  <si>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</si>
  <si>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</si>
  <si>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</si>
  <si>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</si>
  <si>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</si>
  <si>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</si>
  <si>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</si>
  <si>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</si>
  <si>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</si>
  <si>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</si>
  <si>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</si>
  <si>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</si>
  <si>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</si>
  <si>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</si>
  <si>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</si>
  <si>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</si>
  <si>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</si>
  <si>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</si>
  <si>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</si>
  <si>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</si>
  <si>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</si>
  <si>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</si>
  <si>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</si>
  <si>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</si>
  <si>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</si>
  <si>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</si>
  <si>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</si>
  <si>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</si>
  <si>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</si>
  <si>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</si>
  <si>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</si>
  <si>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</si>
  <si>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</si>
  <si>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</si>
  <si>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</si>
  <si>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</si>
  <si>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</si>
  <si>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</si>
  <si>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</si>
  <si>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</si>
  <si>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</si>
  <si>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</si>
  <si>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</si>
  <si>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</si>
  <si>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</si>
  <si>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</si>
  <si>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</si>
  <si>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</si>
  <si>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</si>
  <si>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</si>
  <si>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</si>
  <si>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</si>
  <si>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</si>
  <si>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</si>
  <si>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</si>
  <si>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</si>
  <si>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</si>
  <si>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</si>
  <si>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</si>
  <si>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</si>
  <si>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</si>
  <si>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</si>
  <si>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</si>
  <si>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</si>
  <si>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</si>
  <si>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</si>
  <si>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</si>
  <si>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</si>
  <si>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</si>
  <si>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</si>
  <si>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</si>
  <si>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</si>
  <si>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</si>
  <si>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</si>
  <si>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</si>
  <si>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</si>
  <si>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</si>
  <si>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</si>
  <si>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</si>
  <si>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</si>
  <si>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</si>
  <si>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</si>
  <si>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</si>
  <si>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</si>
  <si>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</si>
  <si>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</si>
  <si>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</si>
  <si>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</si>
  <si>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</si>
  <si>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</si>
  <si>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</si>
  <si>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</si>
  <si>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</si>
  <si>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</si>
  <si>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</si>
  <si>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</si>
  <si>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</si>
  <si>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</si>
  <si>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</si>
  <si>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</si>
  <si>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</si>
  <si>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</si>
  <si>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</si>
  <si>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</si>
  <si>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</si>
  <si>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</si>
  <si>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</si>
  <si>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</si>
  <si>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</si>
  <si>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</si>
  <si>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</si>
  <si>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</si>
  <si>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</si>
  <si>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</si>
  <si>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</si>
  <si>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</si>
  <si>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</si>
  <si>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</si>
  <si>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</si>
  <si>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</si>
  <si>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</si>
  <si>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</si>
  <si>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</si>
  <si>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</si>
  <si>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</si>
  <si>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</si>
  <si>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</si>
  <si>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</si>
  <si>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</si>
  <si>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</si>
  <si>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</si>
  <si>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</si>
  <si>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</si>
  <si>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</si>
  <si>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</si>
  <si>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</si>
  <si>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</si>
  <si>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</si>
  <si>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</si>
  <si>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</si>
  <si>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</si>
  <si>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</si>
  <si>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</si>
  <si>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</si>
  <si>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</si>
  <si>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</si>
  <si>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</si>
  <si>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</si>
  <si>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</si>
  <si>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</si>
  <si>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</si>
  <si>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</si>
  <si>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</si>
  <si>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</si>
  <si>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</si>
  <si>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</si>
  <si>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</si>
  <si>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</si>
  <si>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</si>
  <si>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</si>
  <si>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</si>
  <si>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</si>
  <si>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</si>
  <si>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</si>
  <si>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</si>
  <si>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</si>
  <si>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</si>
  <si>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</si>
  <si>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</si>
  <si>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</si>
  <si>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</si>
  <si>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</si>
  <si>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</si>
  <si>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</si>
  <si>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</si>
  <si>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</si>
  <si>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</si>
  <si>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</si>
  <si>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</si>
  <si>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</si>
  <si>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</si>
  <si>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</si>
  <si>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</si>
  <si>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</si>
  <si>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</si>
  <si>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</si>
  <si>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</si>
  <si>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</si>
  <si>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</si>
  <si>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</si>
  <si>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</si>
  <si>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</si>
  <si>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</si>
  <si>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</si>
  <si>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</si>
  <si>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</si>
  <si>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</si>
  <si>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</si>
  <si>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</si>
  <si>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</si>
  <si>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</si>
  <si>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</si>
  <si>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</si>
  <si>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</si>
  <si>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</si>
  <si>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</si>
  <si>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</si>
  <si>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</si>
  <si>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</si>
  <si>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</si>
  <si>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</si>
  <si>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</si>
  <si>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</si>
  <si>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</si>
  <si>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</si>
  <si>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</si>
  <si>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</si>
  <si>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</si>
  <si>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</si>
  <si>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</si>
  <si>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</si>
  <si>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</si>
  <si>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</si>
  <si>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</si>
  <si>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</si>
  <si>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</si>
  <si>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</si>
  <si>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</si>
  <si>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</si>
  <si>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</si>
  <si>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</si>
  <si>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</si>
  <si>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</si>
  <si>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</si>
  <si>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</si>
  <si>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</si>
  <si>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</si>
  <si>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</si>
  <si>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</si>
  <si>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</si>
  <si>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</si>
  <si>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</si>
  <si>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</si>
  <si>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</si>
  <si>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</si>
  <si>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</si>
  <si>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</si>
  <si>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</si>
  <si>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</si>
  <si>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</si>
  <si>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</si>
  <si>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</si>
  <si>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</si>
  <si>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</si>
  <si>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</si>
  <si>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</si>
  <si>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</si>
  <si>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</si>
  <si>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</si>
  <si>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</si>
  <si>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</si>
  <si>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</si>
  <si>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</si>
  <si>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</si>
  <si>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</si>
  <si>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</si>
  <si>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</si>
  <si>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</si>
  <si>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</si>
  <si>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</si>
  <si>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</si>
  <si>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</si>
  <si>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</si>
  <si>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</si>
  <si>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</si>
  <si>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</si>
  <si>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</si>
  <si>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</si>
  <si>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</si>
  <si>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</si>
  <si>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</si>
  <si>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</si>
  <si>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</si>
  <si>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</si>
  <si>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</si>
  <si>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</si>
  <si>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</si>
  <si>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</si>
  <si>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</si>
  <si>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</si>
  <si>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</si>
  <si>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</si>
  <si>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</si>
  <si>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</si>
  <si>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</si>
  <si>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</si>
  <si>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</si>
  <si>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</si>
  <si>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</si>
  <si>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</si>
  <si>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</si>
  <si>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</si>
  <si>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</si>
  <si>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</si>
  <si>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</si>
  <si>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</si>
  <si>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</si>
  <si>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</si>
  <si>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</si>
  <si>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</si>
  <si>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</si>
  <si>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</si>
  <si>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</si>
  <si>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</si>
  <si>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</si>
  <si>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</si>
  <si>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</si>
  <si>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</si>
  <si>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</si>
  <si>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</si>
  <si>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</si>
  <si>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</si>
  <si>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</si>
  <si>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</si>
  <si>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</si>
  <si>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</si>
  <si>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</si>
  <si>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</si>
  <si>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</si>
  <si>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</si>
  <si>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</si>
  <si>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</si>
  <si>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</si>
  <si>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</si>
  <si>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</si>
  <si>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</si>
  <si>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</si>
  <si>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</si>
  <si>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</si>
  <si>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</si>
  <si>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</si>
  <si>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</si>
  <si>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</si>
  <si>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</si>
  <si>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</si>
  <si>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</si>
  <si>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</si>
  <si>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</si>
  <si>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</si>
  <si>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</si>
  <si>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</si>
  <si>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</si>
  <si>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</si>
  <si>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</si>
  <si>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</si>
  <si>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</si>
  <si>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</si>
  <si>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</si>
  <si>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</si>
  <si>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</si>
  <si>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</si>
  <si>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</si>
  <si>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</si>
  <si>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</si>
  <si>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</si>
  <si>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</si>
  <si>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</si>
  <si>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</si>
  <si>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</si>
  <si>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</si>
  <si>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</si>
  <si>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</si>
  <si>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</si>
  <si>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</si>
  <si>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</si>
  <si>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</si>
  <si>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</si>
  <si>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</si>
  <si>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</si>
  <si>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</si>
  <si>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</si>
  <si>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</si>
  <si>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</si>
  <si>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</si>
  <si>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</si>
  <si>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</si>
  <si>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</si>
  <si>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</si>
  <si>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</si>
  <si>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</si>
  <si>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</si>
  <si>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</si>
  <si>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</si>
  <si>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</si>
  <si>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</si>
  <si>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</si>
  <si>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</si>
  <si>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</si>
  <si>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</si>
  <si>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</si>
  <si>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</si>
  <si>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</si>
  <si>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</si>
  <si>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</si>
  <si>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</si>
  <si>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</si>
  <si>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</si>
  <si>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</si>
  <si>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</si>
  <si>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</si>
  <si>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</si>
  <si>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</si>
  <si>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</si>
  <si>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</si>
  <si>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</si>
  <si>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</si>
  <si>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</si>
  <si>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</si>
  <si>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</si>
  <si>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</si>
  <si>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</si>
  <si>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</si>
  <si>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</si>
  <si>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</si>
  <si>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</si>
  <si>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</si>
  <si>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</si>
  <si>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</si>
  <si>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</si>
  <si>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</si>
  <si>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</si>
  <si>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</si>
  <si>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</si>
  <si>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</si>
  <si>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</si>
  <si>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</si>
  <si>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</si>
  <si>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</si>
  <si>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</si>
  <si>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</si>
  <si>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</si>
  <si>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</si>
  <si>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</si>
  <si>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</si>
  <si>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</si>
  <si>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</si>
  <si>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</si>
  <si>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</si>
  <si>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</si>
  <si>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</si>
  <si>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</si>
  <si>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</si>
  <si>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</si>
  <si>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</si>
  <si>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</si>
  <si>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</si>
  <si>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</si>
  <si>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</si>
  <si>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</si>
  <si>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</si>
  <si>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</si>
  <si>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</si>
  <si>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</si>
  <si>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</si>
  <si>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</si>
  <si>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</si>
  <si>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</si>
  <si>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</si>
  <si>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</si>
  <si>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</si>
  <si>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</si>
  <si>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</si>
  <si>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</si>
  <si>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</si>
  <si>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</si>
  <si>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</si>
  <si>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</si>
  <si>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</si>
  <si>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</si>
  <si>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</si>
  <si>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</si>
  <si>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</si>
  <si>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</si>
  <si>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</si>
  <si>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</si>
  <si>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</si>
  <si>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</si>
  <si>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</si>
  <si>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</si>
  <si>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</si>
  <si>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</si>
  <si>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</si>
  <si>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</si>
  <si>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</si>
  <si>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</si>
  <si>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</si>
  <si>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</si>
  <si>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</si>
  <si>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</si>
  <si>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</si>
  <si>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</si>
  <si>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</si>
  <si>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</si>
  <si>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</si>
  <si>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</si>
  <si>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</si>
  <si>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</si>
  <si>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</si>
  <si>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</si>
  <si>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</si>
  <si>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</si>
  <si>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</si>
  <si>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</si>
  <si>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</si>
  <si>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</si>
  <si>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</si>
  <si>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</si>
  <si>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</si>
  <si>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</si>
  <si>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</si>
  <si>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</si>
  <si>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</si>
  <si>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</si>
  <si>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</si>
  <si>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</si>
  <si>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</si>
  <si>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</si>
  <si>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</si>
  <si>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</si>
  <si>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</si>
  <si>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</si>
  <si>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</si>
  <si>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</si>
  <si>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</si>
  <si>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</si>
  <si>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</si>
  <si>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</si>
  <si>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</si>
  <si>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</si>
  <si>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</si>
  <si>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</si>
  <si>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</si>
  <si>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</si>
  <si>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</si>
  <si>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</si>
  <si>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</si>
  <si>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</si>
  <si>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</si>
  <si>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</si>
  <si>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</si>
  <si>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</si>
  <si>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</si>
  <si>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</si>
  <si>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</si>
  <si>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</si>
  <si>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</si>
  <si>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</si>
  <si>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</si>
  <si>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</si>
  <si>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</si>
  <si>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</si>
  <si>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</si>
  <si>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</si>
  <si>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</si>
  <si>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</si>
  <si>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</si>
  <si>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</si>
  <si>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</si>
  <si>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</si>
  <si>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</si>
  <si>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</si>
  <si>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</si>
  <si>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</si>
  <si>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</si>
  <si>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</si>
  <si>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</si>
  <si>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</si>
  <si>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</si>
  <si>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</si>
  <si>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</si>
  <si>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</si>
  <si>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</si>
  <si>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</si>
  <si>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</si>
  <si>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</si>
  <si>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</si>
  <si>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</si>
  <si>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</si>
  <si>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</si>
  <si>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</si>
  <si>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</si>
  <si>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</si>
  <si>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</si>
  <si>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</si>
  <si>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</si>
  <si>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</si>
  <si>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</si>
  <si>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</si>
  <si>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</si>
  <si>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</si>
  <si>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</si>
  <si>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</si>
  <si>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</si>
  <si>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</si>
  <si>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</si>
  <si>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</si>
  <si>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</si>
  <si>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</si>
  <si>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</si>
  <si>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</si>
  <si>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</si>
  <si>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</si>
  <si>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</si>
  <si>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</si>
  <si>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</si>
  <si>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</si>
  <si>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</si>
  <si>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</si>
  <si>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</si>
  <si>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</si>
  <si>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</si>
  <si>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</si>
  <si>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</si>
  <si>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</si>
  <si>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</si>
  <si>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</si>
  <si>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</si>
  <si>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</si>
  <si>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</si>
  <si>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</si>
  <si>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</si>
  <si>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</si>
  <si>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</si>
  <si>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</si>
  <si>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</si>
  <si>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</si>
  <si>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</si>
  <si>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</si>
  <si>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</si>
  <si>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</si>
  <si>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</si>
  <si>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</si>
  <si>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</si>
  <si>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</si>
  <si>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</si>
  <si>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</si>
  <si>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</si>
  <si>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</si>
  <si>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</si>
  <si>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</si>
  <si>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</si>
  <si>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</si>
  <si>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</si>
  <si>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</si>
  <si>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</si>
  <si>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</si>
  <si>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</si>
  <si>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</si>
  <si>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</si>
  <si>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IoTou</t>
  </si>
  <si>
    <t>Lei</t>
  </si>
  <si>
    <t>Justin Lei</t>
  </si>
  <si>
    <t>Tomiyama</t>
  </si>
  <si>
    <t>Dominic Tomiyama</t>
  </si>
  <si>
    <t>Chau</t>
  </si>
  <si>
    <t>Ava chiang</t>
  </si>
  <si>
    <t>Pat phan</t>
  </si>
  <si>
    <t>Ava chiang</t>
    <phoneticPr fontId="31" type="noConversion"/>
  </si>
  <si>
    <t>Zoe Vu</t>
    <phoneticPr fontId="31" type="noConversion"/>
  </si>
  <si>
    <t>Pat phan</t>
    <phoneticPr fontId="31" type="noConversion"/>
  </si>
  <si>
    <t>Mari Bui</t>
    <phoneticPr fontId="31" type="noConversion"/>
  </si>
  <si>
    <t>Quenny Li</t>
    <phoneticPr fontId="31" type="noConversion"/>
  </si>
  <si>
    <t>Ami Nguyen</t>
    <phoneticPr fontId="31" type="noConversion"/>
  </si>
  <si>
    <t>Agnes Viola</t>
    <phoneticPr fontId="31" type="noConversion"/>
  </si>
  <si>
    <t>Amy Hou</t>
    <phoneticPr fontId="31" type="noConversion"/>
  </si>
  <si>
    <t>Jordan Tan</t>
    <phoneticPr fontId="31" type="noConversion"/>
  </si>
  <si>
    <t>Wendy Hsu</t>
    <phoneticPr fontId="31" type="noConversion"/>
  </si>
  <si>
    <t>amber wu</t>
  </si>
  <si>
    <t>Ami nguyen</t>
  </si>
  <si>
    <t>earl wang</t>
  </si>
  <si>
    <t>lina do</t>
  </si>
  <si>
    <t>shaw xiao</t>
  </si>
  <si>
    <t>mimi le</t>
  </si>
  <si>
    <t>tina zhu</t>
  </si>
  <si>
    <t>kris liu</t>
  </si>
  <si>
    <t>Jennifer lin</t>
  </si>
  <si>
    <t>lavi jiang</t>
  </si>
  <si>
    <t>Theresa chow</t>
  </si>
  <si>
    <t>Simon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</si>
</sst>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42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theme="1"/>
      <name val="&quot;Helvetica Neue&quot;"/>
    </font>
    <font>
      <sz val="20"/>
      <color theme="1"/>
      <name val="&quot;Helvetica Neue&quot;"/>
    </font>
    <font>
      <sz val="18"/>
      <color rgb="FF0C0C0C"/>
      <name val="Helvetica Neue"/>
      <family val="2"/>
    </font>
    <font>
      <sz val="18"/>
      <color theme="1"/>
      <name val="Helvetica Neue"/>
      <family val="2"/>
    </font>
    <font>
      <sz val="20"/>
      <color theme="1"/>
      <name val="Helvetica Neue"/>
      <family val="1"/>
      <charset val="136"/>
    </font>
    <font>
      <sz val="20"/>
      <color rgb="FF000000"/>
      <name val="Calibri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02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wrapText="1"/>
      <protection locked="0"/>
    </xf>
    <xf numFmtId="0" fontId="36" fillId="0" borderId="0" xfId="0" applyFont="1" applyAlignment="1" applyProtection="1">
      <alignment horizontal="center" wrapText="1"/>
      <protection locked="0"/>
    </xf>
    <xf numFmtId="0" fontId="37" fillId="0" borderId="0" xfId="0" applyFont="1" applyAlignment="1" applyProtection="1">
      <alignment horizontal="center" wrapText="1"/>
      <protection locked="0"/>
    </xf>
    <xf numFmtId="0" fontId="38" fillId="0" borderId="0" xfId="0" applyFont="1" applyAlignment="1" applyProtection="1">
      <alignment horizontal="center" wrapText="1"/>
      <protection locked="0"/>
    </xf>
    <xf numFmtId="0" fontId="39" fillId="0" borderId="3" xfId="0" applyFont="1" applyBorder="1" applyAlignment="1" applyProtection="1">
      <alignment horizontal="center"/>
      <protection locked="0"/>
    </xf>
    <xf numFmtId="0" fontId="39" fillId="0" borderId="4" xfId="0" applyFont="1" applyBorder="1" applyAlignment="1" applyProtection="1">
      <alignment horizontal="center"/>
      <protection locked="0"/>
    </xf>
    <xf numFmtId="0" fontId="39" fillId="0" borderId="5" xfId="0" applyFont="1" applyBorder="1" applyAlignment="1" applyProtection="1">
      <alignment horizontal="center"/>
      <protection locked="0"/>
    </xf>
    <xf numFmtId="0" fontId="39" fillId="0" borderId="0" xfId="0" applyFont="1" applyAlignment="1" applyProtection="1">
      <alignment horizont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41" fillId="0" borderId="0" xfId="0" applyFont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wrapText="1"/>
      <protection locked="0"/>
    </xf>
    <xf numFmtId="0" fontId="4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0" fontId="30" fillId="0" borderId="4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6">
        <f t="shared" ref="A2:A33" si="0">IF(ISNA(AZ2),"",AZ2)</f>
        <v>10156</v>
      </c>
      <c r="B2" s="74" t="s">
        <v>26</v>
      </c>
      <c r="C2" s="86" t="s">
        <v>1129</v>
      </c>
      <c r="D2" s="77">
        <v>0.54166666666666663</v>
      </c>
      <c r="E2" s="77">
        <v>0.96875</v>
      </c>
      <c r="F2" s="44">
        <f>BA2-BB2</f>
        <v>9.25</v>
      </c>
      <c r="G2" s="77">
        <v>0.39583333333333331</v>
      </c>
      <c r="H2" s="77">
        <v>0.75</v>
      </c>
      <c r="I2" s="44">
        <f>BF2-BG2</f>
        <v>8</v>
      </c>
      <c r="J2" s="77">
        <v>0.46527777777777779</v>
      </c>
      <c r="K2" s="77">
        <v>0.79166666666666663</v>
      </c>
      <c r="L2" s="44">
        <f>BK2-BL2</f>
        <v>7.3333333333333321</v>
      </c>
      <c r="M2" s="77">
        <v>0.39583333333333331</v>
      </c>
      <c r="N2" s="77">
        <v>0.75</v>
      </c>
      <c r="O2" s="44">
        <f>BP2-BQ2</f>
        <v>8</v>
      </c>
      <c r="P2" s="77">
        <v>0.55208333333333337</v>
      </c>
      <c r="Q2" s="77">
        <v>0.875</v>
      </c>
      <c r="R2" s="44">
        <f>BU2-BV2</f>
        <v>7.2499999999999991</v>
      </c>
      <c r="S2" s="77">
        <v>0.55138888888888893</v>
      </c>
      <c r="T2" s="77">
        <v>0.98402777777777772</v>
      </c>
      <c r="U2" s="44">
        <f>BZ2-CA2</f>
        <v>9.3833333333333311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49.216666666666661</v>
      </c>
      <c r="AC2" s="23"/>
      <c r="AD2" s="81">
        <v>-10.07</v>
      </c>
      <c r="AE2" s="7">
        <f t="shared" ref="AE2:AE40" si="1">SUMIF($BC$1:$CI$1,AE$1,$BC2:$CI2)+AD2</f>
        <v>28.513333333333328</v>
      </c>
      <c r="AF2" s="81"/>
      <c r="AG2" s="7">
        <f t="shared" ref="AG2:AG40" si="2">SUMIF($BC$1:$CI$1,AG$1,$BC2:$CI2)+AF2</f>
        <v>9.3833333333333311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1.2500000000000009</v>
      </c>
      <c r="AN2" s="81"/>
      <c r="AO2" s="7">
        <f t="shared" ref="AO2:AO40" si="6">SUMIF($BC$1:$CI$1,AO$1,$BC2:$CI2)+AN2</f>
        <v>0</v>
      </c>
      <c r="AP2" s="30">
        <f>CK2</f>
        <v>6</v>
      </c>
      <c r="AQ2" s="81"/>
      <c r="AR2" s="81"/>
      <c r="AS2" s="81"/>
      <c r="AT2" s="44">
        <f>AE2+AG2+AI2+AK2+AM2+AO2+SUM(AQ2:AS2)</f>
        <v>39.146666666666661</v>
      </c>
      <c r="AU2" s="81"/>
      <c r="AV2" s="5"/>
      <c r="AW2" s="5"/>
      <c r="AX2" s="5"/>
      <c r="AY2" s="5"/>
      <c r="AZ2" s="24">
        <f>VLOOKUP(C2,Employees!D:H,5,FALSE)</f>
        <v>10156</v>
      </c>
      <c r="BA2" s="5">
        <f>IF(ISBLANK(D2),0,(E2-D2)*24)</f>
        <v>10.25</v>
      </c>
      <c r="BB2" s="5">
        <f>IF(BA2&gt;$AY$1,1,IF(BA2&gt;=$AX$1,0.5,0))</f>
        <v>1</v>
      </c>
      <c r="BC2" s="5">
        <f>BA2-BB2-BD2-BE2</f>
        <v>7.9999999999999991</v>
      </c>
      <c r="BD2" s="5">
        <f>IF(AND(E2&gt;$AV$1, D2&lt;$AW$1),(MIN(E2,$AW$1)-MAX(D2,$AV$1))*24,0)</f>
        <v>1.2500000000000009</v>
      </c>
      <c r="BE2" s="5">
        <f>IF(E2&gt;$AW$1,(E2-MAX(D2,$AW$1))*24,0)</f>
        <v>0</v>
      </c>
      <c r="BF2" s="5">
        <f t="shared" ref="BF2" si="7">IF(ISBLANK(G2),0,(H2-G2)*24)</f>
        <v>8.5</v>
      </c>
      <c r="BG2" s="5">
        <f>IF(BF2&gt;$AY$1,1,IF(BF2&gt;=$AX$1,0.5,0))</f>
        <v>0.5</v>
      </c>
      <c r="BH2" s="5">
        <f>BF2-BG2-BI2-BJ2</f>
        <v>8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7.8333333333333321</v>
      </c>
      <c r="BL2" s="5">
        <f>IF(BK2&gt;$AY$1,1,IF(BK2&gt;=$AX$1,0.5,0))</f>
        <v>0.5</v>
      </c>
      <c r="BM2" s="5">
        <f>BK2-BL2-BN2-BO2</f>
        <v>7.3333333333333321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8.5</v>
      </c>
      <c r="BQ2" s="5">
        <f>IF(BP2&gt;$AY$1,1,IF(BP2&gt;=$AX$1,0.5,0))</f>
        <v>0.5</v>
      </c>
      <c r="BR2" s="5">
        <f>BP2-BQ2-BS2-BT2</f>
        <v>8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7.7499999999999991</v>
      </c>
      <c r="BV2" s="5">
        <f>IF(BU2&gt;$AY$1,1,IF(BU2&gt;=$AX$1,0.5,0))</f>
        <v>0.5</v>
      </c>
      <c r="BW2" s="5">
        <f>BU2-BV2-BX2-BY2</f>
        <v>7.2499999999999991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10.383333333333331</v>
      </c>
      <c r="CA2" s="5">
        <f>IF(BZ2&gt;$AY$1,1,IF(BZ2&gt;=$AX$1,0.5,0))</f>
        <v>1</v>
      </c>
      <c r="CB2" s="5">
        <f>BZ2-CA2-CC2-CD2</f>
        <v>7.7666666666666648</v>
      </c>
      <c r="CC2" s="5">
        <f>IF(AND(T2&gt;$AV$1, S2&lt;$AW$1),(MIN(T2,$AW$1)-MAX(S2,$AV$1))*24,0)</f>
        <v>1.6166666666666663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38" customHeight="1">
      <c r="A3" s="76">
        <f t="shared" si="0"/>
        <v>10180</v>
      </c>
      <c r="B3" s="74" t="s">
        <v>26</v>
      </c>
      <c r="C3" s="87" t="s">
        <v>543</v>
      </c>
      <c r="D3" s="79"/>
      <c r="E3" s="77"/>
      <c r="F3" s="44">
        <f t="shared" ref="F3:F69" si="15">BA3-BB3</f>
        <v>0</v>
      </c>
      <c r="G3" s="79">
        <v>0.54166666666666663</v>
      </c>
      <c r="H3" s="77">
        <v>0.96527777777777779</v>
      </c>
      <c r="I3" s="44">
        <f t="shared" ref="I3:I69" si="16">BF3-BG3</f>
        <v>9.1666666666666679</v>
      </c>
      <c r="J3" s="79"/>
      <c r="K3" s="77"/>
      <c r="L3" s="44">
        <f t="shared" ref="L3:L69" si="17">BK3-BL3</f>
        <v>0</v>
      </c>
      <c r="M3" s="79">
        <v>0.54166666666666663</v>
      </c>
      <c r="N3" s="77">
        <v>0.96388888888888891</v>
      </c>
      <c r="O3" s="44">
        <f t="shared" ref="O3:O69" si="18">BP3-BQ3</f>
        <v>9.1333333333333346</v>
      </c>
      <c r="P3" s="79">
        <v>0.5</v>
      </c>
      <c r="Q3" s="77">
        <v>0.79166666666666663</v>
      </c>
      <c r="R3" s="44">
        <f t="shared" ref="R3:R69" si="19">BU3-BV3</f>
        <v>6.4999999999999991</v>
      </c>
      <c r="S3" s="79"/>
      <c r="T3" s="77"/>
      <c r="U3" s="44">
        <f t="shared" ref="U3:U69" si="20">BZ3-CA3</f>
        <v>0</v>
      </c>
      <c r="V3" s="79"/>
      <c r="W3" s="77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24.800000000000004</v>
      </c>
      <c r="AC3" s="23"/>
      <c r="AD3" s="81"/>
      <c r="AE3" s="7">
        <f t="shared" si="1"/>
        <v>22.5</v>
      </c>
      <c r="AF3" s="81"/>
      <c r="AG3" s="7">
        <f t="shared" si="2"/>
        <v>0</v>
      </c>
      <c r="AH3" s="81"/>
      <c r="AI3" s="7">
        <f t="shared" si="3"/>
        <v>0</v>
      </c>
      <c r="AJ3" s="81"/>
      <c r="AK3" s="7">
        <f t="shared" si="4"/>
        <v>0</v>
      </c>
      <c r="AL3" s="81"/>
      <c r="AM3" s="7">
        <f t="shared" si="5"/>
        <v>2.3000000000000025</v>
      </c>
      <c r="AN3" s="81"/>
      <c r="AO3" s="7">
        <f t="shared" si="6"/>
        <v>0</v>
      </c>
      <c r="AP3" s="30">
        <f t="shared" ref="AP3:AP69" si="23">CK3</f>
        <v>3</v>
      </c>
      <c r="AQ3" s="81"/>
      <c r="AR3" s="81"/>
      <c r="AS3" s="81"/>
      <c r="AT3" s="44">
        <f t="shared" ref="AT3:AT69" si="24">AE3+AG3+AI3+AK3+AM3+AO3+SUM(AQ3:AS3)</f>
        <v>24.800000000000004</v>
      </c>
      <c r="AU3" s="81"/>
      <c r="AV3" s="5"/>
      <c r="AW3" s="5"/>
      <c r="AX3" s="5"/>
      <c r="AY3" s="5"/>
      <c r="AZ3" s="24">
        <f>VLOOKUP(C3,Employees!D:H,5,FALSE)</f>
        <v>10180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10.166666666666668</v>
      </c>
      <c r="BG3" s="5">
        <f t="shared" ref="BG3:BG66" si="30">IF(BF3&gt;$AY$1,1,IF(BF3&gt;=$AX$1,0.5,0))</f>
        <v>1</v>
      </c>
      <c r="BH3" s="5">
        <f t="shared" ref="BH3:BH66" si="31">BF3-BG3-BI3-BJ3</f>
        <v>8</v>
      </c>
      <c r="BI3" s="5">
        <f t="shared" ref="BI3:BI66" si="32">IF(AND(H3&gt;$AV$1,G3&lt;$AW$1),(MIN(H3,$AW$1)-MAX(G3,$AV$1))*24,0)</f>
        <v>1.1666666666666679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10.133333333333335</v>
      </c>
      <c r="BQ3" s="5">
        <f t="shared" ref="BQ3:BQ66" si="40">IF(BP3&gt;$AY$1,1,IF(BP3&gt;=$AX$1,0.5,0))</f>
        <v>1</v>
      </c>
      <c r="BR3" s="5">
        <f t="shared" ref="BR3:BR66" si="41">BP3-BQ3-BS3-BT3</f>
        <v>8</v>
      </c>
      <c r="BS3" s="5">
        <f t="shared" ref="BS3:BS66" si="42">IF(AND(N3&gt;$AV$1, M3&lt;$AW$1),(MIN(N3,$AW$1)-MAX(M3,$AV$1))*24,0)</f>
        <v>1.1333333333333346</v>
      </c>
      <c r="BT3" s="5">
        <f t="shared" ref="BT3:BT66" si="43">IF(N3&gt;$AW$1,(N3-MAX(M3,$AW$1))*24,0)</f>
        <v>0</v>
      </c>
      <c r="BU3" s="5">
        <f t="shared" ref="BU3:BU66" si="44">IF(ISBLANK(P3),0,(Q3-P3)*24)</f>
        <v>6.9999999999999991</v>
      </c>
      <c r="BV3" s="5">
        <f t="shared" ref="BV3:BV66" si="45">IF(BU3&gt;$AY$1,1,IF(BU3&gt;=$AX$1,0.5,0))</f>
        <v>0.5</v>
      </c>
      <c r="BW3" s="5">
        <f t="shared" ref="BW3:BW66" si="46">BU3-BV3-BX3-BY3</f>
        <v>6.4999999999999991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3</v>
      </c>
    </row>
    <row r="4" spans="1:89" ht="38" customHeight="1">
      <c r="A4" s="76">
        <f t="shared" si="0"/>
        <v>10038</v>
      </c>
      <c r="B4" s="74" t="s">
        <v>26</v>
      </c>
      <c r="C4" s="87" t="s">
        <v>401</v>
      </c>
      <c r="D4" s="77"/>
      <c r="E4" s="77"/>
      <c r="F4" s="44">
        <f t="shared" si="15"/>
        <v>0</v>
      </c>
      <c r="G4" s="79"/>
      <c r="H4" s="77"/>
      <c r="I4" s="44">
        <f t="shared" si="16"/>
        <v>0</v>
      </c>
      <c r="J4" s="77"/>
      <c r="K4" s="77"/>
      <c r="L4" s="44">
        <f t="shared" si="17"/>
        <v>0</v>
      </c>
      <c r="M4" s="79"/>
      <c r="N4" s="77"/>
      <c r="O4" s="44">
        <f t="shared" si="18"/>
        <v>0</v>
      </c>
      <c r="P4" s="77"/>
      <c r="Q4" s="77"/>
      <c r="R4" s="44">
        <f t="shared" si="19"/>
        <v>0</v>
      </c>
      <c r="S4" s="77">
        <v>0.5</v>
      </c>
      <c r="T4" s="77">
        <v>0.83333333333333337</v>
      </c>
      <c r="U4" s="44">
        <f t="shared" si="20"/>
        <v>7.5</v>
      </c>
      <c r="V4" s="77">
        <v>0.39583333333333331</v>
      </c>
      <c r="W4" s="77">
        <v>0.75</v>
      </c>
      <c r="X4" s="44">
        <f t="shared" si="21"/>
        <v>8</v>
      </c>
      <c r="Y4" s="44"/>
      <c r="Z4" s="44"/>
      <c r="AA4" s="44"/>
      <c r="AB4" s="44">
        <f t="shared" si="22"/>
        <v>15.5</v>
      </c>
      <c r="AC4" s="23"/>
      <c r="AD4" s="81"/>
      <c r="AE4" s="7">
        <f t="shared" si="1"/>
        <v>0</v>
      </c>
      <c r="AF4" s="81"/>
      <c r="AG4" s="7">
        <f t="shared" si="2"/>
        <v>7.5</v>
      </c>
      <c r="AH4" s="81"/>
      <c r="AI4" s="7">
        <f t="shared" si="3"/>
        <v>8</v>
      </c>
      <c r="AJ4" s="81"/>
      <c r="AK4" s="7">
        <f t="shared" si="4"/>
        <v>0</v>
      </c>
      <c r="AL4" s="81"/>
      <c r="AM4" s="7">
        <f t="shared" si="5"/>
        <v>0</v>
      </c>
      <c r="AN4" s="81"/>
      <c r="AO4" s="7">
        <f t="shared" si="6"/>
        <v>0</v>
      </c>
      <c r="AP4" s="30">
        <f t="shared" si="23"/>
        <v>2</v>
      </c>
      <c r="AQ4" s="81"/>
      <c r="AR4" s="81"/>
      <c r="AS4" s="81"/>
      <c r="AT4" s="44">
        <f t="shared" si="24"/>
        <v>15.5</v>
      </c>
      <c r="AU4" s="81"/>
      <c r="AV4" s="5"/>
      <c r="AW4" s="5"/>
      <c r="AX4" s="5"/>
      <c r="AY4" s="5"/>
      <c r="AZ4" s="24">
        <f>VLOOKUP(C4,Employees!D:H,5,FALSE)</f>
        <v>10038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8</v>
      </c>
      <c r="CA4" s="5">
        <f t="shared" si="49"/>
        <v>0.5</v>
      </c>
      <c r="CB4" s="5">
        <f t="shared" si="50"/>
        <v>7.5</v>
      </c>
      <c r="CC4" s="5">
        <f t="shared" si="51"/>
        <v>0</v>
      </c>
      <c r="CD4" s="5">
        <f t="shared" si="52"/>
        <v>0</v>
      </c>
      <c r="CE4" s="5">
        <f t="shared" si="53"/>
        <v>8.5</v>
      </c>
      <c r="CF4" s="5">
        <f t="shared" si="54"/>
        <v>0.5</v>
      </c>
      <c r="CG4" s="5">
        <f t="shared" si="55"/>
        <v>8</v>
      </c>
      <c r="CH4" s="5">
        <f t="shared" si="56"/>
        <v>0</v>
      </c>
      <c r="CI4" s="5">
        <f t="shared" si="57"/>
        <v>0</v>
      </c>
      <c r="CJ4" s="5"/>
      <c r="CK4" s="4">
        <f t="shared" si="14"/>
        <v>2</v>
      </c>
    </row>
    <row r="5" spans="1:89" ht="38" customHeight="1">
      <c r="A5" s="76">
        <f t="shared" si="0"/>
        <v>10045</v>
      </c>
      <c r="B5" s="74" t="s">
        <v>26</v>
      </c>
      <c r="C5" s="86" t="s">
        <v>413</v>
      </c>
      <c r="D5" s="77">
        <v>0.39583333333333331</v>
      </c>
      <c r="E5" s="77">
        <v>0.75</v>
      </c>
      <c r="F5" s="44">
        <f t="shared" si="15"/>
        <v>8</v>
      </c>
      <c r="G5" s="77"/>
      <c r="H5" s="77"/>
      <c r="I5" s="44">
        <f t="shared" si="16"/>
        <v>0</v>
      </c>
      <c r="J5" s="79">
        <v>0.54166666666666663</v>
      </c>
      <c r="K5" s="77">
        <v>0.96736111111111112</v>
      </c>
      <c r="L5" s="44">
        <f t="shared" si="17"/>
        <v>9.2166666666666686</v>
      </c>
      <c r="M5" s="77"/>
      <c r="N5" s="77"/>
      <c r="O5" s="44">
        <f t="shared" si="18"/>
        <v>0</v>
      </c>
      <c r="P5" s="77"/>
      <c r="Q5" s="77"/>
      <c r="R5" s="44">
        <f t="shared" si="19"/>
        <v>0</v>
      </c>
      <c r="S5" s="77"/>
      <c r="T5" s="77"/>
      <c r="U5" s="44">
        <f t="shared" si="20"/>
        <v>0</v>
      </c>
      <c r="V5" s="77"/>
      <c r="W5" s="77"/>
      <c r="X5" s="44">
        <f t="shared" si="21"/>
        <v>0</v>
      </c>
      <c r="Y5" s="44"/>
      <c r="Z5" s="44"/>
      <c r="AA5" s="44"/>
      <c r="AB5" s="44">
        <f t="shared" si="22"/>
        <v>17.216666666666669</v>
      </c>
      <c r="AC5" s="23"/>
      <c r="AD5" s="81">
        <v>1.77</v>
      </c>
      <c r="AE5" s="7">
        <f t="shared" si="1"/>
        <v>17.77</v>
      </c>
      <c r="AF5" s="81"/>
      <c r="AG5" s="7">
        <f t="shared" si="2"/>
        <v>0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1.2166666666666677</v>
      </c>
      <c r="AN5" s="81"/>
      <c r="AO5" s="7">
        <f t="shared" si="6"/>
        <v>0</v>
      </c>
      <c r="AP5" s="30">
        <f t="shared" si="23"/>
        <v>2</v>
      </c>
      <c r="AQ5" s="81"/>
      <c r="AR5" s="81">
        <v>3.52</v>
      </c>
      <c r="AS5" s="81"/>
      <c r="AT5" s="44">
        <f t="shared" si="24"/>
        <v>22.506666666666668</v>
      </c>
      <c r="AU5" s="81"/>
      <c r="AV5" s="5"/>
      <c r="AW5" s="5"/>
      <c r="AX5" s="5"/>
      <c r="AY5" s="5"/>
      <c r="AZ5" s="24">
        <f>VLOOKUP(C5,Employees!D:H,5,FALSE)</f>
        <v>10045</v>
      </c>
      <c r="BA5" s="5">
        <f t="shared" si="25"/>
        <v>8.5</v>
      </c>
      <c r="BB5" s="5">
        <f t="shared" si="26"/>
        <v>0.5</v>
      </c>
      <c r="BC5" s="5">
        <f t="shared" si="27"/>
        <v>8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10.216666666666669</v>
      </c>
      <c r="BL5" s="5">
        <f t="shared" si="35"/>
        <v>1</v>
      </c>
      <c r="BM5" s="5">
        <f t="shared" si="36"/>
        <v>8</v>
      </c>
      <c r="BN5" s="5">
        <f t="shared" si="37"/>
        <v>1.2166666666666677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2</v>
      </c>
    </row>
    <row r="6" spans="1:89" ht="38" customHeight="1">
      <c r="A6" s="76">
        <f t="shared" si="0"/>
        <v>10025</v>
      </c>
      <c r="B6" s="74" t="s">
        <v>26</v>
      </c>
      <c r="C6" s="87" t="s">
        <v>375</v>
      </c>
      <c r="D6" s="78"/>
      <c r="E6" s="78"/>
      <c r="F6" s="44">
        <f t="shared" si="15"/>
        <v>0</v>
      </c>
      <c r="G6" s="78"/>
      <c r="H6" s="78"/>
      <c r="I6" s="44">
        <f t="shared" si="16"/>
        <v>0</v>
      </c>
      <c r="J6" s="78"/>
      <c r="K6" s="78"/>
      <c r="L6" s="44">
        <f t="shared" si="17"/>
        <v>0</v>
      </c>
      <c r="M6" s="77"/>
      <c r="N6" s="77"/>
      <c r="O6" s="44">
        <f t="shared" si="18"/>
        <v>0</v>
      </c>
      <c r="P6" s="77"/>
      <c r="Q6" s="77"/>
      <c r="R6" s="44">
        <f t="shared" si="19"/>
        <v>0</v>
      </c>
      <c r="S6" s="77"/>
      <c r="T6" s="77"/>
      <c r="U6" s="44">
        <f t="shared" si="20"/>
        <v>0</v>
      </c>
      <c r="V6" s="77"/>
      <c r="W6" s="77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1"/>
      <c r="AE6" s="7">
        <f t="shared" si="1"/>
        <v>0</v>
      </c>
      <c r="AF6" s="81"/>
      <c r="AG6" s="7">
        <f t="shared" si="2"/>
        <v>0</v>
      </c>
      <c r="AH6" s="81"/>
      <c r="AI6" s="7">
        <f t="shared" si="3"/>
        <v>0</v>
      </c>
      <c r="AJ6" s="81"/>
      <c r="AK6" s="7">
        <f t="shared" si="4"/>
        <v>0</v>
      </c>
      <c r="AL6" s="81"/>
      <c r="AM6" s="7">
        <f t="shared" si="5"/>
        <v>0</v>
      </c>
      <c r="AN6" s="81"/>
      <c r="AO6" s="7">
        <f t="shared" si="6"/>
        <v>0</v>
      </c>
      <c r="AP6" s="30">
        <f t="shared" si="23"/>
        <v>0</v>
      </c>
      <c r="AQ6" s="81"/>
      <c r="AR6" s="81"/>
      <c r="AS6" s="81"/>
      <c r="AT6" s="44">
        <f t="shared" si="24"/>
        <v>0</v>
      </c>
      <c r="AU6" s="81"/>
      <c r="AV6" s="5"/>
      <c r="AW6" s="5"/>
      <c r="AX6" s="5"/>
      <c r="AY6" s="5"/>
      <c r="AZ6" s="24">
        <f>VLOOKUP(C6,Employees!D:H,5,FALSE)</f>
        <v>10025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6">
        <f t="shared" si="0"/>
        <v>10312</v>
      </c>
      <c r="B7" s="74" t="s">
        <v>26</v>
      </c>
      <c r="C7" s="87" t="s">
        <v>872</v>
      </c>
      <c r="D7" s="77">
        <v>0.75</v>
      </c>
      <c r="E7" s="77">
        <v>0.96875</v>
      </c>
      <c r="F7" s="44">
        <f t="shared" si="15"/>
        <v>5.25</v>
      </c>
      <c r="G7" s="77">
        <v>0.75</v>
      </c>
      <c r="H7" s="77">
        <v>0.96527777777777779</v>
      </c>
      <c r="I7" s="44">
        <f t="shared" si="16"/>
        <v>5.166666666666667</v>
      </c>
      <c r="J7" s="80"/>
      <c r="K7" s="80"/>
      <c r="L7" s="44">
        <f t="shared" si="17"/>
        <v>0</v>
      </c>
      <c r="M7" s="80"/>
      <c r="N7" s="80"/>
      <c r="O7" s="44">
        <f t="shared" si="18"/>
        <v>0</v>
      </c>
      <c r="P7" s="77">
        <v>0.39583333333333331</v>
      </c>
      <c r="Q7" s="77">
        <v>0.70833333333333337</v>
      </c>
      <c r="R7" s="44">
        <f t="shared" si="19"/>
        <v>7.0000000000000018</v>
      </c>
      <c r="S7" s="77">
        <v>0.58333333333333337</v>
      </c>
      <c r="T7" s="77">
        <v>0.98402777777777772</v>
      </c>
      <c r="U7" s="44">
        <f t="shared" si="20"/>
        <v>8.6166666666666636</v>
      </c>
      <c r="V7" s="80">
        <v>0.54166666666666663</v>
      </c>
      <c r="W7" s="80">
        <v>0.97222222222222221</v>
      </c>
      <c r="X7" s="44">
        <f t="shared" si="21"/>
        <v>9.3333333333333339</v>
      </c>
      <c r="Y7" s="44"/>
      <c r="Z7" s="44"/>
      <c r="AA7" s="44"/>
      <c r="AB7" s="44">
        <f t="shared" si="22"/>
        <v>35.366666666666667</v>
      </c>
      <c r="AC7" s="23"/>
      <c r="AD7" s="81"/>
      <c r="AE7" s="7">
        <f t="shared" si="1"/>
        <v>15</v>
      </c>
      <c r="AF7" s="81">
        <v>0.5</v>
      </c>
      <c r="AG7" s="7">
        <f t="shared" si="2"/>
        <v>9.1166666666666636</v>
      </c>
      <c r="AH7" s="81"/>
      <c r="AI7" s="7">
        <f t="shared" si="3"/>
        <v>9.3333333333333339</v>
      </c>
      <c r="AJ7" s="81"/>
      <c r="AK7" s="7">
        <f t="shared" si="4"/>
        <v>0</v>
      </c>
      <c r="AL7" s="81"/>
      <c r="AM7" s="7">
        <f t="shared" si="5"/>
        <v>2.4166666666666687</v>
      </c>
      <c r="AN7" s="81"/>
      <c r="AO7" s="7">
        <f t="shared" si="6"/>
        <v>0</v>
      </c>
      <c r="AP7" s="30">
        <f t="shared" si="23"/>
        <v>5</v>
      </c>
      <c r="AQ7" s="81"/>
      <c r="AR7" s="81"/>
      <c r="AS7" s="81"/>
      <c r="AT7" s="44">
        <f t="shared" si="24"/>
        <v>35.866666666666667</v>
      </c>
      <c r="AU7" s="81"/>
      <c r="AV7" s="5"/>
      <c r="AW7" s="5"/>
      <c r="AX7" s="5"/>
      <c r="AY7" s="5"/>
      <c r="AZ7" s="24">
        <f>VLOOKUP(C7,Employees!D:H,5,FALSE)</f>
        <v>10312</v>
      </c>
      <c r="BA7" s="5">
        <f t="shared" si="25"/>
        <v>5.25</v>
      </c>
      <c r="BB7" s="5">
        <f t="shared" si="26"/>
        <v>0</v>
      </c>
      <c r="BC7" s="5">
        <f t="shared" si="27"/>
        <v>3.9999999999999991</v>
      </c>
      <c r="BD7" s="5">
        <f t="shared" si="58"/>
        <v>1.2500000000000009</v>
      </c>
      <c r="BE7" s="5">
        <f t="shared" si="28"/>
        <v>0</v>
      </c>
      <c r="BF7" s="5">
        <f t="shared" si="29"/>
        <v>5.166666666666667</v>
      </c>
      <c r="BG7" s="5">
        <f t="shared" si="30"/>
        <v>0</v>
      </c>
      <c r="BH7" s="5">
        <f t="shared" si="31"/>
        <v>3.9999999999999991</v>
      </c>
      <c r="BI7" s="5">
        <f t="shared" si="32"/>
        <v>1.1666666666666679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7.5000000000000018</v>
      </c>
      <c r="BV7" s="5">
        <f t="shared" si="45"/>
        <v>0.5</v>
      </c>
      <c r="BW7" s="5">
        <f t="shared" si="46"/>
        <v>7.0000000000000018</v>
      </c>
      <c r="BX7" s="5">
        <f t="shared" si="47"/>
        <v>0</v>
      </c>
      <c r="BY7" s="5">
        <f t="shared" si="11"/>
        <v>0</v>
      </c>
      <c r="BZ7" s="5">
        <f t="shared" si="48"/>
        <v>9.6166666666666636</v>
      </c>
      <c r="CA7" s="5">
        <f t="shared" si="49"/>
        <v>1</v>
      </c>
      <c r="CB7" s="5">
        <f t="shared" si="50"/>
        <v>6.9999999999999973</v>
      </c>
      <c r="CC7" s="5">
        <f t="shared" si="51"/>
        <v>1.6166666666666663</v>
      </c>
      <c r="CD7" s="5">
        <f t="shared" si="52"/>
        <v>0</v>
      </c>
      <c r="CE7" s="5">
        <f t="shared" si="53"/>
        <v>10.333333333333334</v>
      </c>
      <c r="CF7" s="5">
        <f t="shared" si="54"/>
        <v>1</v>
      </c>
      <c r="CG7" s="5">
        <f t="shared" si="55"/>
        <v>8</v>
      </c>
      <c r="CH7" s="5">
        <f t="shared" si="56"/>
        <v>1.3333333333333339</v>
      </c>
      <c r="CI7" s="5">
        <f t="shared" si="57"/>
        <v>0</v>
      </c>
      <c r="CJ7" s="5"/>
      <c r="CK7" s="4">
        <f t="shared" si="14"/>
        <v>5</v>
      </c>
    </row>
    <row r="8" spans="1:89" ht="38" customHeight="1">
      <c r="A8" s="76">
        <f t="shared" si="0"/>
        <v>10243</v>
      </c>
      <c r="B8" s="74" t="s">
        <v>26</v>
      </c>
      <c r="C8" s="87" t="s">
        <v>697</v>
      </c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9">
        <v>0.39583333333333331</v>
      </c>
      <c r="K8" s="77">
        <v>0.75</v>
      </c>
      <c r="L8" s="44">
        <f t="shared" si="17"/>
        <v>8</v>
      </c>
      <c r="M8" s="77">
        <v>0.5</v>
      </c>
      <c r="N8" s="77">
        <v>0.83333333333333337</v>
      </c>
      <c r="O8" s="44">
        <f t="shared" si="18"/>
        <v>7.5</v>
      </c>
      <c r="P8" s="77">
        <v>0.625</v>
      </c>
      <c r="Q8" s="77">
        <v>0.97222222222222221</v>
      </c>
      <c r="R8" s="44">
        <f t="shared" si="19"/>
        <v>7.8333333333333321</v>
      </c>
      <c r="S8" s="77"/>
      <c r="T8" s="77"/>
      <c r="U8" s="44">
        <f t="shared" si="20"/>
        <v>0</v>
      </c>
      <c r="V8" s="77"/>
      <c r="W8" s="77"/>
      <c r="X8" s="44">
        <f t="shared" si="21"/>
        <v>0</v>
      </c>
      <c r="Y8" s="44"/>
      <c r="Z8" s="44"/>
      <c r="AA8" s="44"/>
      <c r="AB8" s="44">
        <f t="shared" si="22"/>
        <v>23.333333333333332</v>
      </c>
      <c r="AC8" s="23"/>
      <c r="AD8" s="81"/>
      <c r="AE8" s="7">
        <f t="shared" si="1"/>
        <v>22</v>
      </c>
      <c r="AF8" s="81"/>
      <c r="AG8" s="7">
        <f t="shared" si="2"/>
        <v>0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1.3333333333333339</v>
      </c>
      <c r="AN8" s="81"/>
      <c r="AO8" s="7">
        <f t="shared" si="6"/>
        <v>0</v>
      </c>
      <c r="AP8" s="30">
        <f t="shared" si="23"/>
        <v>3</v>
      </c>
      <c r="AQ8" s="81"/>
      <c r="AR8" s="81"/>
      <c r="AS8" s="81"/>
      <c r="AT8" s="44">
        <f t="shared" si="24"/>
        <v>23.333333333333336</v>
      </c>
      <c r="AU8" s="81"/>
      <c r="AV8" s="5"/>
      <c r="AW8" s="5"/>
      <c r="AX8" s="5"/>
      <c r="AY8" s="5"/>
      <c r="AZ8" s="24">
        <f>VLOOKUP(C8,Employees!D:H,5,FALSE)</f>
        <v>10243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8.5</v>
      </c>
      <c r="BL8" s="5">
        <f t="shared" si="35"/>
        <v>0.5</v>
      </c>
      <c r="BM8" s="5">
        <f t="shared" si="36"/>
        <v>8</v>
      </c>
      <c r="BN8" s="5">
        <f t="shared" si="37"/>
        <v>0</v>
      </c>
      <c r="BO8" s="5">
        <f t="shared" si="38"/>
        <v>0</v>
      </c>
      <c r="BP8" s="5">
        <f t="shared" si="39"/>
        <v>8</v>
      </c>
      <c r="BQ8" s="5">
        <f t="shared" si="40"/>
        <v>0.5</v>
      </c>
      <c r="BR8" s="5">
        <f t="shared" si="41"/>
        <v>7.5</v>
      </c>
      <c r="BS8" s="5">
        <f t="shared" si="42"/>
        <v>0</v>
      </c>
      <c r="BT8" s="5">
        <f t="shared" si="43"/>
        <v>0</v>
      </c>
      <c r="BU8" s="5">
        <f t="shared" si="44"/>
        <v>8.3333333333333321</v>
      </c>
      <c r="BV8" s="5">
        <f t="shared" si="45"/>
        <v>0.5</v>
      </c>
      <c r="BW8" s="5">
        <f t="shared" si="46"/>
        <v>6.4999999999999982</v>
      </c>
      <c r="BX8" s="5">
        <f t="shared" si="47"/>
        <v>1.3333333333333339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3</v>
      </c>
    </row>
    <row r="9" spans="1:89" ht="38" customHeight="1">
      <c r="A9" s="76">
        <f t="shared" si="0"/>
        <v>10351</v>
      </c>
      <c r="B9" s="74" t="s">
        <v>26</v>
      </c>
      <c r="C9" s="87" t="s">
        <v>972</v>
      </c>
      <c r="D9" s="78"/>
      <c r="E9" s="78"/>
      <c r="F9" s="44">
        <f t="shared" si="15"/>
        <v>0</v>
      </c>
      <c r="G9" s="78"/>
      <c r="H9" s="78"/>
      <c r="I9" s="44">
        <f t="shared" si="16"/>
        <v>0</v>
      </c>
      <c r="J9" s="77"/>
      <c r="K9" s="77"/>
      <c r="L9" s="44">
        <f t="shared" si="17"/>
        <v>0</v>
      </c>
      <c r="M9" s="77"/>
      <c r="N9" s="77"/>
      <c r="O9" s="44">
        <f t="shared" si="18"/>
        <v>0</v>
      </c>
      <c r="P9" s="77"/>
      <c r="Q9" s="77"/>
      <c r="R9" s="44">
        <f t="shared" si="19"/>
        <v>0</v>
      </c>
      <c r="S9" s="79"/>
      <c r="T9" s="79"/>
      <c r="U9" s="44">
        <f t="shared" si="20"/>
        <v>0</v>
      </c>
      <c r="V9" s="77">
        <v>0.5</v>
      </c>
      <c r="W9" s="77">
        <v>0.79166666666666663</v>
      </c>
      <c r="X9" s="44">
        <f t="shared" si="21"/>
        <v>6.4999999999999991</v>
      </c>
      <c r="Y9" s="44"/>
      <c r="Z9" s="44"/>
      <c r="AA9" s="44"/>
      <c r="AB9" s="44">
        <f t="shared" si="22"/>
        <v>6.4999999999999991</v>
      </c>
      <c r="AC9" s="23"/>
      <c r="AD9" s="81"/>
      <c r="AE9" s="7">
        <f t="shared" si="1"/>
        <v>0</v>
      </c>
      <c r="AF9" s="81"/>
      <c r="AG9" s="7">
        <f t="shared" si="2"/>
        <v>0</v>
      </c>
      <c r="AH9" s="81"/>
      <c r="AI9" s="7">
        <f t="shared" si="3"/>
        <v>6.4999999999999991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1</v>
      </c>
      <c r="AQ9" s="81"/>
      <c r="AR9" s="81"/>
      <c r="AS9" s="81"/>
      <c r="AT9" s="44">
        <f t="shared" si="24"/>
        <v>6.4999999999999991</v>
      </c>
      <c r="AU9" s="81"/>
      <c r="AV9" s="5"/>
      <c r="AW9" s="5"/>
      <c r="AX9" s="5"/>
      <c r="AY9" s="5"/>
      <c r="AZ9" s="24">
        <f>VLOOKUP(C9,Employees!D:H,5,FALSE)</f>
        <v>10351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6.9999999999999991</v>
      </c>
      <c r="CF9" s="5">
        <f t="shared" si="54"/>
        <v>0.5</v>
      </c>
      <c r="CG9" s="5">
        <f t="shared" si="55"/>
        <v>6.4999999999999991</v>
      </c>
      <c r="CH9" s="5">
        <f t="shared" si="56"/>
        <v>0</v>
      </c>
      <c r="CI9" s="5">
        <f t="shared" si="57"/>
        <v>0</v>
      </c>
      <c r="CJ9" s="5"/>
      <c r="CK9" s="4">
        <f t="shared" si="14"/>
        <v>1</v>
      </c>
    </row>
    <row r="10" spans="1:89" ht="38" customHeight="1">
      <c r="A10" s="76">
        <f t="shared" si="0"/>
        <v>10313</v>
      </c>
      <c r="B10" s="74" t="s">
        <v>26</v>
      </c>
      <c r="C10" s="87" t="s">
        <v>876</v>
      </c>
      <c r="D10" s="77"/>
      <c r="E10" s="77"/>
      <c r="F10" s="44">
        <f t="shared" si="15"/>
        <v>0</v>
      </c>
      <c r="G10" s="77"/>
      <c r="H10" s="77"/>
      <c r="I10" s="44">
        <f t="shared" si="16"/>
        <v>0</v>
      </c>
      <c r="J10" s="79"/>
      <c r="K10" s="77"/>
      <c r="L10" s="44">
        <f t="shared" si="17"/>
        <v>0</v>
      </c>
      <c r="M10" s="77"/>
      <c r="N10" s="77"/>
      <c r="O10" s="44">
        <f t="shared" si="18"/>
        <v>0</v>
      </c>
      <c r="P10" s="77"/>
      <c r="Q10" s="77"/>
      <c r="R10" s="44">
        <f t="shared" si="19"/>
        <v>0</v>
      </c>
      <c r="S10" s="77"/>
      <c r="T10" s="77"/>
      <c r="U10" s="44">
        <f t="shared" si="20"/>
        <v>0</v>
      </c>
      <c r="V10" s="77"/>
      <c r="W10" s="77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1"/>
      <c r="AE10" s="7">
        <f t="shared" si="1"/>
        <v>0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</v>
      </c>
      <c r="AN10" s="81"/>
      <c r="AO10" s="7">
        <f t="shared" si="6"/>
        <v>0</v>
      </c>
      <c r="AP10" s="30">
        <f t="shared" si="23"/>
        <v>0</v>
      </c>
      <c r="AQ10" s="81"/>
      <c r="AR10" s="81"/>
      <c r="AS10" s="81"/>
      <c r="AT10" s="44">
        <f t="shared" si="24"/>
        <v>0</v>
      </c>
      <c r="AU10" s="81"/>
      <c r="AV10" s="5"/>
      <c r="AW10" s="5"/>
      <c r="AX10" s="5"/>
      <c r="AY10" s="5"/>
      <c r="AZ10" s="24">
        <f>VLOOKUP(C10,Employees!D:H,5,FALSE)</f>
        <v>10313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6">
        <f t="shared" si="0"/>
        <v>10365</v>
      </c>
      <c r="B11" s="74" t="s">
        <v>26</v>
      </c>
      <c r="C11" s="87" t="s">
        <v>1013</v>
      </c>
      <c r="D11" s="77">
        <v>0.625</v>
      </c>
      <c r="E11" s="77">
        <v>0.79166666666666663</v>
      </c>
      <c r="F11" s="44">
        <f t="shared" si="15"/>
        <v>3.9999999999999991</v>
      </c>
      <c r="G11" s="77"/>
      <c r="H11" s="77"/>
      <c r="I11" s="44">
        <f t="shared" si="16"/>
        <v>0</v>
      </c>
      <c r="J11" s="79"/>
      <c r="K11" s="77"/>
      <c r="L11" s="44">
        <f t="shared" si="17"/>
        <v>0</v>
      </c>
      <c r="M11" s="77">
        <v>0.75</v>
      </c>
      <c r="N11" s="77">
        <v>0.96388888888888891</v>
      </c>
      <c r="O11" s="44">
        <f t="shared" si="18"/>
        <v>5.1333333333333337</v>
      </c>
      <c r="P11" s="77"/>
      <c r="Q11" s="77"/>
      <c r="R11" s="44">
        <f t="shared" si="19"/>
        <v>0</v>
      </c>
      <c r="S11" s="77"/>
      <c r="T11" s="77"/>
      <c r="U11" s="44">
        <f t="shared" si="20"/>
        <v>0</v>
      </c>
      <c r="V11" s="77">
        <v>0.66666666666666663</v>
      </c>
      <c r="W11" s="77">
        <v>0.91666666666666663</v>
      </c>
      <c r="X11" s="44">
        <f t="shared" si="21"/>
        <v>5.5</v>
      </c>
      <c r="Y11" s="44"/>
      <c r="Z11" s="44"/>
      <c r="AA11" s="44"/>
      <c r="AB11" s="44">
        <f t="shared" si="22"/>
        <v>14.633333333333333</v>
      </c>
      <c r="AC11" s="23"/>
      <c r="AD11" s="81"/>
      <c r="AE11" s="7">
        <f t="shared" si="1"/>
        <v>7.9999999999999982</v>
      </c>
      <c r="AF11" s="81"/>
      <c r="AG11" s="7">
        <f t="shared" si="2"/>
        <v>0</v>
      </c>
      <c r="AH11" s="81"/>
      <c r="AI11" s="7">
        <f t="shared" si="3"/>
        <v>5.5</v>
      </c>
      <c r="AJ11" s="81"/>
      <c r="AK11" s="7">
        <f t="shared" si="4"/>
        <v>0</v>
      </c>
      <c r="AL11" s="81"/>
      <c r="AM11" s="7">
        <f t="shared" si="5"/>
        <v>1.1333333333333346</v>
      </c>
      <c r="AN11" s="81"/>
      <c r="AO11" s="7">
        <f t="shared" si="6"/>
        <v>0</v>
      </c>
      <c r="AP11" s="30">
        <f t="shared" si="23"/>
        <v>3</v>
      </c>
      <c r="AQ11" s="81"/>
      <c r="AR11" s="81"/>
      <c r="AS11" s="81"/>
      <c r="AT11" s="44">
        <f t="shared" si="24"/>
        <v>14.633333333333333</v>
      </c>
      <c r="AU11" s="81"/>
      <c r="AV11" s="5"/>
      <c r="AW11" s="5"/>
      <c r="AX11" s="5"/>
      <c r="AY11" s="5"/>
      <c r="AZ11" s="24">
        <f>VLOOKUP(C11,Employees!D:H,5,FALSE)</f>
        <v>10365</v>
      </c>
      <c r="BA11" s="5">
        <f t="shared" si="25"/>
        <v>3.9999999999999991</v>
      </c>
      <c r="BB11" s="5">
        <f t="shared" si="26"/>
        <v>0</v>
      </c>
      <c r="BC11" s="5">
        <f t="shared" si="27"/>
        <v>3.9999999999999991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5.1333333333333337</v>
      </c>
      <c r="BQ11" s="5">
        <f t="shared" si="40"/>
        <v>0</v>
      </c>
      <c r="BR11" s="5">
        <f t="shared" si="41"/>
        <v>3.9999999999999991</v>
      </c>
      <c r="BS11" s="5">
        <f t="shared" si="42"/>
        <v>1.1333333333333346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6</v>
      </c>
      <c r="CF11" s="5">
        <f t="shared" si="54"/>
        <v>0.5</v>
      </c>
      <c r="CG11" s="5">
        <f t="shared" si="55"/>
        <v>5.5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3</v>
      </c>
    </row>
    <row r="12" spans="1:89" ht="38" customHeight="1">
      <c r="A12" s="76">
        <f t="shared" si="0"/>
        <v>10377</v>
      </c>
      <c r="B12" s="74" t="s">
        <v>26</v>
      </c>
      <c r="C12" s="87" t="s">
        <v>1044</v>
      </c>
      <c r="D12" s="77"/>
      <c r="E12" s="77"/>
      <c r="F12" s="44">
        <f t="shared" si="15"/>
        <v>0</v>
      </c>
      <c r="G12" s="77"/>
      <c r="H12" s="77"/>
      <c r="I12" s="44">
        <f t="shared" si="16"/>
        <v>0</v>
      </c>
      <c r="J12" s="79"/>
      <c r="K12" s="77"/>
      <c r="L12" s="44">
        <f t="shared" si="17"/>
        <v>0</v>
      </c>
      <c r="M12" s="77"/>
      <c r="N12" s="77"/>
      <c r="O12" s="44">
        <f t="shared" si="18"/>
        <v>0</v>
      </c>
      <c r="P12" s="77"/>
      <c r="Q12" s="77"/>
      <c r="R12" s="44">
        <f t="shared" si="19"/>
        <v>0</v>
      </c>
      <c r="S12" s="77"/>
      <c r="T12" s="77"/>
      <c r="U12" s="44">
        <f t="shared" si="20"/>
        <v>0</v>
      </c>
      <c r="V12" s="77"/>
      <c r="W12" s="77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>
        <f>VLOOKUP(C12,Employees!D:H,5,FALSE)</f>
        <v>10377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6">
        <f t="shared" si="0"/>
        <v>10378</v>
      </c>
      <c r="B13" s="74" t="s">
        <v>26</v>
      </c>
      <c r="C13" s="87" t="s">
        <v>1045</v>
      </c>
      <c r="D13" s="77">
        <v>0.39583333333333331</v>
      </c>
      <c r="E13" s="77">
        <v>0.625</v>
      </c>
      <c r="F13" s="44">
        <f t="shared" si="15"/>
        <v>5</v>
      </c>
      <c r="G13" s="77"/>
      <c r="H13" s="77"/>
      <c r="I13" s="44">
        <f t="shared" si="16"/>
        <v>0</v>
      </c>
      <c r="J13" s="79">
        <v>0.75</v>
      </c>
      <c r="K13" s="77">
        <v>0.96736111111111112</v>
      </c>
      <c r="L13" s="44">
        <f t="shared" si="17"/>
        <v>5.2166666666666668</v>
      </c>
      <c r="M13" s="77"/>
      <c r="N13" s="77"/>
      <c r="O13" s="44">
        <f t="shared" si="18"/>
        <v>0</v>
      </c>
      <c r="P13" s="77">
        <v>0.75</v>
      </c>
      <c r="Q13" s="77">
        <v>0.97222222222222221</v>
      </c>
      <c r="R13" s="44">
        <f t="shared" si="19"/>
        <v>5.333333333333333</v>
      </c>
      <c r="S13" s="77"/>
      <c r="T13" s="77"/>
      <c r="U13" s="44">
        <f t="shared" si="20"/>
        <v>0</v>
      </c>
      <c r="V13" s="77">
        <v>0.625</v>
      </c>
      <c r="W13" s="77">
        <v>0.97083333333333333</v>
      </c>
      <c r="X13" s="44">
        <f t="shared" si="21"/>
        <v>7.8000000000000007</v>
      </c>
      <c r="Y13" s="44"/>
      <c r="Z13" s="44"/>
      <c r="AA13" s="44"/>
      <c r="AB13" s="44">
        <f t="shared" si="22"/>
        <v>23.35</v>
      </c>
      <c r="AC13" s="23"/>
      <c r="AD13" s="81">
        <v>0.5</v>
      </c>
      <c r="AE13" s="7">
        <f t="shared" si="1"/>
        <v>13.5</v>
      </c>
      <c r="AF13" s="81"/>
      <c r="AG13" s="7">
        <f t="shared" si="2"/>
        <v>0</v>
      </c>
      <c r="AH13" s="81"/>
      <c r="AI13" s="7">
        <f t="shared" si="3"/>
        <v>7.8000000000000007</v>
      </c>
      <c r="AJ13" s="81"/>
      <c r="AK13" s="7">
        <f t="shared" si="4"/>
        <v>0</v>
      </c>
      <c r="AL13" s="81"/>
      <c r="AM13" s="7">
        <f t="shared" si="5"/>
        <v>2.5500000000000016</v>
      </c>
      <c r="AN13" s="81"/>
      <c r="AO13" s="7">
        <f t="shared" si="6"/>
        <v>0</v>
      </c>
      <c r="AP13" s="30">
        <f t="shared" si="23"/>
        <v>4</v>
      </c>
      <c r="AQ13" s="81"/>
      <c r="AR13" s="81"/>
      <c r="AS13" s="81"/>
      <c r="AT13" s="44">
        <f t="shared" si="24"/>
        <v>23.85</v>
      </c>
      <c r="AU13" s="81"/>
      <c r="AV13" s="5"/>
      <c r="AW13" s="5"/>
      <c r="AX13" s="5"/>
      <c r="AY13" s="5"/>
      <c r="AZ13" s="24">
        <f>VLOOKUP(C13,Employees!D:H,5,FALSE)</f>
        <v>10378</v>
      </c>
      <c r="BA13" s="5">
        <f t="shared" si="25"/>
        <v>5.5</v>
      </c>
      <c r="BB13" s="5">
        <f t="shared" si="26"/>
        <v>0.5</v>
      </c>
      <c r="BC13" s="5">
        <f t="shared" si="27"/>
        <v>5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5.2166666666666668</v>
      </c>
      <c r="BL13" s="5">
        <f t="shared" si="35"/>
        <v>0</v>
      </c>
      <c r="BM13" s="5">
        <f t="shared" si="36"/>
        <v>3.9999999999999991</v>
      </c>
      <c r="BN13" s="5">
        <f t="shared" si="37"/>
        <v>1.2166666666666677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5.333333333333333</v>
      </c>
      <c r="BV13" s="5">
        <f t="shared" si="45"/>
        <v>0</v>
      </c>
      <c r="BW13" s="5">
        <f t="shared" si="46"/>
        <v>3.9999999999999991</v>
      </c>
      <c r="BX13" s="5">
        <f t="shared" si="47"/>
        <v>1.3333333333333339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8.3000000000000007</v>
      </c>
      <c r="CF13" s="5">
        <f t="shared" si="54"/>
        <v>0.5</v>
      </c>
      <c r="CG13" s="5">
        <f t="shared" si="55"/>
        <v>6.5</v>
      </c>
      <c r="CH13" s="5">
        <f t="shared" si="56"/>
        <v>1.3000000000000007</v>
      </c>
      <c r="CI13" s="5">
        <f t="shared" si="57"/>
        <v>0</v>
      </c>
      <c r="CJ13" s="5"/>
      <c r="CK13" s="4">
        <f t="shared" si="14"/>
        <v>4</v>
      </c>
    </row>
    <row r="14" spans="1:89" ht="38" customHeight="1">
      <c r="A14" s="76">
        <f t="shared" si="0"/>
        <v>10384</v>
      </c>
      <c r="B14" s="74" t="s">
        <v>26</v>
      </c>
      <c r="C14" s="87" t="s">
        <v>1065</v>
      </c>
      <c r="D14" s="77"/>
      <c r="E14" s="77"/>
      <c r="F14" s="44">
        <f t="shared" si="15"/>
        <v>0</v>
      </c>
      <c r="G14" s="77">
        <v>0.5</v>
      </c>
      <c r="H14" s="77">
        <v>0.79166666666666663</v>
      </c>
      <c r="I14" s="44">
        <f t="shared" si="16"/>
        <v>6.4999999999999991</v>
      </c>
      <c r="J14" s="79"/>
      <c r="K14" s="77"/>
      <c r="L14" s="44">
        <f t="shared" si="17"/>
        <v>0</v>
      </c>
      <c r="M14" s="77"/>
      <c r="N14" s="77"/>
      <c r="O14" s="44">
        <f t="shared" si="18"/>
        <v>0</v>
      </c>
      <c r="P14" s="77"/>
      <c r="Q14" s="77"/>
      <c r="R14" s="44">
        <f t="shared" si="19"/>
        <v>0</v>
      </c>
      <c r="S14" s="77"/>
      <c r="T14" s="77"/>
      <c r="U14" s="44">
        <f t="shared" si="20"/>
        <v>0</v>
      </c>
      <c r="V14" s="77"/>
      <c r="W14" s="77"/>
      <c r="X14" s="44">
        <f t="shared" si="21"/>
        <v>0</v>
      </c>
      <c r="Y14" s="44"/>
      <c r="Z14" s="44"/>
      <c r="AA14" s="44"/>
      <c r="AB14" s="44">
        <f t="shared" si="22"/>
        <v>6.4999999999999991</v>
      </c>
      <c r="AC14" s="23"/>
      <c r="AD14" s="81"/>
      <c r="AE14" s="7">
        <f t="shared" si="1"/>
        <v>6.4999999999999991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1</v>
      </c>
      <c r="AQ14" s="81"/>
      <c r="AR14" s="81"/>
      <c r="AS14" s="81"/>
      <c r="AT14" s="44">
        <f t="shared" si="24"/>
        <v>6.4999999999999991</v>
      </c>
      <c r="AU14" s="81"/>
      <c r="AV14" s="5"/>
      <c r="AW14" s="5"/>
      <c r="AX14" s="5"/>
      <c r="AY14" s="5"/>
      <c r="AZ14" s="24">
        <f>VLOOKUP(C14,Employees!D:H,5,FALSE)</f>
        <v>10384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6.9999999999999991</v>
      </c>
      <c r="BG14" s="5">
        <f t="shared" si="30"/>
        <v>0.5</v>
      </c>
      <c r="BH14" s="5">
        <f t="shared" si="31"/>
        <v>6.4999999999999991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1</v>
      </c>
    </row>
    <row r="15" spans="1:89" ht="38" customHeight="1">
      <c r="A15" s="76">
        <f t="shared" si="0"/>
        <v>10028</v>
      </c>
      <c r="B15" s="74" t="s">
        <v>26</v>
      </c>
      <c r="C15" s="73" t="s">
        <v>382</v>
      </c>
      <c r="D15" s="77"/>
      <c r="E15" s="77"/>
      <c r="F15" s="44">
        <f t="shared" si="15"/>
        <v>0</v>
      </c>
      <c r="G15" s="77"/>
      <c r="H15" s="77"/>
      <c r="I15" s="44">
        <f t="shared" si="16"/>
        <v>0</v>
      </c>
      <c r="J15" s="79"/>
      <c r="K15" s="77"/>
      <c r="L15" s="44">
        <f t="shared" si="17"/>
        <v>0</v>
      </c>
      <c r="M15" s="77"/>
      <c r="N15" s="77"/>
      <c r="O15" s="44">
        <f t="shared" si="18"/>
        <v>0</v>
      </c>
      <c r="P15" s="77"/>
      <c r="Q15" s="77"/>
      <c r="R15" s="44">
        <f t="shared" si="19"/>
        <v>0</v>
      </c>
      <c r="S15" s="77">
        <v>0.39583333333333331</v>
      </c>
      <c r="T15" s="77">
        <v>0.91666666666666663</v>
      </c>
      <c r="U15" s="44">
        <f t="shared" si="20"/>
        <v>11.499999999999998</v>
      </c>
      <c r="V15" s="77"/>
      <c r="W15" s="77"/>
      <c r="X15" s="44">
        <f t="shared" si="21"/>
        <v>0</v>
      </c>
      <c r="Y15" s="44"/>
      <c r="Z15" s="44"/>
      <c r="AA15" s="44"/>
      <c r="AB15" s="44">
        <f t="shared" si="22"/>
        <v>11.499999999999998</v>
      </c>
      <c r="AC15" s="23"/>
      <c r="AD15" s="81"/>
      <c r="AE15" s="7">
        <f t="shared" si="1"/>
        <v>0</v>
      </c>
      <c r="AF15" s="81"/>
      <c r="AG15" s="7">
        <f t="shared" si="2"/>
        <v>11.499999999999998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1</v>
      </c>
      <c r="AQ15" s="81"/>
      <c r="AR15" s="81"/>
      <c r="AS15" s="81"/>
      <c r="AT15" s="44">
        <f t="shared" si="24"/>
        <v>11.499999999999998</v>
      </c>
      <c r="AU15" s="81"/>
      <c r="AV15" s="5"/>
      <c r="AW15" s="5"/>
      <c r="AX15" s="5"/>
      <c r="AY15" s="5"/>
      <c r="AZ15" s="24">
        <f>VLOOKUP(C15,Employees!D:H,5,FALSE)</f>
        <v>10028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12.499999999999998</v>
      </c>
      <c r="CA15" s="5">
        <f t="shared" si="49"/>
        <v>1</v>
      </c>
      <c r="CB15" s="5">
        <f t="shared" si="50"/>
        <v>11.499999999999998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1</v>
      </c>
    </row>
    <row r="16" spans="1:89" ht="38" customHeight="1">
      <c r="A16" s="76" t="str">
        <f t="shared" si="0"/>
        <v/>
      </c>
      <c r="B16" s="74"/>
      <c r="C16" s="84"/>
      <c r="D16" s="77"/>
      <c r="E16" s="77"/>
      <c r="F16" s="44">
        <f t="shared" si="15"/>
        <v>0</v>
      </c>
      <c r="G16" s="77"/>
      <c r="H16" s="77"/>
      <c r="I16" s="44">
        <f t="shared" si="16"/>
        <v>0</v>
      </c>
      <c r="J16" s="79"/>
      <c r="K16" s="77"/>
      <c r="L16" s="44">
        <f t="shared" si="17"/>
        <v>0</v>
      </c>
      <c r="M16" s="77"/>
      <c r="N16" s="77"/>
      <c r="O16" s="44">
        <f t="shared" si="18"/>
        <v>0</v>
      </c>
      <c r="P16" s="77"/>
      <c r="Q16" s="77"/>
      <c r="R16" s="44">
        <f t="shared" si="19"/>
        <v>0</v>
      </c>
      <c r="S16" s="77"/>
      <c r="T16" s="77"/>
      <c r="U16" s="44">
        <f t="shared" si="20"/>
        <v>0</v>
      </c>
      <c r="V16" s="77"/>
      <c r="W16" s="77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6" t="str">
        <f t="shared" si="0"/>
        <v/>
      </c>
      <c r="B17" s="74"/>
      <c r="C17" s="85"/>
      <c r="D17" s="77"/>
      <c r="E17" s="77"/>
      <c r="F17" s="44">
        <f t="shared" si="15"/>
        <v>0</v>
      </c>
      <c r="G17" s="77"/>
      <c r="H17" s="77"/>
      <c r="I17" s="44">
        <f t="shared" si="16"/>
        <v>0</v>
      </c>
      <c r="J17" s="79"/>
      <c r="K17" s="77"/>
      <c r="L17" s="44">
        <f t="shared" si="17"/>
        <v>0</v>
      </c>
      <c r="M17" s="77"/>
      <c r="N17" s="77"/>
      <c r="O17" s="44">
        <f t="shared" si="18"/>
        <v>0</v>
      </c>
      <c r="P17" s="77"/>
      <c r="Q17" s="77"/>
      <c r="R17" s="44">
        <f t="shared" si="19"/>
        <v>0</v>
      </c>
      <c r="S17" s="77"/>
      <c r="T17" s="77"/>
      <c r="U17" s="44">
        <f t="shared" si="20"/>
        <v>0</v>
      </c>
      <c r="V17" s="77"/>
      <c r="W17" s="77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6" t="str">
        <f t="shared" si="0"/>
        <v/>
      </c>
      <c r="B18" s="74"/>
      <c r="C18" s="73"/>
      <c r="D18" s="77"/>
      <c r="E18" s="77"/>
      <c r="F18" s="44">
        <f t="shared" si="15"/>
        <v>0</v>
      </c>
      <c r="G18" s="77"/>
      <c r="H18" s="77"/>
      <c r="I18" s="44">
        <f t="shared" si="16"/>
        <v>0</v>
      </c>
      <c r="J18" s="79"/>
      <c r="K18" s="77"/>
      <c r="L18" s="44">
        <f t="shared" si="17"/>
        <v>0</v>
      </c>
      <c r="M18" s="77"/>
      <c r="N18" s="77"/>
      <c r="O18" s="44">
        <f t="shared" si="18"/>
        <v>0</v>
      </c>
      <c r="P18" s="77"/>
      <c r="Q18" s="77"/>
      <c r="R18" s="44">
        <f t="shared" si="19"/>
        <v>0</v>
      </c>
      <c r="S18" s="77"/>
      <c r="T18" s="77"/>
      <c r="U18" s="44">
        <f t="shared" si="20"/>
        <v>0</v>
      </c>
      <c r="V18" s="77"/>
      <c r="W18" s="77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6">
        <f t="shared" si="0"/>
        <v>10090</v>
      </c>
      <c r="B19" s="74" t="s">
        <v>1107</v>
      </c>
      <c r="C19" s="88" t="s">
        <v>1130</v>
      </c>
      <c r="D19" s="77">
        <v>0.50416666666666665</v>
      </c>
      <c r="E19" s="77">
        <v>0.79513888888888884</v>
      </c>
      <c r="F19" s="44">
        <f t="shared" si="15"/>
        <v>6.4833333333333325</v>
      </c>
      <c r="G19" s="77"/>
      <c r="H19" s="77"/>
      <c r="I19" s="44">
        <f t="shared" si="16"/>
        <v>0</v>
      </c>
      <c r="J19" s="79">
        <v>0.5</v>
      </c>
      <c r="K19" s="77">
        <v>0.80138888888888893</v>
      </c>
      <c r="L19" s="44">
        <f t="shared" si="17"/>
        <v>6.7333333333333343</v>
      </c>
      <c r="M19" s="77">
        <v>0.54166666666666663</v>
      </c>
      <c r="N19" s="77">
        <v>0.7895833333333333</v>
      </c>
      <c r="O19" s="44">
        <f t="shared" si="18"/>
        <v>5.45</v>
      </c>
      <c r="P19" s="77">
        <v>0.375</v>
      </c>
      <c r="Q19" s="77">
        <v>0.66111111111111109</v>
      </c>
      <c r="R19" s="44">
        <f t="shared" si="19"/>
        <v>6.3666666666666663</v>
      </c>
      <c r="S19" s="77"/>
      <c r="T19" s="77"/>
      <c r="U19" s="44">
        <f t="shared" si="20"/>
        <v>0</v>
      </c>
      <c r="V19" s="77"/>
      <c r="W19" s="77"/>
      <c r="X19" s="44">
        <f t="shared" si="21"/>
        <v>0</v>
      </c>
      <c r="Y19" s="44"/>
      <c r="Z19" s="44"/>
      <c r="AA19" s="44"/>
      <c r="AB19" s="44">
        <f t="shared" si="22"/>
        <v>25.033333333333335</v>
      </c>
      <c r="AC19" s="23"/>
      <c r="AD19" s="81">
        <v>5.8</v>
      </c>
      <c r="AE19" s="7">
        <f t="shared" si="1"/>
        <v>30.833333333333336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4</v>
      </c>
      <c r="AQ19" s="81"/>
      <c r="AR19" s="81"/>
      <c r="AS19" s="81"/>
      <c r="AT19" s="44">
        <f t="shared" si="24"/>
        <v>30.833333333333336</v>
      </c>
      <c r="AU19" s="81"/>
      <c r="AV19" s="5"/>
      <c r="AW19" s="5"/>
      <c r="AX19" s="5"/>
      <c r="AY19" s="5"/>
      <c r="AZ19" s="24">
        <f>VLOOKUP(C19,Employees!D:H,5,FALSE)</f>
        <v>10090</v>
      </c>
      <c r="BA19" s="5">
        <f t="shared" si="25"/>
        <v>6.9833333333333325</v>
      </c>
      <c r="BB19" s="5">
        <f t="shared" si="26"/>
        <v>0.5</v>
      </c>
      <c r="BC19" s="5">
        <f t="shared" si="27"/>
        <v>6.4833333333333325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7.2333333333333343</v>
      </c>
      <c r="BL19" s="5">
        <f t="shared" si="35"/>
        <v>0.5</v>
      </c>
      <c r="BM19" s="5">
        <f t="shared" si="36"/>
        <v>6.7333333333333343</v>
      </c>
      <c r="BN19" s="5">
        <f t="shared" si="37"/>
        <v>0</v>
      </c>
      <c r="BO19" s="5">
        <f t="shared" si="38"/>
        <v>0</v>
      </c>
      <c r="BP19" s="5">
        <f t="shared" si="39"/>
        <v>5.95</v>
      </c>
      <c r="BQ19" s="5">
        <f t="shared" si="40"/>
        <v>0.5</v>
      </c>
      <c r="BR19" s="5">
        <f t="shared" si="41"/>
        <v>5.45</v>
      </c>
      <c r="BS19" s="5">
        <f t="shared" si="42"/>
        <v>0</v>
      </c>
      <c r="BT19" s="5">
        <f t="shared" si="43"/>
        <v>0</v>
      </c>
      <c r="BU19" s="5">
        <f t="shared" si="44"/>
        <v>6.8666666666666663</v>
      </c>
      <c r="BV19" s="5">
        <f t="shared" si="45"/>
        <v>0.5</v>
      </c>
      <c r="BW19" s="5">
        <f t="shared" si="46"/>
        <v>6.3666666666666663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4</v>
      </c>
    </row>
    <row r="20" spans="1:89" ht="38" customHeight="1">
      <c r="A20" s="76">
        <f t="shared" si="0"/>
        <v>10040</v>
      </c>
      <c r="B20" s="74" t="s">
        <v>1107</v>
      </c>
      <c r="C20" s="89" t="s">
        <v>404</v>
      </c>
      <c r="D20" s="77"/>
      <c r="E20" s="77"/>
      <c r="F20" s="44">
        <f t="shared" si="15"/>
        <v>0</v>
      </c>
      <c r="G20" s="77"/>
      <c r="H20" s="77"/>
      <c r="I20" s="44">
        <f t="shared" si="16"/>
        <v>0</v>
      </c>
      <c r="J20" s="79">
        <v>0.38263888888888886</v>
      </c>
      <c r="K20" s="77">
        <v>0.66874999999999996</v>
      </c>
      <c r="L20" s="44">
        <f t="shared" si="17"/>
        <v>6.3666666666666663</v>
      </c>
      <c r="M20" s="77"/>
      <c r="N20" s="77"/>
      <c r="O20" s="44">
        <f t="shared" si="18"/>
        <v>0</v>
      </c>
      <c r="P20" s="77"/>
      <c r="Q20" s="77"/>
      <c r="R20" s="44">
        <f t="shared" si="19"/>
        <v>0</v>
      </c>
      <c r="S20" s="77"/>
      <c r="T20" s="77"/>
      <c r="U20" s="44">
        <f t="shared" si="20"/>
        <v>0</v>
      </c>
      <c r="V20" s="77"/>
      <c r="W20" s="77"/>
      <c r="X20" s="44">
        <f t="shared" si="21"/>
        <v>0</v>
      </c>
      <c r="Y20" s="44"/>
      <c r="Z20" s="44"/>
      <c r="AA20" s="44"/>
      <c r="AB20" s="44">
        <f t="shared" si="22"/>
        <v>6.3666666666666663</v>
      </c>
      <c r="AC20" s="23"/>
      <c r="AD20" s="81">
        <v>-0.61</v>
      </c>
      <c r="AE20" s="7">
        <f t="shared" si="1"/>
        <v>5.7566666666666659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1</v>
      </c>
      <c r="AQ20" s="81"/>
      <c r="AR20" s="81"/>
      <c r="AS20" s="81"/>
      <c r="AT20" s="44">
        <f t="shared" si="24"/>
        <v>5.7566666666666659</v>
      </c>
      <c r="AU20" s="81"/>
      <c r="AV20" s="5"/>
      <c r="AW20" s="5"/>
      <c r="AX20" s="5"/>
      <c r="AY20" s="5"/>
      <c r="AZ20" s="24">
        <f>VLOOKUP(C20,Employees!D:H,5,FALSE)</f>
        <v>10040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6.8666666666666663</v>
      </c>
      <c r="BL20" s="5">
        <f t="shared" si="35"/>
        <v>0.5</v>
      </c>
      <c r="BM20" s="5">
        <f t="shared" si="36"/>
        <v>6.3666666666666663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1</v>
      </c>
    </row>
    <row r="21" spans="1:89" ht="38" customHeight="1">
      <c r="A21" s="76">
        <f t="shared" si="0"/>
        <v>10334</v>
      </c>
      <c r="B21" s="74" t="s">
        <v>1107</v>
      </c>
      <c r="C21" s="90" t="s">
        <v>1131</v>
      </c>
      <c r="D21" s="77"/>
      <c r="E21" s="77"/>
      <c r="F21" s="44">
        <f t="shared" ref="F21:F29" si="59">BA21-BB21</f>
        <v>0</v>
      </c>
      <c r="G21" s="77"/>
      <c r="H21" s="77"/>
      <c r="I21" s="44">
        <f t="shared" ref="I21:I29" si="60">BF21-BG21</f>
        <v>0</v>
      </c>
      <c r="J21" s="79"/>
      <c r="K21" s="77"/>
      <c r="L21" s="44">
        <f t="shared" ref="L21:L29" si="61">BK21-BL21</f>
        <v>0</v>
      </c>
      <c r="M21" s="77">
        <v>0.375</v>
      </c>
      <c r="N21" s="77">
        <v>0.625</v>
      </c>
      <c r="O21" s="44">
        <f t="shared" ref="O21:O29" si="62">BP21-BQ21</f>
        <v>5.5</v>
      </c>
      <c r="P21" s="77">
        <v>0.5</v>
      </c>
      <c r="Q21" s="77">
        <v>0.78472222222222221</v>
      </c>
      <c r="R21" s="44">
        <f t="shared" ref="R21:R29" si="63">BU21-BV21</f>
        <v>6.333333333333333</v>
      </c>
      <c r="S21" s="77"/>
      <c r="T21" s="77"/>
      <c r="U21" s="44">
        <f t="shared" ref="U21:U29" si="64">BZ21-CA21</f>
        <v>0</v>
      </c>
      <c r="V21" s="77"/>
      <c r="W21" s="77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11.833333333333332</v>
      </c>
      <c r="AC21" s="23"/>
      <c r="AD21" s="81">
        <v>0.5</v>
      </c>
      <c r="AE21" s="7">
        <f t="shared" ref="AE21:AE29" si="67">SUMIF($BC$1:$CI$1,AE$1,$BC21:$CI21)+AD21</f>
        <v>12.333333333333332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2</v>
      </c>
      <c r="AQ21" s="81"/>
      <c r="AR21" s="81"/>
      <c r="AS21" s="81"/>
      <c r="AT21" s="44">
        <f t="shared" ref="AT21:AT29" si="74">AE21+AG21+AI21+AK21+AM21+AO21+SUM(AQ21:AS21)</f>
        <v>12.333333333333332</v>
      </c>
      <c r="AU21" s="81"/>
      <c r="AV21" s="5"/>
      <c r="AW21" s="5"/>
      <c r="AX21" s="5"/>
      <c r="AY21" s="5"/>
      <c r="AZ21" s="24">
        <f>VLOOKUP(C21,Employees!D:H,5,FALSE)</f>
        <v>10334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6</v>
      </c>
      <c r="BQ21" s="5">
        <f t="shared" si="40"/>
        <v>0.5</v>
      </c>
      <c r="BR21" s="5">
        <f t="shared" si="41"/>
        <v>5.5</v>
      </c>
      <c r="BS21" s="5">
        <f t="shared" si="42"/>
        <v>0</v>
      </c>
      <c r="BT21" s="5">
        <f t="shared" si="43"/>
        <v>0</v>
      </c>
      <c r="BU21" s="5">
        <f t="shared" si="44"/>
        <v>6.833333333333333</v>
      </c>
      <c r="BV21" s="5">
        <f t="shared" si="45"/>
        <v>0.5</v>
      </c>
      <c r="BW21" s="5">
        <f t="shared" si="46"/>
        <v>6.333333333333333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2</v>
      </c>
    </row>
    <row r="22" spans="1:89" ht="38" customHeight="1">
      <c r="A22" s="76">
        <f t="shared" si="0"/>
        <v>10284</v>
      </c>
      <c r="B22" s="74" t="s">
        <v>1107</v>
      </c>
      <c r="C22" s="91" t="s">
        <v>801</v>
      </c>
      <c r="D22" s="77">
        <v>0.375</v>
      </c>
      <c r="E22" s="77">
        <v>0.70833333333333337</v>
      </c>
      <c r="F22" s="44">
        <f t="shared" si="59"/>
        <v>7.5</v>
      </c>
      <c r="G22" s="77">
        <v>0.5</v>
      </c>
      <c r="H22" s="77">
        <v>0.79166666666666663</v>
      </c>
      <c r="I22" s="44">
        <f t="shared" si="60"/>
        <v>6.4999999999999991</v>
      </c>
      <c r="J22" s="79"/>
      <c r="K22" s="77"/>
      <c r="L22" s="44">
        <f t="shared" si="61"/>
        <v>0</v>
      </c>
      <c r="M22" s="77"/>
      <c r="N22" s="77"/>
      <c r="O22" s="44">
        <f t="shared" si="62"/>
        <v>0</v>
      </c>
      <c r="P22" s="77"/>
      <c r="Q22" s="77"/>
      <c r="R22" s="44">
        <f t="shared" si="63"/>
        <v>0</v>
      </c>
      <c r="S22" s="77"/>
      <c r="T22" s="77"/>
      <c r="U22" s="44">
        <f t="shared" si="64"/>
        <v>0</v>
      </c>
      <c r="V22" s="77"/>
      <c r="W22" s="77"/>
      <c r="X22" s="44">
        <f t="shared" si="65"/>
        <v>0</v>
      </c>
      <c r="Y22" s="44"/>
      <c r="Z22" s="44"/>
      <c r="AA22" s="44"/>
      <c r="AB22" s="44">
        <f t="shared" si="66"/>
        <v>14</v>
      </c>
      <c r="AC22" s="23"/>
      <c r="AD22" s="81"/>
      <c r="AE22" s="7">
        <f t="shared" si="67"/>
        <v>14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2</v>
      </c>
      <c r="AQ22" s="81"/>
      <c r="AR22" s="81"/>
      <c r="AS22" s="81"/>
      <c r="AT22" s="44">
        <f t="shared" si="74"/>
        <v>14</v>
      </c>
      <c r="AU22" s="81"/>
      <c r="AV22" s="5"/>
      <c r="AW22" s="5"/>
      <c r="AX22" s="5"/>
      <c r="AY22" s="5"/>
      <c r="AZ22" s="24">
        <f>VLOOKUP(C22,Employees!D:H,5,FALSE)</f>
        <v>10284</v>
      </c>
      <c r="BA22" s="5">
        <f t="shared" si="25"/>
        <v>8</v>
      </c>
      <c r="BB22" s="5">
        <f t="shared" si="26"/>
        <v>0.5</v>
      </c>
      <c r="BC22" s="5">
        <f t="shared" si="27"/>
        <v>7.5</v>
      </c>
      <c r="BD22" s="5">
        <f t="shared" si="58"/>
        <v>0</v>
      </c>
      <c r="BE22" s="5">
        <f t="shared" si="28"/>
        <v>0</v>
      </c>
      <c r="BF22" s="5">
        <f t="shared" si="29"/>
        <v>6.9999999999999991</v>
      </c>
      <c r="BG22" s="5">
        <f t="shared" si="30"/>
        <v>0.5</v>
      </c>
      <c r="BH22" s="5">
        <f t="shared" si="31"/>
        <v>6.4999999999999991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2</v>
      </c>
    </row>
    <row r="23" spans="1:89" ht="38" customHeight="1">
      <c r="A23" s="76">
        <f t="shared" si="0"/>
        <v>10318</v>
      </c>
      <c r="B23" s="74" t="s">
        <v>1107</v>
      </c>
      <c r="C23" s="92" t="s">
        <v>901</v>
      </c>
      <c r="D23" s="77"/>
      <c r="E23" s="77"/>
      <c r="F23" s="44">
        <f t="shared" si="59"/>
        <v>0</v>
      </c>
      <c r="G23" s="77">
        <v>0.375</v>
      </c>
      <c r="H23" s="77">
        <v>0.66666666666666663</v>
      </c>
      <c r="I23" s="44">
        <f t="shared" si="60"/>
        <v>6.4999999999999991</v>
      </c>
      <c r="J23" s="79"/>
      <c r="K23" s="77"/>
      <c r="L23" s="44">
        <f t="shared" si="61"/>
        <v>0</v>
      </c>
      <c r="M23" s="77"/>
      <c r="N23" s="77"/>
      <c r="O23" s="44">
        <f t="shared" si="62"/>
        <v>0</v>
      </c>
      <c r="P23" s="77"/>
      <c r="Q23" s="77"/>
      <c r="R23" s="44">
        <f t="shared" si="63"/>
        <v>0</v>
      </c>
      <c r="S23" s="77"/>
      <c r="T23" s="77"/>
      <c r="U23" s="44">
        <f t="shared" si="64"/>
        <v>0</v>
      </c>
      <c r="V23" s="77"/>
      <c r="W23" s="77"/>
      <c r="X23" s="44">
        <f t="shared" si="65"/>
        <v>0</v>
      </c>
      <c r="Y23" s="44"/>
      <c r="Z23" s="44"/>
      <c r="AA23" s="44"/>
      <c r="AB23" s="44">
        <f t="shared" si="66"/>
        <v>6.4999999999999991</v>
      </c>
      <c r="AC23" s="23"/>
      <c r="AD23" s="81"/>
      <c r="AE23" s="7">
        <f t="shared" si="67"/>
        <v>6.4999999999999991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1</v>
      </c>
      <c r="AQ23" s="81"/>
      <c r="AR23" s="81"/>
      <c r="AS23" s="81"/>
      <c r="AT23" s="44">
        <f t="shared" si="74"/>
        <v>6.4999999999999991</v>
      </c>
      <c r="AU23" s="81"/>
      <c r="AV23" s="5"/>
      <c r="AW23" s="5"/>
      <c r="AX23" s="5"/>
      <c r="AY23" s="5"/>
      <c r="AZ23" s="24">
        <f>VLOOKUP(C23,Employees!D:H,5,FALSE)</f>
        <v>10318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6.9999999999999991</v>
      </c>
      <c r="BG23" s="5">
        <f t="shared" si="30"/>
        <v>0.5</v>
      </c>
      <c r="BH23" s="5">
        <f t="shared" si="31"/>
        <v>6.4999999999999991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1</v>
      </c>
    </row>
    <row r="24" spans="1:89" ht="38" customHeight="1">
      <c r="A24" s="76">
        <f t="shared" si="0"/>
        <v>10337</v>
      </c>
      <c r="B24" s="74" t="s">
        <v>1107</v>
      </c>
      <c r="C24" s="92" t="s">
        <v>936</v>
      </c>
      <c r="D24" s="77"/>
      <c r="E24" s="77"/>
      <c r="F24" s="44">
        <f t="shared" si="59"/>
        <v>0</v>
      </c>
      <c r="G24" s="77"/>
      <c r="H24" s="77"/>
      <c r="I24" s="44">
        <f t="shared" si="60"/>
        <v>0</v>
      </c>
      <c r="J24" s="79"/>
      <c r="K24" s="77"/>
      <c r="L24" s="44">
        <f t="shared" si="61"/>
        <v>0</v>
      </c>
      <c r="M24" s="77">
        <v>0.5</v>
      </c>
      <c r="N24" s="77">
        <v>0.75</v>
      </c>
      <c r="O24" s="44">
        <f t="shared" si="62"/>
        <v>5.5</v>
      </c>
      <c r="P24" s="77"/>
      <c r="Q24" s="77"/>
      <c r="R24" s="44">
        <f t="shared" si="63"/>
        <v>0</v>
      </c>
      <c r="S24" s="77"/>
      <c r="T24" s="77"/>
      <c r="U24" s="44">
        <f t="shared" si="64"/>
        <v>0</v>
      </c>
      <c r="V24" s="77"/>
      <c r="W24" s="77"/>
      <c r="X24" s="44">
        <f t="shared" si="65"/>
        <v>0</v>
      </c>
      <c r="Y24" s="44"/>
      <c r="Z24" s="44"/>
      <c r="AA24" s="44"/>
      <c r="AB24" s="44">
        <f t="shared" si="66"/>
        <v>5.5</v>
      </c>
      <c r="AC24" s="23"/>
      <c r="AD24" s="81">
        <v>4.75</v>
      </c>
      <c r="AE24" s="7">
        <f t="shared" si="67"/>
        <v>10.25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1</v>
      </c>
      <c r="AQ24" s="81"/>
      <c r="AR24" s="81"/>
      <c r="AS24" s="81"/>
      <c r="AT24" s="44">
        <f t="shared" si="74"/>
        <v>10.25</v>
      </c>
      <c r="AU24" s="81"/>
      <c r="AV24" s="5"/>
      <c r="AW24" s="5"/>
      <c r="AX24" s="5"/>
      <c r="AY24" s="5"/>
      <c r="AZ24" s="24">
        <f>VLOOKUP(C24,Employees!D:H,5,FALSE)</f>
        <v>10337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6</v>
      </c>
      <c r="BQ24" s="5">
        <f t="shared" si="40"/>
        <v>0.5</v>
      </c>
      <c r="BR24" s="5">
        <f t="shared" si="41"/>
        <v>5.5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1</v>
      </c>
    </row>
    <row r="25" spans="1:89" ht="38" customHeight="1">
      <c r="A25" s="76" t="str">
        <f t="shared" si="0"/>
        <v/>
      </c>
      <c r="B25" s="74"/>
      <c r="C25" s="75"/>
      <c r="D25" s="77"/>
      <c r="E25" s="77"/>
      <c r="F25" s="44">
        <f t="shared" si="59"/>
        <v>0</v>
      </c>
      <c r="G25" s="77"/>
      <c r="H25" s="77"/>
      <c r="I25" s="44">
        <f t="shared" si="60"/>
        <v>0</v>
      </c>
      <c r="J25" s="79"/>
      <c r="K25" s="77"/>
      <c r="L25" s="44">
        <f t="shared" si="61"/>
        <v>0</v>
      </c>
      <c r="M25" s="77"/>
      <c r="N25" s="77"/>
      <c r="O25" s="44">
        <f t="shared" si="62"/>
        <v>0</v>
      </c>
      <c r="P25" s="77"/>
      <c r="Q25" s="77"/>
      <c r="R25" s="44">
        <f t="shared" si="63"/>
        <v>0</v>
      </c>
      <c r="S25" s="77"/>
      <c r="T25" s="77"/>
      <c r="U25" s="44">
        <f t="shared" si="64"/>
        <v>0</v>
      </c>
      <c r="V25" s="77"/>
      <c r="W25" s="77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>
        <f t="shared" si="0"/>
        <v>10324</v>
      </c>
      <c r="B27" s="10" t="s">
        <v>962</v>
      </c>
      <c r="C27" s="94" t="s">
        <v>1142</v>
      </c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>
        <v>0.41666666666666669</v>
      </c>
      <c r="N27" s="54">
        <v>0.625</v>
      </c>
      <c r="O27" s="44">
        <f t="shared" si="62"/>
        <v>5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5</v>
      </c>
      <c r="AC27" s="23"/>
      <c r="AD27" s="6">
        <v>1</v>
      </c>
      <c r="AE27" s="7">
        <f t="shared" si="67"/>
        <v>6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1</v>
      </c>
      <c r="AQ27" s="6"/>
      <c r="AR27" s="6"/>
      <c r="AS27" s="6"/>
      <c r="AT27" s="44">
        <f t="shared" si="74"/>
        <v>6</v>
      </c>
      <c r="AU27" s="60"/>
      <c r="AV27" s="5"/>
      <c r="AW27" s="5"/>
      <c r="AX27" s="5"/>
      <c r="AY27" s="5"/>
      <c r="AZ27" s="24">
        <f>VLOOKUP(C27,Employees!D:H,5,FALSE)</f>
        <v>10324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5</v>
      </c>
      <c r="BQ27" s="5">
        <f t="shared" si="40"/>
        <v>0</v>
      </c>
      <c r="BR27" s="5">
        <f t="shared" si="41"/>
        <v>5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1</v>
      </c>
    </row>
    <row r="28" spans="1:89" ht="38" customHeight="1">
      <c r="A28" s="33">
        <f t="shared" si="0"/>
        <v>10337</v>
      </c>
      <c r="B28" s="10" t="s">
        <v>962</v>
      </c>
      <c r="C28" s="95" t="s">
        <v>1143</v>
      </c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>
        <v>0.41666666666666669</v>
      </c>
      <c r="K28" s="54">
        <v>0.70833333333333337</v>
      </c>
      <c r="L28" s="44">
        <f t="shared" si="61"/>
        <v>6.5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>
        <v>0.625</v>
      </c>
      <c r="T28" s="54">
        <v>0.98611111111111116</v>
      </c>
      <c r="U28" s="44">
        <f t="shared" si="64"/>
        <v>8.1666666666666679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14.666666666666668</v>
      </c>
      <c r="AC28" s="23"/>
      <c r="AD28" s="6">
        <v>0.5</v>
      </c>
      <c r="AE28" s="7">
        <f t="shared" si="67"/>
        <v>7</v>
      </c>
      <c r="AF28" s="6"/>
      <c r="AG28" s="7">
        <f t="shared" si="68"/>
        <v>8.1666666666666679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2</v>
      </c>
      <c r="AQ28" s="6"/>
      <c r="AR28" s="6"/>
      <c r="AS28" s="6"/>
      <c r="AT28" s="44">
        <f t="shared" si="74"/>
        <v>15.166666666666668</v>
      </c>
      <c r="AU28" s="60"/>
      <c r="AV28" s="5"/>
      <c r="AW28" s="5"/>
      <c r="AX28" s="5"/>
      <c r="AY28" s="5"/>
      <c r="AZ28" s="24">
        <f>VLOOKUP(C28,Employees!D:H,5,FALSE)</f>
        <v>10337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7</v>
      </c>
      <c r="BL28" s="5">
        <f t="shared" si="35"/>
        <v>0.5</v>
      </c>
      <c r="BM28" s="5">
        <f t="shared" si="36"/>
        <v>6.5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8.6666666666666679</v>
      </c>
      <c r="CA28" s="5">
        <f t="shared" si="49"/>
        <v>0.5</v>
      </c>
      <c r="CB28" s="5">
        <f t="shared" si="50"/>
        <v>6.4999999999999991</v>
      </c>
      <c r="CC28" s="5">
        <f t="shared" si="51"/>
        <v>1.6666666666666687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2</v>
      </c>
    </row>
    <row r="29" spans="1:89" ht="38" customHeight="1">
      <c r="A29" s="33">
        <f t="shared" si="0"/>
        <v>10237</v>
      </c>
      <c r="B29" s="10" t="s">
        <v>962</v>
      </c>
      <c r="C29" s="95" t="s">
        <v>1144</v>
      </c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>
        <v>0.70833333333333337</v>
      </c>
      <c r="K29" s="54">
        <v>0.97638888888888886</v>
      </c>
      <c r="L29" s="44">
        <f t="shared" si="61"/>
        <v>5.9333333333333318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>
        <v>0.41666666666666669</v>
      </c>
      <c r="T29" s="54">
        <v>0.625</v>
      </c>
      <c r="U29" s="44">
        <f t="shared" si="64"/>
        <v>5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10.933333333333332</v>
      </c>
      <c r="AC29" s="23"/>
      <c r="AD29" s="6">
        <v>0.5</v>
      </c>
      <c r="AE29" s="7">
        <f t="shared" si="67"/>
        <v>4.9999999999999982</v>
      </c>
      <c r="AF29" s="6"/>
      <c r="AG29" s="7">
        <f t="shared" si="68"/>
        <v>5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1.4333333333333336</v>
      </c>
      <c r="AN29" s="6"/>
      <c r="AO29" s="7">
        <f t="shared" si="72"/>
        <v>0</v>
      </c>
      <c r="AP29" s="30">
        <f t="shared" si="73"/>
        <v>2</v>
      </c>
      <c r="AQ29" s="6"/>
      <c r="AR29" s="6"/>
      <c r="AS29" s="6"/>
      <c r="AT29" s="44">
        <f t="shared" si="74"/>
        <v>11.433333333333332</v>
      </c>
      <c r="AU29" s="60"/>
      <c r="AV29" s="5"/>
      <c r="AW29" s="5"/>
      <c r="AX29" s="5"/>
      <c r="AY29" s="5"/>
      <c r="AZ29" s="24">
        <f>VLOOKUP(C29,Employees!D:H,5,FALSE)</f>
        <v>10237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6.4333333333333318</v>
      </c>
      <c r="BL29" s="5">
        <f t="shared" si="35"/>
        <v>0.5</v>
      </c>
      <c r="BM29" s="5">
        <f t="shared" si="36"/>
        <v>4.4999999999999982</v>
      </c>
      <c r="BN29" s="5">
        <f t="shared" si="37"/>
        <v>1.4333333333333336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5</v>
      </c>
      <c r="CA29" s="5">
        <f t="shared" si="49"/>
        <v>0</v>
      </c>
      <c r="CB29" s="5">
        <f t="shared" si="50"/>
        <v>5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2</v>
      </c>
    </row>
    <row r="30" spans="1:89" ht="38" customHeight="1">
      <c r="A30" s="33">
        <f t="shared" si="0"/>
        <v>10375</v>
      </c>
      <c r="B30" s="10" t="s">
        <v>962</v>
      </c>
      <c r="C30" s="95" t="s">
        <v>1145</v>
      </c>
      <c r="D30" s="51"/>
      <c r="E30" s="51"/>
      <c r="F30" s="44">
        <f t="shared" si="15"/>
        <v>0</v>
      </c>
      <c r="G30" s="51">
        <v>0.41666666666666669</v>
      </c>
      <c r="H30" s="51">
        <v>0.70833333333333337</v>
      </c>
      <c r="I30" s="44">
        <f t="shared" si="16"/>
        <v>6.5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>
        <v>0.70833333333333337</v>
      </c>
      <c r="Q30" s="54">
        <v>0.97291666666666665</v>
      </c>
      <c r="R30" s="44">
        <f t="shared" si="19"/>
        <v>5.8499999999999988</v>
      </c>
      <c r="S30" s="54"/>
      <c r="T30" s="54"/>
      <c r="U30" s="44">
        <f t="shared" si="20"/>
        <v>0</v>
      </c>
      <c r="V30" s="54">
        <v>0.625</v>
      </c>
      <c r="W30" s="54">
        <v>0.97222222222222221</v>
      </c>
      <c r="X30" s="44">
        <f t="shared" si="21"/>
        <v>7.8333333333333321</v>
      </c>
      <c r="Y30" s="44"/>
      <c r="Z30" s="44"/>
      <c r="AA30" s="44"/>
      <c r="AB30" s="44">
        <f t="shared" si="22"/>
        <v>20.18333333333333</v>
      </c>
      <c r="AC30" s="23"/>
      <c r="AD30" s="6">
        <v>1</v>
      </c>
      <c r="AE30" s="7">
        <f t="shared" si="1"/>
        <v>11.999999999999998</v>
      </c>
      <c r="AF30" s="6"/>
      <c r="AG30" s="7">
        <f t="shared" si="2"/>
        <v>0</v>
      </c>
      <c r="AH30" s="6"/>
      <c r="AI30" s="7">
        <f t="shared" si="3"/>
        <v>7.8333333333333321</v>
      </c>
      <c r="AJ30" s="6"/>
      <c r="AK30" s="7">
        <f t="shared" si="4"/>
        <v>0</v>
      </c>
      <c r="AL30" s="6"/>
      <c r="AM30" s="7">
        <f t="shared" si="5"/>
        <v>1.3500000000000005</v>
      </c>
      <c r="AN30" s="6"/>
      <c r="AO30" s="7">
        <f t="shared" si="6"/>
        <v>0</v>
      </c>
      <c r="AP30" s="30">
        <f t="shared" si="23"/>
        <v>3</v>
      </c>
      <c r="AQ30" s="6"/>
      <c r="AR30" s="6"/>
      <c r="AS30" s="6"/>
      <c r="AT30" s="44">
        <f t="shared" si="24"/>
        <v>21.18333333333333</v>
      </c>
      <c r="AU30" s="60"/>
      <c r="AV30" s="5"/>
      <c r="AW30" s="5"/>
      <c r="AX30" s="5"/>
      <c r="AY30" s="5"/>
      <c r="AZ30" s="24">
        <f>VLOOKUP(C30,Employees!D:H,5,FALSE)</f>
        <v>10375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7</v>
      </c>
      <c r="BG30" s="5">
        <f t="shared" si="30"/>
        <v>0.5</v>
      </c>
      <c r="BH30" s="5">
        <f t="shared" si="31"/>
        <v>6.5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6.3499999999999988</v>
      </c>
      <c r="BV30" s="5">
        <f t="shared" si="45"/>
        <v>0.5</v>
      </c>
      <c r="BW30" s="5">
        <f t="shared" si="46"/>
        <v>4.4999999999999982</v>
      </c>
      <c r="BX30" s="5">
        <f t="shared" si="47"/>
        <v>1.3500000000000005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8.3333333333333321</v>
      </c>
      <c r="CF30" s="5">
        <f t="shared" si="54"/>
        <v>0.5</v>
      </c>
      <c r="CG30" s="5">
        <f t="shared" si="55"/>
        <v>6.4999999999999982</v>
      </c>
      <c r="CH30" s="5">
        <f t="shared" si="56"/>
        <v>1.3333333333333339</v>
      </c>
      <c r="CI30" s="5">
        <f t="shared" si="57"/>
        <v>0</v>
      </c>
      <c r="CJ30" s="5"/>
      <c r="CK30" s="4">
        <f t="shared" si="14"/>
        <v>3</v>
      </c>
    </row>
    <row r="31" spans="1:89" ht="38" customHeight="1">
      <c r="A31" s="33">
        <f t="shared" si="0"/>
        <v>10338</v>
      </c>
      <c r="B31" s="10" t="s">
        <v>962</v>
      </c>
      <c r="C31" s="96" t="s">
        <v>1146</v>
      </c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>
        <v>0.58333333333333337</v>
      </c>
      <c r="N31" s="54">
        <v>0.99027777777777781</v>
      </c>
      <c r="O31" s="44">
        <f t="shared" si="18"/>
        <v>8.7666666666666657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>
        <v>0.41666666666666669</v>
      </c>
      <c r="W31" s="54">
        <v>0.75</v>
      </c>
      <c r="X31" s="44">
        <f t="shared" si="21"/>
        <v>7.5</v>
      </c>
      <c r="Y31" s="44"/>
      <c r="Z31" s="44"/>
      <c r="AA31" s="44"/>
      <c r="AB31" s="44">
        <f t="shared" si="22"/>
        <v>16.266666666666666</v>
      </c>
      <c r="AC31" s="23"/>
      <c r="AD31" s="6">
        <v>0.5</v>
      </c>
      <c r="AE31" s="7">
        <f t="shared" si="1"/>
        <v>7.4999999999999973</v>
      </c>
      <c r="AF31" s="6"/>
      <c r="AG31" s="7">
        <f t="shared" si="2"/>
        <v>0</v>
      </c>
      <c r="AH31" s="6"/>
      <c r="AI31" s="7">
        <f t="shared" si="3"/>
        <v>7.5</v>
      </c>
      <c r="AJ31" s="6"/>
      <c r="AK31" s="7">
        <f t="shared" si="4"/>
        <v>0</v>
      </c>
      <c r="AL31" s="6"/>
      <c r="AM31" s="7">
        <f t="shared" si="5"/>
        <v>1.7666666666666684</v>
      </c>
      <c r="AN31" s="6"/>
      <c r="AO31" s="7">
        <f t="shared" si="6"/>
        <v>0</v>
      </c>
      <c r="AP31" s="30">
        <f t="shared" si="23"/>
        <v>2</v>
      </c>
      <c r="AQ31" s="6"/>
      <c r="AR31" s="6"/>
      <c r="AS31" s="6"/>
      <c r="AT31" s="44">
        <f t="shared" si="24"/>
        <v>16.766666666666666</v>
      </c>
      <c r="AU31" s="60"/>
      <c r="AV31" s="5"/>
      <c r="AW31" s="5"/>
      <c r="AX31" s="5"/>
      <c r="AY31" s="5"/>
      <c r="AZ31" s="24">
        <f>VLOOKUP(C31,Employees!D:H,5,FALSE)</f>
        <v>10338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9.7666666666666657</v>
      </c>
      <c r="BQ31" s="5">
        <f t="shared" si="40"/>
        <v>1</v>
      </c>
      <c r="BR31" s="5">
        <f t="shared" si="41"/>
        <v>6.9999999999999973</v>
      </c>
      <c r="BS31" s="5">
        <f t="shared" si="42"/>
        <v>1.7666666666666684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8</v>
      </c>
      <c r="CF31" s="5">
        <f t="shared" si="54"/>
        <v>0.5</v>
      </c>
      <c r="CG31" s="5">
        <f t="shared" si="55"/>
        <v>7.5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2</v>
      </c>
    </row>
    <row r="32" spans="1:89" ht="38" customHeight="1">
      <c r="A32" s="33">
        <f t="shared" si="0"/>
        <v>10381</v>
      </c>
      <c r="B32" s="10" t="s">
        <v>962</v>
      </c>
      <c r="C32" s="95" t="s">
        <v>1147</v>
      </c>
      <c r="D32" s="51">
        <v>0.70833333333333337</v>
      </c>
      <c r="E32" s="51">
        <v>0.97222222222222221</v>
      </c>
      <c r="F32" s="44">
        <f t="shared" si="15"/>
        <v>5.8333333333333321</v>
      </c>
      <c r="G32" s="51">
        <v>0.70833333333333337</v>
      </c>
      <c r="H32" s="51">
        <v>0.97638888888888886</v>
      </c>
      <c r="I32" s="44">
        <f t="shared" si="16"/>
        <v>5.9333333333333318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>
        <v>0.625</v>
      </c>
      <c r="T32" s="54">
        <v>0.98611111111111116</v>
      </c>
      <c r="U32" s="44">
        <f t="shared" si="20"/>
        <v>8.1666666666666679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19.93333333333333</v>
      </c>
      <c r="AC32" s="23"/>
      <c r="AD32" s="6">
        <v>1</v>
      </c>
      <c r="AE32" s="7">
        <f t="shared" si="1"/>
        <v>9.9999999999999964</v>
      </c>
      <c r="AF32" s="6"/>
      <c r="AG32" s="7">
        <f t="shared" si="2"/>
        <v>8.1666666666666679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2.7666666666666675</v>
      </c>
      <c r="AN32" s="6"/>
      <c r="AO32" s="7">
        <f t="shared" si="6"/>
        <v>0</v>
      </c>
      <c r="AP32" s="30">
        <f t="shared" si="23"/>
        <v>3</v>
      </c>
      <c r="AQ32" s="6"/>
      <c r="AR32" s="6"/>
      <c r="AS32" s="6"/>
      <c r="AT32" s="44">
        <f t="shared" si="24"/>
        <v>20.93333333333333</v>
      </c>
      <c r="AU32" s="60"/>
      <c r="AV32" s="5"/>
      <c r="AW32" s="5"/>
      <c r="AX32" s="5"/>
      <c r="AY32" s="5"/>
      <c r="AZ32" s="24">
        <f>VLOOKUP(C32,Employees!D:H,5,FALSE)</f>
        <v>10381</v>
      </c>
      <c r="BA32" s="5">
        <f t="shared" si="25"/>
        <v>6.3333333333333321</v>
      </c>
      <c r="BB32" s="5">
        <f t="shared" si="26"/>
        <v>0.5</v>
      </c>
      <c r="BC32" s="5">
        <f t="shared" si="27"/>
        <v>4.4999999999999982</v>
      </c>
      <c r="BD32" s="5">
        <f t="shared" si="58"/>
        <v>1.3333333333333339</v>
      </c>
      <c r="BE32" s="5">
        <f t="shared" si="28"/>
        <v>0</v>
      </c>
      <c r="BF32" s="5">
        <f t="shared" si="29"/>
        <v>6.4333333333333318</v>
      </c>
      <c r="BG32" s="5">
        <f t="shared" si="30"/>
        <v>0.5</v>
      </c>
      <c r="BH32" s="5">
        <f t="shared" si="31"/>
        <v>4.4999999999999982</v>
      </c>
      <c r="BI32" s="5">
        <f t="shared" si="32"/>
        <v>1.4333333333333336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8.6666666666666679</v>
      </c>
      <c r="CA32" s="5">
        <f t="shared" si="49"/>
        <v>0.5</v>
      </c>
      <c r="CB32" s="5">
        <f t="shared" si="50"/>
        <v>6.4999999999999991</v>
      </c>
      <c r="CC32" s="5">
        <f t="shared" si="51"/>
        <v>1.6666666666666687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3</v>
      </c>
    </row>
    <row r="33" spans="1:89" ht="38" customHeight="1">
      <c r="A33" s="33">
        <f t="shared" si="0"/>
        <v>10249</v>
      </c>
      <c r="B33" s="10" t="s">
        <v>962</v>
      </c>
      <c r="C33" s="95" t="s">
        <v>1148</v>
      </c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>
        <v>0.54166666666666663</v>
      </c>
      <c r="W33" s="54">
        <v>0.91666666666666663</v>
      </c>
      <c r="X33" s="44">
        <f t="shared" si="21"/>
        <v>8.5</v>
      </c>
      <c r="Y33" s="44"/>
      <c r="Z33" s="44"/>
      <c r="AA33" s="44"/>
      <c r="AB33" s="44">
        <f t="shared" si="22"/>
        <v>8.5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8.5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1</v>
      </c>
      <c r="AQ33" s="6"/>
      <c r="AR33" s="6"/>
      <c r="AS33" s="6"/>
      <c r="AT33" s="44">
        <f t="shared" si="24"/>
        <v>8.5</v>
      </c>
      <c r="AU33" s="60"/>
      <c r="AV33" s="5"/>
      <c r="AW33" s="5"/>
      <c r="AX33" s="5"/>
      <c r="AY33" s="5"/>
      <c r="AZ33" s="24">
        <f>VLOOKUP(C33,Employees!D:H,5,FALSE)</f>
        <v>10249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9</v>
      </c>
      <c r="CF33" s="5">
        <f t="shared" si="54"/>
        <v>0.5</v>
      </c>
      <c r="CG33" s="5">
        <f t="shared" si="55"/>
        <v>8.5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1</v>
      </c>
    </row>
    <row r="34" spans="1:89" ht="38" customHeight="1">
      <c r="A34" s="33">
        <f t="shared" ref="A34:A65" si="75">IF(ISNA(AZ34),"",AZ34)</f>
        <v>10231</v>
      </c>
      <c r="B34" s="10" t="s">
        <v>962</v>
      </c>
      <c r="C34" s="97" t="s">
        <v>668</v>
      </c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>
        <f>VLOOKUP(C34,Employees!D:H,5,FALSE)</f>
        <v>10231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>
        <f t="shared" si="75"/>
        <v>10039</v>
      </c>
      <c r="B35" s="10" t="s">
        <v>962</v>
      </c>
      <c r="C35" s="98" t="s">
        <v>1149</v>
      </c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>
        <v>16</v>
      </c>
      <c r="AR35" s="6"/>
      <c r="AS35" s="6"/>
      <c r="AT35" s="44">
        <f t="shared" si="24"/>
        <v>16</v>
      </c>
      <c r="AU35" s="60"/>
      <c r="AV35" s="5"/>
      <c r="AW35" s="5"/>
      <c r="AX35" s="5"/>
      <c r="AY35" s="5"/>
      <c r="AZ35" s="24">
        <f>VLOOKUP(C35,Employees!D:H,5,FALSE)</f>
        <v>10039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>
        <f t="shared" si="75"/>
        <v>10058</v>
      </c>
      <c r="B36" s="10" t="s">
        <v>962</v>
      </c>
      <c r="C36" s="97" t="s">
        <v>1150</v>
      </c>
      <c r="D36" s="51">
        <v>0.41666666666666669</v>
      </c>
      <c r="E36" s="51">
        <v>0.70833333333333337</v>
      </c>
      <c r="F36" s="44">
        <f t="shared" si="15"/>
        <v>6.5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6.5</v>
      </c>
      <c r="AC36" s="23"/>
      <c r="AD36" s="6">
        <v>0.5</v>
      </c>
      <c r="AE36" s="7">
        <f t="shared" si="1"/>
        <v>7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1</v>
      </c>
      <c r="AQ36" s="6"/>
      <c r="AR36" s="6"/>
      <c r="AS36" s="6"/>
      <c r="AT36" s="44">
        <f t="shared" si="24"/>
        <v>7</v>
      </c>
      <c r="AU36" s="60"/>
      <c r="AV36" s="5"/>
      <c r="AW36" s="5"/>
      <c r="AX36" s="5"/>
      <c r="AY36" s="5"/>
      <c r="AZ36" s="24">
        <f>VLOOKUP(C36,Employees!D:H,5,FALSE)</f>
        <v>10058</v>
      </c>
      <c r="BA36" s="5">
        <f t="shared" si="25"/>
        <v>7</v>
      </c>
      <c r="BB36" s="5">
        <f t="shared" si="26"/>
        <v>0.5</v>
      </c>
      <c r="BC36" s="5">
        <f t="shared" si="27"/>
        <v>6.5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1</v>
      </c>
    </row>
    <row r="37" spans="1:89" ht="38" customHeight="1">
      <c r="A37" s="33">
        <f t="shared" si="75"/>
        <v>10368</v>
      </c>
      <c r="B37" s="10" t="s">
        <v>962</v>
      </c>
      <c r="C37" s="99" t="s">
        <v>1151</v>
      </c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>
        <v>0.41666666666666669</v>
      </c>
      <c r="Q37" s="54">
        <v>0.79166666666666663</v>
      </c>
      <c r="R37" s="44">
        <f t="shared" si="19"/>
        <v>8.4999999999999982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8.4999999999999982</v>
      </c>
      <c r="AC37" s="23"/>
      <c r="AD37" s="6">
        <v>0.5</v>
      </c>
      <c r="AE37" s="7">
        <f t="shared" si="1"/>
        <v>8.9999999999999982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1</v>
      </c>
      <c r="AQ37" s="6"/>
      <c r="AR37" s="6"/>
      <c r="AS37" s="6"/>
      <c r="AT37" s="44">
        <f t="shared" si="24"/>
        <v>8.9999999999999982</v>
      </c>
      <c r="AU37" s="60"/>
      <c r="AV37" s="5"/>
      <c r="AW37" s="5"/>
      <c r="AX37" s="5"/>
      <c r="AY37" s="5"/>
      <c r="AZ37" s="24">
        <f>VLOOKUP(C37,Employees!D:H,5,FALSE)</f>
        <v>10368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8.9999999999999982</v>
      </c>
      <c r="BV37" s="5">
        <f t="shared" si="45"/>
        <v>0.5</v>
      </c>
      <c r="BW37" s="5">
        <f t="shared" si="46"/>
        <v>8.4999999999999982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1</v>
      </c>
    </row>
    <row r="38" spans="1:89" ht="38" customHeight="1">
      <c r="A38" s="33">
        <f t="shared" si="75"/>
        <v>10343</v>
      </c>
      <c r="B38" s="10" t="s">
        <v>962</v>
      </c>
      <c r="C38" s="100" t="s">
        <v>1152</v>
      </c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>
        <v>0.54166666666666663</v>
      </c>
      <c r="T38" s="54">
        <v>0.875</v>
      </c>
      <c r="U38" s="44">
        <f t="shared" si="20"/>
        <v>7.5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7.5</v>
      </c>
      <c r="AC38" s="23"/>
      <c r="AD38" s="6"/>
      <c r="AE38" s="7">
        <f t="shared" si="1"/>
        <v>0</v>
      </c>
      <c r="AF38" s="6"/>
      <c r="AG38" s="7">
        <f t="shared" si="2"/>
        <v>7.5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1</v>
      </c>
      <c r="AQ38" s="6"/>
      <c r="AR38" s="6"/>
      <c r="AS38" s="6"/>
      <c r="AT38" s="44">
        <f t="shared" si="24"/>
        <v>7.5</v>
      </c>
      <c r="AU38" s="60"/>
      <c r="AV38" s="5"/>
      <c r="AW38" s="5"/>
      <c r="AX38" s="5"/>
      <c r="AY38" s="5"/>
      <c r="AZ38" s="24">
        <f>VLOOKUP(C38,Employees!D:H,5,FALSE)</f>
        <v>10343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8</v>
      </c>
      <c r="CA38" s="5">
        <f t="shared" si="49"/>
        <v>0.5</v>
      </c>
      <c r="CB38" s="5">
        <f t="shared" si="50"/>
        <v>7.5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1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3" sqref="N13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6">
        <f t="shared" ref="A2:A33" si="0">IF(ISNA(AZ2),"",AZ2)</f>
        <v>10156</v>
      </c>
      <c r="B2" s="74" t="s">
        <v>26</v>
      </c>
      <c r="C2" s="86" t="s">
        <v>1129</v>
      </c>
      <c r="D2" s="77"/>
      <c r="E2" s="77"/>
      <c r="F2" s="44">
        <f>BA2-BB2</f>
        <v>0</v>
      </c>
      <c r="G2" s="77">
        <v>0.54791666666666672</v>
      </c>
      <c r="H2" s="77">
        <v>0.96458333333333335</v>
      </c>
      <c r="I2" s="44">
        <f>BF2-BG2</f>
        <v>9</v>
      </c>
      <c r="J2" s="77">
        <v>0.5</v>
      </c>
      <c r="K2" s="77">
        <v>0.79166666666666663</v>
      </c>
      <c r="L2" s="44">
        <f>BK2-BL2</f>
        <v>6.4999999999999991</v>
      </c>
      <c r="M2" s="77">
        <v>0.54166666666666663</v>
      </c>
      <c r="N2" s="77">
        <v>0.96666666666666667</v>
      </c>
      <c r="O2" s="44">
        <f>BP2-BQ2</f>
        <v>9.2000000000000011</v>
      </c>
      <c r="P2" s="77">
        <v>0.5625</v>
      </c>
      <c r="Q2" s="77">
        <v>0.97152777777777777</v>
      </c>
      <c r="R2" s="44">
        <f>BU2-BV2</f>
        <v>8.8166666666666664</v>
      </c>
      <c r="S2" s="77">
        <v>0.50694444444444442</v>
      </c>
      <c r="T2" s="77">
        <v>0.79166666666666663</v>
      </c>
      <c r="U2" s="44">
        <f>BZ2-CA2</f>
        <v>6.333333333333333</v>
      </c>
      <c r="V2" s="77"/>
      <c r="W2" s="77"/>
      <c r="X2" s="44">
        <f>CE2-CF2</f>
        <v>0</v>
      </c>
      <c r="Y2" s="44"/>
      <c r="Z2" s="44"/>
      <c r="AA2" s="44"/>
      <c r="AB2" s="64">
        <f>SUM(F2,I2,L2,O2,R2,U2,X2)</f>
        <v>39.85</v>
      </c>
      <c r="AC2" s="23"/>
      <c r="AD2" s="81">
        <v>1</v>
      </c>
      <c r="AE2" s="7">
        <f>SUMIF($BC$1:$CI$1,AE$1,$BC2:$CI2)+AD2</f>
        <v>30.849999999999998</v>
      </c>
      <c r="AF2" s="81"/>
      <c r="AG2" s="7">
        <f>SUMIF($BC$1:$CI$1,AG$1,$BC2:$CI2)+AF2</f>
        <v>6.333333333333333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3"/>
      <c r="AM2" s="7">
        <f>SUMIF($BC$1:$CI$1,AM$1,$BC2:$CI2)+AL2</f>
        <v>3.6666666666666696</v>
      </c>
      <c r="AN2" s="81"/>
      <c r="AO2" s="7">
        <f>SUMIF($BC$1:$CI$1,AO$1,$BC2:$CI2)+AN2</f>
        <v>0</v>
      </c>
      <c r="AP2" s="30">
        <f>CK2</f>
        <v>5</v>
      </c>
      <c r="AQ2" s="81"/>
      <c r="AR2" s="81"/>
      <c r="AS2" s="81"/>
      <c r="AT2" s="64">
        <f>AE2+AG2+AI2+AK2+AM2+AO2+SUM(AQ2:AS2)</f>
        <v>40.85</v>
      </c>
      <c r="AU2" s="81"/>
      <c r="AV2" s="5"/>
      <c r="AW2" s="5"/>
      <c r="AX2" s="5"/>
      <c r="AY2" s="5"/>
      <c r="AZ2" s="24">
        <f>VLOOKUP(C2,Employees!D:H,5,FALSE)</f>
        <v>10156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10</v>
      </c>
      <c r="BG2" s="5">
        <f>IF(BF2&gt;$AY$1,1,IF(BF2&gt;=$AX$1,0.5,0))</f>
        <v>1</v>
      </c>
      <c r="BH2" s="5">
        <f>BF2-BG2-BI2-BJ2</f>
        <v>7.8499999999999988</v>
      </c>
      <c r="BI2" s="5">
        <f>IF(AND(H2&gt;$AV$1,G2&lt;$AW$1),(MIN(H2,$AW$1)-MAX(G2,$AV$1))*24,0)</f>
        <v>1.1500000000000012</v>
      </c>
      <c r="BJ2" s="5">
        <f>IF(H2&gt;$AW$1,(H2-MAX(G2,$AW$1))*24,0)</f>
        <v>0</v>
      </c>
      <c r="BK2" s="5">
        <f t="shared" ref="BK2" si="2">IF(ISBLANK(J2),0,(K2-J2)*24)</f>
        <v>6.9999999999999991</v>
      </c>
      <c r="BL2" s="5">
        <f>IF(BK2&gt;$AY$1,1,IF(BK2&gt;=$AX$1,0.5,0))</f>
        <v>0.5</v>
      </c>
      <c r="BM2" s="5">
        <f>BK2-BL2-BN2-BO2</f>
        <v>6.4999999999999991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10.200000000000001</v>
      </c>
      <c r="BQ2" s="5">
        <f>IF(BP2&gt;$AY$1,1,IF(BP2&gt;=$AX$1,0.5,0))</f>
        <v>1</v>
      </c>
      <c r="BR2" s="5">
        <f>BP2-BQ2-BS2-BT2</f>
        <v>8</v>
      </c>
      <c r="BS2" s="5">
        <f>IF(AND(N2&gt;$AV$1, M2&lt;$AW$1),(MIN(N2,$AW$1)-MAX(M2,$AV$1))*24,0)</f>
        <v>1.2000000000000011</v>
      </c>
      <c r="BT2" s="5">
        <f>IF(N2&gt;$AW$1,(N2-MAX(M2,$AW$1))*24,0)</f>
        <v>0</v>
      </c>
      <c r="BU2" s="5">
        <f t="shared" ref="BU2" si="4">IF(ISBLANK(P2),0,(Q2-P2)*24)</f>
        <v>9.8166666666666664</v>
      </c>
      <c r="BV2" s="5">
        <f>IF(BU2&gt;$AY$1,1,IF(BU2&gt;=$AX$1,0.5,0))</f>
        <v>1</v>
      </c>
      <c r="BW2" s="5">
        <f>BU2-BV2-BX2-BY2</f>
        <v>7.4999999999999991</v>
      </c>
      <c r="BX2" s="5">
        <f>IF(AND(Q2&gt;$AV$1, P2&lt;$AW$1),(MIN(Q2,$AW$1)-MAX(P2,$AV$1))*24,0)</f>
        <v>1.3166666666666673</v>
      </c>
      <c r="BY2" s="5">
        <f t="shared" ref="BY2" si="5">IF(Q2&gt;$AW$1,(Q2-MAX(P2,$AW$1))*24,0)</f>
        <v>0</v>
      </c>
      <c r="BZ2" s="5">
        <f t="shared" ref="BZ2" si="6">IF(ISBLANK(S2),0,(T2-S2)*24)</f>
        <v>6.833333333333333</v>
      </c>
      <c r="CA2" s="5">
        <f>IF(BZ2&gt;$AY$1,1,IF(BZ2&gt;=$AX$1,0.5,0))</f>
        <v>0.5</v>
      </c>
      <c r="CB2" s="5">
        <f>BZ2-CA2-CC2-CD2</f>
        <v>6.333333333333333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5</v>
      </c>
    </row>
    <row r="3" spans="1:89" ht="47" customHeight="1">
      <c r="A3" s="76">
        <f t="shared" si="0"/>
        <v>10180</v>
      </c>
      <c r="B3" s="74" t="s">
        <v>26</v>
      </c>
      <c r="C3" s="87" t="s">
        <v>543</v>
      </c>
      <c r="D3" s="79">
        <v>0.625</v>
      </c>
      <c r="E3" s="77">
        <v>0.96597222222222223</v>
      </c>
      <c r="F3" s="44">
        <f t="shared" ref="F3:F74" si="9">BA3-BB3</f>
        <v>7.6833333333333336</v>
      </c>
      <c r="G3" s="77">
        <v>0.75</v>
      </c>
      <c r="H3" s="77">
        <v>0.96458333333333335</v>
      </c>
      <c r="I3" s="44">
        <f t="shared" ref="I3:I74" si="10">BF3-BG3</f>
        <v>5.15</v>
      </c>
      <c r="J3" s="79"/>
      <c r="K3" s="77"/>
      <c r="L3" s="44">
        <f t="shared" ref="L3:L74" si="11">BK3-BL3</f>
        <v>0</v>
      </c>
      <c r="M3" s="79">
        <v>0.5</v>
      </c>
      <c r="N3" s="79">
        <v>0.79166666666666663</v>
      </c>
      <c r="O3" s="44">
        <f t="shared" ref="O3:O74" si="12">BP3-BQ3</f>
        <v>6.4999999999999991</v>
      </c>
      <c r="P3" s="79">
        <v>0.625</v>
      </c>
      <c r="Q3" s="79">
        <v>0.9194444444444444</v>
      </c>
      <c r="R3" s="44">
        <f t="shared" ref="R3:R74" si="13">BU3-BV3</f>
        <v>6.5666666666666655</v>
      </c>
      <c r="S3" s="79"/>
      <c r="T3" s="79"/>
      <c r="U3" s="44">
        <f t="shared" ref="U3:U74" si="14">BZ3-CA3</f>
        <v>0</v>
      </c>
      <c r="V3" s="77"/>
      <c r="W3" s="79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25.9</v>
      </c>
      <c r="AC3" s="23"/>
      <c r="AD3" s="81"/>
      <c r="AE3" s="7">
        <f t="shared" ref="AE3:AE74" si="17">SUMIF($BC$1:$CI$1,AE$1,$BC3:$CI3)+AD3</f>
        <v>23.499999999999996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0</v>
      </c>
      <c r="AJ3" s="81"/>
      <c r="AK3" s="7">
        <f t="shared" ref="AK3:AK74" si="20">SUMIF($BC$1:$CI$1,AK$1,$BC3:$CI3)+AJ3</f>
        <v>0</v>
      </c>
      <c r="AL3" s="83"/>
      <c r="AM3" s="7">
        <f t="shared" ref="AM3:AM74" si="21">SUMIF($BC$1:$CI$1,AM$1,$BC3:$CI3)+AL3</f>
        <v>2.4000000000000021</v>
      </c>
      <c r="AN3" s="81"/>
      <c r="AO3" s="7">
        <f t="shared" ref="AO3:AO74" si="22">SUMIF($BC$1:$CI$1,AO$1,$BC3:$CI3)+AN3</f>
        <v>0</v>
      </c>
      <c r="AP3" s="30">
        <f t="shared" ref="AP3:AP74" si="23">CK3</f>
        <v>4</v>
      </c>
      <c r="AQ3" s="81"/>
      <c r="AR3" s="81"/>
      <c r="AS3" s="81"/>
      <c r="AT3" s="64">
        <f t="shared" ref="AT3:AT74" si="24">AE3+AG3+AI3+AK3+AM3+AO3+SUM(AQ3:AS3)</f>
        <v>25.9</v>
      </c>
      <c r="AU3" s="81"/>
      <c r="AV3" s="5"/>
      <c r="AW3" s="5"/>
      <c r="AX3" s="5"/>
      <c r="AY3" s="5"/>
      <c r="AZ3" s="24">
        <f>VLOOKUP(C3,Employees!D:H,5,FALSE)</f>
        <v>10180</v>
      </c>
      <c r="BA3" s="5">
        <f t="shared" ref="BA3:BA66" si="25">IF(ISBLANK(D3),0,(E3-D3)*24)</f>
        <v>8.1833333333333336</v>
      </c>
      <c r="BB3" s="5">
        <f t="shared" ref="BB3:BB66" si="26">IF(BA3&gt;$AY$1,1,IF(BA3&gt;=$AX$1,0.5,0))</f>
        <v>0.5</v>
      </c>
      <c r="BC3" s="5">
        <f t="shared" ref="BC3:BC66" si="27">BA3-BB3-BD3-BE3</f>
        <v>6.4999999999999991</v>
      </c>
      <c r="BD3" s="5">
        <f t="shared" ref="BD3:BD66" si="28">IF(AND(E3&gt;$AV$1, D3&lt;$AW$1),(MIN(E3,$AW$1)-MAX(D3,$AV$1))*24,0)</f>
        <v>1.1833333333333345</v>
      </c>
      <c r="BE3" s="5">
        <f t="shared" ref="BE3:BE66" si="29">IF(E3&gt;$AW$1,(E3-MAX(D3,$AW$1))*24,0)</f>
        <v>0</v>
      </c>
      <c r="BF3" s="5">
        <f t="shared" ref="BF3:BF66" si="30">IF(ISBLANK(G3),0,(H3-G3)*24)</f>
        <v>5.15</v>
      </c>
      <c r="BG3" s="5">
        <f t="shared" ref="BG3:BG66" si="31">IF(BF3&gt;$AY$1,1,IF(BF3&gt;=$AX$1,0.5,0))</f>
        <v>0</v>
      </c>
      <c r="BH3" s="5">
        <f t="shared" ref="BH3:BH66" si="32">BF3-BG3-BI3-BJ3</f>
        <v>3.9999999999999991</v>
      </c>
      <c r="BI3" s="5">
        <f t="shared" ref="BI3:BI66" si="33">IF(AND(H3&gt;$AV$1,G3&lt;$AW$1),(MIN(H3,$AW$1)-MAX(G3,$AV$1))*24,0)</f>
        <v>1.1500000000000012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6.9999999999999991</v>
      </c>
      <c r="BQ3" s="5">
        <f t="shared" ref="BQ3:BQ66" si="41">IF(BP3&gt;$AY$1,1,IF(BP3&gt;=$AX$1,0.5,0))</f>
        <v>0.5</v>
      </c>
      <c r="BR3" s="5">
        <f t="shared" ref="BR3:BR66" si="42">BP3-BQ3-BS3-BT3</f>
        <v>6.4999999999999991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7.0666666666666655</v>
      </c>
      <c r="BV3" s="5">
        <f t="shared" ref="BV3:BV66" si="46">IF(BU3&gt;$AY$1,1,IF(BU3&gt;=$AX$1,0.5,0))</f>
        <v>0.5</v>
      </c>
      <c r="BW3" s="5">
        <f t="shared" ref="BW3:BW66" si="47">BU3-BV3-BX3-BY3</f>
        <v>6.4999999999999991</v>
      </c>
      <c r="BX3" s="5">
        <f t="shared" ref="BX3:BX66" si="48">IF(AND(Q3&gt;$AV$1, P3&lt;$AW$1),(MIN(Q3,$AW$1)-MAX(P3,$AV$1))*24,0)</f>
        <v>6.666666666666643E-2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4</v>
      </c>
    </row>
    <row r="4" spans="1:89" ht="47" customHeight="1">
      <c r="A4" s="76">
        <f t="shared" si="0"/>
        <v>10038</v>
      </c>
      <c r="B4" s="74" t="s">
        <v>26</v>
      </c>
      <c r="C4" s="87" t="s">
        <v>401</v>
      </c>
      <c r="D4" s="79"/>
      <c r="E4" s="77"/>
      <c r="F4" s="44">
        <f t="shared" si="9"/>
        <v>0</v>
      </c>
      <c r="G4" s="79"/>
      <c r="H4" s="77"/>
      <c r="I4" s="44">
        <f t="shared" si="10"/>
        <v>0</v>
      </c>
      <c r="J4" s="77"/>
      <c r="K4" s="77"/>
      <c r="L4" s="44">
        <f t="shared" si="11"/>
        <v>0</v>
      </c>
      <c r="M4" s="79">
        <v>0.39583333333333331</v>
      </c>
      <c r="N4" s="77">
        <v>0.70833333333333337</v>
      </c>
      <c r="O4" s="44">
        <f t="shared" si="12"/>
        <v>7.0000000000000018</v>
      </c>
      <c r="P4" s="79"/>
      <c r="Q4" s="77"/>
      <c r="R4" s="44">
        <f t="shared" si="13"/>
        <v>0</v>
      </c>
      <c r="S4" s="79">
        <v>0.39583333333333331</v>
      </c>
      <c r="T4" s="77">
        <v>0.75</v>
      </c>
      <c r="U4" s="44">
        <f t="shared" si="14"/>
        <v>8</v>
      </c>
      <c r="V4" s="77">
        <v>0.39583333333333331</v>
      </c>
      <c r="W4" s="79">
        <v>0.75</v>
      </c>
      <c r="X4" s="44">
        <f t="shared" si="15"/>
        <v>8</v>
      </c>
      <c r="Y4" s="44"/>
      <c r="Z4" s="44"/>
      <c r="AA4" s="44"/>
      <c r="AB4" s="64">
        <f t="shared" si="16"/>
        <v>23</v>
      </c>
      <c r="AC4" s="23"/>
      <c r="AD4" s="81"/>
      <c r="AE4" s="7">
        <f t="shared" si="17"/>
        <v>7.0000000000000018</v>
      </c>
      <c r="AF4" s="81"/>
      <c r="AG4" s="7">
        <f t="shared" si="18"/>
        <v>8</v>
      </c>
      <c r="AH4" s="81"/>
      <c r="AI4" s="7">
        <f t="shared" si="19"/>
        <v>8</v>
      </c>
      <c r="AJ4" s="81"/>
      <c r="AK4" s="7">
        <f t="shared" si="20"/>
        <v>0</v>
      </c>
      <c r="AL4" s="83"/>
      <c r="AM4" s="7">
        <f t="shared" si="21"/>
        <v>0</v>
      </c>
      <c r="AN4" s="81"/>
      <c r="AO4" s="7">
        <f t="shared" si="22"/>
        <v>0</v>
      </c>
      <c r="AP4" s="30">
        <f t="shared" si="23"/>
        <v>3</v>
      </c>
      <c r="AQ4" s="81"/>
      <c r="AR4" s="81"/>
      <c r="AS4" s="81"/>
      <c r="AT4" s="64">
        <f t="shared" si="24"/>
        <v>23</v>
      </c>
      <c r="AU4" s="81"/>
      <c r="AV4" s="5"/>
      <c r="AW4" s="5"/>
      <c r="AX4" s="5"/>
      <c r="AY4" s="5"/>
      <c r="AZ4" s="24">
        <f>VLOOKUP(C4,Employees!D:H,5,FALSE)</f>
        <v>10038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7.5000000000000018</v>
      </c>
      <c r="BQ4" s="5">
        <f t="shared" si="41"/>
        <v>0.5</v>
      </c>
      <c r="BR4" s="5">
        <f t="shared" si="42"/>
        <v>7.0000000000000018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8.5</v>
      </c>
      <c r="CA4" s="5">
        <f t="shared" si="51"/>
        <v>0.5</v>
      </c>
      <c r="CB4" s="5">
        <f t="shared" si="52"/>
        <v>8</v>
      </c>
      <c r="CC4" s="5">
        <f t="shared" si="53"/>
        <v>0</v>
      </c>
      <c r="CD4" s="5">
        <f t="shared" si="54"/>
        <v>0</v>
      </c>
      <c r="CE4" s="5">
        <f t="shared" si="55"/>
        <v>8.5</v>
      </c>
      <c r="CF4" s="5">
        <f t="shared" si="56"/>
        <v>0.5</v>
      </c>
      <c r="CG4" s="5">
        <f t="shared" si="57"/>
        <v>8</v>
      </c>
      <c r="CH4" s="5">
        <f t="shared" si="58"/>
        <v>0</v>
      </c>
      <c r="CI4" s="5">
        <f t="shared" si="59"/>
        <v>0</v>
      </c>
      <c r="CJ4" s="5"/>
      <c r="CK4" s="4">
        <f t="shared" si="8"/>
        <v>3</v>
      </c>
    </row>
    <row r="5" spans="1:89" ht="47" customHeight="1">
      <c r="A5" s="76">
        <f t="shared" si="0"/>
        <v>10045</v>
      </c>
      <c r="B5" s="74" t="s">
        <v>26</v>
      </c>
      <c r="C5" s="86" t="s">
        <v>413</v>
      </c>
      <c r="D5" s="79">
        <v>0.39583333333333331</v>
      </c>
      <c r="E5" s="77">
        <v>0.75</v>
      </c>
      <c r="F5" s="44">
        <f t="shared" si="9"/>
        <v>8</v>
      </c>
      <c r="G5" s="79"/>
      <c r="H5" s="77"/>
      <c r="I5" s="44">
        <f t="shared" si="10"/>
        <v>0</v>
      </c>
      <c r="J5" s="79">
        <v>0.54166666666666663</v>
      </c>
      <c r="K5" s="79">
        <v>0.96527777777777779</v>
      </c>
      <c r="L5" s="44">
        <f t="shared" si="11"/>
        <v>9.1666666666666679</v>
      </c>
      <c r="M5" s="77"/>
      <c r="N5" s="77"/>
      <c r="O5" s="44">
        <f t="shared" si="12"/>
        <v>0</v>
      </c>
      <c r="P5" s="79">
        <v>0.39583333333333331</v>
      </c>
      <c r="Q5" s="77">
        <v>0.72916666666666663</v>
      </c>
      <c r="R5" s="44">
        <f t="shared" si="13"/>
        <v>7.5</v>
      </c>
      <c r="S5" s="79"/>
      <c r="T5" s="77"/>
      <c r="U5" s="44">
        <f t="shared" si="14"/>
        <v>0</v>
      </c>
      <c r="V5" s="77"/>
      <c r="W5" s="79"/>
      <c r="X5" s="44">
        <f t="shared" si="15"/>
        <v>0</v>
      </c>
      <c r="Y5" s="44"/>
      <c r="Z5" s="44"/>
      <c r="AA5" s="44"/>
      <c r="AB5" s="64">
        <f t="shared" si="16"/>
        <v>24.666666666666668</v>
      </c>
      <c r="AC5" s="23"/>
      <c r="AD5" s="81"/>
      <c r="AE5" s="7">
        <f t="shared" si="17"/>
        <v>23.5</v>
      </c>
      <c r="AF5" s="81"/>
      <c r="AG5" s="7">
        <f t="shared" si="18"/>
        <v>0</v>
      </c>
      <c r="AH5" s="81"/>
      <c r="AI5" s="7">
        <f t="shared" si="19"/>
        <v>0</v>
      </c>
      <c r="AJ5" s="81"/>
      <c r="AK5" s="7">
        <f t="shared" si="20"/>
        <v>0</v>
      </c>
      <c r="AL5" s="83"/>
      <c r="AM5" s="7">
        <f t="shared" si="21"/>
        <v>1.1666666666666679</v>
      </c>
      <c r="AN5" s="81"/>
      <c r="AO5" s="7">
        <f t="shared" si="22"/>
        <v>0</v>
      </c>
      <c r="AP5" s="30">
        <f t="shared" si="23"/>
        <v>3</v>
      </c>
      <c r="AQ5" s="81"/>
      <c r="AR5" s="81"/>
      <c r="AS5" s="81"/>
      <c r="AT5" s="64">
        <f t="shared" si="24"/>
        <v>24.666666666666668</v>
      </c>
      <c r="AU5" s="81"/>
      <c r="AV5" s="5"/>
      <c r="AW5" s="5"/>
      <c r="AX5" s="5"/>
      <c r="AY5" s="5"/>
      <c r="AZ5" s="24">
        <f>VLOOKUP(C5,Employees!D:H,5,FALSE)</f>
        <v>10045</v>
      </c>
      <c r="BA5" s="5">
        <f t="shared" si="25"/>
        <v>8.5</v>
      </c>
      <c r="BB5" s="5">
        <f t="shared" si="26"/>
        <v>0.5</v>
      </c>
      <c r="BC5" s="5">
        <f t="shared" si="27"/>
        <v>8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10.166666666666668</v>
      </c>
      <c r="BL5" s="5">
        <f t="shared" si="36"/>
        <v>1</v>
      </c>
      <c r="BM5" s="5">
        <f t="shared" si="37"/>
        <v>8</v>
      </c>
      <c r="BN5" s="5">
        <f t="shared" si="38"/>
        <v>1.1666666666666679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8</v>
      </c>
      <c r="BV5" s="5">
        <f t="shared" si="46"/>
        <v>0.5</v>
      </c>
      <c r="BW5" s="5">
        <f t="shared" si="47"/>
        <v>7.5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3</v>
      </c>
    </row>
    <row r="6" spans="1:89" ht="47" customHeight="1">
      <c r="A6" s="76">
        <f t="shared" si="0"/>
        <v>10025</v>
      </c>
      <c r="B6" s="74" t="s">
        <v>26</v>
      </c>
      <c r="C6" s="87" t="s">
        <v>375</v>
      </c>
      <c r="D6" s="79"/>
      <c r="E6" s="77"/>
      <c r="F6" s="44">
        <f t="shared" si="9"/>
        <v>0</v>
      </c>
      <c r="G6" s="77"/>
      <c r="H6" s="79"/>
      <c r="I6" s="44">
        <f t="shared" si="10"/>
        <v>0</v>
      </c>
      <c r="J6" s="79"/>
      <c r="K6" s="79"/>
      <c r="L6" s="44">
        <f t="shared" si="11"/>
        <v>0</v>
      </c>
      <c r="M6" s="77"/>
      <c r="N6" s="77"/>
      <c r="O6" s="44">
        <f t="shared" si="12"/>
        <v>0</v>
      </c>
      <c r="P6" s="77"/>
      <c r="Q6" s="77"/>
      <c r="R6" s="44">
        <f t="shared" si="13"/>
        <v>0</v>
      </c>
      <c r="S6" s="79"/>
      <c r="T6" s="79"/>
      <c r="U6" s="44">
        <f t="shared" si="14"/>
        <v>0</v>
      </c>
      <c r="V6" s="77">
        <v>0.5</v>
      </c>
      <c r="W6" s="79">
        <v>0.79166666666666663</v>
      </c>
      <c r="X6" s="44">
        <f t="shared" si="15"/>
        <v>6.4999999999999991</v>
      </c>
      <c r="Y6" s="44"/>
      <c r="Z6" s="44"/>
      <c r="AA6" s="44"/>
      <c r="AB6" s="64">
        <f t="shared" si="16"/>
        <v>6.4999999999999991</v>
      </c>
      <c r="AC6" s="23"/>
      <c r="AD6" s="81"/>
      <c r="AE6" s="7">
        <f t="shared" si="17"/>
        <v>0</v>
      </c>
      <c r="AF6" s="81"/>
      <c r="AG6" s="7">
        <f t="shared" si="18"/>
        <v>0</v>
      </c>
      <c r="AH6" s="81"/>
      <c r="AI6" s="7">
        <f t="shared" si="19"/>
        <v>6.4999999999999991</v>
      </c>
      <c r="AJ6" s="81"/>
      <c r="AK6" s="7">
        <f t="shared" si="20"/>
        <v>0</v>
      </c>
      <c r="AL6" s="83"/>
      <c r="AM6" s="7">
        <f t="shared" si="21"/>
        <v>0</v>
      </c>
      <c r="AN6" s="81"/>
      <c r="AO6" s="7">
        <f t="shared" si="22"/>
        <v>0</v>
      </c>
      <c r="AP6" s="30">
        <f t="shared" si="23"/>
        <v>1</v>
      </c>
      <c r="AQ6" s="81"/>
      <c r="AR6" s="81"/>
      <c r="AS6" s="81"/>
      <c r="AT6" s="64">
        <f t="shared" si="24"/>
        <v>6.4999999999999991</v>
      </c>
      <c r="AU6" s="81"/>
      <c r="AV6" s="5"/>
      <c r="AW6" s="5"/>
      <c r="AX6" s="5"/>
      <c r="AY6" s="5"/>
      <c r="AZ6" s="24">
        <f>VLOOKUP(C6,Employees!D:H,5,FALSE)</f>
        <v>10025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6.9999999999999991</v>
      </c>
      <c r="CF6" s="5">
        <f t="shared" si="56"/>
        <v>0.5</v>
      </c>
      <c r="CG6" s="5">
        <f t="shared" si="57"/>
        <v>6.4999999999999991</v>
      </c>
      <c r="CH6" s="5">
        <f t="shared" si="58"/>
        <v>0</v>
      </c>
      <c r="CI6" s="5">
        <f t="shared" si="59"/>
        <v>0</v>
      </c>
      <c r="CJ6" s="5"/>
      <c r="CK6" s="4">
        <f t="shared" si="8"/>
        <v>1</v>
      </c>
    </row>
    <row r="7" spans="1:89" ht="47" customHeight="1">
      <c r="A7" s="76">
        <f t="shared" si="0"/>
        <v>10312</v>
      </c>
      <c r="B7" s="74" t="s">
        <v>26</v>
      </c>
      <c r="C7" s="87" t="s">
        <v>872</v>
      </c>
      <c r="D7" s="79">
        <v>0.5</v>
      </c>
      <c r="E7" s="77">
        <v>0.79166666666666663</v>
      </c>
      <c r="F7" s="44">
        <f t="shared" si="9"/>
        <v>6.4999999999999991</v>
      </c>
      <c r="G7" s="77"/>
      <c r="H7" s="79"/>
      <c r="I7" s="44">
        <f t="shared" si="10"/>
        <v>0</v>
      </c>
      <c r="J7" s="79"/>
      <c r="K7" s="79"/>
      <c r="L7" s="44">
        <f t="shared" si="11"/>
        <v>0</v>
      </c>
      <c r="M7" s="79"/>
      <c r="N7" s="79"/>
      <c r="O7" s="44">
        <f t="shared" si="12"/>
        <v>0</v>
      </c>
      <c r="P7" s="79"/>
      <c r="Q7" s="79"/>
      <c r="R7" s="44">
        <f t="shared" si="13"/>
        <v>0</v>
      </c>
      <c r="S7" s="77">
        <v>0.54166666666666663</v>
      </c>
      <c r="T7" s="77">
        <v>0.97569444444444442</v>
      </c>
      <c r="U7" s="44">
        <f t="shared" si="14"/>
        <v>9.4166666666666679</v>
      </c>
      <c r="V7" s="77">
        <v>0.625</v>
      </c>
      <c r="W7" s="79">
        <v>0.97569444444444442</v>
      </c>
      <c r="X7" s="44">
        <f t="shared" si="15"/>
        <v>7.9166666666666661</v>
      </c>
      <c r="Y7" s="44"/>
      <c r="Z7" s="44"/>
      <c r="AA7" s="44"/>
      <c r="AB7" s="64">
        <f t="shared" si="16"/>
        <v>23.833333333333336</v>
      </c>
      <c r="AC7" s="23"/>
      <c r="AD7" s="81"/>
      <c r="AE7" s="7">
        <f t="shared" si="17"/>
        <v>6.4999999999999991</v>
      </c>
      <c r="AF7" s="81"/>
      <c r="AG7" s="7">
        <f t="shared" si="18"/>
        <v>9.4166666666666679</v>
      </c>
      <c r="AH7" s="81"/>
      <c r="AI7" s="7">
        <f t="shared" si="19"/>
        <v>7.9166666666666661</v>
      </c>
      <c r="AJ7" s="81"/>
      <c r="AK7" s="7">
        <f t="shared" si="20"/>
        <v>0</v>
      </c>
      <c r="AL7" s="83"/>
      <c r="AM7" s="7">
        <f t="shared" si="21"/>
        <v>0</v>
      </c>
      <c r="AN7" s="81"/>
      <c r="AO7" s="7">
        <f t="shared" si="22"/>
        <v>0</v>
      </c>
      <c r="AP7" s="30">
        <f t="shared" si="23"/>
        <v>3</v>
      </c>
      <c r="AQ7" s="81"/>
      <c r="AR7" s="81"/>
      <c r="AS7" s="81"/>
      <c r="AT7" s="64">
        <f t="shared" si="24"/>
        <v>23.833333333333336</v>
      </c>
      <c r="AU7" s="81"/>
      <c r="AV7" s="5"/>
      <c r="AW7" s="5"/>
      <c r="AX7" s="5"/>
      <c r="AY7" s="5"/>
      <c r="AZ7" s="24">
        <f>VLOOKUP(C7,Employees!D:H,5,FALSE)</f>
        <v>10312</v>
      </c>
      <c r="BA7" s="5">
        <f t="shared" si="25"/>
        <v>6.9999999999999991</v>
      </c>
      <c r="BB7" s="5">
        <f t="shared" si="26"/>
        <v>0.5</v>
      </c>
      <c r="BC7" s="5">
        <f t="shared" si="27"/>
        <v>6.4999999999999991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10.416666666666668</v>
      </c>
      <c r="CA7" s="5">
        <f t="shared" si="51"/>
        <v>1</v>
      </c>
      <c r="CB7" s="5">
        <f t="shared" si="52"/>
        <v>8</v>
      </c>
      <c r="CC7" s="5">
        <f t="shared" si="53"/>
        <v>1.416666666666667</v>
      </c>
      <c r="CD7" s="5">
        <f t="shared" si="54"/>
        <v>0</v>
      </c>
      <c r="CE7" s="5">
        <f t="shared" si="55"/>
        <v>8.4166666666666661</v>
      </c>
      <c r="CF7" s="5">
        <f t="shared" si="56"/>
        <v>0.5</v>
      </c>
      <c r="CG7" s="5">
        <f t="shared" si="57"/>
        <v>6.4999999999999991</v>
      </c>
      <c r="CH7" s="5">
        <f t="shared" si="58"/>
        <v>1.416666666666667</v>
      </c>
      <c r="CI7" s="5">
        <f t="shared" si="59"/>
        <v>0</v>
      </c>
      <c r="CJ7" s="5"/>
      <c r="CK7" s="4">
        <f t="shared" si="8"/>
        <v>3</v>
      </c>
    </row>
    <row r="8" spans="1:89" ht="47" customHeight="1">
      <c r="A8" s="76">
        <f t="shared" si="0"/>
        <v>10243</v>
      </c>
      <c r="B8" s="74" t="s">
        <v>26</v>
      </c>
      <c r="C8" s="87" t="s">
        <v>697</v>
      </c>
      <c r="D8" s="79"/>
      <c r="E8" s="79"/>
      <c r="F8" s="44">
        <f t="shared" si="9"/>
        <v>0</v>
      </c>
      <c r="G8" s="79"/>
      <c r="H8" s="79"/>
      <c r="I8" s="44">
        <f t="shared" si="10"/>
        <v>0</v>
      </c>
      <c r="J8" s="79">
        <v>0.39583333333333331</v>
      </c>
      <c r="K8" s="79">
        <v>0.70833333333333337</v>
      </c>
      <c r="L8" s="44">
        <f t="shared" si="11"/>
        <v>7.0000000000000018</v>
      </c>
      <c r="M8" s="79">
        <v>0.75</v>
      </c>
      <c r="N8" s="79">
        <v>0.96666666666666667</v>
      </c>
      <c r="O8" s="44">
        <f t="shared" si="12"/>
        <v>5.2</v>
      </c>
      <c r="P8" s="79"/>
      <c r="Q8" s="79"/>
      <c r="R8" s="44">
        <f t="shared" si="13"/>
        <v>0</v>
      </c>
      <c r="S8" s="79">
        <v>0.625</v>
      </c>
      <c r="T8" s="79">
        <v>0.97569444444444442</v>
      </c>
      <c r="U8" s="44">
        <f t="shared" si="14"/>
        <v>7.9166666666666661</v>
      </c>
      <c r="V8" s="77"/>
      <c r="W8" s="77"/>
      <c r="X8" s="44">
        <f t="shared" si="15"/>
        <v>0</v>
      </c>
      <c r="Y8" s="44"/>
      <c r="Z8" s="44"/>
      <c r="AA8" s="44"/>
      <c r="AB8" s="64">
        <f t="shared" si="16"/>
        <v>20.116666666666667</v>
      </c>
      <c r="AC8" s="23"/>
      <c r="AD8" s="81"/>
      <c r="AE8" s="7">
        <f t="shared" si="17"/>
        <v>11</v>
      </c>
      <c r="AF8" s="81"/>
      <c r="AG8" s="7">
        <f t="shared" si="18"/>
        <v>7.9166666666666661</v>
      </c>
      <c r="AH8" s="81"/>
      <c r="AI8" s="7">
        <f t="shared" si="19"/>
        <v>0</v>
      </c>
      <c r="AJ8" s="81"/>
      <c r="AK8" s="7">
        <f t="shared" si="20"/>
        <v>0</v>
      </c>
      <c r="AL8" s="83"/>
      <c r="AM8" s="7">
        <f t="shared" si="21"/>
        <v>1.2000000000000011</v>
      </c>
      <c r="AN8" s="81"/>
      <c r="AO8" s="7">
        <f t="shared" si="22"/>
        <v>0</v>
      </c>
      <c r="AP8" s="30">
        <f t="shared" si="23"/>
        <v>3</v>
      </c>
      <c r="AQ8" s="81"/>
      <c r="AR8" s="81"/>
      <c r="AS8" s="81"/>
      <c r="AT8" s="64">
        <f t="shared" si="24"/>
        <v>20.116666666666667</v>
      </c>
      <c r="AU8" s="81"/>
      <c r="AV8" s="5"/>
      <c r="AW8" s="5"/>
      <c r="AX8" s="5"/>
      <c r="AY8" s="5"/>
      <c r="AZ8" s="24">
        <f>VLOOKUP(C8,Employees!D:H,5,FALSE)</f>
        <v>10243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7.5000000000000018</v>
      </c>
      <c r="BL8" s="5">
        <f t="shared" si="36"/>
        <v>0.5</v>
      </c>
      <c r="BM8" s="5">
        <f t="shared" si="37"/>
        <v>7.0000000000000018</v>
      </c>
      <c r="BN8" s="5">
        <f t="shared" si="38"/>
        <v>0</v>
      </c>
      <c r="BO8" s="5">
        <f t="shared" si="39"/>
        <v>0</v>
      </c>
      <c r="BP8" s="5">
        <f t="shared" si="40"/>
        <v>5.2</v>
      </c>
      <c r="BQ8" s="5">
        <f t="shared" si="41"/>
        <v>0</v>
      </c>
      <c r="BR8" s="5">
        <f t="shared" si="42"/>
        <v>3.9999999999999991</v>
      </c>
      <c r="BS8" s="5">
        <f t="shared" si="43"/>
        <v>1.2000000000000011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8.4166666666666661</v>
      </c>
      <c r="CA8" s="5">
        <f t="shared" si="51"/>
        <v>0.5</v>
      </c>
      <c r="CB8" s="5">
        <f t="shared" si="52"/>
        <v>6.4999999999999991</v>
      </c>
      <c r="CC8" s="5">
        <f t="shared" si="53"/>
        <v>1.416666666666667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3</v>
      </c>
    </row>
    <row r="9" spans="1:89" ht="47" customHeight="1">
      <c r="A9" s="76">
        <f t="shared" si="0"/>
        <v>10351</v>
      </c>
      <c r="B9" s="74" t="s">
        <v>26</v>
      </c>
      <c r="C9" s="87" t="s">
        <v>972</v>
      </c>
      <c r="D9" s="79"/>
      <c r="E9" s="77"/>
      <c r="F9" s="44">
        <f t="shared" si="9"/>
        <v>0</v>
      </c>
      <c r="G9" s="79"/>
      <c r="H9" s="77"/>
      <c r="I9" s="44">
        <f t="shared" si="10"/>
        <v>0</v>
      </c>
      <c r="J9" s="79"/>
      <c r="K9" s="77"/>
      <c r="L9" s="44">
        <f t="shared" si="11"/>
        <v>0</v>
      </c>
      <c r="M9" s="79"/>
      <c r="N9" s="77"/>
      <c r="O9" s="44">
        <f t="shared" si="12"/>
        <v>0</v>
      </c>
      <c r="P9" s="79"/>
      <c r="Q9" s="77"/>
      <c r="R9" s="44">
        <f t="shared" si="13"/>
        <v>0</v>
      </c>
      <c r="S9" s="79"/>
      <c r="T9" s="79"/>
      <c r="U9" s="44">
        <f t="shared" si="14"/>
        <v>0</v>
      </c>
      <c r="V9" s="77"/>
      <c r="W9" s="79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1"/>
      <c r="AE9" s="7">
        <f t="shared" si="17"/>
        <v>0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3"/>
      <c r="AM9" s="7">
        <f t="shared" si="21"/>
        <v>0</v>
      </c>
      <c r="AN9" s="81"/>
      <c r="AO9" s="7">
        <f t="shared" si="22"/>
        <v>0</v>
      </c>
      <c r="AP9" s="30">
        <f t="shared" si="23"/>
        <v>0</v>
      </c>
      <c r="AQ9" s="81"/>
      <c r="AR9" s="81"/>
      <c r="AS9" s="81"/>
      <c r="AT9" s="64">
        <f t="shared" si="24"/>
        <v>0</v>
      </c>
      <c r="AU9" s="81"/>
      <c r="AV9" s="5"/>
      <c r="AW9" s="5"/>
      <c r="AX9" s="5"/>
      <c r="AY9" s="5"/>
      <c r="AZ9" s="24">
        <f>VLOOKUP(C9,Employees!D:H,5,FALSE)</f>
        <v>10351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6">
        <f t="shared" si="0"/>
        <v>10313</v>
      </c>
      <c r="B10" s="74" t="s">
        <v>26</v>
      </c>
      <c r="C10" s="87" t="s">
        <v>876</v>
      </c>
      <c r="D10" s="79"/>
      <c r="E10" s="77"/>
      <c r="F10" s="44">
        <f t="shared" si="9"/>
        <v>0</v>
      </c>
      <c r="G10" s="77"/>
      <c r="H10" s="79"/>
      <c r="I10" s="44">
        <f t="shared" si="10"/>
        <v>0</v>
      </c>
      <c r="J10" s="79"/>
      <c r="K10" s="79"/>
      <c r="L10" s="44">
        <f t="shared" si="11"/>
        <v>0</v>
      </c>
      <c r="M10" s="77"/>
      <c r="N10" s="77"/>
      <c r="O10" s="44">
        <f t="shared" si="12"/>
        <v>0</v>
      </c>
      <c r="P10" s="79"/>
      <c r="Q10" s="79"/>
      <c r="R10" s="44">
        <f t="shared" si="13"/>
        <v>0</v>
      </c>
      <c r="S10" s="79"/>
      <c r="T10" s="82"/>
      <c r="U10" s="44">
        <f t="shared" si="14"/>
        <v>0</v>
      </c>
      <c r="V10" s="77"/>
      <c r="W10" s="79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1"/>
      <c r="AE10" s="7">
        <f t="shared" si="17"/>
        <v>0</v>
      </c>
      <c r="AF10" s="81"/>
      <c r="AG10" s="7">
        <f t="shared" si="18"/>
        <v>0</v>
      </c>
      <c r="AH10" s="81"/>
      <c r="AI10" s="7">
        <f t="shared" si="19"/>
        <v>0</v>
      </c>
      <c r="AJ10" s="81"/>
      <c r="AK10" s="7">
        <f t="shared" si="20"/>
        <v>0</v>
      </c>
      <c r="AL10" s="83"/>
      <c r="AM10" s="7">
        <f t="shared" si="21"/>
        <v>0</v>
      </c>
      <c r="AN10" s="81"/>
      <c r="AO10" s="7">
        <f t="shared" si="22"/>
        <v>0</v>
      </c>
      <c r="AP10" s="30">
        <f t="shared" si="23"/>
        <v>0</v>
      </c>
      <c r="AQ10" s="81"/>
      <c r="AR10" s="81"/>
      <c r="AS10" s="81"/>
      <c r="AT10" s="64">
        <f t="shared" si="24"/>
        <v>0</v>
      </c>
      <c r="AU10" s="81"/>
      <c r="AV10" s="5"/>
      <c r="AW10" s="5"/>
      <c r="AX10" s="5"/>
      <c r="AY10" s="5"/>
      <c r="AZ10" s="24">
        <f>VLOOKUP(C10,Employees!D:H,5,FALSE)</f>
        <v>10313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6">
        <f t="shared" si="0"/>
        <v>10365</v>
      </c>
      <c r="B11" s="74" t="s">
        <v>26</v>
      </c>
      <c r="C11" s="87" t="s">
        <v>1013</v>
      </c>
      <c r="D11" s="79"/>
      <c r="E11" s="77"/>
      <c r="F11" s="44">
        <f t="shared" si="9"/>
        <v>0</v>
      </c>
      <c r="G11" s="77">
        <v>0.39583333333333331</v>
      </c>
      <c r="H11" s="79">
        <v>0.75</v>
      </c>
      <c r="I11" s="44">
        <f t="shared" si="10"/>
        <v>8</v>
      </c>
      <c r="J11" s="79"/>
      <c r="K11" s="79"/>
      <c r="L11" s="44">
        <f t="shared" si="11"/>
        <v>0</v>
      </c>
      <c r="M11" s="77"/>
      <c r="N11" s="77"/>
      <c r="O11" s="44">
        <f t="shared" si="12"/>
        <v>0</v>
      </c>
      <c r="P11" s="79">
        <v>0.5</v>
      </c>
      <c r="Q11" s="79">
        <v>0.70833333333333337</v>
      </c>
      <c r="R11" s="44">
        <f t="shared" si="13"/>
        <v>5.0000000000000009</v>
      </c>
      <c r="S11" s="79">
        <v>0.66666666666666663</v>
      </c>
      <c r="T11" s="79">
        <v>0.91666666666666663</v>
      </c>
      <c r="U11" s="44">
        <f t="shared" si="14"/>
        <v>5.5</v>
      </c>
      <c r="V11" s="77"/>
      <c r="W11" s="79"/>
      <c r="X11" s="44">
        <f t="shared" si="15"/>
        <v>0</v>
      </c>
      <c r="Y11" s="44"/>
      <c r="Z11" s="44"/>
      <c r="AA11" s="44"/>
      <c r="AB11" s="64">
        <f t="shared" si="16"/>
        <v>18.5</v>
      </c>
      <c r="AC11" s="23"/>
      <c r="AD11" s="81"/>
      <c r="AE11" s="7">
        <f t="shared" si="17"/>
        <v>13</v>
      </c>
      <c r="AF11" s="81"/>
      <c r="AG11" s="7">
        <f t="shared" si="18"/>
        <v>5.5</v>
      </c>
      <c r="AH11" s="81"/>
      <c r="AI11" s="7">
        <f t="shared" si="19"/>
        <v>0</v>
      </c>
      <c r="AJ11" s="81"/>
      <c r="AK11" s="7">
        <f t="shared" si="20"/>
        <v>0</v>
      </c>
      <c r="AL11" s="83"/>
      <c r="AM11" s="7">
        <f t="shared" si="21"/>
        <v>0</v>
      </c>
      <c r="AN11" s="81"/>
      <c r="AO11" s="7">
        <f t="shared" si="22"/>
        <v>0</v>
      </c>
      <c r="AP11" s="30">
        <f t="shared" si="23"/>
        <v>3</v>
      </c>
      <c r="AQ11" s="81"/>
      <c r="AR11" s="81"/>
      <c r="AS11" s="81"/>
      <c r="AT11" s="64">
        <f t="shared" si="24"/>
        <v>18.5</v>
      </c>
      <c r="AU11" s="81"/>
      <c r="AV11" s="5"/>
      <c r="AW11" s="5"/>
      <c r="AX11" s="5"/>
      <c r="AY11" s="5"/>
      <c r="AZ11" s="24">
        <f>VLOOKUP(C11,Employees!D:H,5,FALSE)</f>
        <v>10365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8.5</v>
      </c>
      <c r="BG11" s="5">
        <f t="shared" si="31"/>
        <v>0.5</v>
      </c>
      <c r="BH11" s="5">
        <f t="shared" si="32"/>
        <v>8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5.0000000000000009</v>
      </c>
      <c r="BV11" s="5">
        <f t="shared" si="46"/>
        <v>0</v>
      </c>
      <c r="BW11" s="5">
        <f t="shared" si="47"/>
        <v>5.0000000000000009</v>
      </c>
      <c r="BX11" s="5">
        <f t="shared" si="48"/>
        <v>0</v>
      </c>
      <c r="BY11" s="5">
        <f t="shared" si="49"/>
        <v>0</v>
      </c>
      <c r="BZ11" s="5">
        <f t="shared" si="50"/>
        <v>6</v>
      </c>
      <c r="CA11" s="5">
        <f t="shared" si="51"/>
        <v>0.5</v>
      </c>
      <c r="CB11" s="5">
        <f t="shared" si="52"/>
        <v>5.5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3</v>
      </c>
    </row>
    <row r="12" spans="1:89" ht="47" customHeight="1">
      <c r="A12" s="76">
        <f t="shared" si="0"/>
        <v>10377</v>
      </c>
      <c r="B12" s="74" t="s">
        <v>26</v>
      </c>
      <c r="C12" s="87" t="s">
        <v>1044</v>
      </c>
      <c r="D12" s="79"/>
      <c r="E12" s="77"/>
      <c r="F12" s="44">
        <f t="shared" si="9"/>
        <v>0</v>
      </c>
      <c r="G12" s="77"/>
      <c r="H12" s="79"/>
      <c r="I12" s="44">
        <f t="shared" si="10"/>
        <v>0</v>
      </c>
      <c r="J12" s="79"/>
      <c r="K12" s="79"/>
      <c r="L12" s="44">
        <f t="shared" si="11"/>
        <v>0</v>
      </c>
      <c r="M12" s="77"/>
      <c r="N12" s="77"/>
      <c r="O12" s="44">
        <f t="shared" si="12"/>
        <v>0</v>
      </c>
      <c r="P12" s="79"/>
      <c r="Q12" s="79"/>
      <c r="R12" s="44">
        <f t="shared" si="13"/>
        <v>0</v>
      </c>
      <c r="S12" s="79"/>
      <c r="T12" s="79"/>
      <c r="U12" s="44">
        <f t="shared" si="14"/>
        <v>0</v>
      </c>
      <c r="V12" s="77"/>
      <c r="W12" s="79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3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>
        <f>VLOOKUP(C12,Employees!D:H,5,FALSE)</f>
        <v>10377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6">
        <f t="shared" si="0"/>
        <v>10378</v>
      </c>
      <c r="B13" s="74" t="s">
        <v>26</v>
      </c>
      <c r="C13" s="87" t="s">
        <v>1045</v>
      </c>
      <c r="D13" s="79">
        <v>0.75</v>
      </c>
      <c r="E13" s="77">
        <v>0.96527777777777779</v>
      </c>
      <c r="F13" s="44">
        <f t="shared" si="9"/>
        <v>5.166666666666667</v>
      </c>
      <c r="G13" s="77"/>
      <c r="H13" s="79"/>
      <c r="I13" s="44">
        <f t="shared" si="10"/>
        <v>0</v>
      </c>
      <c r="J13" s="79">
        <v>0.75</v>
      </c>
      <c r="K13" s="79">
        <v>0.96527777777777779</v>
      </c>
      <c r="L13" s="44">
        <f t="shared" si="11"/>
        <v>5.166666666666667</v>
      </c>
      <c r="M13" s="77"/>
      <c r="N13" s="77"/>
      <c r="O13" s="44">
        <f t="shared" si="12"/>
        <v>0</v>
      </c>
      <c r="P13" s="79">
        <v>0.75</v>
      </c>
      <c r="Q13" s="79">
        <v>0.97916666666666663</v>
      </c>
      <c r="R13" s="44">
        <f t="shared" si="13"/>
        <v>4.9999999999999991</v>
      </c>
      <c r="S13" s="79"/>
      <c r="T13" s="79"/>
      <c r="U13" s="44">
        <f t="shared" si="14"/>
        <v>0</v>
      </c>
      <c r="V13" s="77">
        <v>0.54166666666666663</v>
      </c>
      <c r="W13" s="79">
        <v>0.97569444444444442</v>
      </c>
      <c r="X13" s="44">
        <f t="shared" si="15"/>
        <v>9.4166666666666679</v>
      </c>
      <c r="Y13" s="44"/>
      <c r="Z13" s="44"/>
      <c r="AA13" s="44"/>
      <c r="AB13" s="64">
        <f t="shared" si="16"/>
        <v>24.75</v>
      </c>
      <c r="AC13" s="23"/>
      <c r="AD13" s="81">
        <v>4.95</v>
      </c>
      <c r="AE13" s="7">
        <f t="shared" si="17"/>
        <v>16.449999999999996</v>
      </c>
      <c r="AF13" s="81"/>
      <c r="AG13" s="7">
        <f t="shared" si="18"/>
        <v>0</v>
      </c>
      <c r="AH13" s="81"/>
      <c r="AI13" s="7">
        <f t="shared" si="19"/>
        <v>9.4166666666666679</v>
      </c>
      <c r="AJ13" s="81"/>
      <c r="AK13" s="7">
        <f t="shared" si="20"/>
        <v>0</v>
      </c>
      <c r="AL13" s="83"/>
      <c r="AM13" s="7">
        <f t="shared" si="21"/>
        <v>3.8333333333333357</v>
      </c>
      <c r="AN13" s="81"/>
      <c r="AO13" s="7">
        <f t="shared" si="22"/>
        <v>0</v>
      </c>
      <c r="AP13" s="30">
        <f t="shared" si="23"/>
        <v>4</v>
      </c>
      <c r="AQ13" s="81"/>
      <c r="AR13" s="81"/>
      <c r="AS13" s="81"/>
      <c r="AT13" s="64">
        <f t="shared" si="24"/>
        <v>29.7</v>
      </c>
      <c r="AU13" s="81"/>
      <c r="AV13" s="5"/>
      <c r="AW13" s="5"/>
      <c r="AX13" s="5"/>
      <c r="AY13" s="5"/>
      <c r="AZ13" s="24">
        <f>VLOOKUP(C13,Employees!D:H,5,FALSE)</f>
        <v>10378</v>
      </c>
      <c r="BA13" s="5">
        <f t="shared" si="25"/>
        <v>5.166666666666667</v>
      </c>
      <c r="BB13" s="5">
        <f t="shared" si="26"/>
        <v>0</v>
      </c>
      <c r="BC13" s="5">
        <f t="shared" si="27"/>
        <v>3.9999999999999991</v>
      </c>
      <c r="BD13" s="5">
        <f t="shared" si="28"/>
        <v>1.1666666666666679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5.166666666666667</v>
      </c>
      <c r="BL13" s="5">
        <f t="shared" si="36"/>
        <v>0</v>
      </c>
      <c r="BM13" s="5">
        <f t="shared" si="37"/>
        <v>3.9999999999999991</v>
      </c>
      <c r="BN13" s="5">
        <f t="shared" si="38"/>
        <v>1.1666666666666679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5.4999999999999991</v>
      </c>
      <c r="BV13" s="5">
        <f t="shared" si="46"/>
        <v>0.5</v>
      </c>
      <c r="BW13" s="5">
        <f t="shared" si="47"/>
        <v>3.4999999999999991</v>
      </c>
      <c r="BX13" s="5">
        <f t="shared" si="48"/>
        <v>1.5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10.416666666666668</v>
      </c>
      <c r="CF13" s="5">
        <f t="shared" si="56"/>
        <v>1</v>
      </c>
      <c r="CG13" s="5">
        <f t="shared" si="57"/>
        <v>8</v>
      </c>
      <c r="CH13" s="5">
        <f t="shared" si="58"/>
        <v>1.416666666666667</v>
      </c>
      <c r="CI13" s="5">
        <f t="shared" si="59"/>
        <v>0</v>
      </c>
      <c r="CJ13" s="5"/>
      <c r="CK13" s="4">
        <f t="shared" si="8"/>
        <v>4</v>
      </c>
    </row>
    <row r="14" spans="1:89" ht="47" customHeight="1">
      <c r="A14" s="76">
        <f t="shared" si="0"/>
        <v>10384</v>
      </c>
      <c r="B14" s="74" t="s">
        <v>26</v>
      </c>
      <c r="C14" s="87" t="s">
        <v>1065</v>
      </c>
      <c r="D14" s="79"/>
      <c r="E14" s="77"/>
      <c r="F14" s="44">
        <f t="shared" si="9"/>
        <v>0</v>
      </c>
      <c r="G14" s="77">
        <v>0.5</v>
      </c>
      <c r="H14" s="79">
        <v>0.79166666666666663</v>
      </c>
      <c r="I14" s="44">
        <f t="shared" si="10"/>
        <v>6.4999999999999991</v>
      </c>
      <c r="J14" s="79"/>
      <c r="K14" s="79"/>
      <c r="L14" s="44">
        <f t="shared" si="11"/>
        <v>0</v>
      </c>
      <c r="M14" s="77"/>
      <c r="N14" s="77"/>
      <c r="O14" s="44">
        <f t="shared" si="12"/>
        <v>0</v>
      </c>
      <c r="P14" s="79"/>
      <c r="Q14" s="79"/>
      <c r="R14" s="44">
        <f t="shared" si="13"/>
        <v>0</v>
      </c>
      <c r="S14" s="79"/>
      <c r="T14" s="79"/>
      <c r="U14" s="44">
        <f t="shared" si="14"/>
        <v>0</v>
      </c>
      <c r="V14" s="77"/>
      <c r="W14" s="79"/>
      <c r="X14" s="44">
        <f t="shared" si="15"/>
        <v>0</v>
      </c>
      <c r="Y14" s="44"/>
      <c r="Z14" s="44"/>
      <c r="AA14" s="44"/>
      <c r="AB14" s="64">
        <f t="shared" si="16"/>
        <v>6.4999999999999991</v>
      </c>
      <c r="AC14" s="23"/>
      <c r="AD14" s="81"/>
      <c r="AE14" s="7">
        <f t="shared" si="17"/>
        <v>6.4999999999999991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3"/>
      <c r="AM14" s="7">
        <f t="shared" si="21"/>
        <v>0</v>
      </c>
      <c r="AN14" s="81"/>
      <c r="AO14" s="7">
        <f t="shared" si="22"/>
        <v>0</v>
      </c>
      <c r="AP14" s="30">
        <f t="shared" si="23"/>
        <v>1</v>
      </c>
      <c r="AQ14" s="81"/>
      <c r="AR14" s="81"/>
      <c r="AS14" s="81"/>
      <c r="AT14" s="64">
        <f t="shared" si="24"/>
        <v>6.4999999999999991</v>
      </c>
      <c r="AU14" s="81"/>
      <c r="AV14" s="5"/>
      <c r="AW14" s="5"/>
      <c r="AX14" s="5"/>
      <c r="AY14" s="5"/>
      <c r="AZ14" s="24">
        <f>VLOOKUP(C14,Employees!D:H,5,FALSE)</f>
        <v>10384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6.9999999999999991</v>
      </c>
      <c r="BG14" s="5">
        <f t="shared" si="31"/>
        <v>0.5</v>
      </c>
      <c r="BH14" s="5">
        <f t="shared" si="32"/>
        <v>6.4999999999999991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1</v>
      </c>
    </row>
    <row r="15" spans="1:89" ht="47" customHeight="1">
      <c r="A15" s="76">
        <f t="shared" si="0"/>
        <v>10028</v>
      </c>
      <c r="B15" s="74" t="s">
        <v>26</v>
      </c>
      <c r="C15" s="73" t="s">
        <v>382</v>
      </c>
      <c r="D15" s="79"/>
      <c r="E15" s="77"/>
      <c r="F15" s="44">
        <f t="shared" si="9"/>
        <v>0</v>
      </c>
      <c r="G15" s="77"/>
      <c r="H15" s="79"/>
      <c r="I15" s="44">
        <f t="shared" si="10"/>
        <v>0</v>
      </c>
      <c r="J15" s="79"/>
      <c r="K15" s="79"/>
      <c r="L15" s="44">
        <f t="shared" si="11"/>
        <v>0</v>
      </c>
      <c r="M15" s="77"/>
      <c r="N15" s="77"/>
      <c r="O15" s="44">
        <f t="shared" si="12"/>
        <v>0</v>
      </c>
      <c r="P15" s="79"/>
      <c r="Q15" s="79"/>
      <c r="R15" s="44">
        <f t="shared" si="13"/>
        <v>0</v>
      </c>
      <c r="S15" s="79"/>
      <c r="T15" s="79"/>
      <c r="U15" s="44">
        <f t="shared" si="14"/>
        <v>0</v>
      </c>
      <c r="V15" s="77">
        <v>0.66666666666666663</v>
      </c>
      <c r="W15" s="79">
        <v>0.91666666666666663</v>
      </c>
      <c r="X15" s="44">
        <f t="shared" si="15"/>
        <v>5.5</v>
      </c>
      <c r="Y15" s="44"/>
      <c r="Z15" s="44"/>
      <c r="AA15" s="44"/>
      <c r="AB15" s="64">
        <f t="shared" si="16"/>
        <v>5.5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5.5</v>
      </c>
      <c r="AJ15" s="81"/>
      <c r="AK15" s="7">
        <f t="shared" si="20"/>
        <v>0</v>
      </c>
      <c r="AL15" s="83"/>
      <c r="AM15" s="7">
        <f t="shared" si="21"/>
        <v>0</v>
      </c>
      <c r="AN15" s="81"/>
      <c r="AO15" s="7">
        <f t="shared" si="22"/>
        <v>0</v>
      </c>
      <c r="AP15" s="30">
        <f t="shared" si="23"/>
        <v>1</v>
      </c>
      <c r="AQ15" s="81"/>
      <c r="AR15" s="81"/>
      <c r="AS15" s="81"/>
      <c r="AT15" s="64">
        <f t="shared" si="24"/>
        <v>5.5</v>
      </c>
      <c r="AU15" s="81"/>
      <c r="AV15" s="5"/>
      <c r="AW15" s="5"/>
      <c r="AX15" s="5"/>
      <c r="AY15" s="5"/>
      <c r="AZ15" s="24">
        <f>VLOOKUP(C15,Employees!D:H,5,FALSE)</f>
        <v>10028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6</v>
      </c>
      <c r="CF15" s="5">
        <f t="shared" si="56"/>
        <v>0.5</v>
      </c>
      <c r="CG15" s="5">
        <f t="shared" si="57"/>
        <v>5.5</v>
      </c>
      <c r="CH15" s="5">
        <f t="shared" si="58"/>
        <v>0</v>
      </c>
      <c r="CI15" s="5">
        <f t="shared" si="59"/>
        <v>0</v>
      </c>
      <c r="CJ15" s="5"/>
      <c r="CK15" s="4">
        <f t="shared" si="8"/>
        <v>1</v>
      </c>
    </row>
    <row r="16" spans="1:89" ht="47" customHeight="1">
      <c r="A16" s="76" t="str">
        <f t="shared" si="0"/>
        <v/>
      </c>
      <c r="B16" s="74"/>
      <c r="C16" s="85"/>
      <c r="D16" s="79"/>
      <c r="E16" s="77"/>
      <c r="F16" s="44">
        <f t="shared" si="9"/>
        <v>0</v>
      </c>
      <c r="G16" s="77"/>
      <c r="H16" s="79"/>
      <c r="I16" s="44">
        <f>BF16-BG16</f>
        <v>0</v>
      </c>
      <c r="J16" s="79"/>
      <c r="K16" s="79"/>
      <c r="L16" s="44">
        <f t="shared" si="11"/>
        <v>0</v>
      </c>
      <c r="M16" s="77"/>
      <c r="N16" s="77"/>
      <c r="O16" s="44">
        <f t="shared" si="12"/>
        <v>0</v>
      </c>
      <c r="P16" s="79"/>
      <c r="Q16" s="79"/>
      <c r="R16" s="44">
        <f t="shared" si="13"/>
        <v>0</v>
      </c>
      <c r="S16" s="79"/>
      <c r="T16" s="79"/>
      <c r="U16" s="44">
        <f t="shared" si="14"/>
        <v>0</v>
      </c>
      <c r="V16" s="77"/>
      <c r="W16" s="79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3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6" t="str">
        <f t="shared" si="0"/>
        <v/>
      </c>
      <c r="B17" s="74"/>
      <c r="C17" s="73"/>
      <c r="D17" s="79"/>
      <c r="E17" s="77"/>
      <c r="F17" s="44">
        <f t="shared" si="9"/>
        <v>0</v>
      </c>
      <c r="G17" s="77"/>
      <c r="H17" s="79"/>
      <c r="I17" s="44">
        <f t="shared" si="10"/>
        <v>0</v>
      </c>
      <c r="J17" s="79"/>
      <c r="K17" s="79"/>
      <c r="L17" s="44">
        <f t="shared" si="11"/>
        <v>0</v>
      </c>
      <c r="M17" s="77"/>
      <c r="N17" s="77"/>
      <c r="O17" s="44">
        <f t="shared" si="12"/>
        <v>0</v>
      </c>
      <c r="P17" s="79"/>
      <c r="Q17" s="79"/>
      <c r="R17" s="44">
        <f t="shared" si="13"/>
        <v>0</v>
      </c>
      <c r="S17" s="79"/>
      <c r="T17" s="79"/>
      <c r="U17" s="44">
        <f t="shared" si="14"/>
        <v>0</v>
      </c>
      <c r="V17" s="77"/>
      <c r="W17" s="79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3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6">
        <f t="shared" si="0"/>
        <v>10090</v>
      </c>
      <c r="B18" s="74" t="s">
        <v>1107</v>
      </c>
      <c r="C18" s="93" t="s">
        <v>1132</v>
      </c>
      <c r="D18" s="79"/>
      <c r="E18" s="77"/>
      <c r="F18" s="44">
        <f t="shared" si="9"/>
        <v>0</v>
      </c>
      <c r="G18" s="77"/>
      <c r="H18" s="79"/>
      <c r="I18" s="44">
        <f t="shared" si="10"/>
        <v>0</v>
      </c>
      <c r="J18" s="79">
        <v>0.5</v>
      </c>
      <c r="K18" s="79">
        <v>0.78333333333333333</v>
      </c>
      <c r="L18" s="44">
        <f t="shared" si="11"/>
        <v>6.3</v>
      </c>
      <c r="M18" s="77">
        <v>0.54166666666666663</v>
      </c>
      <c r="N18" s="77">
        <v>0.79166666666666663</v>
      </c>
      <c r="O18" s="44">
        <f t="shared" si="12"/>
        <v>5.5</v>
      </c>
      <c r="P18" s="79">
        <v>0.5229166666666667</v>
      </c>
      <c r="Q18" s="79">
        <v>0.70694444444444449</v>
      </c>
      <c r="R18" s="44">
        <f t="shared" si="13"/>
        <v>4.416666666666667</v>
      </c>
      <c r="S18" s="79"/>
      <c r="T18" s="79"/>
      <c r="U18" s="44">
        <f t="shared" si="14"/>
        <v>0</v>
      </c>
      <c r="V18" s="77"/>
      <c r="W18" s="79"/>
      <c r="X18" s="44">
        <f t="shared" si="15"/>
        <v>0</v>
      </c>
      <c r="Y18" s="44"/>
      <c r="Z18" s="44"/>
      <c r="AA18" s="44"/>
      <c r="AB18" s="64">
        <f t="shared" si="16"/>
        <v>16.216666666666669</v>
      </c>
      <c r="AC18" s="23"/>
      <c r="AD18" s="81"/>
      <c r="AE18" s="7">
        <f t="shared" si="17"/>
        <v>16.216666666666669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3"/>
      <c r="AM18" s="7">
        <f t="shared" si="21"/>
        <v>0</v>
      </c>
      <c r="AN18" s="81"/>
      <c r="AO18" s="7">
        <f t="shared" si="22"/>
        <v>0</v>
      </c>
      <c r="AP18" s="30">
        <f t="shared" si="23"/>
        <v>3</v>
      </c>
      <c r="AQ18" s="81"/>
      <c r="AR18" s="81"/>
      <c r="AS18" s="81"/>
      <c r="AT18" s="64">
        <f t="shared" si="24"/>
        <v>16.216666666666669</v>
      </c>
      <c r="AU18" s="81"/>
      <c r="AV18" s="5"/>
      <c r="AW18" s="5"/>
      <c r="AX18" s="5"/>
      <c r="AY18" s="5"/>
      <c r="AZ18" s="24">
        <f>VLOOKUP(C18,Employees!D:H,5,FALSE)</f>
        <v>10090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6.8</v>
      </c>
      <c r="BL18" s="5">
        <f t="shared" si="36"/>
        <v>0.5</v>
      </c>
      <c r="BM18" s="5">
        <f t="shared" si="37"/>
        <v>6.3</v>
      </c>
      <c r="BN18" s="5">
        <f t="shared" si="38"/>
        <v>0</v>
      </c>
      <c r="BO18" s="5">
        <f t="shared" si="39"/>
        <v>0</v>
      </c>
      <c r="BP18" s="5">
        <f t="shared" si="40"/>
        <v>6</v>
      </c>
      <c r="BQ18" s="5">
        <f t="shared" si="41"/>
        <v>0.5</v>
      </c>
      <c r="BR18" s="5">
        <f t="shared" si="42"/>
        <v>5.5</v>
      </c>
      <c r="BS18" s="5">
        <f t="shared" si="43"/>
        <v>0</v>
      </c>
      <c r="BT18" s="5">
        <f t="shared" si="44"/>
        <v>0</v>
      </c>
      <c r="BU18" s="5">
        <f t="shared" si="45"/>
        <v>4.416666666666667</v>
      </c>
      <c r="BV18" s="5">
        <f t="shared" si="46"/>
        <v>0</v>
      </c>
      <c r="BW18" s="5">
        <f t="shared" si="47"/>
        <v>4.416666666666667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3</v>
      </c>
    </row>
    <row r="19" spans="1:89" ht="47" customHeight="1">
      <c r="A19" s="76">
        <f t="shared" si="0"/>
        <v>10040</v>
      </c>
      <c r="B19" s="74" t="s">
        <v>1107</v>
      </c>
      <c r="C19" s="93" t="s">
        <v>1133</v>
      </c>
      <c r="D19" s="79"/>
      <c r="E19" s="77"/>
      <c r="F19" s="44">
        <f t="shared" si="9"/>
        <v>0</v>
      </c>
      <c r="G19" s="77"/>
      <c r="H19" s="79"/>
      <c r="I19" s="44">
        <f t="shared" si="10"/>
        <v>0</v>
      </c>
      <c r="J19" s="79">
        <v>0.375</v>
      </c>
      <c r="K19" s="79">
        <v>0.67152777777777772</v>
      </c>
      <c r="L19" s="44">
        <f t="shared" si="11"/>
        <v>6.6166666666666654</v>
      </c>
      <c r="M19" s="77"/>
      <c r="N19" s="77"/>
      <c r="O19" s="44">
        <f t="shared" si="12"/>
        <v>0</v>
      </c>
      <c r="P19" s="79">
        <v>0.375</v>
      </c>
      <c r="Q19" s="79">
        <v>0.66666666666666663</v>
      </c>
      <c r="R19" s="44">
        <f t="shared" si="13"/>
        <v>6.4999999999999991</v>
      </c>
      <c r="S19" s="79"/>
      <c r="T19" s="79"/>
      <c r="U19" s="44">
        <f t="shared" si="14"/>
        <v>0</v>
      </c>
      <c r="V19" s="77"/>
      <c r="W19" s="79"/>
      <c r="X19" s="44">
        <f t="shared" si="15"/>
        <v>0</v>
      </c>
      <c r="Y19" s="44"/>
      <c r="Z19" s="44"/>
      <c r="AA19" s="44"/>
      <c r="AB19" s="64">
        <f t="shared" si="16"/>
        <v>13.116666666666664</v>
      </c>
      <c r="AC19" s="23"/>
      <c r="AD19" s="81"/>
      <c r="AE19" s="7">
        <f t="shared" si="17"/>
        <v>13.116666666666664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3"/>
      <c r="AM19" s="7">
        <f t="shared" si="21"/>
        <v>0</v>
      </c>
      <c r="AN19" s="81"/>
      <c r="AO19" s="7">
        <f t="shared" si="22"/>
        <v>0</v>
      </c>
      <c r="AP19" s="30">
        <f t="shared" si="23"/>
        <v>2</v>
      </c>
      <c r="AQ19" s="81"/>
      <c r="AR19" s="81"/>
      <c r="AS19" s="81"/>
      <c r="AT19" s="64">
        <f t="shared" si="24"/>
        <v>13.116666666666664</v>
      </c>
      <c r="AU19" s="81"/>
      <c r="AV19" s="5"/>
      <c r="AW19" s="5"/>
      <c r="AX19" s="5"/>
      <c r="AY19" s="5"/>
      <c r="AZ19" s="24">
        <f>VLOOKUP(C19,Employees!D:H,5,FALSE)</f>
        <v>10040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7.1166666666666654</v>
      </c>
      <c r="BL19" s="5">
        <f t="shared" si="36"/>
        <v>0.5</v>
      </c>
      <c r="BM19" s="5">
        <f t="shared" si="37"/>
        <v>6.6166666666666654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6.9999999999999991</v>
      </c>
      <c r="BV19" s="5">
        <f t="shared" si="46"/>
        <v>0.5</v>
      </c>
      <c r="BW19" s="5">
        <f t="shared" si="47"/>
        <v>6.4999999999999991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2</v>
      </c>
    </row>
    <row r="20" spans="1:89" ht="47" customHeight="1">
      <c r="A20" s="76">
        <f t="shared" si="0"/>
        <v>10334</v>
      </c>
      <c r="B20" s="74" t="s">
        <v>1107</v>
      </c>
      <c r="C20" s="93" t="s">
        <v>1134</v>
      </c>
      <c r="D20" s="79"/>
      <c r="E20" s="77"/>
      <c r="F20" s="44">
        <f t="shared" si="9"/>
        <v>0</v>
      </c>
      <c r="G20" s="77"/>
      <c r="H20" s="79"/>
      <c r="I20" s="44">
        <f t="shared" si="10"/>
        <v>0</v>
      </c>
      <c r="J20" s="79"/>
      <c r="K20" s="79"/>
      <c r="L20" s="44">
        <f t="shared" si="11"/>
        <v>0</v>
      </c>
      <c r="M20" s="77">
        <v>0.375</v>
      </c>
      <c r="N20" s="77">
        <v>0.625</v>
      </c>
      <c r="O20" s="44">
        <f t="shared" si="12"/>
        <v>5.5</v>
      </c>
      <c r="P20" s="79"/>
      <c r="Q20" s="79"/>
      <c r="R20" s="44">
        <f t="shared" si="13"/>
        <v>0</v>
      </c>
      <c r="S20" s="79"/>
      <c r="T20" s="79"/>
      <c r="U20" s="44">
        <f t="shared" si="14"/>
        <v>0</v>
      </c>
      <c r="V20" s="77"/>
      <c r="W20" s="79"/>
      <c r="X20" s="44">
        <f t="shared" si="15"/>
        <v>0</v>
      </c>
      <c r="Y20" s="44"/>
      <c r="Z20" s="44"/>
      <c r="AA20" s="44"/>
      <c r="AB20" s="64">
        <f t="shared" si="16"/>
        <v>5.5</v>
      </c>
      <c r="AC20" s="23"/>
      <c r="AD20" s="81"/>
      <c r="AE20" s="7">
        <f t="shared" si="17"/>
        <v>5.5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3"/>
      <c r="AM20" s="7">
        <f t="shared" si="21"/>
        <v>0</v>
      </c>
      <c r="AN20" s="81"/>
      <c r="AO20" s="7">
        <f t="shared" si="22"/>
        <v>0</v>
      </c>
      <c r="AP20" s="30">
        <f t="shared" si="23"/>
        <v>1</v>
      </c>
      <c r="AQ20" s="81"/>
      <c r="AR20" s="81"/>
      <c r="AS20" s="81"/>
      <c r="AT20" s="64">
        <f t="shared" si="24"/>
        <v>5.5</v>
      </c>
      <c r="AU20" s="81"/>
      <c r="AV20" s="5"/>
      <c r="AW20" s="5"/>
      <c r="AX20" s="5"/>
      <c r="AY20" s="5"/>
      <c r="AZ20" s="24">
        <f>VLOOKUP(C20,Employees!D:H,5,FALSE)</f>
        <v>10334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6</v>
      </c>
      <c r="BQ20" s="5">
        <f t="shared" si="41"/>
        <v>0.5</v>
      </c>
      <c r="BR20" s="5">
        <f t="shared" si="42"/>
        <v>5.5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1</v>
      </c>
    </row>
    <row r="21" spans="1:89" ht="47" customHeight="1">
      <c r="A21" s="76">
        <f t="shared" si="0"/>
        <v>10284</v>
      </c>
      <c r="B21" s="74" t="s">
        <v>1107</v>
      </c>
      <c r="C21" s="93" t="s">
        <v>1135</v>
      </c>
      <c r="D21" s="79"/>
      <c r="E21" s="77"/>
      <c r="F21" s="44">
        <f t="shared" ref="F21:F29" si="60">BA21-BB21</f>
        <v>0</v>
      </c>
      <c r="G21" s="77"/>
      <c r="H21" s="79"/>
      <c r="I21" s="44">
        <f t="shared" ref="I21:I29" si="61">BF21-BG21</f>
        <v>0</v>
      </c>
      <c r="J21" s="79"/>
      <c r="K21" s="79"/>
      <c r="L21" s="44">
        <f t="shared" ref="L21:L29" si="62">BK21-BL21</f>
        <v>0</v>
      </c>
      <c r="M21" s="77"/>
      <c r="N21" s="77"/>
      <c r="O21" s="44">
        <f t="shared" ref="O21:O29" si="63">BP21-BQ21</f>
        <v>0</v>
      </c>
      <c r="P21" s="79"/>
      <c r="Q21" s="79"/>
      <c r="R21" s="44">
        <f t="shared" ref="R21:R29" si="64">BU21-BV21</f>
        <v>0</v>
      </c>
      <c r="S21" s="79"/>
      <c r="T21" s="79"/>
      <c r="U21" s="44">
        <f t="shared" ref="U21:U29" si="65">BZ21-CA21</f>
        <v>0</v>
      </c>
      <c r="V21" s="77"/>
      <c r="W21" s="79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3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>
        <f>VLOOKUP(C21,Employees!D:H,5,FALSE)</f>
        <v>10284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6">
        <f t="shared" si="0"/>
        <v>10318</v>
      </c>
      <c r="B22" s="74" t="s">
        <v>1107</v>
      </c>
      <c r="C22" s="93" t="s">
        <v>1136</v>
      </c>
      <c r="D22" s="79"/>
      <c r="E22" s="77"/>
      <c r="F22" s="44">
        <f t="shared" si="60"/>
        <v>0</v>
      </c>
      <c r="G22" s="77"/>
      <c r="H22" s="79"/>
      <c r="I22" s="44">
        <f t="shared" si="61"/>
        <v>0</v>
      </c>
      <c r="J22" s="79"/>
      <c r="K22" s="79"/>
      <c r="L22" s="44">
        <f t="shared" si="62"/>
        <v>0</v>
      </c>
      <c r="M22" s="77"/>
      <c r="N22" s="77"/>
      <c r="O22" s="44">
        <f t="shared" si="63"/>
        <v>0</v>
      </c>
      <c r="P22" s="79">
        <v>0.5</v>
      </c>
      <c r="Q22" s="79">
        <v>0.75</v>
      </c>
      <c r="R22" s="44">
        <f t="shared" si="64"/>
        <v>5.5</v>
      </c>
      <c r="S22" s="79"/>
      <c r="T22" s="79"/>
      <c r="U22" s="44">
        <f t="shared" si="65"/>
        <v>0</v>
      </c>
      <c r="V22" s="77"/>
      <c r="W22" s="79"/>
      <c r="X22" s="44">
        <f t="shared" si="66"/>
        <v>0</v>
      </c>
      <c r="Y22" s="44"/>
      <c r="Z22" s="44"/>
      <c r="AA22" s="44"/>
      <c r="AB22" s="64">
        <f t="shared" si="67"/>
        <v>5.5</v>
      </c>
      <c r="AC22" s="23"/>
      <c r="AD22" s="81"/>
      <c r="AE22" s="7">
        <f t="shared" si="68"/>
        <v>5.5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3"/>
      <c r="AM22" s="7">
        <f t="shared" si="72"/>
        <v>0</v>
      </c>
      <c r="AN22" s="81"/>
      <c r="AO22" s="7">
        <f t="shared" si="73"/>
        <v>0</v>
      </c>
      <c r="AP22" s="30">
        <f t="shared" si="74"/>
        <v>1</v>
      </c>
      <c r="AQ22" s="81"/>
      <c r="AR22" s="81"/>
      <c r="AS22" s="81"/>
      <c r="AT22" s="64">
        <f t="shared" si="75"/>
        <v>5.5</v>
      </c>
      <c r="AU22" s="81"/>
      <c r="AV22" s="5"/>
      <c r="AW22" s="5"/>
      <c r="AX22" s="5"/>
      <c r="AY22" s="5"/>
      <c r="AZ22" s="24">
        <f>VLOOKUP(C22,Employees!D:H,5,FALSE)</f>
        <v>10318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6</v>
      </c>
      <c r="BV22" s="5">
        <f t="shared" si="46"/>
        <v>0.5</v>
      </c>
      <c r="BW22" s="5">
        <f t="shared" si="47"/>
        <v>5.5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1</v>
      </c>
    </row>
    <row r="23" spans="1:89" ht="47" customHeight="1">
      <c r="A23" s="76">
        <f t="shared" si="0"/>
        <v>10337</v>
      </c>
      <c r="B23" s="74" t="s">
        <v>1107</v>
      </c>
      <c r="C23" s="93" t="s">
        <v>1137</v>
      </c>
      <c r="D23" s="79">
        <v>0.5</v>
      </c>
      <c r="E23" s="77">
        <v>0.79166666666666663</v>
      </c>
      <c r="F23" s="44">
        <f t="shared" si="60"/>
        <v>6.4999999999999991</v>
      </c>
      <c r="G23" s="77"/>
      <c r="H23" s="79"/>
      <c r="I23" s="44">
        <f t="shared" si="61"/>
        <v>0</v>
      </c>
      <c r="J23" s="79"/>
      <c r="K23" s="79"/>
      <c r="L23" s="44">
        <f t="shared" si="62"/>
        <v>0</v>
      </c>
      <c r="M23" s="77"/>
      <c r="N23" s="77"/>
      <c r="O23" s="44">
        <f t="shared" si="63"/>
        <v>0</v>
      </c>
      <c r="P23" s="79"/>
      <c r="Q23" s="79"/>
      <c r="R23" s="44">
        <f t="shared" si="64"/>
        <v>0</v>
      </c>
      <c r="S23" s="79"/>
      <c r="T23" s="79"/>
      <c r="U23" s="44">
        <f t="shared" si="65"/>
        <v>0</v>
      </c>
      <c r="V23" s="77"/>
      <c r="W23" s="79"/>
      <c r="X23" s="44">
        <f t="shared" si="66"/>
        <v>0</v>
      </c>
      <c r="Y23" s="44"/>
      <c r="Z23" s="44"/>
      <c r="AA23" s="44"/>
      <c r="AB23" s="64">
        <f t="shared" si="67"/>
        <v>6.4999999999999991</v>
      </c>
      <c r="AC23" s="23"/>
      <c r="AD23" s="81"/>
      <c r="AE23" s="7">
        <f t="shared" si="68"/>
        <v>6.4999999999999991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3"/>
      <c r="AM23" s="7">
        <f t="shared" si="72"/>
        <v>0</v>
      </c>
      <c r="AN23" s="81"/>
      <c r="AO23" s="7">
        <f t="shared" si="73"/>
        <v>0</v>
      </c>
      <c r="AP23" s="30">
        <f t="shared" si="74"/>
        <v>1</v>
      </c>
      <c r="AQ23" s="81"/>
      <c r="AR23" s="81"/>
      <c r="AS23" s="81"/>
      <c r="AT23" s="64">
        <f t="shared" si="75"/>
        <v>6.4999999999999991</v>
      </c>
      <c r="AU23" s="81"/>
      <c r="AV23" s="5"/>
      <c r="AW23" s="5"/>
      <c r="AX23" s="5"/>
      <c r="AY23" s="5"/>
      <c r="AZ23" s="24">
        <f>VLOOKUP(C23,Employees!D:H,5,FALSE)</f>
        <v>10337</v>
      </c>
      <c r="BA23" s="5">
        <f t="shared" si="25"/>
        <v>6.9999999999999991</v>
      </c>
      <c r="BB23" s="5">
        <f t="shared" si="26"/>
        <v>0.5</v>
      </c>
      <c r="BC23" s="5">
        <f t="shared" si="27"/>
        <v>6.4999999999999991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1</v>
      </c>
    </row>
    <row r="24" spans="1:89" ht="47" customHeight="1">
      <c r="A24" s="76">
        <f t="shared" si="0"/>
        <v>10239</v>
      </c>
      <c r="B24" s="74" t="s">
        <v>1107</v>
      </c>
      <c r="C24" s="93" t="s">
        <v>1138</v>
      </c>
      <c r="D24" s="79"/>
      <c r="E24" s="77"/>
      <c r="F24" s="44">
        <f t="shared" si="60"/>
        <v>0</v>
      </c>
      <c r="G24" s="77">
        <v>0.47152777777777777</v>
      </c>
      <c r="H24" s="79">
        <v>0.78472222222222221</v>
      </c>
      <c r="I24" s="44">
        <f t="shared" si="61"/>
        <v>7.0166666666666666</v>
      </c>
      <c r="J24" s="79"/>
      <c r="K24" s="79"/>
      <c r="L24" s="44">
        <f t="shared" si="62"/>
        <v>0</v>
      </c>
      <c r="M24" s="77"/>
      <c r="N24" s="77"/>
      <c r="O24" s="44">
        <f t="shared" si="63"/>
        <v>0</v>
      </c>
      <c r="P24" s="79"/>
      <c r="Q24" s="79"/>
      <c r="R24" s="44">
        <f t="shared" si="64"/>
        <v>0</v>
      </c>
      <c r="S24" s="79"/>
      <c r="T24" s="79"/>
      <c r="U24" s="44">
        <f t="shared" si="65"/>
        <v>0</v>
      </c>
      <c r="V24" s="77"/>
      <c r="W24" s="79"/>
      <c r="X24" s="44">
        <f t="shared" si="66"/>
        <v>0</v>
      </c>
      <c r="Y24" s="44"/>
      <c r="Z24" s="44"/>
      <c r="AA24" s="44"/>
      <c r="AB24" s="64">
        <f t="shared" si="67"/>
        <v>7.0166666666666666</v>
      </c>
      <c r="AC24" s="23"/>
      <c r="AD24" s="81"/>
      <c r="AE24" s="7">
        <f t="shared" si="68"/>
        <v>7.0166666666666666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3"/>
      <c r="AM24" s="7">
        <f t="shared" si="72"/>
        <v>0</v>
      </c>
      <c r="AN24" s="81"/>
      <c r="AO24" s="7">
        <f t="shared" si="73"/>
        <v>0</v>
      </c>
      <c r="AP24" s="30">
        <f t="shared" si="74"/>
        <v>1</v>
      </c>
      <c r="AQ24" s="81"/>
      <c r="AR24" s="81"/>
      <c r="AS24" s="81"/>
      <c r="AT24" s="64">
        <f t="shared" si="75"/>
        <v>7.0166666666666666</v>
      </c>
      <c r="AU24" s="81"/>
      <c r="AV24" s="5"/>
      <c r="AW24" s="5"/>
      <c r="AX24" s="5"/>
      <c r="AY24" s="5"/>
      <c r="AZ24" s="24">
        <f>VLOOKUP(C24,Employees!D:H,5,FALSE)</f>
        <v>10239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7.5166666666666666</v>
      </c>
      <c r="BG24" s="5">
        <f t="shared" si="31"/>
        <v>0.5</v>
      </c>
      <c r="BH24" s="5">
        <f t="shared" si="32"/>
        <v>7.0166666666666666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1</v>
      </c>
    </row>
    <row r="25" spans="1:89" ht="47" customHeight="1">
      <c r="A25" s="76">
        <f t="shared" si="0"/>
        <v>10250</v>
      </c>
      <c r="B25" s="74" t="s">
        <v>1107</v>
      </c>
      <c r="C25" s="93" t="s">
        <v>1139</v>
      </c>
      <c r="D25" s="79"/>
      <c r="E25" s="77"/>
      <c r="F25" s="44">
        <f t="shared" si="60"/>
        <v>0</v>
      </c>
      <c r="G25" s="77"/>
      <c r="H25" s="79"/>
      <c r="I25" s="44">
        <f t="shared" si="61"/>
        <v>0</v>
      </c>
      <c r="J25" s="79"/>
      <c r="K25" s="79"/>
      <c r="L25" s="44">
        <f t="shared" si="62"/>
        <v>0</v>
      </c>
      <c r="M25" s="77"/>
      <c r="N25" s="77"/>
      <c r="O25" s="44">
        <f t="shared" si="63"/>
        <v>0</v>
      </c>
      <c r="P25" s="79"/>
      <c r="Q25" s="79"/>
      <c r="R25" s="44">
        <f t="shared" si="64"/>
        <v>0</v>
      </c>
      <c r="S25" s="79"/>
      <c r="T25" s="79"/>
      <c r="U25" s="44">
        <f t="shared" si="65"/>
        <v>0</v>
      </c>
      <c r="V25" s="77"/>
      <c r="W25" s="79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>
        <v>1</v>
      </c>
      <c r="AE25" s="7">
        <f t="shared" si="68"/>
        <v>1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3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>
        <v>5.5</v>
      </c>
      <c r="AR25" s="81"/>
      <c r="AS25" s="81"/>
      <c r="AT25" s="64">
        <f t="shared" si="75"/>
        <v>6.5</v>
      </c>
      <c r="AU25" s="81"/>
      <c r="AV25" s="5"/>
      <c r="AW25" s="5"/>
      <c r="AX25" s="5"/>
      <c r="AY25" s="5"/>
      <c r="AZ25" s="24">
        <f>VLOOKUP(C25,Employees!D:H,5,FALSE)</f>
        <v>10250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>
        <f t="shared" si="0"/>
        <v>10388</v>
      </c>
      <c r="B26" s="74" t="s">
        <v>1107</v>
      </c>
      <c r="C26" s="93" t="s">
        <v>1140</v>
      </c>
      <c r="D26" s="56">
        <v>0.375</v>
      </c>
      <c r="E26" s="54">
        <v>0.66666666666666663</v>
      </c>
      <c r="F26" s="44">
        <f t="shared" si="60"/>
        <v>6.4999999999999991</v>
      </c>
      <c r="G26" s="54">
        <v>0.51736111111111116</v>
      </c>
      <c r="H26" s="56">
        <v>0.66666666666666663</v>
      </c>
      <c r="I26" s="44">
        <f t="shared" si="61"/>
        <v>3.5833333333333313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10.08333333333333</v>
      </c>
      <c r="AC26" s="23"/>
      <c r="AD26" s="6"/>
      <c r="AE26" s="7">
        <f t="shared" si="68"/>
        <v>10.08333333333333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2</v>
      </c>
      <c r="AQ26" s="6"/>
      <c r="AR26" s="6"/>
      <c r="AS26" s="6"/>
      <c r="AT26" s="64">
        <f t="shared" si="75"/>
        <v>10.08333333333333</v>
      </c>
      <c r="AU26" s="60"/>
      <c r="AV26" s="5"/>
      <c r="AW26" s="5"/>
      <c r="AX26" s="5"/>
      <c r="AY26" s="5"/>
      <c r="AZ26" s="24">
        <f>VLOOKUP(C26,Employees!D:H,5,FALSE)</f>
        <v>10388</v>
      </c>
      <c r="BA26" s="5">
        <f t="shared" si="25"/>
        <v>6.9999999999999991</v>
      </c>
      <c r="BB26" s="5">
        <f t="shared" si="26"/>
        <v>0.5</v>
      </c>
      <c r="BC26" s="5">
        <f t="shared" si="27"/>
        <v>6.4999999999999991</v>
      </c>
      <c r="BD26" s="5">
        <f t="shared" si="28"/>
        <v>0</v>
      </c>
      <c r="BE26" s="5">
        <f t="shared" si="29"/>
        <v>0</v>
      </c>
      <c r="BF26" s="5">
        <f t="shared" si="30"/>
        <v>3.5833333333333313</v>
      </c>
      <c r="BG26" s="5">
        <f t="shared" si="31"/>
        <v>0</v>
      </c>
      <c r="BH26" s="5">
        <f t="shared" si="32"/>
        <v>3.5833333333333313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2</v>
      </c>
    </row>
    <row r="27" spans="1:89" ht="47" customHeight="1">
      <c r="A27" s="33">
        <f t="shared" si="0"/>
        <v>10282</v>
      </c>
      <c r="B27" s="74" t="s">
        <v>1107</v>
      </c>
      <c r="C27" s="93" t="s">
        <v>1141</v>
      </c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>
        <v>2.5</v>
      </c>
      <c r="AE27" s="7">
        <f t="shared" si="68"/>
        <v>2.5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2.5</v>
      </c>
      <c r="AU27" s="60"/>
      <c r="AV27" s="5"/>
      <c r="AW27" s="5"/>
      <c r="AX27" s="5"/>
      <c r="AY27" s="5"/>
      <c r="AZ27" s="24">
        <f>VLOOKUP(C27,Employees!D:H,5,FALSE)</f>
        <v>10282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>
        <f t="shared" si="0"/>
        <v>10324</v>
      </c>
      <c r="B31" s="10" t="s">
        <v>962</v>
      </c>
      <c r="C31" s="94" t="s">
        <v>1142</v>
      </c>
      <c r="D31" s="56">
        <v>0.41666666666666669</v>
      </c>
      <c r="E31" s="54">
        <v>0.79166666666666663</v>
      </c>
      <c r="F31" s="44">
        <f t="shared" si="9"/>
        <v>8.4999999999999982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>
        <v>0.625</v>
      </c>
      <c r="T31" s="56">
        <v>0.91666666666666663</v>
      </c>
      <c r="U31" s="44">
        <f t="shared" si="14"/>
        <v>6.4999999999999991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14.999999999999996</v>
      </c>
      <c r="AC31" s="23"/>
      <c r="AD31" s="6">
        <v>1</v>
      </c>
      <c r="AE31" s="7">
        <f t="shared" si="17"/>
        <v>9.4999999999999982</v>
      </c>
      <c r="AF31" s="6"/>
      <c r="AG31" s="7">
        <f t="shared" si="18"/>
        <v>6.4999999999999991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2</v>
      </c>
      <c r="AQ31" s="6"/>
      <c r="AR31" s="6"/>
      <c r="AS31" s="6"/>
      <c r="AT31" s="64">
        <f t="shared" si="24"/>
        <v>15.999999999999996</v>
      </c>
      <c r="AU31" s="60"/>
      <c r="AV31" s="5"/>
      <c r="AW31" s="5"/>
      <c r="AX31" s="5"/>
      <c r="AY31" s="5"/>
      <c r="AZ31" s="24">
        <f>VLOOKUP(C31,Employees!D:H,5,FALSE)</f>
        <v>10324</v>
      </c>
      <c r="BA31" s="5">
        <f t="shared" si="25"/>
        <v>8.9999999999999982</v>
      </c>
      <c r="BB31" s="5">
        <f t="shared" si="26"/>
        <v>0.5</v>
      </c>
      <c r="BC31" s="5">
        <f t="shared" si="27"/>
        <v>8.4999999999999982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6.9999999999999991</v>
      </c>
      <c r="CA31" s="5">
        <f t="shared" si="51"/>
        <v>0.5</v>
      </c>
      <c r="CB31" s="5">
        <f t="shared" si="52"/>
        <v>6.4999999999999991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2</v>
      </c>
    </row>
    <row r="32" spans="1:89" ht="47" customHeight="1">
      <c r="A32" s="33">
        <f t="shared" si="0"/>
        <v>10337</v>
      </c>
      <c r="B32" s="10" t="s">
        <v>962</v>
      </c>
      <c r="C32" s="95" t="s">
        <v>1143</v>
      </c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>
        <v>0.70833333333333337</v>
      </c>
      <c r="K32" s="56">
        <v>0.97638888888888886</v>
      </c>
      <c r="L32" s="44">
        <f t="shared" ref="L32" si="78">BK32-BL32</f>
        <v>5.9333333333333318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>
        <v>0.625</v>
      </c>
      <c r="T32" s="56">
        <v>0.875</v>
      </c>
      <c r="U32" s="44">
        <f t="shared" ref="U32" si="81">BZ32-CA32</f>
        <v>5.5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11.433333333333332</v>
      </c>
      <c r="AC32" s="23"/>
      <c r="AD32" s="6">
        <v>0.5</v>
      </c>
      <c r="AE32" s="7">
        <f t="shared" ref="AE32" si="84">SUMIF($BC$1:$CI$1,AE$1,$BC32:$CI32)+AD32</f>
        <v>4.9999999999999982</v>
      </c>
      <c r="AF32" s="6"/>
      <c r="AG32" s="7">
        <f t="shared" ref="AG32" si="85">SUMIF($BC$1:$CI$1,AG$1,$BC32:$CI32)+AF32</f>
        <v>5.5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1.4333333333333336</v>
      </c>
      <c r="AN32" s="6"/>
      <c r="AO32" s="7">
        <f t="shared" ref="AO32" si="89">SUMIF($BC$1:$CI$1,AO$1,$BC32:$CI32)+AN32</f>
        <v>0</v>
      </c>
      <c r="AP32" s="30">
        <f t="shared" ref="AP32" si="90">CK32</f>
        <v>2</v>
      </c>
      <c r="AQ32" s="6"/>
      <c r="AR32" s="6"/>
      <c r="AS32" s="6"/>
      <c r="AT32" s="64">
        <f t="shared" ref="AT32" si="91">AE32+AG32+AI32+AK32+AM32+AO32+SUM(AQ32:AS32)</f>
        <v>11.933333333333332</v>
      </c>
      <c r="AU32" s="60"/>
      <c r="AV32" s="5"/>
      <c r="AW32" s="5"/>
      <c r="AX32" s="5"/>
      <c r="AY32" s="5"/>
      <c r="AZ32" s="24">
        <f>VLOOKUP(C32,Employees!D:H,5,FALSE)</f>
        <v>10337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6.4333333333333318</v>
      </c>
      <c r="BL32" s="5">
        <f t="shared" si="36"/>
        <v>0.5</v>
      </c>
      <c r="BM32" s="5">
        <f t="shared" si="37"/>
        <v>4.4999999999999982</v>
      </c>
      <c r="BN32" s="5">
        <f t="shared" si="38"/>
        <v>1.4333333333333336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6</v>
      </c>
      <c r="CA32" s="5">
        <f t="shared" si="51"/>
        <v>0.5</v>
      </c>
      <c r="CB32" s="5">
        <f t="shared" si="52"/>
        <v>5.5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2</v>
      </c>
    </row>
    <row r="33" spans="1:89" ht="47" customHeight="1">
      <c r="A33" s="33">
        <f t="shared" si="0"/>
        <v>10237</v>
      </c>
      <c r="B33" s="10" t="s">
        <v>962</v>
      </c>
      <c r="C33" s="95" t="s">
        <v>1144</v>
      </c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>
        <v>0.41666666666666669</v>
      </c>
      <c r="Q33" s="54">
        <v>0.97638888888888886</v>
      </c>
      <c r="R33" s="44">
        <f t="shared" si="13"/>
        <v>12.433333333333334</v>
      </c>
      <c r="S33" s="56">
        <v>0.41666666666666669</v>
      </c>
      <c r="T33" s="56">
        <v>0.625</v>
      </c>
      <c r="U33" s="44">
        <f t="shared" si="14"/>
        <v>5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17.433333333333334</v>
      </c>
      <c r="AC33" s="23"/>
      <c r="AD33" s="6"/>
      <c r="AE33" s="7">
        <f t="shared" si="17"/>
        <v>11</v>
      </c>
      <c r="AF33" s="6"/>
      <c r="AG33" s="7">
        <f t="shared" si="18"/>
        <v>5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1.4333333333333336</v>
      </c>
      <c r="AN33" s="6"/>
      <c r="AO33" s="7">
        <f t="shared" si="22"/>
        <v>0</v>
      </c>
      <c r="AP33" s="30">
        <f t="shared" si="23"/>
        <v>2</v>
      </c>
      <c r="AQ33" s="6"/>
      <c r="AR33" s="6"/>
      <c r="AS33" s="6"/>
      <c r="AT33" s="64">
        <f t="shared" si="24"/>
        <v>17.433333333333334</v>
      </c>
      <c r="AU33" s="60"/>
      <c r="AV33" s="5"/>
      <c r="AW33" s="5"/>
      <c r="AX33" s="5"/>
      <c r="AY33" s="5"/>
      <c r="AZ33" s="24">
        <f>VLOOKUP(C33,Employees!D:H,5,FALSE)</f>
        <v>10237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13.433333333333334</v>
      </c>
      <c r="BV33" s="5">
        <f t="shared" si="46"/>
        <v>1</v>
      </c>
      <c r="BW33" s="5">
        <f t="shared" si="47"/>
        <v>11</v>
      </c>
      <c r="BX33" s="5">
        <f t="shared" si="48"/>
        <v>1.4333333333333336</v>
      </c>
      <c r="BY33" s="5">
        <f t="shared" si="49"/>
        <v>0</v>
      </c>
      <c r="BZ33" s="5">
        <f t="shared" si="50"/>
        <v>5</v>
      </c>
      <c r="CA33" s="5">
        <f t="shared" si="51"/>
        <v>0</v>
      </c>
      <c r="CB33" s="5">
        <f t="shared" si="52"/>
        <v>5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2</v>
      </c>
    </row>
    <row r="34" spans="1:89" ht="47" customHeight="1">
      <c r="A34" s="33">
        <f t="shared" ref="A34:A65" si="92">IF(ISNA(AZ34),"",AZ34)</f>
        <v>10375</v>
      </c>
      <c r="B34" s="10" t="s">
        <v>962</v>
      </c>
      <c r="C34" s="95" t="s">
        <v>1145</v>
      </c>
      <c r="D34" s="56"/>
      <c r="E34" s="54"/>
      <c r="F34" s="44">
        <f t="shared" si="9"/>
        <v>0</v>
      </c>
      <c r="G34" s="54">
        <v>0.41666666666666669</v>
      </c>
      <c r="H34" s="56">
        <v>0.70833333333333337</v>
      </c>
      <c r="I34" s="44">
        <f t="shared" si="10"/>
        <v>6.5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>
        <v>0.75</v>
      </c>
      <c r="W34" s="56">
        <v>0.97291666666666665</v>
      </c>
      <c r="X34" s="44">
        <f t="shared" si="15"/>
        <v>5.35</v>
      </c>
      <c r="Y34" s="44"/>
      <c r="Z34" s="44"/>
      <c r="AA34" s="44"/>
      <c r="AB34" s="64">
        <f t="shared" si="16"/>
        <v>11.85</v>
      </c>
      <c r="AC34" s="23"/>
      <c r="AD34" s="6">
        <v>0.5</v>
      </c>
      <c r="AE34" s="7">
        <f t="shared" si="17"/>
        <v>7</v>
      </c>
      <c r="AF34" s="6"/>
      <c r="AG34" s="7">
        <f t="shared" si="18"/>
        <v>0</v>
      </c>
      <c r="AH34" s="6"/>
      <c r="AI34" s="7">
        <f t="shared" si="19"/>
        <v>5.35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2</v>
      </c>
      <c r="AQ34" s="6"/>
      <c r="AR34" s="6"/>
      <c r="AS34" s="6"/>
      <c r="AT34" s="64">
        <f t="shared" si="24"/>
        <v>12.35</v>
      </c>
      <c r="AU34" s="60"/>
      <c r="AV34" s="5"/>
      <c r="AW34" s="5"/>
      <c r="AX34" s="5"/>
      <c r="AY34" s="5"/>
      <c r="AZ34" s="24">
        <f>VLOOKUP(C34,Employees!D:H,5,FALSE)</f>
        <v>10375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7</v>
      </c>
      <c r="BG34" s="5">
        <f t="shared" si="31"/>
        <v>0.5</v>
      </c>
      <c r="BH34" s="5">
        <f t="shared" si="32"/>
        <v>6.5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5.35</v>
      </c>
      <c r="CF34" s="5">
        <f t="shared" si="56"/>
        <v>0</v>
      </c>
      <c r="CG34" s="5">
        <f t="shared" si="57"/>
        <v>3.9999999999999991</v>
      </c>
      <c r="CH34" s="5">
        <f t="shared" si="58"/>
        <v>1.3500000000000005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2</v>
      </c>
    </row>
    <row r="35" spans="1:89" ht="47" customHeight="1">
      <c r="A35" s="33">
        <f t="shared" si="92"/>
        <v>10338</v>
      </c>
      <c r="B35" s="10" t="s">
        <v>962</v>
      </c>
      <c r="C35" s="96" t="s">
        <v>1146</v>
      </c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>
        <v>0.41666666666666669</v>
      </c>
      <c r="N35" s="54">
        <v>0.70833333333333337</v>
      </c>
      <c r="O35" s="44">
        <f t="shared" si="12"/>
        <v>6.5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>
        <v>0.41666666666666669</v>
      </c>
      <c r="W35" s="56">
        <v>0.75</v>
      </c>
      <c r="X35" s="44">
        <f t="shared" si="15"/>
        <v>7.5</v>
      </c>
      <c r="Y35" s="44"/>
      <c r="Z35" s="44"/>
      <c r="AA35" s="44"/>
      <c r="AB35" s="64">
        <f t="shared" si="16"/>
        <v>14</v>
      </c>
      <c r="AC35" s="23"/>
      <c r="AD35" s="6">
        <v>0.5</v>
      </c>
      <c r="AE35" s="7">
        <f t="shared" si="17"/>
        <v>7</v>
      </c>
      <c r="AF35" s="6"/>
      <c r="AG35" s="7">
        <f t="shared" si="18"/>
        <v>0</v>
      </c>
      <c r="AH35" s="6"/>
      <c r="AI35" s="7">
        <f t="shared" si="19"/>
        <v>7.5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2</v>
      </c>
      <c r="AQ35" s="6"/>
      <c r="AR35" s="6"/>
      <c r="AS35" s="6"/>
      <c r="AT35" s="64">
        <f t="shared" si="24"/>
        <v>14.5</v>
      </c>
      <c r="AU35" s="60"/>
      <c r="AV35" s="5"/>
      <c r="AW35" s="5"/>
      <c r="AX35" s="5"/>
      <c r="AY35" s="5"/>
      <c r="AZ35" s="24">
        <f>VLOOKUP(C35,Employees!D:H,5,FALSE)</f>
        <v>10338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7</v>
      </c>
      <c r="BQ35" s="5">
        <f t="shared" si="41"/>
        <v>0.5</v>
      </c>
      <c r="BR35" s="5">
        <f t="shared" si="42"/>
        <v>6.5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8</v>
      </c>
      <c r="CF35" s="5">
        <f t="shared" si="56"/>
        <v>0.5</v>
      </c>
      <c r="CG35" s="5">
        <f t="shared" si="57"/>
        <v>7.5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2</v>
      </c>
    </row>
    <row r="36" spans="1:89" ht="47" customHeight="1">
      <c r="A36" s="33">
        <f t="shared" si="92"/>
        <v>10381</v>
      </c>
      <c r="B36" s="10" t="s">
        <v>962</v>
      </c>
      <c r="C36" s="95" t="s">
        <v>1147</v>
      </c>
      <c r="D36" s="56">
        <v>0.45833333333333331</v>
      </c>
      <c r="E36" s="54">
        <v>0.70833333333333337</v>
      </c>
      <c r="F36" s="44">
        <f t="shared" si="9"/>
        <v>5.5000000000000018</v>
      </c>
      <c r="G36" s="54"/>
      <c r="H36" s="56"/>
      <c r="I36" s="44">
        <f t="shared" si="10"/>
        <v>0</v>
      </c>
      <c r="J36" s="56">
        <v>0.41666666666666669</v>
      </c>
      <c r="K36" s="56">
        <v>0.70833333333333337</v>
      </c>
      <c r="L36" s="44">
        <f t="shared" si="11"/>
        <v>6.5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>
        <v>0.54166666666666663</v>
      </c>
      <c r="T36" s="56">
        <v>0.98541666666666672</v>
      </c>
      <c r="U36" s="44">
        <f t="shared" si="14"/>
        <v>9.6500000000000021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21.650000000000006</v>
      </c>
      <c r="AC36" s="23"/>
      <c r="AD36" s="6">
        <v>1</v>
      </c>
      <c r="AE36" s="7">
        <f t="shared" si="17"/>
        <v>13.000000000000002</v>
      </c>
      <c r="AF36" s="6"/>
      <c r="AG36" s="7">
        <f t="shared" si="18"/>
        <v>9.6500000000000021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3</v>
      </c>
      <c r="AQ36" s="6"/>
      <c r="AR36" s="6"/>
      <c r="AS36" s="6"/>
      <c r="AT36" s="64">
        <f t="shared" si="24"/>
        <v>22.650000000000006</v>
      </c>
      <c r="AU36" s="60"/>
      <c r="AV36" s="5"/>
      <c r="AW36" s="5"/>
      <c r="AX36" s="5"/>
      <c r="AY36" s="5"/>
      <c r="AZ36" s="24">
        <f>VLOOKUP(C36,Employees!D:H,5,FALSE)</f>
        <v>10381</v>
      </c>
      <c r="BA36" s="5">
        <f t="shared" si="25"/>
        <v>6.0000000000000018</v>
      </c>
      <c r="BB36" s="5">
        <f t="shared" si="26"/>
        <v>0.5</v>
      </c>
      <c r="BC36" s="5">
        <f t="shared" si="27"/>
        <v>5.5000000000000018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7</v>
      </c>
      <c r="BL36" s="5">
        <f t="shared" si="36"/>
        <v>0.5</v>
      </c>
      <c r="BM36" s="5">
        <f t="shared" si="37"/>
        <v>6.5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10.650000000000002</v>
      </c>
      <c r="CA36" s="5">
        <f t="shared" si="51"/>
        <v>1</v>
      </c>
      <c r="CB36" s="5">
        <f t="shared" si="52"/>
        <v>8</v>
      </c>
      <c r="CC36" s="5">
        <f t="shared" si="53"/>
        <v>1.6500000000000021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3</v>
      </c>
    </row>
    <row r="37" spans="1:89" ht="47" customHeight="1">
      <c r="A37" s="33">
        <f t="shared" si="92"/>
        <v>10249</v>
      </c>
      <c r="B37" s="10" t="s">
        <v>962</v>
      </c>
      <c r="C37" s="95" t="s">
        <v>1148</v>
      </c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>
        <v>0.54166666666666663</v>
      </c>
      <c r="W37" s="56">
        <v>0.91666666666666663</v>
      </c>
      <c r="X37" s="44">
        <f t="shared" si="15"/>
        <v>8.5</v>
      </c>
      <c r="Y37" s="44"/>
      <c r="Z37" s="44"/>
      <c r="AA37" s="44"/>
      <c r="AB37" s="64">
        <f t="shared" si="16"/>
        <v>8.5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8.5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1</v>
      </c>
      <c r="AQ37" s="6"/>
      <c r="AR37" s="6"/>
      <c r="AS37" s="6"/>
      <c r="AT37" s="64">
        <f t="shared" si="24"/>
        <v>8.5</v>
      </c>
      <c r="AU37" s="60"/>
      <c r="AV37" s="5"/>
      <c r="AW37" s="5"/>
      <c r="AX37" s="5"/>
      <c r="AY37" s="5"/>
      <c r="AZ37" s="24">
        <f>VLOOKUP(C37,Employees!D:H,5,FALSE)</f>
        <v>10249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9</v>
      </c>
      <c r="CF37" s="5">
        <f t="shared" si="56"/>
        <v>0.5</v>
      </c>
      <c r="CG37" s="5">
        <f t="shared" si="57"/>
        <v>8.5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1</v>
      </c>
    </row>
    <row r="38" spans="1:89" ht="47" customHeight="1">
      <c r="A38" s="33">
        <f t="shared" si="92"/>
        <v>10231</v>
      </c>
      <c r="B38" s="10" t="s">
        <v>962</v>
      </c>
      <c r="C38" s="97" t="s">
        <v>668</v>
      </c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>
        <v>0.70833333333333337</v>
      </c>
      <c r="N38" s="54">
        <v>0.99097222222222225</v>
      </c>
      <c r="O38" s="44">
        <f t="shared" si="12"/>
        <v>6.2833333333333332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6.2833333333333332</v>
      </c>
      <c r="AC38" s="23"/>
      <c r="AD38" s="6">
        <v>0.5</v>
      </c>
      <c r="AE38" s="7">
        <f t="shared" si="17"/>
        <v>4.9999999999999982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1.783333333333335</v>
      </c>
      <c r="AN38" s="6"/>
      <c r="AO38" s="7">
        <f t="shared" si="22"/>
        <v>0</v>
      </c>
      <c r="AP38" s="30">
        <f t="shared" si="23"/>
        <v>1</v>
      </c>
      <c r="AQ38" s="6"/>
      <c r="AR38" s="6"/>
      <c r="AS38" s="6"/>
      <c r="AT38" s="64">
        <f t="shared" si="24"/>
        <v>6.7833333333333332</v>
      </c>
      <c r="AU38" s="60"/>
      <c r="AV38" s="5"/>
      <c r="AW38" s="5"/>
      <c r="AX38" s="5"/>
      <c r="AY38" s="5"/>
      <c r="AZ38" s="24">
        <f>VLOOKUP(C38,Employees!D:H,5,FALSE)</f>
        <v>10231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6.7833333333333332</v>
      </c>
      <c r="BQ38" s="5">
        <f t="shared" si="41"/>
        <v>0.5</v>
      </c>
      <c r="BR38" s="5">
        <f t="shared" si="42"/>
        <v>4.4999999999999982</v>
      </c>
      <c r="BS38" s="5">
        <f t="shared" si="43"/>
        <v>1.783333333333335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1</v>
      </c>
    </row>
    <row r="39" spans="1:89" ht="47" customHeight="1">
      <c r="A39" s="33">
        <f t="shared" si="92"/>
        <v>10039</v>
      </c>
      <c r="B39" s="10" t="s">
        <v>962</v>
      </c>
      <c r="C39" s="98" t="s">
        <v>1149</v>
      </c>
      <c r="D39" s="56">
        <v>0.70833333333333337</v>
      </c>
      <c r="E39" s="54">
        <v>0.98124999999999996</v>
      </c>
      <c r="F39" s="44">
        <f t="shared" si="9"/>
        <v>6.049999999999998</v>
      </c>
      <c r="G39" s="54">
        <v>0.70833333333333337</v>
      </c>
      <c r="H39" s="56">
        <v>0.97986111111111107</v>
      </c>
      <c r="I39" s="44">
        <f t="shared" si="10"/>
        <v>6.0166666666666648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12.066666666666663</v>
      </c>
      <c r="AC39" s="23"/>
      <c r="AD39" s="6">
        <v>1</v>
      </c>
      <c r="AE39" s="7">
        <f t="shared" si="17"/>
        <v>9.9999999999999964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3.0666666666666664</v>
      </c>
      <c r="AN39" s="6"/>
      <c r="AO39" s="7">
        <f t="shared" si="22"/>
        <v>0</v>
      </c>
      <c r="AP39" s="30">
        <f t="shared" si="23"/>
        <v>2</v>
      </c>
      <c r="AQ39" s="6"/>
      <c r="AR39" s="6"/>
      <c r="AS39" s="6"/>
      <c r="AT39" s="64">
        <f t="shared" si="24"/>
        <v>13.066666666666663</v>
      </c>
      <c r="AU39" s="60"/>
      <c r="AV39" s="5"/>
      <c r="AW39" s="5"/>
      <c r="AX39" s="5"/>
      <c r="AY39" s="5"/>
      <c r="AZ39" s="24">
        <f>VLOOKUP(C39,Employees!D:H,5,FALSE)</f>
        <v>10039</v>
      </c>
      <c r="BA39" s="5">
        <f t="shared" si="25"/>
        <v>6.549999999999998</v>
      </c>
      <c r="BB39" s="5">
        <f t="shared" si="26"/>
        <v>0.5</v>
      </c>
      <c r="BC39" s="5">
        <f t="shared" si="27"/>
        <v>4.4999999999999982</v>
      </c>
      <c r="BD39" s="5">
        <f t="shared" si="28"/>
        <v>1.5499999999999998</v>
      </c>
      <c r="BE39" s="5">
        <f t="shared" si="29"/>
        <v>0</v>
      </c>
      <c r="BF39" s="5">
        <f t="shared" si="30"/>
        <v>6.5166666666666648</v>
      </c>
      <c r="BG39" s="5">
        <f t="shared" si="31"/>
        <v>0.5</v>
      </c>
      <c r="BH39" s="5">
        <f t="shared" si="32"/>
        <v>4.4999999999999982</v>
      </c>
      <c r="BI39" s="5">
        <f t="shared" si="33"/>
        <v>1.5166666666666666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2</v>
      </c>
    </row>
    <row r="40" spans="1:89" ht="47" customHeight="1">
      <c r="A40" s="33">
        <f t="shared" si="92"/>
        <v>10015</v>
      </c>
      <c r="B40" s="10" t="s">
        <v>962</v>
      </c>
      <c r="C40" s="101" t="s">
        <v>1153</v>
      </c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>
        <v>0.54166666666666663</v>
      </c>
      <c r="Q40" s="56">
        <v>0.98055555555555551</v>
      </c>
      <c r="R40" s="44">
        <f t="shared" si="13"/>
        <v>9.5333333333333332</v>
      </c>
      <c r="S40" s="56">
        <v>0.625</v>
      </c>
      <c r="T40" s="56">
        <v>0.98541666666666672</v>
      </c>
      <c r="U40" s="44">
        <f t="shared" si="14"/>
        <v>8.1500000000000021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17.683333333333337</v>
      </c>
      <c r="AC40" s="23"/>
      <c r="AD40" s="6"/>
      <c r="AE40" s="7">
        <f t="shared" si="17"/>
        <v>8</v>
      </c>
      <c r="AF40" s="6"/>
      <c r="AG40" s="7">
        <f t="shared" si="18"/>
        <v>8.1500000000000021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1.5333333333333332</v>
      </c>
      <c r="AN40" s="6"/>
      <c r="AO40" s="7">
        <f t="shared" si="22"/>
        <v>0</v>
      </c>
      <c r="AP40" s="30">
        <f t="shared" si="23"/>
        <v>2</v>
      </c>
      <c r="AQ40" s="6"/>
      <c r="AR40" s="6"/>
      <c r="AS40" s="6"/>
      <c r="AT40" s="64">
        <f t="shared" si="24"/>
        <v>17.683333333333337</v>
      </c>
      <c r="AU40" s="60"/>
      <c r="AV40" s="5"/>
      <c r="AW40" s="5"/>
      <c r="AX40" s="5"/>
      <c r="AY40" s="5"/>
      <c r="AZ40" s="24">
        <f>VLOOKUP(C40,Employees!D:H,5,FALSE)</f>
        <v>10015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10.533333333333333</v>
      </c>
      <c r="BV40" s="5">
        <f t="shared" si="46"/>
        <v>1</v>
      </c>
      <c r="BW40" s="5">
        <f t="shared" si="47"/>
        <v>8</v>
      </c>
      <c r="BX40" s="5">
        <f t="shared" si="48"/>
        <v>1.5333333333333332</v>
      </c>
      <c r="BY40" s="5">
        <f t="shared" si="49"/>
        <v>0</v>
      </c>
      <c r="BZ40" s="5">
        <f t="shared" si="50"/>
        <v>8.6500000000000021</v>
      </c>
      <c r="CA40" s="5">
        <f t="shared" si="51"/>
        <v>0.5</v>
      </c>
      <c r="CB40" s="5">
        <f t="shared" si="52"/>
        <v>6.5</v>
      </c>
      <c r="CC40" s="5">
        <f t="shared" si="53"/>
        <v>1.6500000000000021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2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D8" zoomScale="120" zoomScaleNormal="120" workbookViewId="0">
      <selection activeCell="U21" sqref="U21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10156</v>
      </c>
      <c r="B2" s="28">
        <f ca="1">IF(A2=0,"",_xlfn.NUMBERVALUE(A2))</f>
        <v>10156</v>
      </c>
      <c r="C2" s="28" t="str">
        <f ca="1">IF($A2=0,"",VLOOKUP($B2,Employees!$A:$G,2,FALSE))</f>
        <v>Chau Kim</v>
      </c>
      <c r="D2" s="28" t="str">
        <f ca="1">IF($A2=0,"",VLOOKUP($B2,Employees!$A:$G,3,FALSE))</f>
        <v>Quach</v>
      </c>
      <c r="E2" s="26">
        <f ca="1">IF($A2=0,"",VLOOKUP($B2,Employees!$A:$G,5,FALSE))</f>
        <v>34555</v>
      </c>
      <c r="F2" s="13">
        <f ca="1">IF($E2="","",ROUNDDOWN(YEARFRAC($E2, 'Week 1 Roster'!$D$1-1, 1), 0))</f>
        <v>30</v>
      </c>
      <c r="G2" s="13">
        <f ca="1">IF($E2="","",ROUNDDOWN(YEARFRAC($E2, 'Week 1 Roster'!$D$1+14, 1), 0))</f>
        <v>30</v>
      </c>
      <c r="H2" s="13" t="b">
        <f ca="1">IF($E2="","",IF(AND(F2&lt;21,F2&lt;&gt;G2),TRUE,FALSE))</f>
        <v>0</v>
      </c>
      <c r="I2" s="13">
        <f ca="1">IF($A2=0,"",VLOOKUP($B2,Employees!$A:$G,6,FALSE))</f>
        <v>4880</v>
      </c>
      <c r="J2" s="13" t="str">
        <f ca="1">IF($A2=0,"",VLOOKUP($B2,Employees!$A:$G,7,FALSE))</f>
        <v>HL</v>
      </c>
      <c r="K2" s="14">
        <f t="shared" ref="K2" ca="1" si="0">W2+AI2</f>
        <v>59.36333333333333</v>
      </c>
      <c r="L2" s="14">
        <f t="shared" ref="L2" ca="1" si="1">X2+AJ2</f>
        <v>15.716666666666665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4.9166666666666705</v>
      </c>
      <c r="P2" s="14">
        <f t="shared" ref="P2:Q2" ca="1" si="5">AB2+AN2</f>
        <v>0</v>
      </c>
      <c r="Q2" s="28">
        <f t="shared" ca="1" si="5"/>
        <v>11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79.99666666666667</v>
      </c>
      <c r="W2" s="17">
        <f ca="1">IF($A2=0,0,SUMIF('Week 1 Roster'!$AZ:$AZ,$B2,'Week 1 Roster'!$AE:$AE))</f>
        <v>28.513333333333328</v>
      </c>
      <c r="X2" s="17">
        <f ca="1">IF($A2=0,0,SUMIF('Week 1 Roster'!$AZ:$AZ,$B2,'Week 1 Roster'!$AG:$AG))</f>
        <v>9.3833333333333311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1.2500000000000009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39.146666666666661</v>
      </c>
      <c r="AI2" s="17">
        <f ca="1">IF($A2=0,0,SUMIF('Week 2 Roster'!$AZ:$AZ,$B2,'Week 2 Roster'!$AE:$AE))</f>
        <v>30.849999999999998</v>
      </c>
      <c r="AJ2" s="17">
        <f ca="1">IF($A2=0,0,SUMIF('Week 2 Roster'!$AZ:$AZ,$B2,'Week 2 Roster'!$AG:$AG))</f>
        <v>6.333333333333333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3.6666666666666696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5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40.85</v>
      </c>
      <c r="AT2" s="17"/>
      <c r="AU2" s="25">
        <f>'Week 1 Roster'!A2</f>
        <v>10156</v>
      </c>
      <c r="AV2" s="25">
        <f>'Week 2 Roster'!A2</f>
        <v>10156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10180</v>
      </c>
      <c r="B3" s="28">
        <f t="shared" ref="B3:B66" ca="1" si="9">IF(A3=0,"",_xlfn.NUMBERVALUE(A3))</f>
        <v>10180</v>
      </c>
      <c r="C3" s="28" t="str">
        <f ca="1">IF($A3=0,"",VLOOKUP($B3,Employees!$A:$G,2,FALSE))</f>
        <v>Warantorn</v>
      </c>
      <c r="D3" s="28" t="str">
        <f ca="1">IF($A3=0,"",VLOOKUP($B3,Employees!$A:$G,3,FALSE))</f>
        <v>Rattanaudomsawat</v>
      </c>
      <c r="E3" s="26">
        <f ca="1">IF($A3=0,"",VLOOKUP($B3,Employees!$A:$G,5,FALSE))</f>
        <v>36339</v>
      </c>
      <c r="F3" s="13">
        <f ca="1">IF($E3="","",ROUNDDOWN(YEARFRAC($E3, 'Week 1 Roster'!$D$1-1, 1), 0))</f>
        <v>25</v>
      </c>
      <c r="G3" s="13">
        <f ca="1">IF($E3="","",ROUNDDOWN(YEARFRAC($E3, 'Week 1 Roster'!$D$1+14, 1), 0))</f>
        <v>25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4880</v>
      </c>
      <c r="J3" s="13" t="str">
        <f ca="1">IF($A3=0,"",VLOOKUP($B3,Employees!$A:$G,7,FALSE))</f>
        <v>GCM</v>
      </c>
      <c r="K3" s="14">
        <f t="shared" ref="K3:K66" ca="1" si="11">W3+AI3</f>
        <v>46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4.7000000000000046</v>
      </c>
      <c r="P3" s="14">
        <f t="shared" ref="P3:P66" ca="1" si="16">AB3+AN3</f>
        <v>0</v>
      </c>
      <c r="Q3" s="28">
        <f t="shared" ref="Q3:Q66" ca="1" si="17">AC3+AO3</f>
        <v>7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50.7</v>
      </c>
      <c r="W3" s="17">
        <f ca="1">IF($A3=0,0,SUMIF('Week 1 Roster'!$AZ:$AZ,$B3,'Week 1 Roster'!$AE:$AE))</f>
        <v>22.5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2.3000000000000025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3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24.800000000000004</v>
      </c>
      <c r="AI3" s="17">
        <f ca="1">IF($A3=0,0,SUMIF('Week 2 Roster'!$AZ:$AZ,$B3,'Week 2 Roster'!$AE:$AE))</f>
        <v>23.499999999999996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2.4000000000000021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25.9</v>
      </c>
      <c r="AT3" s="17"/>
      <c r="AU3" s="25">
        <f>'Week 1 Roster'!A3</f>
        <v>10180</v>
      </c>
      <c r="AV3" s="25">
        <f>'Week 2 Roster'!A3</f>
        <v>10180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10038</v>
      </c>
      <c r="B4" s="28">
        <f t="shared" ca="1" si="9"/>
        <v>10038</v>
      </c>
      <c r="C4" s="28" t="str">
        <f ca="1">IF($A4=0,"",VLOOKUP($B4,Employees!$A:$G,2,FALSE))</f>
        <v>Su Myat Than Cin</v>
      </c>
      <c r="D4" s="28" t="str">
        <f ca="1">IF($A4=0,"",VLOOKUP($B4,Employees!$A:$G,3,FALSE))</f>
        <v>Cin</v>
      </c>
      <c r="E4" s="26">
        <f ca="1">IF($A4=0,"",VLOOKUP($B4,Employees!$A:$G,5,FALSE))</f>
        <v>37403</v>
      </c>
      <c r="F4" s="13">
        <f ca="1">IF($E4="","",ROUNDDOWN(YEARFRAC($E4, 'Week 1 Roster'!$D$1-1, 1), 0))</f>
        <v>22</v>
      </c>
      <c r="G4" s="13">
        <f ca="1">IF($E4="","",ROUNDDOWN(YEARFRAC($E4, 'Week 1 Roster'!$D$1+14, 1), 0))</f>
        <v>22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7.0000000000000018</v>
      </c>
      <c r="L4" s="14">
        <f t="shared" ca="1" si="12"/>
        <v>15.5</v>
      </c>
      <c r="M4" s="14">
        <f t="shared" ca="1" si="13"/>
        <v>16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5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38.5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7.5</v>
      </c>
      <c r="Y4" s="17">
        <f ca="1">IF($A4=0,0,SUMIF('Week 1 Roster'!$AZ:$AZ,$B4,'Week 1 Roster'!$AI:$AI))</f>
        <v>8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15.5</v>
      </c>
      <c r="AI4" s="17">
        <f ca="1">IF($A4=0,0,SUMIF('Week 2 Roster'!$AZ:$AZ,$B4,'Week 2 Roster'!$AE:$AE))</f>
        <v>7.0000000000000018</v>
      </c>
      <c r="AJ4" s="17">
        <f ca="1">IF($A4=0,0,SUMIF('Week 2 Roster'!$AZ:$AZ,$B4,'Week 2 Roster'!$AG:$AG))</f>
        <v>8</v>
      </c>
      <c r="AK4" s="17">
        <f ca="1">IF($A4=0,0,SUMIF('Week 2 Roster'!$AZ:$AZ,$B4,'Week 2 Roster'!$AI:$AI))</f>
        <v>8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23</v>
      </c>
      <c r="AT4" s="17"/>
      <c r="AU4" s="25">
        <f>'Week 1 Roster'!A4</f>
        <v>10038</v>
      </c>
      <c r="AV4" s="25">
        <f>'Week 2 Roster'!A4</f>
        <v>10038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10045</v>
      </c>
      <c r="B5" s="28">
        <f t="shared" ca="1" si="9"/>
        <v>10045</v>
      </c>
      <c r="C5" s="28" t="str">
        <f ca="1">IF($A5=0,"",VLOOKUP($B5,Employees!$A:$G,2,FALSE))</f>
        <v>Wei-Jing</v>
      </c>
      <c r="D5" s="28" t="str">
        <f ca="1">IF($A5=0,"",VLOOKUP($B5,Employees!$A:$G,3,FALSE))</f>
        <v>Li</v>
      </c>
      <c r="E5" s="26">
        <f ca="1">IF($A5=0,"",VLOOKUP($B5,Employees!$A:$G,5,FALSE))</f>
        <v>35301</v>
      </c>
      <c r="F5" s="13">
        <f ca="1">IF($E5="","",ROUNDDOWN(YEARFRAC($E5, 'Week 1 Roster'!$D$1-1, 1), 0))</f>
        <v>27</v>
      </c>
      <c r="G5" s="13">
        <f ca="1">IF($E5="","",ROUNDDOWN(YEARFRAC($E5, 'Week 1 Roster'!$D$1+14, 1), 0))</f>
        <v>28</v>
      </c>
      <c r="H5" s="13" t="b">
        <f t="shared" ca="1" si="10"/>
        <v>0</v>
      </c>
      <c r="I5" s="13">
        <f ca="1">IF($A5=0,"",VLOOKUP($B5,Employees!$A:$G,6,FALSE))</f>
        <v>4880</v>
      </c>
      <c r="J5" s="13" t="str">
        <f ca="1">IF($A5=0,"",VLOOKUP($B5,Employees!$A:$G,7,FALSE))</f>
        <v>GCM</v>
      </c>
      <c r="K5" s="14">
        <f t="shared" ca="1" si="11"/>
        <v>41.269999999999996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2.3833333333333355</v>
      </c>
      <c r="P5" s="14">
        <f t="shared" ca="1" si="16"/>
        <v>0</v>
      </c>
      <c r="Q5" s="28">
        <f t="shared" ca="1" si="17"/>
        <v>5</v>
      </c>
      <c r="R5" s="14">
        <f t="shared" ca="1" si="18"/>
        <v>0</v>
      </c>
      <c r="S5" s="14">
        <f t="shared" ca="1" si="19"/>
        <v>3.52</v>
      </c>
      <c r="T5" s="14">
        <f t="shared" ca="1" si="20"/>
        <v>0</v>
      </c>
      <c r="U5" s="14">
        <f t="shared" ca="1" si="21"/>
        <v>47.173333333333332</v>
      </c>
      <c r="W5" s="17">
        <f ca="1">IF($A5=0,0,SUMIF('Week 1 Roster'!$AZ:$AZ,$B5,'Week 1 Roster'!$AE:$AE))</f>
        <v>17.77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1.2166666666666677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3.52</v>
      </c>
      <c r="AF5" s="17">
        <f ca="1">IF($A5=0,0,SUMIF('Week 1 Roster'!$AZ:$AZ,$B5,'Week 1 Roster'!$AS:$AS))</f>
        <v>0</v>
      </c>
      <c r="AG5" s="17">
        <f t="shared" ca="1" si="22"/>
        <v>22.506666666666668</v>
      </c>
      <c r="AI5" s="17">
        <f ca="1">IF($A5=0,0,SUMIF('Week 2 Roster'!$AZ:$AZ,$B5,'Week 2 Roster'!$AE:$AE))</f>
        <v>23.5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1.1666666666666679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24.666666666666668</v>
      </c>
      <c r="AT5" s="17"/>
      <c r="AU5" s="25">
        <f>'Week 1 Roster'!A5</f>
        <v>10045</v>
      </c>
      <c r="AV5" s="25">
        <f>'Week 2 Roster'!A5</f>
        <v>10045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10025</v>
      </c>
      <c r="B6" s="28">
        <f t="shared" ca="1" si="9"/>
        <v>10025</v>
      </c>
      <c r="C6" s="28" t="str">
        <f ca="1">IF($A6=0,"",VLOOKUP($B6,Employees!$A:$G,2,FALSE))</f>
        <v>LINGYI</v>
      </c>
      <c r="D6" s="28" t="str">
        <f ca="1">IF($A6=0,"",VLOOKUP($B6,Employees!$A:$G,3,FALSE))</f>
        <v>LIU</v>
      </c>
      <c r="E6" s="26">
        <f ca="1">IF($A6=0,"",VLOOKUP($B6,Employees!$A:$G,5,FALSE))</f>
        <v>37388</v>
      </c>
      <c r="F6" s="13">
        <f ca="1">IF($E6="","",ROUNDDOWN(YEARFRAC($E6, 'Week 1 Roster'!$D$1-1, 1), 0))</f>
        <v>22</v>
      </c>
      <c r="G6" s="13">
        <f ca="1">IF($E6="","",ROUNDDOWN(YEARFRAC($E6, 'Week 1 Roster'!$D$1+14, 1), 0))</f>
        <v>22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0</v>
      </c>
      <c r="L6" s="14">
        <f t="shared" ca="1" si="12"/>
        <v>0</v>
      </c>
      <c r="M6" s="14">
        <f t="shared" ca="1" si="13"/>
        <v>6.4999999999999991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1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6.4999999999999991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6.4999999999999991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1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6.4999999999999991</v>
      </c>
      <c r="AT6" s="17"/>
      <c r="AU6" s="25">
        <f>'Week 1 Roster'!A6</f>
        <v>10025</v>
      </c>
      <c r="AV6" s="25">
        <f>'Week 2 Roster'!A6</f>
        <v>10025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10312</v>
      </c>
      <c r="B7" s="28">
        <f t="shared" ca="1" si="9"/>
        <v>10312</v>
      </c>
      <c r="C7" s="28" t="str">
        <f ca="1">IF($A7=0,"",VLOOKUP($B7,Employees!$A:$G,2,FALSE))</f>
        <v>Minh Khai</v>
      </c>
      <c r="D7" s="28" t="str">
        <f ca="1">IF($A7=0,"",VLOOKUP($B7,Employees!$A:$G,3,FALSE))</f>
        <v>Truong</v>
      </c>
      <c r="E7" s="26">
        <f ca="1">IF($A7=0,"",VLOOKUP($B7,Employees!$A:$G,5,FALSE))</f>
        <v>37780</v>
      </c>
      <c r="F7" s="13">
        <f ca="1">IF($E7="","",ROUNDDOWN(YEARFRAC($E7, 'Week 1 Roster'!$D$1-1, 1), 0))</f>
        <v>21</v>
      </c>
      <c r="G7" s="13">
        <f ca="1">IF($E7="","",ROUNDDOWN(YEARFRAC($E7, 'Week 1 Roster'!$D$1+14, 1), 0))</f>
        <v>21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11"/>
        <v>21.5</v>
      </c>
      <c r="L7" s="14">
        <f t="shared" ca="1" si="12"/>
        <v>18.533333333333331</v>
      </c>
      <c r="M7" s="14">
        <f t="shared" ca="1" si="13"/>
        <v>17.25</v>
      </c>
      <c r="N7" s="14">
        <f t="shared" ca="1" si="14"/>
        <v>0</v>
      </c>
      <c r="O7" s="14">
        <f t="shared" ca="1" si="15"/>
        <v>2.4166666666666687</v>
      </c>
      <c r="P7" s="14">
        <f t="shared" ca="1" si="16"/>
        <v>0</v>
      </c>
      <c r="Q7" s="28">
        <f t="shared" ca="1" si="17"/>
        <v>8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59.7</v>
      </c>
      <c r="W7" s="17">
        <f ca="1">IF($A7=0,0,SUMIF('Week 1 Roster'!$AZ:$AZ,$B7,'Week 1 Roster'!$AE:$AE))</f>
        <v>15</v>
      </c>
      <c r="X7" s="17">
        <f ca="1">IF($A7=0,0,SUMIF('Week 1 Roster'!$AZ:$AZ,$B7,'Week 1 Roster'!$AG:$AG))</f>
        <v>9.1166666666666636</v>
      </c>
      <c r="Y7" s="17">
        <f ca="1">IF($A7=0,0,SUMIF('Week 1 Roster'!$AZ:$AZ,$B7,'Week 1 Roster'!$AI:$AI))</f>
        <v>9.3333333333333339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2.4166666666666687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5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35.866666666666667</v>
      </c>
      <c r="AI7" s="17">
        <f ca="1">IF($A7=0,0,SUMIF('Week 2 Roster'!$AZ:$AZ,$B7,'Week 2 Roster'!$AE:$AE))</f>
        <v>6.4999999999999991</v>
      </c>
      <c r="AJ7" s="17">
        <f ca="1">IF($A7=0,0,SUMIF('Week 2 Roster'!$AZ:$AZ,$B7,'Week 2 Roster'!$AG:$AG))</f>
        <v>9.4166666666666679</v>
      </c>
      <c r="AK7" s="17">
        <f ca="1">IF($A7=0,0,SUMIF('Week 2 Roster'!$AZ:$AZ,$B7,'Week 2 Roster'!$AI:$AI))</f>
        <v>7.9166666666666661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23.833333333333336</v>
      </c>
      <c r="AT7" s="17"/>
      <c r="AU7" s="25">
        <f>'Week 1 Roster'!A7</f>
        <v>10312</v>
      </c>
      <c r="AV7" s="25">
        <f>'Week 2 Roster'!A7</f>
        <v>10312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10243</v>
      </c>
      <c r="B8" s="28">
        <f t="shared" ca="1" si="9"/>
        <v>10243</v>
      </c>
      <c r="C8" s="28" t="str">
        <f ca="1">IF($A8=0,"",VLOOKUP($B8,Employees!$A:$G,2,FALSE))</f>
        <v>Shi Wei</v>
      </c>
      <c r="D8" s="28" t="str">
        <f ca="1">IF($A8=0,"",VLOOKUP($B8,Employees!$A:$G,3,FALSE))</f>
        <v>Wong</v>
      </c>
      <c r="E8" s="26">
        <f ca="1">IF($A8=0,"",VLOOKUP($B8,Employees!$A:$G,5,FALSE))</f>
        <v>36411</v>
      </c>
      <c r="F8" s="13">
        <f ca="1">IF($E8="","",ROUNDDOWN(YEARFRAC($E8, 'Week 1 Roster'!$D$1-1, 1), 0))</f>
        <v>24</v>
      </c>
      <c r="G8" s="13">
        <f ca="1">IF($E8="","",ROUNDDOWN(YEARFRAC($E8, 'Week 1 Roster'!$D$1+14, 1), 0))</f>
        <v>24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33</v>
      </c>
      <c r="L8" s="14">
        <f t="shared" ca="1" si="12"/>
        <v>7.9166666666666661</v>
      </c>
      <c r="M8" s="14">
        <f t="shared" ca="1" si="13"/>
        <v>0</v>
      </c>
      <c r="N8" s="14">
        <f t="shared" ca="1" si="14"/>
        <v>0</v>
      </c>
      <c r="O8" s="14">
        <f t="shared" ca="1" si="15"/>
        <v>2.533333333333335</v>
      </c>
      <c r="P8" s="14">
        <f t="shared" ca="1" si="16"/>
        <v>0</v>
      </c>
      <c r="Q8" s="28">
        <f t="shared" ca="1" si="17"/>
        <v>6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43.45</v>
      </c>
      <c r="W8" s="17">
        <f ca="1">IF($A8=0,0,SUMIF('Week 1 Roster'!$AZ:$AZ,$B8,'Week 1 Roster'!$AE:$AE))</f>
        <v>22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1.3333333333333339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23.333333333333336</v>
      </c>
      <c r="AI8" s="17">
        <f ca="1">IF($A8=0,0,SUMIF('Week 2 Roster'!$AZ:$AZ,$B8,'Week 2 Roster'!$AE:$AE))</f>
        <v>11</v>
      </c>
      <c r="AJ8" s="17">
        <f ca="1">IF($A8=0,0,SUMIF('Week 2 Roster'!$AZ:$AZ,$B8,'Week 2 Roster'!$AG:$AG))</f>
        <v>7.9166666666666661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1.2000000000000011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3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20.116666666666667</v>
      </c>
      <c r="AT8" s="17"/>
      <c r="AU8" s="25">
        <f>'Week 1 Roster'!A8</f>
        <v>10243</v>
      </c>
      <c r="AV8" s="25">
        <f>'Week 2 Roster'!A8</f>
        <v>10243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10351</v>
      </c>
      <c r="B9" s="28">
        <f t="shared" ca="1" si="9"/>
        <v>10351</v>
      </c>
      <c r="C9" s="28" t="str">
        <f ca="1">IF($A9=0,"",VLOOKUP($B9,Employees!$A:$G,2,FALSE))</f>
        <v>Daniel</v>
      </c>
      <c r="D9" s="28" t="str">
        <f ca="1">IF($A9=0,"",VLOOKUP($B9,Employees!$A:$G,3,FALSE))</f>
        <v>Han</v>
      </c>
      <c r="E9" s="26">
        <f ca="1">IF($A9=0,"",VLOOKUP($B9,Employees!$A:$G,5,FALSE))</f>
        <v>40023</v>
      </c>
      <c r="F9" s="13">
        <f ca="1">IF($E9="","",ROUNDDOWN(YEARFRAC($E9, 'Week 1 Roster'!$D$1-1, 1), 0))</f>
        <v>15</v>
      </c>
      <c r="G9" s="13">
        <f ca="1">IF($E9="","",ROUNDDOWN(YEARFRAC($E9, 'Week 1 Roster'!$D$1+14, 1), 0))</f>
        <v>15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SS</v>
      </c>
      <c r="K9" s="14">
        <f t="shared" ca="1" si="11"/>
        <v>0</v>
      </c>
      <c r="L9" s="14">
        <f t="shared" ca="1" si="12"/>
        <v>0</v>
      </c>
      <c r="M9" s="14">
        <f t="shared" ca="1" si="13"/>
        <v>6.4999999999999991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6.4999999999999991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6.4999999999999991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6.4999999999999991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>
        <f>'Week 1 Roster'!A9</f>
        <v>10351</v>
      </c>
      <c r="AV9" s="25">
        <f>'Week 2 Roster'!A9</f>
        <v>10351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10313</v>
      </c>
      <c r="B10" s="28">
        <f t="shared" ca="1" si="9"/>
        <v>10313</v>
      </c>
      <c r="C10" s="28" t="str">
        <f ca="1">IF($A10=0,"",VLOOKUP($B10,Employees!$A:$G,2,FALSE))</f>
        <v>Thi ha chau</v>
      </c>
      <c r="D10" s="28" t="str">
        <f ca="1">IF($A10=0,"",VLOOKUP($B10,Employees!$A:$G,3,FALSE))</f>
        <v>Mai</v>
      </c>
      <c r="E10" s="26">
        <f ca="1">IF($A10=0,"",VLOOKUP($B10,Employees!$A:$G,5,FALSE))</f>
        <v>38087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10313</v>
      </c>
      <c r="AV10" s="25">
        <f>'Week 2 Roster'!A10</f>
        <v>10313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10365</v>
      </c>
      <c r="B11" s="28">
        <f t="shared" ca="1" si="9"/>
        <v>10365</v>
      </c>
      <c r="C11" s="28" t="str">
        <f ca="1">IF($A11=0,"",VLOOKUP($B11,Employees!$A:$G,2,FALSE))</f>
        <v>Jocelyn</v>
      </c>
      <c r="D11" s="28" t="str">
        <f ca="1">IF($A11=0,"",VLOOKUP($B11,Employees!$A:$G,3,FALSE))</f>
        <v>Lee</v>
      </c>
      <c r="E11" s="26">
        <f ca="1">IF($A11=0,"",VLOOKUP($B11,Employees!$A:$G,5,FALSE))</f>
        <v>38058</v>
      </c>
      <c r="F11" s="13">
        <f ca="1">IF($E11="","",ROUNDDOWN(YEARFRAC($E11, 'Week 1 Roster'!$D$1-1, 1), 0))</f>
        <v>20</v>
      </c>
      <c r="G11" s="13">
        <f ca="1">IF($E11="","",ROUNDDOWN(YEARFRAC($E11, 'Week 1 Roster'!$D$1+14, 1), 0))</f>
        <v>20</v>
      </c>
      <c r="H11" s="13" t="b">
        <f t="shared" ca="1" si="10"/>
        <v>0</v>
      </c>
      <c r="I11" s="13">
        <f ca="1">IF($A11=0,"",VLOOKUP($B11,Employees!$A:$G,6,FALSE))</f>
        <v>48</v>
      </c>
      <c r="J11" s="13" t="str">
        <f ca="1">IF($A11=0,"",VLOOKUP($B11,Employees!$A:$G,7,FALSE))</f>
        <v>SS</v>
      </c>
      <c r="K11" s="14">
        <f t="shared" ca="1" si="11"/>
        <v>21</v>
      </c>
      <c r="L11" s="14">
        <f t="shared" ca="1" si="12"/>
        <v>5.5</v>
      </c>
      <c r="M11" s="14">
        <f t="shared" ca="1" si="13"/>
        <v>5.5</v>
      </c>
      <c r="N11" s="14">
        <f t="shared" ca="1" si="14"/>
        <v>0</v>
      </c>
      <c r="O11" s="14">
        <f t="shared" ca="1" si="15"/>
        <v>1.1333333333333346</v>
      </c>
      <c r="P11" s="14">
        <f t="shared" ca="1" si="16"/>
        <v>0</v>
      </c>
      <c r="Q11" s="28">
        <f t="shared" ca="1" si="17"/>
        <v>6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33.133333333333333</v>
      </c>
      <c r="W11" s="17">
        <f ca="1">IF($A11=0,0,SUMIF('Week 1 Roster'!$AZ:$AZ,$B11,'Week 1 Roster'!$AE:$AE))</f>
        <v>7.9999999999999982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5.5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1.1333333333333346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3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14.633333333333333</v>
      </c>
      <c r="AI11" s="17">
        <f ca="1">IF($A11=0,0,SUMIF('Week 2 Roster'!$AZ:$AZ,$B11,'Week 2 Roster'!$AE:$AE))</f>
        <v>13</v>
      </c>
      <c r="AJ11" s="17">
        <f ca="1">IF($A11=0,0,SUMIF('Week 2 Roster'!$AZ:$AZ,$B11,'Week 2 Roster'!$AG:$AG))</f>
        <v>5.5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3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18.5</v>
      </c>
      <c r="AT11" s="17"/>
      <c r="AU11" s="25">
        <f>'Week 1 Roster'!A11</f>
        <v>10365</v>
      </c>
      <c r="AV11" s="25">
        <f>'Week 2 Roster'!A11</f>
        <v>10365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10377</v>
      </c>
      <c r="B12" s="28">
        <f t="shared" ca="1" si="9"/>
        <v>10377</v>
      </c>
      <c r="C12" s="28" t="str">
        <f ca="1">IF($A12=0,"",VLOOKUP($B12,Employees!$A:$G,2,FALSE))</f>
        <v>Rattikarn</v>
      </c>
      <c r="D12" s="28" t="str">
        <f ca="1">IF($A12=0,"",VLOOKUP($B12,Employees!$A:$G,3,FALSE))</f>
        <v>Pritong</v>
      </c>
      <c r="E12" s="26">
        <f ca="1">IF($A12=0,"",VLOOKUP($B12,Employees!$A:$G,5,FALSE))</f>
        <v>34737</v>
      </c>
      <c r="F12" s="13">
        <f ca="1">IF($E12="","",ROUNDDOWN(YEARFRAC($E12, 'Week 1 Roster'!$D$1-1, 1), 0))</f>
        <v>29</v>
      </c>
      <c r="G12" s="13">
        <f ca="1">IF($E12="","",ROUNDDOWN(YEARFRAC($E12, 'Week 1 Roster'!$D$1+14, 1), 0))</f>
        <v>29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SS</v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>
        <f>'Week 1 Roster'!A12</f>
        <v>10377</v>
      </c>
      <c r="AV12" s="25">
        <f>'Week 2 Roster'!A12</f>
        <v>10377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10378</v>
      </c>
      <c r="B13" s="28">
        <f t="shared" ca="1" si="9"/>
        <v>10378</v>
      </c>
      <c r="C13" s="28" t="str">
        <f ca="1">IF($A13=0,"",VLOOKUP($B13,Employees!$A:$G,2,FALSE))</f>
        <v>Harshit</v>
      </c>
      <c r="D13" s="28" t="str">
        <f ca="1">IF($A13=0,"",VLOOKUP($B13,Employees!$A:$G,3,FALSE))</f>
        <v>Setia</v>
      </c>
      <c r="E13" s="26">
        <f ca="1">IF($A13=0,"",VLOOKUP($B13,Employees!$A:$G,5,FALSE))</f>
        <v>36452</v>
      </c>
      <c r="F13" s="13">
        <f ca="1">IF($E13="","",ROUNDDOWN(YEARFRAC($E13, 'Week 1 Roster'!$D$1-1, 1), 0))</f>
        <v>24</v>
      </c>
      <c r="G13" s="13">
        <f ca="1">IF($E13="","",ROUNDDOWN(YEARFRAC($E13, 'Week 1 Roster'!$D$1+14, 1), 0))</f>
        <v>24</v>
      </c>
      <c r="H13" s="13" t="b">
        <f t="shared" ca="1" si="10"/>
        <v>0</v>
      </c>
      <c r="I13" s="13">
        <f ca="1">IF($A13=0,"",VLOOKUP($B13,Employees!$A:$G,6,FALSE))</f>
        <v>48</v>
      </c>
      <c r="J13" s="13" t="str">
        <f ca="1">IF($A13=0,"",VLOOKUP($B13,Employees!$A:$G,7,FALSE))</f>
        <v>SS</v>
      </c>
      <c r="K13" s="14">
        <f t="shared" ca="1" si="11"/>
        <v>29.949999999999996</v>
      </c>
      <c r="L13" s="14">
        <f t="shared" ca="1" si="12"/>
        <v>0</v>
      </c>
      <c r="M13" s="14">
        <f t="shared" ca="1" si="13"/>
        <v>17.216666666666669</v>
      </c>
      <c r="N13" s="14">
        <f t="shared" ca="1" si="14"/>
        <v>0</v>
      </c>
      <c r="O13" s="14">
        <f t="shared" ca="1" si="15"/>
        <v>6.3833333333333373</v>
      </c>
      <c r="P13" s="14">
        <f t="shared" ca="1" si="16"/>
        <v>0</v>
      </c>
      <c r="Q13" s="28">
        <f t="shared" ca="1" si="17"/>
        <v>8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53.550000000000004</v>
      </c>
      <c r="W13" s="17">
        <f ca="1">IF($A13=0,0,SUMIF('Week 1 Roster'!$AZ:$AZ,$B13,'Week 1 Roster'!$AE:$AE))</f>
        <v>13.5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7.8000000000000007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2.5500000000000016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4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23.85</v>
      </c>
      <c r="AI13" s="17">
        <f ca="1">IF($A13=0,0,SUMIF('Week 2 Roster'!$AZ:$AZ,$B13,'Week 2 Roster'!$AE:$AE))</f>
        <v>16.449999999999996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9.4166666666666679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3.8333333333333357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4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29.7</v>
      </c>
      <c r="AT13" s="17"/>
      <c r="AU13" s="25">
        <f>'Week 1 Roster'!A13</f>
        <v>10378</v>
      </c>
      <c r="AV13" s="25">
        <f>'Week 2 Roster'!A13</f>
        <v>10378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10384</v>
      </c>
      <c r="B14" s="28">
        <f t="shared" ca="1" si="9"/>
        <v>10384</v>
      </c>
      <c r="C14" s="28" t="str">
        <f ca="1">IF($A14=0,"",VLOOKUP($B14,Employees!$A:$G,2,FALSE))</f>
        <v>Edan</v>
      </c>
      <c r="D14" s="28" t="str">
        <f ca="1">IF($A14=0,"",VLOOKUP($B14,Employees!$A:$G,3,FALSE))</f>
        <v>Chang</v>
      </c>
      <c r="E14" s="26">
        <f ca="1">IF($A14=0,"",VLOOKUP($B14,Employees!$A:$G,5,FALSE))</f>
        <v>38335</v>
      </c>
      <c r="F14" s="13">
        <f ca="1">IF($E14="","",ROUNDDOWN(YEARFRAC($E14, 'Week 1 Roster'!$D$1-1, 1), 0))</f>
        <v>19</v>
      </c>
      <c r="G14" s="13">
        <f ca="1">IF($E14="","",ROUNDDOWN(YEARFRAC($E14, 'Week 1 Roster'!$D$1+14, 1), 0))</f>
        <v>19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SS</v>
      </c>
      <c r="K14" s="14">
        <f t="shared" ca="1" si="11"/>
        <v>12.999999999999998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2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12.999999999999998</v>
      </c>
      <c r="W14" s="17">
        <f ca="1">IF($A14=0,0,SUMIF('Week 1 Roster'!$AZ:$AZ,$B14,'Week 1 Roster'!$AE:$AE))</f>
        <v>6.4999999999999991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1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6.4999999999999991</v>
      </c>
      <c r="AI14" s="17">
        <f ca="1">IF($A14=0,0,SUMIF('Week 2 Roster'!$AZ:$AZ,$B14,'Week 2 Roster'!$AE:$AE))</f>
        <v>6.4999999999999991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1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6.4999999999999991</v>
      </c>
      <c r="AT14" s="17"/>
      <c r="AU14" s="25">
        <f>'Week 1 Roster'!A14</f>
        <v>10384</v>
      </c>
      <c r="AV14" s="25">
        <f>'Week 2 Roster'!A14</f>
        <v>10384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10028</v>
      </c>
      <c r="B15" s="28">
        <f t="shared" ca="1" si="9"/>
        <v>10028</v>
      </c>
      <c r="C15" s="28" t="str">
        <f ca="1">IF($A15=0,"",VLOOKUP($B15,Employees!$A:$G,2,FALSE))</f>
        <v>Onnida</v>
      </c>
      <c r="D15" s="28" t="str">
        <f ca="1">IF($A15=0,"",VLOOKUP($B15,Employees!$A:$G,3,FALSE))</f>
        <v>Tantinijkun</v>
      </c>
      <c r="E15" s="26">
        <f ca="1">IF($A15=0,"",VLOOKUP($B15,Employees!$A:$G,5,FALSE))</f>
        <v>36036</v>
      </c>
      <c r="F15" s="13">
        <f ca="1">IF($E15="","",ROUNDDOWN(YEARFRAC($E15, 'Week 1 Roster'!$D$1-1, 1), 0))</f>
        <v>25</v>
      </c>
      <c r="G15" s="13">
        <f ca="1">IF($E15="","",ROUNDDOWN(YEARFRAC($E15, 'Week 1 Roster'!$D$1+14, 1), 0))</f>
        <v>26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GCM</v>
      </c>
      <c r="K15" s="14">
        <f t="shared" ca="1" si="11"/>
        <v>0</v>
      </c>
      <c r="L15" s="14">
        <f t="shared" ca="1" si="12"/>
        <v>11.499999999999998</v>
      </c>
      <c r="M15" s="14">
        <f t="shared" ca="1" si="13"/>
        <v>5.5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2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17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11.499999999999998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1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11.499999999999998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5.5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1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5.5</v>
      </c>
      <c r="AT15" s="17"/>
      <c r="AU15" s="25">
        <f>'Week 1 Roster'!A15</f>
        <v>10028</v>
      </c>
      <c r="AV15" s="25">
        <f>'Week 2 Roster'!A15</f>
        <v>10028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10090</v>
      </c>
      <c r="B16" s="28">
        <f t="shared" ca="1" si="9"/>
        <v>10090</v>
      </c>
      <c r="C16" s="28" t="str">
        <f ca="1">IF($A16=0,"",VLOOKUP($B16,Employees!$A:$G,2,FALSE))</f>
        <v>Hsin-Yi</v>
      </c>
      <c r="D16" s="28" t="str">
        <f ca="1">IF($A16=0,"",VLOOKUP($B16,Employees!$A:$G,3,FALSE))</f>
        <v>CHIANG</v>
      </c>
      <c r="E16" s="26">
        <f ca="1">IF($A16=0,"",VLOOKUP($B16,Employees!$A:$G,5,FALSE))</f>
        <v>33945</v>
      </c>
      <c r="F16" s="13">
        <f ca="1">IF($E16="","",ROUNDDOWN(YEARFRAC($E16, 'Week 1 Roster'!$D$1-1, 1), 0))</f>
        <v>31</v>
      </c>
      <c r="G16" s="13">
        <f ca="1">IF($E16="","",ROUNDDOWN(YEARFRAC($E16, 'Week 1 Roster'!$D$1+14, 1), 0))</f>
        <v>31</v>
      </c>
      <c r="H16" s="13" t="b">
        <f t="shared" ca="1" si="10"/>
        <v>0</v>
      </c>
      <c r="I16" s="13">
        <f ca="1">IF($A16=0,"",VLOOKUP($B16,Employees!$A:$G,6,FALSE))</f>
        <v>48</v>
      </c>
      <c r="J16" s="13" t="str">
        <f ca="1">IF($A16=0,"",VLOOKUP($B16,Employees!$A:$G,7,FALSE))</f>
        <v>HL</v>
      </c>
      <c r="K16" s="14">
        <f t="shared" ca="1" si="11"/>
        <v>47.050000000000004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7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47.050000000000004</v>
      </c>
      <c r="W16" s="17">
        <f ca="1">IF($A16=0,0,SUMIF('Week 1 Roster'!$AZ:$AZ,$B16,'Week 1 Roster'!$AE:$AE))</f>
        <v>30.833333333333336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4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30.833333333333336</v>
      </c>
      <c r="AI16" s="17">
        <f ca="1">IF($A16=0,0,SUMIF('Week 2 Roster'!$AZ:$AZ,$B16,'Week 2 Roster'!$AE:$AE))</f>
        <v>16.216666666666669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3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16.216666666666669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10040</v>
      </c>
      <c r="B17" s="28">
        <f t="shared" ca="1" si="9"/>
        <v>10040</v>
      </c>
      <c r="C17" s="28" t="str">
        <f ca="1">IF($A17=0,"",VLOOKUP($B17,Employees!$A:$G,2,FALSE))</f>
        <v>Tran Thu Hang</v>
      </c>
      <c r="D17" s="28" t="str">
        <f ca="1">IF($A17=0,"",VLOOKUP($B17,Employees!$A:$G,3,FALSE))</f>
        <v>Vu</v>
      </c>
      <c r="E17" s="26">
        <f ca="1">IF($A17=0,"",VLOOKUP($B17,Employees!$A:$G,5,FALSE))</f>
        <v>37068</v>
      </c>
      <c r="F17" s="13">
        <f ca="1">IF($E17="","",ROUNDDOWN(YEARFRAC($E17, 'Week 1 Roster'!$D$1-1, 1), 0))</f>
        <v>23</v>
      </c>
      <c r="G17" s="13">
        <f ca="1">IF($E17="","",ROUNDDOWN(YEARFRAC($E17, 'Week 1 Roster'!$D$1+14, 1), 0))</f>
        <v>23</v>
      </c>
      <c r="H17" s="13" t="b">
        <f t="shared" ca="1" si="10"/>
        <v>0</v>
      </c>
      <c r="I17" s="13">
        <f ca="1">IF($A17=0,"",VLOOKUP($B17,Employees!$A:$G,6,FALSE))</f>
        <v>4880</v>
      </c>
      <c r="J17" s="13" t="str">
        <f ca="1">IF($A17=0,"",VLOOKUP($B17,Employees!$A:$G,7,FALSE))</f>
        <v>GCM</v>
      </c>
      <c r="K17" s="14">
        <f t="shared" ca="1" si="11"/>
        <v>18.873333333333328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3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18.873333333333328</v>
      </c>
      <c r="W17" s="17">
        <f ca="1">IF($A17=0,0,SUMIF('Week 1 Roster'!$AZ:$AZ,$B17,'Week 1 Roster'!$AE:$AE))</f>
        <v>5.7566666666666659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1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5.7566666666666659</v>
      </c>
      <c r="AI17" s="17">
        <f ca="1">IF($A17=0,0,SUMIF('Week 2 Roster'!$AZ:$AZ,$B17,'Week 2 Roster'!$AE:$AE))</f>
        <v>13.116666666666664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2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13.116666666666664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10334</v>
      </c>
      <c r="B18" s="28">
        <f t="shared" ca="1" si="9"/>
        <v>10334</v>
      </c>
      <c r="C18" s="28" t="str">
        <f ca="1">IF($A18=0,"",VLOOKUP($B18,Employees!$A:$G,2,FALSE))</f>
        <v>Huy Tien</v>
      </c>
      <c r="D18" s="28" t="str">
        <f ca="1">IF($A18=0,"",VLOOKUP($B18,Employees!$A:$G,3,FALSE))</f>
        <v>Phan</v>
      </c>
      <c r="E18" s="26">
        <f ca="1">IF($A18=0,"",VLOOKUP($B18,Employees!$A:$G,5,FALSE))</f>
        <v>37684</v>
      </c>
      <c r="F18" s="13">
        <f ca="1">IF($E18="","",ROUNDDOWN(YEARFRAC($E18, 'Week 1 Roster'!$D$1-1, 1), 0))</f>
        <v>21</v>
      </c>
      <c r="G18" s="13">
        <f ca="1">IF($E18="","",ROUNDDOWN(YEARFRAC($E18, 'Week 1 Roster'!$D$1+14, 1), 0))</f>
        <v>21</v>
      </c>
      <c r="H18" s="13" t="b">
        <f t="shared" ca="1" si="10"/>
        <v>0</v>
      </c>
      <c r="I18" s="13">
        <f ca="1">IF($A18=0,"",VLOOKUP($B18,Employees!$A:$G,6,FALSE))</f>
        <v>48</v>
      </c>
      <c r="J18" s="13" t="str">
        <f ca="1">IF($A18=0,"",VLOOKUP($B18,Employees!$A:$G,7,FALSE))</f>
        <v>SS</v>
      </c>
      <c r="K18" s="14">
        <f t="shared" ca="1" si="11"/>
        <v>17.833333333333332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3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17.833333333333332</v>
      </c>
      <c r="W18" s="17">
        <f ca="1">IF($A18=0,0,SUMIF('Week 1 Roster'!$AZ:$AZ,$B18,'Week 1 Roster'!$AE:$AE))</f>
        <v>12.333333333333332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2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12.333333333333332</v>
      </c>
      <c r="AI18" s="17">
        <f ca="1">IF($A18=0,0,SUMIF('Week 2 Roster'!$AZ:$AZ,$B18,'Week 2 Roster'!$AE:$AE))</f>
        <v>5.5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1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5.5</v>
      </c>
      <c r="AT18" s="17"/>
      <c r="AU18" s="25" t="str">
        <f>'Week 1 Roster'!A18</f>
        <v/>
      </c>
      <c r="AV18" s="25">
        <f>'Week 2 Roster'!A18</f>
        <v>10090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10284</v>
      </c>
      <c r="B19" s="28">
        <f t="shared" ca="1" si="9"/>
        <v>10284</v>
      </c>
      <c r="C19" s="28" t="str">
        <f ca="1">IF($A19=0,"",VLOOKUP($B19,Employees!$A:$G,2,FALSE))</f>
        <v>Kim Ngoc Ngo</v>
      </c>
      <c r="D19" s="28" t="str">
        <f ca="1">IF($A19=0,"",VLOOKUP($B19,Employees!$A:$G,3,FALSE))</f>
        <v>Bui</v>
      </c>
      <c r="E19" s="26">
        <f ca="1">IF($A19=0,"",VLOOKUP($B19,Employees!$A:$G,5,FALSE))</f>
        <v>37856</v>
      </c>
      <c r="F19" s="13">
        <f ca="1">IF($E19="","",ROUNDDOWN(YEARFRAC($E19, 'Week 1 Roster'!$D$1-1, 1), 0))</f>
        <v>20</v>
      </c>
      <c r="G19" s="13">
        <f ca="1">IF($E19="","",ROUNDDOWN(YEARFRAC($E19, 'Week 1 Roster'!$D$1+14, 1), 0))</f>
        <v>21</v>
      </c>
      <c r="H19" s="13" t="b">
        <f t="shared" ca="1" si="10"/>
        <v>1</v>
      </c>
      <c r="I19" s="13">
        <f ca="1">IF($A19=0,"",VLOOKUP($B19,Employees!$A:$G,6,FALSE))</f>
        <v>48</v>
      </c>
      <c r="J19" s="13" t="str">
        <f ca="1">IF($A19=0,"",VLOOKUP($B19,Employees!$A:$G,7,FALSE))</f>
        <v>HL</v>
      </c>
      <c r="K19" s="14">
        <f t="shared" ca="1" si="11"/>
        <v>14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2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14</v>
      </c>
      <c r="W19" s="17">
        <f ca="1">IF($A19=0,0,SUMIF('Week 1 Roster'!$AZ:$AZ,$B19,'Week 1 Roster'!$AE:$AE))</f>
        <v>14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2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14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>
        <f>'Week 1 Roster'!A19</f>
        <v>10090</v>
      </c>
      <c r="AV19" s="25">
        <f>'Week 2 Roster'!A19</f>
        <v>10040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10318</v>
      </c>
      <c r="B20" s="28">
        <f t="shared" ca="1" si="9"/>
        <v>10318</v>
      </c>
      <c r="C20" s="28" t="str">
        <f ca="1">IF($A20=0,"",VLOOKUP($B20,Employees!$A:$G,2,FALSE))</f>
        <v>Siqi</v>
      </c>
      <c r="D20" s="28" t="str">
        <f ca="1">IF($A20=0,"",VLOOKUP($B20,Employees!$A:$G,3,FALSE))</f>
        <v>Li</v>
      </c>
      <c r="E20" s="26">
        <f ca="1">IF($A20=0,"",VLOOKUP($B20,Employees!$A:$G,5,FALSE))</f>
        <v>37102</v>
      </c>
      <c r="F20" s="13">
        <f ca="1">IF($E20="","",ROUNDDOWN(YEARFRAC($E20, 'Week 1 Roster'!$D$1-1, 1), 0))</f>
        <v>23</v>
      </c>
      <c r="G20" s="13">
        <f ca="1">IF($E20="","",ROUNDDOWN(YEARFRAC($E20, 'Week 1 Roster'!$D$1+14, 1), 0))</f>
        <v>23</v>
      </c>
      <c r="H20" s="13" t="b">
        <f t="shared" ca="1" si="10"/>
        <v>0</v>
      </c>
      <c r="I20" s="13">
        <f ca="1">IF($A20=0,"",VLOOKUP($B20,Employees!$A:$G,6,FALSE))</f>
        <v>48</v>
      </c>
      <c r="J20" s="13" t="str">
        <f ca="1">IF($A20=0,"",VLOOKUP($B20,Employees!$A:$G,7,FALSE))</f>
        <v>SS</v>
      </c>
      <c r="K20" s="14">
        <f t="shared" ca="1" si="11"/>
        <v>12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2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12</v>
      </c>
      <c r="W20" s="17">
        <f ca="1">IF($A20=0,0,SUMIF('Week 1 Roster'!$AZ:$AZ,$B20,'Week 1 Roster'!$AE:$AE))</f>
        <v>6.4999999999999991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1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6.4999999999999991</v>
      </c>
      <c r="AI20" s="17">
        <f ca="1">IF($A20=0,0,SUMIF('Week 2 Roster'!$AZ:$AZ,$B20,'Week 2 Roster'!$AE:$AE))</f>
        <v>5.5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1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5.5</v>
      </c>
      <c r="AT20" s="17"/>
      <c r="AU20" s="25">
        <f>'Week 1 Roster'!A20</f>
        <v>10040</v>
      </c>
      <c r="AV20" s="25">
        <f>'Week 2 Roster'!A20</f>
        <v>10334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10337</v>
      </c>
      <c r="B21" s="28">
        <f t="shared" ca="1" si="9"/>
        <v>10337</v>
      </c>
      <c r="C21" s="28" t="str">
        <f ca="1">IF($A21=0,"",VLOOKUP($B21,Employees!$A:$G,2,FALSE))</f>
        <v>Ngoc My</v>
      </c>
      <c r="D21" s="28" t="str">
        <f ca="1">IF($A21=0,"",VLOOKUP($B21,Employees!$A:$G,3,FALSE))</f>
        <v>Nguyen</v>
      </c>
      <c r="E21" s="26">
        <f ca="1">IF($A21=0,"",VLOOKUP($B21,Employees!$A:$G,5,FALSE))</f>
        <v>37666</v>
      </c>
      <c r="F21" s="13">
        <f ca="1">IF($E21="","",ROUNDDOWN(YEARFRAC($E21, 'Week 1 Roster'!$D$1-1, 1), 0))</f>
        <v>21</v>
      </c>
      <c r="G21" s="13">
        <f ca="1">IF($E21="","",ROUNDDOWN(YEARFRAC($E21, 'Week 1 Roster'!$D$1+14, 1), 0))</f>
        <v>21</v>
      </c>
      <c r="H21" s="13" t="b">
        <f t="shared" ca="1" si="10"/>
        <v>0</v>
      </c>
      <c r="I21" s="13">
        <f ca="1">IF($A21=0,"",VLOOKUP($B21,Employees!$A:$G,6,FALSE))</f>
        <v>48</v>
      </c>
      <c r="J21" s="13" t="str">
        <f ca="1">IF($A21=0,"",VLOOKUP($B21,Employees!$A:$G,7,FALSE))</f>
        <v>SS</v>
      </c>
      <c r="K21" s="14">
        <f t="shared" ca="1" si="11"/>
        <v>28.749999999999996</v>
      </c>
      <c r="L21" s="14">
        <f t="shared" ca="1" si="12"/>
        <v>13.666666666666668</v>
      </c>
      <c r="M21" s="14">
        <f t="shared" ca="1" si="13"/>
        <v>0</v>
      </c>
      <c r="N21" s="14">
        <f t="shared" ca="1" si="14"/>
        <v>0</v>
      </c>
      <c r="O21" s="14">
        <f t="shared" ca="1" si="15"/>
        <v>1.4333333333333336</v>
      </c>
      <c r="P21" s="14">
        <f t="shared" ca="1" si="16"/>
        <v>0</v>
      </c>
      <c r="Q21" s="28">
        <f t="shared" ca="1" si="17"/>
        <v>6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43.849999999999994</v>
      </c>
      <c r="W21" s="17">
        <f ca="1">IF($A21=0,0,SUMIF('Week 1 Roster'!$AZ:$AZ,$B21,'Week 1 Roster'!$AE:$AE))</f>
        <v>17.25</v>
      </c>
      <c r="X21" s="17">
        <f ca="1">IF($A21=0,0,SUMIF('Week 1 Roster'!$AZ:$AZ,$B21,'Week 1 Roster'!$AG:$AG))</f>
        <v>8.1666666666666679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3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25.416666666666668</v>
      </c>
      <c r="AI21" s="17">
        <f ca="1">IF($A21=0,0,SUMIF('Week 2 Roster'!$AZ:$AZ,$B21,'Week 2 Roster'!$AE:$AE))</f>
        <v>11.499999999999996</v>
      </c>
      <c r="AJ21" s="17">
        <f ca="1">IF($A21=0,0,SUMIF('Week 2 Roster'!$AZ:$AZ,$B21,'Week 2 Roster'!$AG:$AG))</f>
        <v>5.5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1.4333333333333336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3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18.43333333333333</v>
      </c>
      <c r="AT21" s="17"/>
      <c r="AU21" s="25">
        <f>'Week 1 Roster'!A21</f>
        <v>10334</v>
      </c>
      <c r="AV21" s="25">
        <f>'Week 2 Roster'!A21</f>
        <v>10284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10239</v>
      </c>
      <c r="B22" s="28">
        <f t="shared" ca="1" si="9"/>
        <v>10239</v>
      </c>
      <c r="C22" s="28" t="str">
        <f ca="1">IF($A22=0,"",VLOOKUP($B22,Employees!$A:$G,2,FALSE))</f>
        <v>Agnes</v>
      </c>
      <c r="D22" s="28" t="str">
        <f ca="1">IF($A22=0,"",VLOOKUP($B22,Employees!$A:$G,3,FALSE))</f>
        <v>Viola</v>
      </c>
      <c r="E22" s="26">
        <f ca="1">IF($A22=0,"",VLOOKUP($B22,Employees!$A:$G,5,FALSE))</f>
        <v>38125</v>
      </c>
      <c r="F22" s="13">
        <f ca="1">IF($E22="","",ROUNDDOWN(YEARFRAC($E22, 'Week 1 Roster'!$D$1-1, 1), 0))</f>
        <v>20</v>
      </c>
      <c r="G22" s="13">
        <f ca="1">IF($E22="","",ROUNDDOWN(YEARFRAC($E22, 'Week 1 Roster'!$D$1+14, 1), 0))</f>
        <v>20</v>
      </c>
      <c r="H22" s="13" t="b">
        <f t="shared" ca="1" si="10"/>
        <v>0</v>
      </c>
      <c r="I22" s="13">
        <f ca="1">IF($A22=0,"",VLOOKUP($B22,Employees!$A:$G,6,FALSE))</f>
        <v>48</v>
      </c>
      <c r="J22" s="13" t="str">
        <f ca="1">IF($A22=0,"",VLOOKUP($B22,Employees!$A:$G,7,FALSE))</f>
        <v>GCM</v>
      </c>
      <c r="K22" s="14">
        <f t="shared" ca="1" si="11"/>
        <v>7.0166666666666666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1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7.0166666666666666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7.0166666666666666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1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7.0166666666666666</v>
      </c>
      <c r="AT22" s="17"/>
      <c r="AU22" s="25">
        <f>'Week 1 Roster'!A22</f>
        <v>10284</v>
      </c>
      <c r="AV22" s="25">
        <f>'Week 2 Roster'!A22</f>
        <v>10318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10250</v>
      </c>
      <c r="B23" s="28">
        <f t="shared" ca="1" si="9"/>
        <v>10250</v>
      </c>
      <c r="C23" s="28" t="str">
        <f ca="1">IF($A23=0,"",VLOOKUP($B23,Employees!$A:$G,2,FALSE))</f>
        <v>Amy</v>
      </c>
      <c r="D23" s="28" t="str">
        <f ca="1">IF($A23=0,"",VLOOKUP($B23,Employees!$A:$G,3,FALSE))</f>
        <v>Hou</v>
      </c>
      <c r="E23" s="26">
        <f ca="1">IF($A23=0,"",VLOOKUP($B23,Employees!$A:$G,5,FALSE))</f>
        <v>38325</v>
      </c>
      <c r="F23" s="13">
        <f ca="1">IF($E23="","",ROUNDDOWN(YEARFRAC($E23, 'Week 1 Roster'!$D$1-1, 1), 0))</f>
        <v>19</v>
      </c>
      <c r="G23" s="13">
        <f ca="1">IF($E23="","",ROUNDDOWN(YEARFRAC($E23, 'Week 1 Roster'!$D$1+14, 1), 0))</f>
        <v>19</v>
      </c>
      <c r="H23" s="13" t="b">
        <f t="shared" ca="1" si="10"/>
        <v>0</v>
      </c>
      <c r="I23" s="13">
        <f ca="1">IF($A23=0,"",VLOOKUP($B23,Employees!$A:$G,6,FALSE))</f>
        <v>76</v>
      </c>
      <c r="J23" s="13" t="str">
        <f ca="1">IF($A23=0,"",VLOOKUP($B23,Employees!$A:$G,7,FALSE))</f>
        <v>GCM</v>
      </c>
      <c r="K23" s="14">
        <f t="shared" ca="1" si="11"/>
        <v>1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5.5</v>
      </c>
      <c r="S23" s="14">
        <f t="shared" ca="1" si="19"/>
        <v>0</v>
      </c>
      <c r="T23" s="14">
        <f t="shared" ca="1" si="20"/>
        <v>0</v>
      </c>
      <c r="U23" s="14">
        <f t="shared" ca="1" si="21"/>
        <v>6.5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1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5.5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6.5</v>
      </c>
      <c r="AT23" s="17"/>
      <c r="AU23" s="25">
        <f>'Week 1 Roster'!A23</f>
        <v>10318</v>
      </c>
      <c r="AV23" s="25">
        <f>'Week 2 Roster'!A23</f>
        <v>10337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10388</v>
      </c>
      <c r="B24" s="28">
        <f t="shared" ca="1" si="9"/>
        <v>10388</v>
      </c>
      <c r="C24" s="28" t="str">
        <f ca="1">IF($A24=0,"",VLOOKUP($B24,Employees!$A:$G,2,FALSE))</f>
        <v>Jordan</v>
      </c>
      <c r="D24" s="28" t="str">
        <f ca="1">IF($A24=0,"",VLOOKUP($B24,Employees!$A:$G,3,FALSE))</f>
        <v>Tan</v>
      </c>
      <c r="E24" s="26">
        <f ca="1">IF($A24=0,"",VLOOKUP($B24,Employees!$A:$G,5,FALSE))</f>
        <v>37824</v>
      </c>
      <c r="F24" s="13">
        <f ca="1">IF($E24="","",ROUNDDOWN(YEARFRAC($E24, 'Week 1 Roster'!$D$1-1, 1), 0))</f>
        <v>21</v>
      </c>
      <c r="G24" s="13">
        <f ca="1">IF($E24="","",ROUNDDOWN(YEARFRAC($E24, 'Week 1 Roster'!$D$1+14, 1), 0))</f>
        <v>21</v>
      </c>
      <c r="H24" s="13" t="b">
        <f t="shared" ca="1" si="10"/>
        <v>0</v>
      </c>
      <c r="I24" s="13">
        <f ca="1">IF($A24=0,"",VLOOKUP($B24,Employees!$A:$G,6,FALSE))</f>
        <v>76</v>
      </c>
      <c r="J24" s="13" t="str">
        <f ca="1">IF($A24=0,"",VLOOKUP($B24,Employees!$A:$G,7,FALSE))</f>
        <v>SS</v>
      </c>
      <c r="K24" s="14">
        <f t="shared" ca="1" si="11"/>
        <v>10.08333333333333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2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10.08333333333333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10.08333333333333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2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10.08333333333333</v>
      </c>
      <c r="AT24" s="17"/>
      <c r="AU24" s="25">
        <f>'Week 1 Roster'!A24</f>
        <v>10337</v>
      </c>
      <c r="AV24" s="25">
        <f>'Week 2 Roster'!A24</f>
        <v>10239</v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10324</v>
      </c>
      <c r="B25" s="28">
        <f t="shared" ca="1" si="9"/>
        <v>10324</v>
      </c>
      <c r="C25" s="28" t="str">
        <f ca="1">IF($A25=0,"",VLOOKUP($B25,Employees!$A:$G,2,FALSE))</f>
        <v>Yu-Ju</v>
      </c>
      <c r="D25" s="28" t="str">
        <f ca="1">IF($A25=0,"",VLOOKUP($B25,Employees!$A:$G,3,FALSE))</f>
        <v>Wu</v>
      </c>
      <c r="E25" s="26">
        <f ca="1">IF($A25=0,"",VLOOKUP($B25,Employees!$A:$G,5,FALSE))</f>
        <v>32069</v>
      </c>
      <c r="F25" s="13">
        <f ca="1">IF($E25="","",ROUNDDOWN(YEARFRAC($E25, 'Week 1 Roster'!$D$1-1, 1), 0))</f>
        <v>36</v>
      </c>
      <c r="G25" s="13">
        <f ca="1">IF($E25="","",ROUNDDOWN(YEARFRAC($E25, 'Week 1 Roster'!$D$1+14, 1), 0))</f>
        <v>36</v>
      </c>
      <c r="H25" s="13" t="b">
        <f t="shared" ca="1" si="10"/>
        <v>0</v>
      </c>
      <c r="I25" s="13">
        <f ca="1">IF($A25=0,"",VLOOKUP($B25,Employees!$A:$G,6,FALSE))</f>
        <v>200</v>
      </c>
      <c r="J25" s="13" t="str">
        <f ca="1">IF($A25=0,"",VLOOKUP($B25,Employees!$A:$G,7,FALSE))</f>
        <v>SS</v>
      </c>
      <c r="K25" s="14">
        <f t="shared" ca="1" si="11"/>
        <v>15.499999999999998</v>
      </c>
      <c r="L25" s="14">
        <f t="shared" ca="1" si="12"/>
        <v>6.4999999999999991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3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21.999999999999996</v>
      </c>
      <c r="W25" s="17">
        <f ca="1">IF($A25=0,0,SUMIF('Week 1 Roster'!$AZ:$AZ,$B25,'Week 1 Roster'!$AE:$AE))</f>
        <v>6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1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6</v>
      </c>
      <c r="AI25" s="17">
        <f ca="1">IF($A25=0,0,SUMIF('Week 2 Roster'!$AZ:$AZ,$B25,'Week 2 Roster'!$AE:$AE))</f>
        <v>9.4999999999999982</v>
      </c>
      <c r="AJ25" s="17">
        <f ca="1">IF($A25=0,0,SUMIF('Week 2 Roster'!$AZ:$AZ,$B25,'Week 2 Roster'!$AG:$AG))</f>
        <v>6.4999999999999991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2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15.999999999999996</v>
      </c>
      <c r="AT25" s="17"/>
      <c r="AU25" s="25" t="str">
        <f>'Week 1 Roster'!A25</f>
        <v/>
      </c>
      <c r="AV25" s="25">
        <f>'Week 2 Roster'!A25</f>
        <v>10250</v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10282</v>
      </c>
      <c r="B26" s="28">
        <f t="shared" ca="1" si="9"/>
        <v>10282</v>
      </c>
      <c r="C26" s="28" t="str">
        <f ca="1">IF($A26=0,"",VLOOKUP($B26,Employees!$A:$G,2,FALSE))</f>
        <v>CHINGAN</v>
      </c>
      <c r="D26" s="28" t="str">
        <f ca="1">IF($A26=0,"",VLOOKUP($B26,Employees!$A:$G,3,FALSE))</f>
        <v>HSU</v>
      </c>
      <c r="E26" s="26">
        <f ca="1">IF($A26=0,"",VLOOKUP($B26,Employees!$A:$G,5,FALSE))</f>
        <v>34304</v>
      </c>
      <c r="F26" s="13">
        <f ca="1">IF($E26="","",ROUNDDOWN(YEARFRAC($E26, 'Week 1 Roster'!$D$1-1, 1), 0))</f>
        <v>30</v>
      </c>
      <c r="G26" s="13">
        <f ca="1">IF($E26="","",ROUNDDOWN(YEARFRAC($E26, 'Week 1 Roster'!$D$1+14, 1), 0))</f>
        <v>30</v>
      </c>
      <c r="H26" s="13" t="b">
        <f t="shared" ca="1" si="10"/>
        <v>0</v>
      </c>
      <c r="I26" s="13">
        <f ca="1">IF($A26=0,"",VLOOKUP($B26,Employees!$A:$G,6,FALSE))</f>
        <v>76</v>
      </c>
      <c r="J26" s="13" t="str">
        <f ca="1">IF($A26=0,"",VLOOKUP($B26,Employees!$A:$G,7,FALSE))</f>
        <v>GCM</v>
      </c>
      <c r="K26" s="14">
        <f t="shared" ca="1" si="11"/>
        <v>2.5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2.5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2.5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2.5</v>
      </c>
      <c r="AT26" s="17"/>
      <c r="AU26" s="25" t="str">
        <f>'Week 1 Roster'!A26</f>
        <v/>
      </c>
      <c r="AV26" s="25">
        <f>'Week 2 Roster'!A26</f>
        <v>10388</v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10237</v>
      </c>
      <c r="B27" s="28">
        <f t="shared" ca="1" si="9"/>
        <v>10237</v>
      </c>
      <c r="C27" s="28" t="str">
        <f ca="1">IF($A27=0,"",VLOOKUP($B27,Employees!$A:$G,2,FALSE))</f>
        <v>Ying Yi</v>
      </c>
      <c r="D27" s="28" t="str">
        <f ca="1">IF($A27=0,"",VLOOKUP($B27,Employees!$A:$G,3,FALSE))</f>
        <v>Wang</v>
      </c>
      <c r="E27" s="26">
        <f ca="1">IF($A27=0,"",VLOOKUP($B27,Employees!$A:$G,5,FALSE))</f>
        <v>35318</v>
      </c>
      <c r="F27" s="13">
        <f ca="1">IF($E27="","",ROUNDDOWN(YEARFRAC($E27, 'Week 1 Roster'!$D$1-1, 1), 0))</f>
        <v>27</v>
      </c>
      <c r="G27" s="13">
        <f ca="1">IF($E27="","",ROUNDDOWN(YEARFRAC($E27, 'Week 1 Roster'!$D$1+14, 1), 0))</f>
        <v>27</v>
      </c>
      <c r="H27" s="13" t="b">
        <f t="shared" ca="1" si="10"/>
        <v>0</v>
      </c>
      <c r="I27" s="13">
        <f ca="1">IF($A27=0,"",VLOOKUP($B27,Employees!$A:$G,6,FALSE))</f>
        <v>76</v>
      </c>
      <c r="J27" s="13" t="str">
        <f ca="1">IF($A27=0,"",VLOOKUP($B27,Employees!$A:$G,7,FALSE))</f>
        <v>SS</v>
      </c>
      <c r="K27" s="14">
        <f t="shared" ca="1" si="11"/>
        <v>15.999999999999998</v>
      </c>
      <c r="L27" s="14">
        <f t="shared" ca="1" si="12"/>
        <v>10</v>
      </c>
      <c r="M27" s="14">
        <f t="shared" ca="1" si="13"/>
        <v>0</v>
      </c>
      <c r="N27" s="14">
        <f t="shared" ca="1" si="14"/>
        <v>0</v>
      </c>
      <c r="O27" s="14">
        <f t="shared" ca="1" si="15"/>
        <v>2.8666666666666671</v>
      </c>
      <c r="P27" s="14">
        <f t="shared" ca="1" si="16"/>
        <v>0</v>
      </c>
      <c r="Q27" s="28">
        <f t="shared" ca="1" si="17"/>
        <v>4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28.866666666666667</v>
      </c>
      <c r="W27" s="17">
        <f ca="1">IF($A27=0,0,SUMIF('Week 1 Roster'!$AZ:$AZ,$B27,'Week 1 Roster'!$AE:$AE))</f>
        <v>4.9999999999999982</v>
      </c>
      <c r="X27" s="17">
        <f ca="1">IF($A27=0,0,SUMIF('Week 1 Roster'!$AZ:$AZ,$B27,'Week 1 Roster'!$AG:$AG))</f>
        <v>5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1.4333333333333336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2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11.433333333333332</v>
      </c>
      <c r="AI27" s="17">
        <f ca="1">IF($A27=0,0,SUMIF('Week 2 Roster'!$AZ:$AZ,$B27,'Week 2 Roster'!$AE:$AE))</f>
        <v>11</v>
      </c>
      <c r="AJ27" s="17">
        <f ca="1">IF($A27=0,0,SUMIF('Week 2 Roster'!$AZ:$AZ,$B27,'Week 2 Roster'!$AG:$AG))</f>
        <v>5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1.4333333333333336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2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17.433333333333334</v>
      </c>
      <c r="AT27" s="17"/>
      <c r="AU27" s="25">
        <f>'Week 1 Roster'!A27</f>
        <v>10324</v>
      </c>
      <c r="AV27" s="25">
        <f>'Week 2 Roster'!A27</f>
        <v>10282</v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10375</v>
      </c>
      <c r="B28" s="28">
        <f t="shared" ca="1" si="9"/>
        <v>10375</v>
      </c>
      <c r="C28" s="28" t="str">
        <f ca="1">IF($A28=0,"",VLOOKUP($B28,Employees!$A:$G,2,FALSE))</f>
        <v>Linh Nga</v>
      </c>
      <c r="D28" s="28" t="str">
        <f ca="1">IF($A28=0,"",VLOOKUP($B28,Employees!$A:$G,3,FALSE))</f>
        <v>Do</v>
      </c>
      <c r="E28" s="26">
        <f ca="1">IF($A28=0,"",VLOOKUP($B28,Employees!$A:$G,5,FALSE))</f>
        <v>37310</v>
      </c>
      <c r="F28" s="13">
        <f ca="1">IF($E28="","",ROUNDDOWN(YEARFRAC($E28, 'Week 1 Roster'!$D$1-1, 1), 0))</f>
        <v>22</v>
      </c>
      <c r="G28" s="13">
        <f ca="1">IF($E28="","",ROUNDDOWN(YEARFRAC($E28, 'Week 1 Roster'!$D$1+14, 1), 0))</f>
        <v>22</v>
      </c>
      <c r="H28" s="13" t="b">
        <f t="shared" ca="1" si="10"/>
        <v>0</v>
      </c>
      <c r="I28" s="13">
        <f ca="1">IF($A28=0,"",VLOOKUP($B28,Employees!$A:$G,6,FALSE))</f>
        <v>48</v>
      </c>
      <c r="J28" s="13" t="str">
        <f ca="1">IF($A28=0,"",VLOOKUP($B28,Employees!$A:$G,7,FALSE))</f>
        <v>SS</v>
      </c>
      <c r="K28" s="14">
        <f t="shared" ca="1" si="11"/>
        <v>19</v>
      </c>
      <c r="L28" s="14">
        <f t="shared" ca="1" si="12"/>
        <v>0</v>
      </c>
      <c r="M28" s="14">
        <f t="shared" ca="1" si="13"/>
        <v>13.183333333333332</v>
      </c>
      <c r="N28" s="14">
        <f t="shared" ca="1" si="14"/>
        <v>0</v>
      </c>
      <c r="O28" s="14">
        <f t="shared" ca="1" si="15"/>
        <v>1.3500000000000005</v>
      </c>
      <c r="P28" s="14">
        <f t="shared" ca="1" si="16"/>
        <v>0</v>
      </c>
      <c r="Q28" s="28">
        <f t="shared" ca="1" si="17"/>
        <v>5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33.533333333333331</v>
      </c>
      <c r="W28" s="17">
        <f ca="1">IF($A28=0,0,SUMIF('Week 1 Roster'!$AZ:$AZ,$B28,'Week 1 Roster'!$AE:$AE))</f>
        <v>11.999999999999998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7.8333333333333321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1.3500000000000005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3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21.18333333333333</v>
      </c>
      <c r="AI28" s="17">
        <f ca="1">IF($A28=0,0,SUMIF('Week 2 Roster'!$AZ:$AZ,$B28,'Week 2 Roster'!$AE:$AE))</f>
        <v>7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5.35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2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12.35</v>
      </c>
      <c r="AT28" s="17"/>
      <c r="AU28" s="25">
        <f>'Week 1 Roster'!A28</f>
        <v>10337</v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10338</v>
      </c>
      <c r="B29" s="28">
        <f t="shared" ca="1" si="9"/>
        <v>10338</v>
      </c>
      <c r="C29" s="28" t="str">
        <f ca="1">IF($A29=0,"",VLOOKUP($B29,Employees!$A:$G,2,FALSE))</f>
        <v>Xin</v>
      </c>
      <c r="D29" s="28" t="str">
        <f ca="1">IF($A29=0,"",VLOOKUP($B29,Employees!$A:$G,3,FALSE))</f>
        <v>Xiao</v>
      </c>
      <c r="E29" s="26">
        <f ca="1">IF($A29=0,"",VLOOKUP($B29,Employees!$A:$G,5,FALSE))</f>
        <v>36592</v>
      </c>
      <c r="F29" s="13">
        <f ca="1">IF($E29="","",ROUNDDOWN(YEARFRAC($E29, 'Week 1 Roster'!$D$1-1, 1), 0))</f>
        <v>24</v>
      </c>
      <c r="G29" s="13">
        <f ca="1">IF($E29="","",ROUNDDOWN(YEARFRAC($E29, 'Week 1 Roster'!$D$1+14, 1), 0))</f>
        <v>24</v>
      </c>
      <c r="H29" s="13" t="b">
        <f t="shared" ca="1" si="10"/>
        <v>0</v>
      </c>
      <c r="I29" s="13">
        <f ca="1">IF($A29=0,"",VLOOKUP($B29,Employees!$A:$G,6,FALSE))</f>
        <v>48</v>
      </c>
      <c r="J29" s="13" t="str">
        <f ca="1">IF($A29=0,"",VLOOKUP($B29,Employees!$A:$G,7,FALSE))</f>
        <v>SS</v>
      </c>
      <c r="K29" s="14">
        <f t="shared" ca="1" si="11"/>
        <v>14.499999999999996</v>
      </c>
      <c r="L29" s="14">
        <f t="shared" ca="1" si="12"/>
        <v>0</v>
      </c>
      <c r="M29" s="14">
        <f t="shared" ca="1" si="13"/>
        <v>15</v>
      </c>
      <c r="N29" s="14">
        <f t="shared" ca="1" si="14"/>
        <v>0</v>
      </c>
      <c r="O29" s="14">
        <f t="shared" ca="1" si="15"/>
        <v>1.7666666666666684</v>
      </c>
      <c r="P29" s="14">
        <f t="shared" ca="1" si="16"/>
        <v>0</v>
      </c>
      <c r="Q29" s="28">
        <f t="shared" ca="1" si="17"/>
        <v>4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31.266666666666666</v>
      </c>
      <c r="W29" s="17">
        <f ca="1">IF($A29=0,0,SUMIF('Week 1 Roster'!$AZ:$AZ,$B29,'Week 1 Roster'!$AE:$AE))</f>
        <v>7.4999999999999973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7.5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1.7666666666666684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2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16.766666666666666</v>
      </c>
      <c r="AI29" s="17">
        <f ca="1">IF($A29=0,0,SUMIF('Week 2 Roster'!$AZ:$AZ,$B29,'Week 2 Roster'!$AE:$AE))</f>
        <v>7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7.5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2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14.5</v>
      </c>
      <c r="AT29" s="17"/>
      <c r="AU29" s="25">
        <f>'Week 1 Roster'!A29</f>
        <v>10237</v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10381</v>
      </c>
      <c r="B30" s="28">
        <f t="shared" ca="1" si="9"/>
        <v>10381</v>
      </c>
      <c r="C30" s="28" t="str">
        <f ca="1">IF($A30=0,"",VLOOKUP($B30,Employees!$A:$G,2,FALSE))</f>
        <v>Hoai My Ngoc</v>
      </c>
      <c r="D30" s="28" t="str">
        <f ca="1">IF($A30=0,"",VLOOKUP($B30,Employees!$A:$G,3,FALSE))</f>
        <v>Le</v>
      </c>
      <c r="E30" s="26">
        <f ca="1">IF($A30=0,"",VLOOKUP($B30,Employees!$A:$G,5,FALSE))</f>
        <v>38241</v>
      </c>
      <c r="F30" s="13">
        <f ca="1">IF($E30="","",ROUNDDOWN(YEARFRAC($E30, 'Week 1 Roster'!$D$1-1, 1), 0))</f>
        <v>19</v>
      </c>
      <c r="G30" s="13">
        <f ca="1">IF($E30="","",ROUNDDOWN(YEARFRAC($E30, 'Week 1 Roster'!$D$1+14, 1), 0))</f>
        <v>19</v>
      </c>
      <c r="H30" s="13" t="b">
        <f t="shared" ca="1" si="10"/>
        <v>0</v>
      </c>
      <c r="I30" s="13">
        <f ca="1">IF($A30=0,"",VLOOKUP($B30,Employees!$A:$G,6,FALSE))</f>
        <v>76</v>
      </c>
      <c r="J30" s="13" t="str">
        <f ca="1">IF($A30=0,"",VLOOKUP($B30,Employees!$A:$G,7,FALSE))</f>
        <v>SS</v>
      </c>
      <c r="K30" s="14">
        <f t="shared" ca="1" si="11"/>
        <v>23</v>
      </c>
      <c r="L30" s="14">
        <f t="shared" ca="1" si="12"/>
        <v>17.81666666666667</v>
      </c>
      <c r="M30" s="14">
        <f t="shared" ca="1" si="13"/>
        <v>0</v>
      </c>
      <c r="N30" s="14">
        <f t="shared" ca="1" si="14"/>
        <v>0</v>
      </c>
      <c r="O30" s="14">
        <f t="shared" ca="1" si="15"/>
        <v>2.7666666666666675</v>
      </c>
      <c r="P30" s="14">
        <f t="shared" ca="1" si="16"/>
        <v>0</v>
      </c>
      <c r="Q30" s="28">
        <f t="shared" ca="1" si="17"/>
        <v>6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43.583333333333336</v>
      </c>
      <c r="W30" s="17">
        <f ca="1">IF($A30=0,0,SUMIF('Week 1 Roster'!$AZ:$AZ,$B30,'Week 1 Roster'!$AE:$AE))</f>
        <v>9.9999999999999964</v>
      </c>
      <c r="X30" s="17">
        <f ca="1">IF($A30=0,0,SUMIF('Week 1 Roster'!$AZ:$AZ,$B30,'Week 1 Roster'!$AG:$AG))</f>
        <v>8.1666666666666679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2.7666666666666675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3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20.93333333333333</v>
      </c>
      <c r="AI30" s="17">
        <f ca="1">IF($A30=0,0,SUMIF('Week 2 Roster'!$AZ:$AZ,$B30,'Week 2 Roster'!$AE:$AE))</f>
        <v>13.000000000000002</v>
      </c>
      <c r="AJ30" s="17">
        <f ca="1">IF($A30=0,0,SUMIF('Week 2 Roster'!$AZ:$AZ,$B30,'Week 2 Roster'!$AG:$AG))</f>
        <v>9.6500000000000021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3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22.650000000000006</v>
      </c>
      <c r="AT30" s="17"/>
      <c r="AU30" s="25">
        <f>'Week 1 Roster'!A30</f>
        <v>10375</v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10249</v>
      </c>
      <c r="B31" s="28">
        <f t="shared" ca="1" si="9"/>
        <v>10249</v>
      </c>
      <c r="C31" s="28" t="str">
        <f ca="1">IF($A31=0,"",VLOOKUP($B31,Employees!$A:$G,2,FALSE))</f>
        <v>Yonglin</v>
      </c>
      <c r="D31" s="28" t="str">
        <f ca="1">IF($A31=0,"",VLOOKUP($B31,Employees!$A:$G,3,FALSE))</f>
        <v>Zhu</v>
      </c>
      <c r="E31" s="26">
        <f ca="1">IF($A31=0,"",VLOOKUP($B31,Employees!$A:$G,5,FALSE))</f>
        <v>35962</v>
      </c>
      <c r="F31" s="13">
        <f ca="1">IF($E31="","",ROUNDDOWN(YEARFRAC($E31, 'Week 1 Roster'!$D$1-1, 1), 0))</f>
        <v>26</v>
      </c>
      <c r="G31" s="13">
        <f ca="1">IF($E31="","",ROUNDDOWN(YEARFRAC($E31, 'Week 1 Roster'!$D$1+14, 1), 0))</f>
        <v>26</v>
      </c>
      <c r="H31" s="13" t="b">
        <f t="shared" ca="1" si="10"/>
        <v>0</v>
      </c>
      <c r="I31" s="13">
        <f ca="1">IF($A31=0,"",VLOOKUP($B31,Employees!$A:$G,6,FALSE))</f>
        <v>76</v>
      </c>
      <c r="J31" s="13" t="str">
        <f ca="1">IF($A31=0,"",VLOOKUP($B31,Employees!$A:$G,7,FALSE))</f>
        <v>GCM</v>
      </c>
      <c r="K31" s="14">
        <f t="shared" ca="1" si="11"/>
        <v>0</v>
      </c>
      <c r="L31" s="14">
        <f t="shared" ca="1" si="12"/>
        <v>0</v>
      </c>
      <c r="M31" s="14">
        <f t="shared" ca="1" si="13"/>
        <v>17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2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17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8.5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1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8.5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8.5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1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8.5</v>
      </c>
      <c r="AT31" s="17"/>
      <c r="AU31" s="25">
        <f>'Week 1 Roster'!A31</f>
        <v>10338</v>
      </c>
      <c r="AV31" s="25">
        <f>'Week 2 Roster'!A31</f>
        <v>10324</v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10231</v>
      </c>
      <c r="B32" s="28">
        <f t="shared" ca="1" si="9"/>
        <v>10231</v>
      </c>
      <c r="C32" s="28" t="str">
        <f ca="1">IF($A32=0,"",VLOOKUP($B32,Employees!$A:$G,2,FALSE))</f>
        <v>Oliver</v>
      </c>
      <c r="D32" s="28" t="str">
        <f ca="1">IF($A32=0,"",VLOOKUP($B32,Employees!$A:$G,3,FALSE))</f>
        <v>Shi</v>
      </c>
      <c r="E32" s="26">
        <f ca="1">IF($A32=0,"",VLOOKUP($B32,Employees!$A:$G,5,FALSE))</f>
        <v>33274</v>
      </c>
      <c r="F32" s="13">
        <f ca="1">IF($E32="","",ROUNDDOWN(YEARFRAC($E32, 'Week 1 Roster'!$D$1-1, 1), 0))</f>
        <v>33</v>
      </c>
      <c r="G32" s="13">
        <f ca="1">IF($E32="","",ROUNDDOWN(YEARFRAC($E32, 'Week 1 Roster'!$D$1+14, 1), 0))</f>
        <v>33</v>
      </c>
      <c r="H32" s="13" t="b">
        <f t="shared" ca="1" si="10"/>
        <v>0</v>
      </c>
      <c r="I32" s="13">
        <f ca="1">IF($A32=0,"",VLOOKUP($B32,Employees!$A:$G,6,FALSE))</f>
        <v>76</v>
      </c>
      <c r="J32" s="13" t="str">
        <f ca="1">IF($A32=0,"",VLOOKUP($B32,Employees!$A:$G,7,FALSE))</f>
        <v>GCM</v>
      </c>
      <c r="K32" s="14">
        <f t="shared" ca="1" si="11"/>
        <v>4.9999999999999982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1.783333333333335</v>
      </c>
      <c r="P32" s="14">
        <f t="shared" ca="1" si="16"/>
        <v>0</v>
      </c>
      <c r="Q32" s="28">
        <f t="shared" ca="1" si="17"/>
        <v>1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6.7833333333333332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4.9999999999999982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1.783333333333335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1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6.7833333333333332</v>
      </c>
      <c r="AT32" s="17"/>
      <c r="AU32" s="25">
        <f>'Week 1 Roster'!A32</f>
        <v>10381</v>
      </c>
      <c r="AV32" s="25">
        <f>'Week 2 Roster'!A32</f>
        <v>10337</v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10039</v>
      </c>
      <c r="B33" s="28">
        <f t="shared" ca="1" si="9"/>
        <v>10039</v>
      </c>
      <c r="C33" s="28" t="str">
        <f ca="1">IF($A33=0,"",VLOOKUP($B33,Employees!$A:$G,2,FALSE))</f>
        <v>Tianshuo</v>
      </c>
      <c r="D33" s="28" t="str">
        <f ca="1">IF($A33=0,"",VLOOKUP($B33,Employees!$A:$G,3,FALSE))</f>
        <v>Liu</v>
      </c>
      <c r="E33" s="26">
        <f ca="1">IF($A33=0,"",VLOOKUP($B33,Employees!$A:$G,5,FALSE))</f>
        <v>34280</v>
      </c>
      <c r="F33" s="13">
        <f ca="1">IF($E33="","",ROUNDDOWN(YEARFRAC($E33, 'Week 1 Roster'!$D$1-1, 1), 0))</f>
        <v>30</v>
      </c>
      <c r="G33" s="13">
        <f ca="1">IF($E33="","",ROUNDDOWN(YEARFRAC($E33, 'Week 1 Roster'!$D$1+14, 1), 0))</f>
        <v>30</v>
      </c>
      <c r="H33" s="13" t="b">
        <f t="shared" ca="1" si="10"/>
        <v>0</v>
      </c>
      <c r="I33" s="13">
        <f ca="1">IF($A33=0,"",VLOOKUP($B33,Employees!$A:$G,6,FALSE))</f>
        <v>76</v>
      </c>
      <c r="J33" s="13" t="str">
        <f ca="1">IF($A33=0,"",VLOOKUP($B33,Employees!$A:$G,7,FALSE))</f>
        <v>GCM</v>
      </c>
      <c r="K33" s="14">
        <f t="shared" ca="1" si="11"/>
        <v>9.9999999999999964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3.0666666666666664</v>
      </c>
      <c r="P33" s="14">
        <f t="shared" ca="1" si="16"/>
        <v>0</v>
      </c>
      <c r="Q33" s="28">
        <f t="shared" ca="1" si="17"/>
        <v>2</v>
      </c>
      <c r="R33" s="14">
        <f t="shared" ca="1" si="18"/>
        <v>16</v>
      </c>
      <c r="S33" s="14">
        <f t="shared" ca="1" si="19"/>
        <v>0</v>
      </c>
      <c r="T33" s="14">
        <f t="shared" ca="1" si="20"/>
        <v>0</v>
      </c>
      <c r="U33" s="14">
        <f t="shared" ca="1" si="21"/>
        <v>29.066666666666663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16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16</v>
      </c>
      <c r="AI33" s="17">
        <f ca="1">IF($A33=0,0,SUMIF('Week 2 Roster'!$AZ:$AZ,$B33,'Week 2 Roster'!$AE:$AE))</f>
        <v>9.9999999999999964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3.0666666666666664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2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13.066666666666663</v>
      </c>
      <c r="AT33" s="17"/>
      <c r="AU33" s="25">
        <f>'Week 1 Roster'!A33</f>
        <v>10249</v>
      </c>
      <c r="AV33" s="25">
        <f>'Week 2 Roster'!A33</f>
        <v>10237</v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10058</v>
      </c>
      <c r="B34" s="28">
        <f t="shared" ca="1" si="9"/>
        <v>10058</v>
      </c>
      <c r="C34" s="28" t="str">
        <f ca="1">IF($A34=0,"",VLOOKUP($B34,Employees!$A:$G,2,FALSE))</f>
        <v>Han-Chun</v>
      </c>
      <c r="D34" s="28" t="str">
        <f ca="1">IF($A34=0,"",VLOOKUP($B34,Employees!$A:$G,3,FALSE))</f>
        <v>Lin</v>
      </c>
      <c r="E34" s="26">
        <f ca="1">IF($A34=0,"",VLOOKUP($B34,Employees!$A:$G,5,FALSE))</f>
        <v>35353</v>
      </c>
      <c r="F34" s="13">
        <f ca="1">IF($E34="","",ROUNDDOWN(YEARFRAC($E34, 'Week 1 Roster'!$D$1-1, 1), 0))</f>
        <v>27</v>
      </c>
      <c r="G34" s="13">
        <f ca="1">IF($E34="","",ROUNDDOWN(YEARFRAC($E34, 'Week 1 Roster'!$D$1+14, 1), 0))</f>
        <v>27</v>
      </c>
      <c r="H34" s="13" t="b">
        <f t="shared" ca="1" si="10"/>
        <v>0</v>
      </c>
      <c r="I34" s="13">
        <f ca="1">IF($A34=0,"",VLOOKUP($B34,Employees!$A:$G,6,FALSE))</f>
        <v>76</v>
      </c>
      <c r="J34" s="13" t="str">
        <f ca="1">IF($A34=0,"",VLOOKUP($B34,Employees!$A:$G,7,FALSE))</f>
        <v>GCM</v>
      </c>
      <c r="K34" s="14">
        <f t="shared" ca="1" si="11"/>
        <v>7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1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7</v>
      </c>
      <c r="W34" s="17">
        <f ca="1">IF($A34=0,0,SUMIF('Week 1 Roster'!$AZ:$AZ,$B34,'Week 1 Roster'!$AE:$AE))</f>
        <v>7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1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7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>
        <f>'Week 1 Roster'!A34</f>
        <v>10231</v>
      </c>
      <c r="AV34" s="25">
        <f>'Week 2 Roster'!A34</f>
        <v>10375</v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10368</v>
      </c>
      <c r="B35" s="28">
        <f t="shared" ca="1" si="9"/>
        <v>10368</v>
      </c>
      <c r="C35" s="28" t="str">
        <f ca="1">IF($A35=0,"",VLOOKUP($B35,Employees!$A:$G,2,FALSE))</f>
        <v>Shan</v>
      </c>
      <c r="D35" s="28" t="str">
        <f ca="1">IF($A35=0,"",VLOOKUP($B35,Employees!$A:$G,3,FALSE))</f>
        <v>Jiang</v>
      </c>
      <c r="E35" s="26">
        <f ca="1">IF($A35=0,"",VLOOKUP($B35,Employees!$A:$G,5,FALSE))</f>
        <v>35836</v>
      </c>
      <c r="F35" s="13">
        <f ca="1">IF($E35="","",ROUNDDOWN(YEARFRAC($E35, 'Week 1 Roster'!$D$1-1, 1), 0))</f>
        <v>26</v>
      </c>
      <c r="G35" s="13">
        <f ca="1">IF($E35="","",ROUNDDOWN(YEARFRAC($E35, 'Week 1 Roster'!$D$1+14, 1), 0))</f>
        <v>26</v>
      </c>
      <c r="H35" s="13" t="b">
        <f t="shared" ca="1" si="10"/>
        <v>0</v>
      </c>
      <c r="I35" s="13">
        <f ca="1">IF($A35=0,"",VLOOKUP($B35,Employees!$A:$G,6,FALSE))</f>
        <v>76</v>
      </c>
      <c r="J35" s="13" t="str">
        <f ca="1">IF($A35=0,"",VLOOKUP($B35,Employees!$A:$G,7,FALSE))</f>
        <v>SS</v>
      </c>
      <c r="K35" s="14">
        <f t="shared" ca="1" si="11"/>
        <v>8.9999999999999982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1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8.9999999999999982</v>
      </c>
      <c r="W35" s="17">
        <f ca="1">IF($A35=0,0,SUMIF('Week 1 Roster'!$AZ:$AZ,$B35,'Week 1 Roster'!$AE:$AE))</f>
        <v>8.9999999999999982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1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8.9999999999999982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>
        <f>'Week 1 Roster'!A35</f>
        <v>10039</v>
      </c>
      <c r="AV35" s="25">
        <f>'Week 2 Roster'!A35</f>
        <v>10338</v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10343</v>
      </c>
      <c r="B36" s="28">
        <f t="shared" ca="1" si="9"/>
        <v>10343</v>
      </c>
      <c r="C36" s="28" t="str">
        <f ca="1">IF($A36=0,"",VLOOKUP($B36,Employees!$A:$G,2,FALSE))</f>
        <v>Theresa</v>
      </c>
      <c r="D36" s="28" t="str">
        <f ca="1">IF($A36=0,"",VLOOKUP($B36,Employees!$A:$G,3,FALSE))</f>
        <v>Chow</v>
      </c>
      <c r="E36" s="26">
        <f ca="1">IF($A36=0,"",VLOOKUP($B36,Employees!$A:$G,5,FALSE))</f>
        <v>37927</v>
      </c>
      <c r="F36" s="13">
        <f ca="1">IF($E36="","",ROUNDDOWN(YEARFRAC($E36, 'Week 1 Roster'!$D$1-1, 1), 0))</f>
        <v>20</v>
      </c>
      <c r="G36" s="13">
        <f ca="1">IF($E36="","",ROUNDDOWN(YEARFRAC($E36, 'Week 1 Roster'!$D$1+14, 1), 0))</f>
        <v>20</v>
      </c>
      <c r="H36" s="13" t="b">
        <f t="shared" ca="1" si="10"/>
        <v>0</v>
      </c>
      <c r="I36" s="13">
        <f ca="1">IF($A36=0,"",VLOOKUP($B36,Employees!$A:$G,6,FALSE))</f>
        <v>48</v>
      </c>
      <c r="J36" s="13" t="str">
        <f ca="1">IF($A36=0,"",VLOOKUP($B36,Employees!$A:$G,7,FALSE))</f>
        <v>SS</v>
      </c>
      <c r="K36" s="14">
        <f t="shared" ca="1" si="11"/>
        <v>0</v>
      </c>
      <c r="L36" s="14">
        <f t="shared" ca="1" si="12"/>
        <v>7.5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1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7.5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7.5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1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7.5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>
        <f>'Week 1 Roster'!A36</f>
        <v>10058</v>
      </c>
      <c r="AV36" s="25">
        <f>'Week 2 Roster'!A36</f>
        <v>10381</v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10015</v>
      </c>
      <c r="B37" s="28">
        <f t="shared" ca="1" si="9"/>
        <v>10015</v>
      </c>
      <c r="C37" s="28" t="str">
        <f ca="1">IF($A37=0,"",VLOOKUP($B37,Employees!$A:$G,2,FALSE))</f>
        <v>Haoxi</v>
      </c>
      <c r="D37" s="28" t="str">
        <f ca="1">IF($A37=0,"",VLOOKUP($B37,Employees!$A:$G,3,FALSE))</f>
        <v>Lu</v>
      </c>
      <c r="E37" s="26">
        <f ca="1">IF($A37=0,"",VLOOKUP($B37,Employees!$A:$G,5,FALSE))</f>
        <v>37913</v>
      </c>
      <c r="F37" s="13">
        <f ca="1">IF($E37="","",ROUNDDOWN(YEARFRAC($E37, 'Week 1 Roster'!$D$1-1, 1), 0))</f>
        <v>20</v>
      </c>
      <c r="G37" s="13">
        <f ca="1">IF($E37="","",ROUNDDOWN(YEARFRAC($E37, 'Week 1 Roster'!$D$1+14, 1), 0))</f>
        <v>20</v>
      </c>
      <c r="H37" s="13" t="b">
        <f t="shared" ca="1" si="10"/>
        <v>0</v>
      </c>
      <c r="I37" s="13">
        <f ca="1">IF($A37=0,"",VLOOKUP($B37,Employees!$A:$G,6,FALSE))</f>
        <v>76</v>
      </c>
      <c r="J37" s="13" t="str">
        <f ca="1">IF($A37=0,"",VLOOKUP($B37,Employees!$A:$G,7,FALSE))</f>
        <v>GCM</v>
      </c>
      <c r="K37" s="14">
        <f t="shared" ca="1" si="11"/>
        <v>8</v>
      </c>
      <c r="L37" s="14">
        <f t="shared" ca="1" si="12"/>
        <v>8.1500000000000021</v>
      </c>
      <c r="M37" s="14">
        <f t="shared" ca="1" si="13"/>
        <v>0</v>
      </c>
      <c r="N37" s="14">
        <f t="shared" ca="1" si="14"/>
        <v>0</v>
      </c>
      <c r="O37" s="14">
        <f t="shared" ca="1" si="15"/>
        <v>1.5333333333333332</v>
      </c>
      <c r="P37" s="14">
        <f t="shared" ca="1" si="16"/>
        <v>0</v>
      </c>
      <c r="Q37" s="28">
        <f t="shared" ca="1" si="17"/>
        <v>2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17.683333333333337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8</v>
      </c>
      <c r="AJ37" s="17">
        <f ca="1">IF($A37=0,0,SUMIF('Week 2 Roster'!$AZ:$AZ,$B37,'Week 2 Roster'!$AG:$AG))</f>
        <v>8.1500000000000021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1.5333333333333332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2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17.683333333333337</v>
      </c>
      <c r="AT37" s="17"/>
      <c r="AU37" s="25">
        <f>'Week 1 Roster'!A37</f>
        <v>10368</v>
      </c>
      <c r="AV37" s="25">
        <f>'Week 2 Roster'!A37</f>
        <v>10249</v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>
        <f>'Week 1 Roster'!A38</f>
        <v>10343</v>
      </c>
      <c r="AV38" s="25">
        <f>'Week 2 Roster'!A38</f>
        <v>10231</v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>
        <f>'Week 2 Roster'!A39</f>
        <v>10039</v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>
        <f>'Week 2 Roster'!A40</f>
        <v>10015</v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272.08333333333331</v>
      </c>
      <c r="C8" s="14">
        <f t="shared" si="2"/>
        <v>74.666666666666657</v>
      </c>
      <c r="D8" s="14">
        <f t="shared" si="3"/>
        <v>74.466666666666669</v>
      </c>
      <c r="E8" s="14">
        <f t="shared" si="4"/>
        <v>0</v>
      </c>
      <c r="F8" s="14">
        <f t="shared" si="5"/>
        <v>24.466666666666686</v>
      </c>
      <c r="G8" s="14">
        <f t="shared" si="6"/>
        <v>0</v>
      </c>
      <c r="H8" s="28">
        <f t="shared" si="7"/>
        <v>62</v>
      </c>
      <c r="I8" s="14">
        <f t="shared" si="8"/>
        <v>0</v>
      </c>
      <c r="J8" s="14">
        <f t="shared" si="9"/>
        <v>3.52</v>
      </c>
      <c r="K8" s="14">
        <f t="shared" si="10"/>
        <v>0</v>
      </c>
      <c r="L8" s="14">
        <f t="shared" si="11"/>
        <v>449.20333333333338</v>
      </c>
      <c r="N8" s="17">
        <f>IF(ISBLANK($A8),0,SUMIF('Week 1 Roster'!$B:$B,$A8,'Week 1 Roster'!$AE:$AE))</f>
        <v>133.78333333333333</v>
      </c>
      <c r="O8" s="17">
        <f>IF(ISBLANK($A8),0,SUMIF('Week 1 Roster'!$B:$B,$A8,'Week 1 Roster'!$AG:$AG))</f>
        <v>37.499999999999993</v>
      </c>
      <c r="P8" s="17">
        <f>IF(ISBLANK($A8),0,SUMIF('Week 1 Roster'!$B:$B,$A8,'Week 1 Roster'!$AI:$AI))</f>
        <v>37.13333333333334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12.20000000000001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31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3.52</v>
      </c>
      <c r="W8" s="17">
        <f>IF(ISBLANK($A8),0,SUMIF('Week 1 Roster'!$B:$B,$A8,'Week 1 Roster'!$AS:$AS))</f>
        <v>0</v>
      </c>
      <c r="X8" s="17">
        <f t="shared" si="12"/>
        <v>224.13666666666671</v>
      </c>
      <c r="Z8" s="17">
        <f>IF(ISBLANK($A8),0,SUMIF('Week 2 Roster'!$B:$B,$A8,'Week 2 Roster'!$AE:$AE))</f>
        <v>138.29999999999998</v>
      </c>
      <c r="AA8" s="17">
        <f>IF(ISBLANK($A8),0,SUMIF('Week 2 Roster'!$B:$B,$A8,'Week 2 Roster'!$AG:$AG))</f>
        <v>37.166666666666664</v>
      </c>
      <c r="AB8" s="17">
        <f>IF(ISBLANK($A8),0,SUMIF('Week 2 Roster'!$B:$B,$A8,'Week 2 Roster'!$AI:$AI))</f>
        <v>37.333333333333329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12.266666666666676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31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225.06666666666663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139</v>
      </c>
      <c r="C27" s="14">
        <f t="shared" si="2"/>
        <v>63.63333333333334</v>
      </c>
      <c r="D27" s="14">
        <f t="shared" si="3"/>
        <v>45.183333333333337</v>
      </c>
      <c r="E27" s="14">
        <f t="shared" si="4"/>
        <v>0</v>
      </c>
      <c r="F27" s="14">
        <f t="shared" si="5"/>
        <v>16.56666666666667</v>
      </c>
      <c r="G27" s="14">
        <f t="shared" si="6"/>
        <v>0</v>
      </c>
      <c r="H27" s="28">
        <f t="shared" si="7"/>
        <v>36</v>
      </c>
      <c r="I27" s="14">
        <f t="shared" si="8"/>
        <v>16</v>
      </c>
      <c r="J27" s="14">
        <f t="shared" si="9"/>
        <v>0</v>
      </c>
      <c r="K27" s="14">
        <f t="shared" si="10"/>
        <v>0</v>
      </c>
      <c r="L27" s="14">
        <f t="shared" si="11"/>
        <v>280.38333333333333</v>
      </c>
      <c r="N27" s="17">
        <f>IF(ISBLANK($A27),0,SUMIF('Week 1 Roster'!$B:$B,$A27,'Week 1 Roster'!$AE:$AE))</f>
        <v>63.5</v>
      </c>
      <c r="O27" s="17">
        <f>IF(ISBLANK($A27),0,SUMIF('Week 1 Roster'!$B:$B,$A27,'Week 1 Roster'!$AG:$AG))</f>
        <v>28.833333333333336</v>
      </c>
      <c r="P27" s="17">
        <f>IF(ISBLANK($A27),0,SUMIF('Week 1 Roster'!$B:$B,$A27,'Week 1 Roster'!$AI:$AI))</f>
        <v>23.833333333333332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7.31666666666667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17</v>
      </c>
      <c r="U27" s="17">
        <f>IF(ISBLANK($A27),0,SUMIF('Week 1 Roster'!$B:$B,$A27,'Week 1 Roster'!$AQ:$AQ))</f>
        <v>16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139.48333333333335</v>
      </c>
      <c r="Z27" s="17">
        <f>IF(ISBLANK($A27),0,SUMIF('Week 2 Roster'!$B:$B,$A27,'Week 2 Roster'!$AE:$AE))</f>
        <v>75.5</v>
      </c>
      <c r="AA27" s="17">
        <f>IF(ISBLANK($A27),0,SUMIF('Week 2 Roster'!$B:$B,$A27,'Week 2 Roster'!$AG:$AG))</f>
        <v>34.800000000000004</v>
      </c>
      <c r="AB27" s="17">
        <f>IF(ISBLANK($A27),0,SUMIF('Week 2 Roster'!$B:$B,$A27,'Week 2 Roster'!$AI:$AI))</f>
        <v>21.35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9.2500000000000018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19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140.9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147.10666666666665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22</v>
      </c>
      <c r="I30" s="14">
        <f t="shared" si="8"/>
        <v>5.5</v>
      </c>
      <c r="J30" s="14">
        <f t="shared" si="9"/>
        <v>0</v>
      </c>
      <c r="K30" s="14">
        <f t="shared" si="10"/>
        <v>0</v>
      </c>
      <c r="L30" s="14">
        <f t="shared" si="11"/>
        <v>152.60666666666665</v>
      </c>
      <c r="N30" s="17">
        <f>IF(ISBLANK($A30),0,SUMIF('Week 1 Roster'!$B:$B,$A30,'Week 1 Roster'!$AE:$AE))</f>
        <v>79.673333333333332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11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79.673333333333332</v>
      </c>
      <c r="Z30" s="17">
        <f>IF(ISBLANK($A30),0,SUMIF('Week 2 Roster'!$B:$B,$A30,'Week 2 Roster'!$AE:$AE))</f>
        <v>67.433333333333323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11</v>
      </c>
      <c r="AG30" s="17">
        <f>IF(ISBLANK($A30),0,SUMIF('Week 2 Roster'!$B:$B,$A30,'Week 2 Roster'!$AQ:$AQ))</f>
        <v>5.5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72.933333333333323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27" zoomScale="186" zoomScaleNormal="186" workbookViewId="0">
      <selection activeCell="D338" sqref="D338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76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76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76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76</v>
      </c>
      <c r="G409" s="39" t="s">
        <v>873</v>
      </c>
      <c r="H409" s="12">
        <f t="shared" si="7"/>
        <v>10408</v>
      </c>
    </row>
    <row r="410" spans="1:8">
      <c r="A410" s="2">
        <v>210409</v>
      </c>
      <c r="B410" s="68" t="s">
        <v>1124</v>
      </c>
      <c r="C410" s="68" t="s">
        <v>1125</v>
      </c>
      <c r="D410" s="68" t="s">
        <v>1126</v>
      </c>
      <c r="E410" s="67">
        <v>37076</v>
      </c>
      <c r="F410" s="32">
        <v>48</v>
      </c>
      <c r="G410" s="39" t="s">
        <v>873</v>
      </c>
      <c r="H410" s="12">
        <f t="shared" si="7"/>
        <v>210409</v>
      </c>
    </row>
    <row r="411" spans="1:8">
      <c r="A411" s="2">
        <v>210410</v>
      </c>
      <c r="B411" s="68" t="s">
        <v>900</v>
      </c>
      <c r="C411" s="68" t="s">
        <v>1127</v>
      </c>
      <c r="D411" s="68" t="s">
        <v>1128</v>
      </c>
      <c r="E411" s="67">
        <v>37623</v>
      </c>
      <c r="F411" s="32">
        <v>48</v>
      </c>
      <c r="G411" s="39" t="s">
        <v>873</v>
      </c>
      <c r="H411" s="12">
        <f t="shared" si="7"/>
        <v>210410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2024-09-02T05:46:40Z</dcterms:modified>
</cp:coreProperties>
</file>