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24A61A84-AAF8-C44A-9752-93ED54B575B9}" xr6:coauthVersionLast="47" xr6:coauthVersionMax="47" xr10:uidLastSave="{00000000-0000-0000-0000-000000000000}"/>
  <bookViews>
    <workbookView xWindow="240" yWindow="1340" windowWidth="28800" windowHeight="16540" activeTab="4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R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E10" i="2"/>
  <c r="CF10" i="2" s="1"/>
  <c r="X10" i="2" s="1"/>
  <c r="BZ10" i="2"/>
  <c r="BX10" i="2"/>
  <c r="BV10" i="2"/>
  <c r="BU10" i="2"/>
  <c r="BT10" i="2"/>
  <c r="BS10" i="2"/>
  <c r="BP10" i="2"/>
  <c r="BO10" i="2"/>
  <c r="BK10" i="2"/>
  <c r="BL10" i="2" s="1"/>
  <c r="BM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E9" i="2"/>
  <c r="BD9" i="2"/>
  <c r="BA9" i="2"/>
  <c r="BB9" i="2" s="1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J192" i="19" s="1"/>
  <c r="U192" i="19"/>
  <c r="I192" i="19" s="1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 s="1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K64" i="19" s="1"/>
  <c r="AG64" i="19"/>
  <c r="U20" i="19"/>
  <c r="I20" i="19" s="1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J53" i="19" s="1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J141" i="19" s="1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I56" i="19" s="1"/>
  <c r="U58" i="19"/>
  <c r="W60" i="19"/>
  <c r="AH62" i="19"/>
  <c r="V67" i="19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I42" i="19" s="1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I118" i="19" s="1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I136" i="19" s="1"/>
  <c r="V143" i="19"/>
  <c r="J143" i="19" s="1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I188" i="19" s="1"/>
  <c r="W188" i="19"/>
  <c r="AI26" i="19"/>
  <c r="AH26" i="19"/>
  <c r="W34" i="19"/>
  <c r="AH48" i="19"/>
  <c r="AI54" i="19"/>
  <c r="AG54" i="19"/>
  <c r="AH16" i="19"/>
  <c r="U26" i="19"/>
  <c r="I26" i="19" s="1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U90" i="19"/>
  <c r="U106" i="19"/>
  <c r="I106" i="19" s="1"/>
  <c r="U124" i="19"/>
  <c r="I124" i="19" s="1"/>
  <c r="U140" i="19"/>
  <c r="U142" i="19"/>
  <c r="U149" i="19"/>
  <c r="U158" i="19"/>
  <c r="I158" i="19" s="1"/>
  <c r="U165" i="19"/>
  <c r="U186" i="19"/>
  <c r="I186" i="19" s="1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K23" i="19" s="1"/>
  <c r="AG31" i="19"/>
  <c r="U31" i="19"/>
  <c r="AH31" i="19"/>
  <c r="V31" i="19"/>
  <c r="W31" i="19"/>
  <c r="U4" i="19"/>
  <c r="I4" i="19" s="1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I12" i="19" s="1"/>
  <c r="AH12" i="19"/>
  <c r="U14" i="19"/>
  <c r="I14" i="19" s="1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J33" i="19" s="1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 s="1"/>
  <c r="AI14" i="19"/>
  <c r="W4" i="19"/>
  <c r="AB4" i="19"/>
  <c r="W6" i="19"/>
  <c r="W8" i="19"/>
  <c r="W10" i="19"/>
  <c r="W12" i="19"/>
  <c r="W14" i="19"/>
  <c r="K14" i="19" s="1"/>
  <c r="U15" i="19"/>
  <c r="U17" i="19"/>
  <c r="I17" i="19" s="1"/>
  <c r="AI19" i="19"/>
  <c r="AI21" i="19"/>
  <c r="AG29" i="19"/>
  <c r="U29" i="19"/>
  <c r="AH29" i="19"/>
  <c r="V29" i="19"/>
  <c r="W29" i="19"/>
  <c r="AI33" i="19"/>
  <c r="V35" i="19"/>
  <c r="J35" i="19" s="1"/>
  <c r="V37" i="19"/>
  <c r="V39" i="19"/>
  <c r="J39" i="19" s="1"/>
  <c r="V41" i="19"/>
  <c r="J41" i="19" s="1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I39" i="19" s="1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I51" i="19" s="1"/>
  <c r="U53" i="19"/>
  <c r="I53" i="19" s="1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I97" i="19" s="1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I107" i="19" s="1"/>
  <c r="W107" i="19"/>
  <c r="AI107" i="19"/>
  <c r="AG109" i="19"/>
  <c r="I109" i="19" s="1"/>
  <c r="AI109" i="19"/>
  <c r="W109" i="19"/>
  <c r="V109" i="19"/>
  <c r="V16" i="19"/>
  <c r="V18" i="19"/>
  <c r="J18" i="19" s="1"/>
  <c r="V20" i="19"/>
  <c r="V22" i="19"/>
  <c r="J22" i="19" s="1"/>
  <c r="V26" i="19"/>
  <c r="J26" i="19" s="1"/>
  <c r="V30" i="19"/>
  <c r="J30" i="19" s="1"/>
  <c r="V32" i="19"/>
  <c r="V34" i="19"/>
  <c r="V36" i="19"/>
  <c r="J36" i="19" s="1"/>
  <c r="V38" i="19"/>
  <c r="V40" i="19"/>
  <c r="J40" i="19" s="1"/>
  <c r="V42" i="19"/>
  <c r="J42" i="19" s="1"/>
  <c r="V44" i="19"/>
  <c r="V46" i="19"/>
  <c r="J46" i="19" s="1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J76" i="19" s="1"/>
  <c r="V78" i="19"/>
  <c r="J78" i="19" s="1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I127" i="19" s="1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I139" i="19" s="1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V86" i="19"/>
  <c r="J86" i="19" s="1"/>
  <c r="V88" i="19"/>
  <c r="V90" i="19"/>
  <c r="V92" i="19"/>
  <c r="J92" i="19" s="1"/>
  <c r="V94" i="19"/>
  <c r="J94" i="19" s="1"/>
  <c r="V96" i="19"/>
  <c r="J96" i="19" s="1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J122" i="19" s="1"/>
  <c r="V124" i="19"/>
  <c r="J124" i="19" s="1"/>
  <c r="V126" i="19"/>
  <c r="J126" i="19" s="1"/>
  <c r="V128" i="19"/>
  <c r="J128" i="19" s="1"/>
  <c r="V130" i="19"/>
  <c r="V132" i="19"/>
  <c r="J132" i="19" s="1"/>
  <c r="V134" i="19"/>
  <c r="V136" i="19"/>
  <c r="J136" i="19" s="1"/>
  <c r="V138" i="19"/>
  <c r="J138" i="19" s="1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I153" i="19" s="1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J176" i="19" s="1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I182" i="19" s="1"/>
  <c r="W182" i="19"/>
  <c r="K182" i="19" s="1"/>
  <c r="AG185" i="19"/>
  <c r="I185" i="19" s="1"/>
  <c r="AH185" i="19"/>
  <c r="W185" i="19"/>
  <c r="U187" i="19"/>
  <c r="AG189" i="19"/>
  <c r="AH189" i="19"/>
  <c r="V189" i="19"/>
  <c r="U189" i="19"/>
  <c r="W189" i="19"/>
  <c r="K189" i="19" s="1"/>
  <c r="V142" i="19"/>
  <c r="V144" i="19"/>
  <c r="V146" i="19"/>
  <c r="V148" i="19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J162" i="19" s="1"/>
  <c r="V164" i="19"/>
  <c r="V166" i="19"/>
  <c r="V168" i="19"/>
  <c r="J168" i="19" s="1"/>
  <c r="V170" i="19"/>
  <c r="W175" i="19"/>
  <c r="AI175" i="19"/>
  <c r="AH178" i="19"/>
  <c r="U178" i="19"/>
  <c r="I178" i="19" s="1"/>
  <c r="W178" i="19"/>
  <c r="AI178" i="19"/>
  <c r="W183" i="19"/>
  <c r="AI183" i="19"/>
  <c r="K183" i="19" s="1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I193" i="19" s="1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J200" i="19" s="1"/>
  <c r="AI200" i="19"/>
  <c r="W196" i="19"/>
  <c r="W198" i="19"/>
  <c r="W200" i="19"/>
  <c r="K200" i="19" s="1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I28" i="19" s="1"/>
  <c r="AH28" i="19"/>
  <c r="W28" i="19"/>
  <c r="AI28" i="19"/>
  <c r="V28" i="19"/>
  <c r="U13" i="2"/>
  <c r="U5" i="2"/>
  <c r="K174" i="19"/>
  <c r="AG27" i="19"/>
  <c r="AH27" i="19"/>
  <c r="U27" i="19"/>
  <c r="AI27" i="19"/>
  <c r="W27" i="19"/>
  <c r="I96" i="19"/>
  <c r="L10" i="2"/>
  <c r="K84" i="19"/>
  <c r="V24" i="19"/>
  <c r="AI24" i="19"/>
  <c r="AH24" i="19"/>
  <c r="AG24" i="19"/>
  <c r="AH23" i="19"/>
  <c r="U23" i="19"/>
  <c r="V23" i="19"/>
  <c r="AG23" i="19"/>
  <c r="U24" i="19"/>
  <c r="J99" i="19"/>
  <c r="J57" i="19"/>
  <c r="K34" i="19"/>
  <c r="J103" i="19"/>
  <c r="J67" i="19"/>
  <c r="K50" i="19"/>
  <c r="J175" i="19"/>
  <c r="I200" i="19"/>
  <c r="J197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J89" i="19"/>
  <c r="K132" i="19"/>
  <c r="I25" i="2"/>
  <c r="I1" i="2"/>
  <c r="BH1" i="2" s="1"/>
  <c r="BE1" i="2" s="1"/>
  <c r="F41" i="2"/>
  <c r="X43" i="2"/>
  <c r="L63" i="2"/>
  <c r="I32" i="19"/>
  <c r="I44" i="19"/>
  <c r="J83" i="19"/>
  <c r="X81" i="18"/>
  <c r="K171" i="19"/>
  <c r="J149" i="19"/>
  <c r="J52" i="19"/>
  <c r="K11" i="19"/>
  <c r="K95" i="19"/>
  <c r="L97" i="18"/>
  <c r="O90" i="18"/>
  <c r="K135" i="19"/>
  <c r="A35" i="18"/>
  <c r="AV35" i="12" s="1"/>
  <c r="O13" i="18"/>
  <c r="U32" i="18"/>
  <c r="O34" i="18"/>
  <c r="L37" i="18"/>
  <c r="L77" i="18"/>
  <c r="O78" i="18"/>
  <c r="R22" i="18"/>
  <c r="K149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K72" i="19"/>
  <c r="X68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J11" i="19" l="1"/>
  <c r="J16" i="19"/>
  <c r="K38" i="19"/>
  <c r="K44" i="19"/>
  <c r="K125" i="19"/>
  <c r="I37" i="19"/>
  <c r="I175" i="19"/>
  <c r="I128" i="19"/>
  <c r="K192" i="19"/>
  <c r="K194" i="19"/>
  <c r="I184" i="19"/>
  <c r="K127" i="19"/>
  <c r="K111" i="19"/>
  <c r="K97" i="19"/>
  <c r="K71" i="19"/>
  <c r="K55" i="19"/>
  <c r="K41" i="19"/>
  <c r="J15" i="19"/>
  <c r="K25" i="19"/>
  <c r="I86" i="19"/>
  <c r="J88" i="19"/>
  <c r="I141" i="19"/>
  <c r="J20" i="19"/>
  <c r="J37" i="19"/>
  <c r="J12" i="19"/>
  <c r="K166" i="19"/>
  <c r="K46" i="19"/>
  <c r="K48" i="19"/>
  <c r="I114" i="19"/>
  <c r="I148" i="19"/>
  <c r="K94" i="19"/>
  <c r="J113" i="19"/>
  <c r="I64" i="19"/>
  <c r="K92" i="19"/>
  <c r="K124" i="19"/>
  <c r="K126" i="19"/>
  <c r="K128" i="19"/>
  <c r="K160" i="19"/>
  <c r="J5" i="19"/>
  <c r="J49" i="19"/>
  <c r="J101" i="19"/>
  <c r="K157" i="19"/>
  <c r="K196" i="19"/>
  <c r="J28" i="19"/>
  <c r="J148" i="19"/>
  <c r="J80" i="19"/>
  <c r="J32" i="19"/>
  <c r="K56" i="19"/>
  <c r="K96" i="19"/>
  <c r="I58" i="19"/>
  <c r="I60" i="19"/>
  <c r="J189" i="19"/>
  <c r="J84" i="19"/>
  <c r="I179" i="19"/>
  <c r="K4" i="19"/>
  <c r="J7" i="19"/>
  <c r="J111" i="19"/>
  <c r="I80" i="19"/>
  <c r="J171" i="19"/>
  <c r="I27" i="19"/>
  <c r="J198" i="19"/>
  <c r="J146" i="19"/>
  <c r="J95" i="19"/>
  <c r="I24" i="19"/>
  <c r="J144" i="19"/>
  <c r="K185" i="19"/>
  <c r="J142" i="19"/>
  <c r="J90" i="19"/>
  <c r="J181" i="19"/>
  <c r="J107" i="19"/>
  <c r="K16" i="19"/>
  <c r="K18" i="19"/>
  <c r="J65" i="19"/>
  <c r="K140" i="19"/>
  <c r="I196" i="19"/>
  <c r="I199" i="19"/>
  <c r="J13" i="19"/>
  <c r="I7" i="19"/>
  <c r="I159" i="19"/>
  <c r="I102" i="19"/>
  <c r="J182" i="19"/>
  <c r="K119" i="19"/>
  <c r="J109" i="19"/>
  <c r="I55" i="19"/>
  <c r="J164" i="19"/>
  <c r="I43" i="19"/>
  <c r="J29" i="19"/>
  <c r="I33" i="19"/>
  <c r="BC12" i="18"/>
  <c r="K98" i="19"/>
  <c r="I50" i="19"/>
  <c r="K13" i="19"/>
  <c r="I135" i="19"/>
  <c r="BM2" i="18"/>
  <c r="L2" i="18"/>
  <c r="BW8" i="18"/>
  <c r="R8" i="18"/>
  <c r="BH9" i="2"/>
  <c r="BC9" i="2"/>
  <c r="F9" i="2"/>
  <c r="BW4" i="2"/>
  <c r="BM8" i="2"/>
  <c r="L8" i="2"/>
  <c r="F8" i="2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H4" i="2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G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E24" i="19"/>
  <c r="E3" i="19"/>
  <c r="C25" i="19"/>
  <c r="C28" i="19"/>
  <c r="F28" i="19"/>
  <c r="D21" i="19"/>
  <c r="D26" i="19"/>
  <c r="F26" i="19"/>
  <c r="E26" i="19"/>
  <c r="F21" i="19"/>
  <c r="B26" i="19"/>
  <c r="C26" i="19"/>
  <c r="G26" i="19"/>
  <c r="D25" i="19"/>
  <c r="D24" i="19"/>
  <c r="F24" i="19"/>
  <c r="C21" i="19"/>
  <c r="E25" i="19"/>
  <c r="G28" i="19"/>
  <c r="G21" i="19"/>
  <c r="P1" i="2"/>
  <c r="O1" i="2"/>
  <c r="BR1" i="2" s="1"/>
  <c r="N1" i="2"/>
  <c r="C24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BM9" i="18" l="1"/>
  <c r="BW8" i="2"/>
  <c r="X11" i="2"/>
  <c r="L9" i="2"/>
  <c r="X3" i="2"/>
  <c r="U7" i="2"/>
  <c r="CB8" i="2"/>
  <c r="R5" i="2"/>
  <c r="AB5" i="2" s="1"/>
  <c r="O5" i="2"/>
  <c r="CK5" i="2" s="1"/>
  <c r="AP5" i="2" s="1"/>
  <c r="BH8" i="18"/>
  <c r="BH6" i="18"/>
  <c r="BC6" i="18"/>
  <c r="BC5" i="18"/>
  <c r="F4" i="18"/>
  <c r="AB4" i="18" s="1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4" i="18" l="1"/>
  <c r="AP4" i="18" s="1"/>
  <c r="AB7" i="2"/>
  <c r="CK4" i="2"/>
  <c r="AP4" i="2" s="1"/>
  <c r="AB3" i="2"/>
  <c r="CK6" i="18"/>
  <c r="AP6" i="18" s="1"/>
  <c r="AF78" i="19" s="1"/>
  <c r="AF27" i="19"/>
  <c r="CK7" i="2"/>
  <c r="AP7" i="2" s="1"/>
  <c r="T22" i="19" s="1"/>
  <c r="H22" i="19" s="1"/>
  <c r="CK89" i="18"/>
  <c r="AP89" i="18" s="1"/>
  <c r="AB89" i="18"/>
  <c r="AF30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51" i="19" l="1"/>
  <c r="AF184" i="19"/>
  <c r="AF164" i="19"/>
  <c r="AF36" i="19"/>
  <c r="AF86" i="19"/>
  <c r="AF111" i="19"/>
  <c r="AF99" i="19"/>
  <c r="AF92" i="19"/>
  <c r="AF105" i="19"/>
  <c r="AF162" i="19"/>
  <c r="AF175" i="19"/>
  <c r="AF156" i="19"/>
  <c r="AF160" i="19"/>
  <c r="AF121" i="19"/>
  <c r="AF83" i="19"/>
  <c r="AF41" i="19"/>
  <c r="AF193" i="19"/>
  <c r="AF119" i="19"/>
  <c r="AF65" i="19"/>
  <c r="AF195" i="19"/>
  <c r="AF154" i="19"/>
  <c r="AF37" i="19"/>
  <c r="AF124" i="19"/>
  <c r="AF85" i="19"/>
  <c r="AF146" i="19"/>
  <c r="AF159" i="19"/>
  <c r="AF47" i="19"/>
  <c r="AF75" i="19"/>
  <c r="AF33" i="19"/>
  <c r="AF139" i="19"/>
  <c r="AF97" i="19"/>
  <c r="AF178" i="19"/>
  <c r="AF181" i="19"/>
  <c r="AF110" i="19"/>
  <c r="AF180" i="19"/>
  <c r="AF98" i="19"/>
  <c r="AF199" i="19"/>
  <c r="AF34" i="19"/>
  <c r="AF50" i="19"/>
  <c r="AF118" i="19"/>
  <c r="AF66" i="19"/>
  <c r="AF40" i="19"/>
  <c r="AF55" i="19"/>
  <c r="AF94" i="19"/>
  <c r="AF168" i="19"/>
  <c r="AF67" i="19"/>
  <c r="AF129" i="19"/>
  <c r="AF69" i="19"/>
  <c r="AF31" i="19"/>
  <c r="AF61" i="19"/>
  <c r="AF46" i="19"/>
  <c r="AF109" i="19"/>
  <c r="AF106" i="19"/>
  <c r="AF185" i="19"/>
  <c r="AF60" i="19"/>
  <c r="AF133" i="19"/>
  <c r="AF88" i="19"/>
  <c r="AF45" i="19"/>
  <c r="AF141" i="19"/>
  <c r="AF72" i="19"/>
  <c r="AF197" i="19"/>
  <c r="AF73" i="19"/>
  <c r="AF122" i="19"/>
  <c r="AF74" i="19"/>
  <c r="AF143" i="19"/>
  <c r="AF53" i="19"/>
  <c r="AF70" i="19"/>
  <c r="AF128" i="19"/>
  <c r="AF84" i="19"/>
  <c r="AF172" i="19"/>
  <c r="AF174" i="19"/>
  <c r="AF113" i="19"/>
  <c r="AF140" i="19"/>
  <c r="AF127" i="19"/>
  <c r="AF150" i="19"/>
  <c r="AF151" i="19"/>
  <c r="AF96" i="19"/>
  <c r="AF103" i="19"/>
  <c r="AF62" i="19"/>
  <c r="AF90" i="19"/>
  <c r="AF115" i="19"/>
  <c r="AF100" i="19"/>
  <c r="AF59" i="19"/>
  <c r="AF38" i="19"/>
  <c r="AF87" i="19"/>
  <c r="AF191" i="19"/>
  <c r="AF89" i="19"/>
  <c r="AF112" i="19"/>
  <c r="AF71" i="19"/>
  <c r="AF165" i="19"/>
  <c r="AF91" i="19"/>
  <c r="AF158" i="19"/>
  <c r="AF42" i="19"/>
  <c r="AF190" i="19"/>
  <c r="AF80" i="19"/>
  <c r="AF116" i="19"/>
  <c r="AF35" i="19"/>
  <c r="AF194" i="19"/>
  <c r="AF152" i="19"/>
  <c r="AF125" i="19"/>
  <c r="AF166" i="19"/>
  <c r="AF63" i="19"/>
  <c r="AF192" i="19"/>
  <c r="AF43" i="19"/>
  <c r="AF95" i="19"/>
  <c r="AF134" i="19"/>
  <c r="AF114" i="19"/>
  <c r="AF56" i="19"/>
  <c r="AF49" i="19"/>
  <c r="AF57" i="19"/>
  <c r="AF138" i="19"/>
  <c r="AF117" i="19"/>
  <c r="AF173" i="19"/>
  <c r="AF81" i="19"/>
  <c r="AF123" i="19"/>
  <c r="AF169" i="19"/>
  <c r="AF131" i="19"/>
  <c r="AF176" i="19"/>
  <c r="AF196" i="19"/>
  <c r="AF142" i="19"/>
  <c r="AF183" i="19"/>
  <c r="AF179" i="19"/>
  <c r="AF120" i="19"/>
  <c r="AF147" i="19"/>
  <c r="AF136" i="19"/>
  <c r="AF144" i="19"/>
  <c r="AF101" i="19"/>
  <c r="AF48" i="19"/>
  <c r="AF137" i="19"/>
  <c r="AF186" i="19"/>
  <c r="AF155" i="19"/>
  <c r="AF200" i="19"/>
  <c r="AF102" i="19"/>
  <c r="AF54" i="19"/>
  <c r="AF188" i="19"/>
  <c r="AF135" i="19"/>
  <c r="AF104" i="19"/>
  <c r="AF163" i="19"/>
  <c r="AF161" i="19"/>
  <c r="AF170" i="19"/>
  <c r="AF198" i="19"/>
  <c r="AF108" i="19"/>
  <c r="AF93" i="19"/>
  <c r="AF77" i="19"/>
  <c r="AF32" i="19"/>
  <c r="AF76" i="19"/>
  <c r="AF148" i="19"/>
  <c r="AF82" i="19"/>
  <c r="AF107" i="19"/>
  <c r="AF189" i="19"/>
  <c r="AF167" i="19"/>
  <c r="AF79" i="19"/>
  <c r="AF149" i="19"/>
  <c r="AF44" i="19"/>
  <c r="AF126" i="19"/>
  <c r="AF182" i="19"/>
  <c r="AF64" i="19"/>
  <c r="AF145" i="19"/>
  <c r="AF171" i="19"/>
  <c r="AF130" i="19"/>
  <c r="AF58" i="19"/>
  <c r="AF68" i="19"/>
  <c r="AF177" i="19"/>
  <c r="AF157" i="19"/>
  <c r="AF39" i="19"/>
  <c r="AF52" i="19"/>
  <c r="AF187" i="19"/>
  <c r="AF153" i="19"/>
  <c r="AF132" i="19"/>
  <c r="T27" i="19"/>
  <c r="H27" i="19" s="1"/>
  <c r="T36" i="19"/>
  <c r="T151" i="19"/>
  <c r="H151" i="19" s="1"/>
  <c r="T92" i="19"/>
  <c r="T152" i="19"/>
  <c r="T88" i="19"/>
  <c r="T46" i="19"/>
  <c r="T197" i="19"/>
  <c r="T45" i="19"/>
  <c r="T97" i="19"/>
  <c r="T187" i="19"/>
  <c r="T113" i="19"/>
  <c r="T70" i="19"/>
  <c r="T118" i="19"/>
  <c r="T103" i="19"/>
  <c r="T78" i="19"/>
  <c r="H78" i="19" s="1"/>
  <c r="T100" i="19"/>
  <c r="T130" i="19"/>
  <c r="T188" i="19"/>
  <c r="T139" i="19"/>
  <c r="T146" i="19"/>
  <c r="T65" i="19"/>
  <c r="T179" i="19"/>
  <c r="T171" i="19"/>
  <c r="T84" i="19"/>
  <c r="T148" i="19"/>
  <c r="T192" i="19"/>
  <c r="T145" i="19"/>
  <c r="T182" i="19"/>
  <c r="T52" i="19"/>
  <c r="T147" i="19"/>
  <c r="T194" i="19"/>
  <c r="T99" i="19"/>
  <c r="T32" i="19"/>
  <c r="T131" i="19"/>
  <c r="T123" i="19"/>
  <c r="T114" i="19"/>
  <c r="T55" i="19"/>
  <c r="T185" i="19"/>
  <c r="T177" i="19"/>
  <c r="T83" i="19"/>
  <c r="T128" i="19"/>
  <c r="T58" i="19"/>
  <c r="T181" i="19"/>
  <c r="T41" i="19"/>
  <c r="T40" i="19"/>
  <c r="T93" i="19"/>
  <c r="T133" i="19"/>
  <c r="T174" i="19"/>
  <c r="T42" i="19"/>
  <c r="T50" i="19"/>
  <c r="T81" i="19"/>
  <c r="T158" i="19"/>
  <c r="T183" i="19"/>
  <c r="T43" i="19"/>
  <c r="T142" i="19"/>
  <c r="T47" i="19"/>
  <c r="T119" i="19"/>
  <c r="T164" i="19"/>
  <c r="H164" i="19" s="1"/>
  <c r="T190" i="19"/>
  <c r="T149" i="19"/>
  <c r="T140" i="19"/>
  <c r="T72" i="19"/>
  <c r="T110" i="19"/>
  <c r="T62" i="19"/>
  <c r="T129" i="19"/>
  <c r="T112" i="19"/>
  <c r="T95" i="19"/>
  <c r="T143" i="19"/>
  <c r="T200" i="19"/>
  <c r="T96" i="19"/>
  <c r="T30" i="19"/>
  <c r="H30" i="19" s="1"/>
  <c r="T61" i="19"/>
  <c r="H61" i="19" s="1"/>
  <c r="T124" i="19"/>
  <c r="T71" i="19"/>
  <c r="T199" i="19"/>
  <c r="H199" i="19" s="1"/>
  <c r="T173" i="19"/>
  <c r="T167" i="19"/>
  <c r="T85" i="19"/>
  <c r="H85" i="19" s="1"/>
  <c r="T31" i="19"/>
  <c r="H31" i="19" s="1"/>
  <c r="T170" i="19"/>
  <c r="T109" i="19"/>
  <c r="T111" i="19"/>
  <c r="T82" i="19"/>
  <c r="T39" i="19"/>
  <c r="T134" i="19"/>
  <c r="T64" i="19"/>
  <c r="T37" i="19"/>
  <c r="T104" i="19"/>
  <c r="T35" i="19"/>
  <c r="T172" i="19"/>
  <c r="T38" i="19"/>
  <c r="T162" i="19"/>
  <c r="H162" i="19" s="1"/>
  <c r="T191" i="19"/>
  <c r="T137" i="19"/>
  <c r="T101" i="19"/>
  <c r="T77" i="19"/>
  <c r="T98" i="19"/>
  <c r="T159" i="19"/>
  <c r="T138" i="19"/>
  <c r="T57" i="19"/>
  <c r="T87" i="19"/>
  <c r="T75" i="19"/>
  <c r="T73" i="19"/>
  <c r="T116" i="19"/>
  <c r="T34" i="19"/>
  <c r="T180" i="19"/>
  <c r="T105" i="19"/>
  <c r="T69" i="19"/>
  <c r="T48" i="19"/>
  <c r="T54" i="19"/>
  <c r="T66" i="19"/>
  <c r="H66" i="19" s="1"/>
  <c r="T51" i="19"/>
  <c r="H51" i="19" s="1"/>
  <c r="T91" i="19"/>
  <c r="H91" i="19" s="1"/>
  <c r="T106" i="19"/>
  <c r="T94" i="19"/>
  <c r="T90" i="19"/>
  <c r="T33" i="19"/>
  <c r="T102" i="19"/>
  <c r="T198" i="19"/>
  <c r="T117" i="19"/>
  <c r="T127" i="19"/>
  <c r="T169" i="19"/>
  <c r="T74" i="19"/>
  <c r="T165" i="19"/>
  <c r="T150" i="19"/>
  <c r="T166" i="19"/>
  <c r="T80" i="19"/>
  <c r="T44" i="19"/>
  <c r="T53" i="19"/>
  <c r="T60" i="19"/>
  <c r="T132" i="19"/>
  <c r="T196" i="19"/>
  <c r="T153" i="19"/>
  <c r="T178" i="19"/>
  <c r="T186" i="19"/>
  <c r="T76" i="19"/>
  <c r="T195" i="19"/>
  <c r="T89" i="19"/>
  <c r="T49" i="19"/>
  <c r="H49" i="19" s="1"/>
  <c r="T125" i="19"/>
  <c r="T121" i="19"/>
  <c r="T136" i="19"/>
  <c r="T115" i="19"/>
  <c r="T156" i="19"/>
  <c r="T67" i="19"/>
  <c r="T176" i="19"/>
  <c r="T144" i="19"/>
  <c r="T168" i="19"/>
  <c r="T68" i="19"/>
  <c r="T86" i="19"/>
  <c r="T122" i="19"/>
  <c r="T163" i="19"/>
  <c r="T160" i="19"/>
  <c r="T79" i="19"/>
  <c r="T59" i="19"/>
  <c r="T141" i="19"/>
  <c r="T126" i="19"/>
  <c r="T56" i="19"/>
  <c r="T63" i="19"/>
  <c r="T155" i="19"/>
  <c r="T154" i="19"/>
  <c r="T193" i="19"/>
  <c r="T189" i="19"/>
  <c r="T108" i="19"/>
  <c r="T175" i="19"/>
  <c r="H175" i="19" s="1"/>
  <c r="T107" i="19"/>
  <c r="T161" i="19"/>
  <c r="T157" i="19"/>
  <c r="T120" i="19"/>
  <c r="H120" i="19" s="1"/>
  <c r="T135" i="19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57" i="19" l="1"/>
  <c r="H169" i="19"/>
  <c r="H86" i="19"/>
  <c r="H75" i="19"/>
  <c r="H185" i="19"/>
  <c r="H103" i="19"/>
  <c r="H154" i="19"/>
  <c r="H160" i="19"/>
  <c r="H195" i="19"/>
  <c r="H98" i="19"/>
  <c r="H109" i="19"/>
  <c r="H36" i="19"/>
  <c r="H121" i="19"/>
  <c r="H156" i="19"/>
  <c r="H106" i="19"/>
  <c r="H37" i="19"/>
  <c r="H99" i="19"/>
  <c r="H105" i="19"/>
  <c r="H92" i="19"/>
  <c r="H115" i="19"/>
  <c r="H111" i="19"/>
  <c r="H65" i="19"/>
  <c r="H94" i="19"/>
  <c r="H45" i="19"/>
  <c r="H47" i="19"/>
  <c r="H83" i="19"/>
  <c r="H124" i="19"/>
  <c r="H163" i="19"/>
  <c r="H119" i="19"/>
  <c r="H44" i="19"/>
  <c r="H41" i="19"/>
  <c r="H146" i="19"/>
  <c r="H193" i="19"/>
  <c r="H159" i="19"/>
  <c r="H59" i="19"/>
  <c r="H123" i="19"/>
  <c r="H180" i="19"/>
  <c r="H122" i="19"/>
  <c r="H73" i="19"/>
  <c r="H84" i="19"/>
  <c r="H197" i="19"/>
  <c r="H126" i="19"/>
  <c r="H150" i="19"/>
  <c r="H33" i="19"/>
  <c r="H87" i="19"/>
  <c r="H55" i="19"/>
  <c r="H148" i="19"/>
  <c r="H96" i="19"/>
  <c r="H72" i="19"/>
  <c r="H46" i="19"/>
  <c r="H141" i="19"/>
  <c r="H168" i="19"/>
  <c r="H39" i="19"/>
  <c r="H114" i="19"/>
  <c r="H70" i="19"/>
  <c r="H152" i="19"/>
  <c r="H191" i="19"/>
  <c r="H178" i="19"/>
  <c r="H110" i="19"/>
  <c r="H133" i="19"/>
  <c r="H76" i="19"/>
  <c r="H100" i="19"/>
  <c r="H40" i="19"/>
  <c r="H43" i="19"/>
  <c r="H108" i="19"/>
  <c r="H118" i="19"/>
  <c r="H117" i="19"/>
  <c r="H116" i="19"/>
  <c r="H104" i="19"/>
  <c r="H62" i="19"/>
  <c r="H174" i="19"/>
  <c r="H74" i="19"/>
  <c r="H181" i="19"/>
  <c r="H139" i="19"/>
  <c r="H167" i="19"/>
  <c r="H88" i="19"/>
  <c r="H135" i="19"/>
  <c r="H79" i="19"/>
  <c r="H60" i="19"/>
  <c r="H172" i="19"/>
  <c r="H71" i="19"/>
  <c r="H112" i="19"/>
  <c r="H50" i="19"/>
  <c r="H58" i="19"/>
  <c r="H69" i="19"/>
  <c r="H67" i="19"/>
  <c r="H34" i="19"/>
  <c r="H35" i="19"/>
  <c r="H129" i="19"/>
  <c r="H97" i="19"/>
  <c r="H53" i="19"/>
  <c r="H127" i="19"/>
  <c r="H128" i="19"/>
  <c r="H32" i="19"/>
  <c r="H56" i="19"/>
  <c r="H137" i="19"/>
  <c r="H147" i="19"/>
  <c r="H153" i="19"/>
  <c r="H48" i="19"/>
  <c r="H140" i="19"/>
  <c r="H183" i="19"/>
  <c r="H200" i="19"/>
  <c r="H125" i="19"/>
  <c r="H165" i="19"/>
  <c r="H90" i="19"/>
  <c r="H173" i="19"/>
  <c r="H143" i="19"/>
  <c r="H149" i="19"/>
  <c r="H158" i="19"/>
  <c r="H182" i="19"/>
  <c r="H186" i="19"/>
  <c r="H194" i="19"/>
  <c r="H179" i="19"/>
  <c r="H134" i="19"/>
  <c r="H38" i="19"/>
  <c r="H82" i="19"/>
  <c r="H95" i="19"/>
  <c r="H81" i="19"/>
  <c r="H113" i="19"/>
  <c r="H196" i="19"/>
  <c r="H190" i="19"/>
  <c r="H145" i="19"/>
  <c r="H107" i="19"/>
  <c r="H136" i="19"/>
  <c r="H166" i="19"/>
  <c r="H102" i="19"/>
  <c r="H54" i="19"/>
  <c r="H64" i="19"/>
  <c r="H93" i="19"/>
  <c r="H144" i="19"/>
  <c r="H176" i="19"/>
  <c r="H131" i="19"/>
  <c r="H192" i="19"/>
  <c r="H188" i="19"/>
  <c r="H187" i="19"/>
  <c r="H155" i="19"/>
  <c r="H77" i="19"/>
  <c r="H170" i="19"/>
  <c r="H189" i="19"/>
  <c r="H138" i="19"/>
  <c r="H89" i="19"/>
  <c r="H42" i="19"/>
  <c r="H130" i="19"/>
  <c r="H161" i="19"/>
  <c r="H63" i="19"/>
  <c r="H80" i="19"/>
  <c r="H198" i="19"/>
  <c r="H101" i="19"/>
  <c r="H142" i="19"/>
  <c r="H171" i="19"/>
  <c r="H132" i="19"/>
  <c r="H68" i="19"/>
  <c r="H52" i="19"/>
  <c r="H157" i="19"/>
  <c r="H177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P22" i="19" s="1"/>
  <c r="D22" i="19" s="1"/>
  <c r="AI65" i="2"/>
  <c r="AK24" i="2"/>
  <c r="AO4" i="2"/>
  <c r="AK59" i="2"/>
  <c r="AO99" i="2"/>
  <c r="AI39" i="2"/>
  <c r="AE34" i="2"/>
  <c r="AG39" i="2"/>
  <c r="AE21" i="2"/>
  <c r="AK15" i="2"/>
  <c r="AE6" i="2"/>
  <c r="AM7" i="2"/>
  <c r="R22" i="19" s="1"/>
  <c r="F22" i="19" s="1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O22" i="19" s="1"/>
  <c r="C22" i="19" s="1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S22" i="19" s="1"/>
  <c r="G22" i="19" s="1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Q22" i="19" s="1"/>
  <c r="E22" i="19" s="1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N22" i="19" s="1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Y3" i="12"/>
  <c r="X3" i="12"/>
  <c r="AE3" i="12"/>
  <c r="AF3" i="12"/>
  <c r="AQ3" i="12"/>
  <c r="A4" i="12" a="1"/>
  <c r="B22" i="19" l="1"/>
  <c r="L22" i="19" s="1"/>
  <c r="X22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AG2" i="12" l="1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N5" i="12" s="1"/>
  <c r="P5" i="12" s="1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I3" i="12" s="1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I5" i="12" s="1"/>
  <c r="K5" i="12" s="1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L5" i="12" s="1"/>
  <c r="N5" i="12" s="1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N3" i="12" s="1"/>
  <c r="P3" i="12" s="1"/>
  <c r="AI13" i="18"/>
  <c r="AG3" i="18"/>
  <c r="AJ4" i="12" s="1"/>
  <c r="L4" i="12" s="1"/>
  <c r="AI45" i="18"/>
  <c r="AM4" i="18"/>
  <c r="AM5" i="12" s="1"/>
  <c r="O5" i="12" s="1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M4" i="12" s="1"/>
  <c r="O4" i="12" s="1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J5" i="12" s="1"/>
  <c r="L5" i="12" s="1"/>
  <c r="AK62" i="18"/>
  <c r="AI3" i="18"/>
  <c r="AK4" i="12" s="1"/>
  <c r="M4" i="12" s="1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L3" i="12" s="1"/>
  <c r="N3" i="12" s="1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J3" i="12" s="1"/>
  <c r="L3" i="12" s="1"/>
  <c r="AO22" i="18"/>
  <c r="AM43" i="18"/>
  <c r="AG62" i="18"/>
  <c r="AE97" i="18"/>
  <c r="AE10" i="18"/>
  <c r="AI4" i="18"/>
  <c r="AK5" i="12" s="1"/>
  <c r="M5" i="12" s="1"/>
  <c r="AI8" i="18"/>
  <c r="AK3" i="12" s="1"/>
  <c r="M3" i="12" s="1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AS3" i="12" l="1"/>
  <c r="K3" i="12"/>
  <c r="U3" i="12" s="1"/>
  <c r="AS5" i="12"/>
  <c r="K4" i="12"/>
  <c r="U4" i="12" s="1"/>
  <c r="AS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U5" i="12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2" i="12" l="1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N7" i="12" l="1"/>
  <c r="O7" i="12"/>
  <c r="K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K11" i="12" s="1"/>
  <c r="Z11" i="12"/>
  <c r="AC11" i="12"/>
  <c r="E11" i="12"/>
  <c r="G11" i="12" s="1"/>
  <c r="AR11" i="12"/>
  <c r="A12" i="12"/>
  <c r="T11" i="12" l="1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S25" i="12" s="1"/>
  <c r="B25" i="12"/>
  <c r="AM25" i="12"/>
  <c r="A26" i="12" a="1"/>
  <c r="O25" i="12" l="1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S28" i="12" s="1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O28" i="12" l="1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P31" i="12" s="1"/>
  <c r="AI31" i="12"/>
  <c r="Y31" i="12"/>
  <c r="AR31" i="12"/>
  <c r="AM31" i="12"/>
  <c r="W31" i="12"/>
  <c r="AK31" i="12"/>
  <c r="AL31" i="12"/>
  <c r="AQ31" i="12"/>
  <c r="E31" i="12"/>
  <c r="Z31" i="12"/>
  <c r="A32" i="12" a="1"/>
  <c r="Q31" i="12" l="1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T50" i="12" s="1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M50" i="12" l="1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P65" i="12" l="1"/>
  <c r="N65" i="12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A101" i="12" a="1"/>
  <c r="Q100" i="12" l="1"/>
  <c r="N100" i="12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L103" i="12" l="1"/>
  <c r="S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T106" i="12" s="1"/>
  <c r="A107" i="12" a="1"/>
  <c r="O106" i="12" l="1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N118" i="12" s="1"/>
  <c r="W118" i="12"/>
  <c r="I118" i="12"/>
  <c r="X118" i="12"/>
  <c r="AP118" i="12"/>
  <c r="B118" i="12"/>
  <c r="AO118" i="12"/>
  <c r="AJ118" i="12"/>
  <c r="A119" i="12" a="1"/>
  <c r="L118" i="12" l="1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S120" i="12" s="1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L139" i="12" s="1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O139" i="12" l="1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P146" i="12" l="1"/>
  <c r="R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N151" i="12" s="1"/>
  <c r="AQ151" i="12"/>
  <c r="X151" i="12"/>
  <c r="AO151" i="12"/>
  <c r="J151" i="12"/>
  <c r="E151" i="12"/>
  <c r="A152" i="12" a="1"/>
  <c r="P151" i="12" l="1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I152" i="12"/>
  <c r="C152" i="12"/>
  <c r="Y152" i="12"/>
  <c r="D152" i="12"/>
  <c r="AO152" i="12"/>
  <c r="AC152" i="12"/>
  <c r="AN152" i="12"/>
  <c r="AB152" i="12"/>
  <c r="B152" i="12"/>
  <c r="E152" i="12"/>
  <c r="A153" i="12" a="1"/>
  <c r="N152" i="12" l="1"/>
  <c r="O152" i="12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P159" i="12" s="1"/>
  <c r="D159" i="12"/>
  <c r="E159" i="12"/>
  <c r="W159" i="12"/>
  <c r="Z159" i="12"/>
  <c r="AM159" i="12"/>
  <c r="AC159" i="12"/>
  <c r="AJ159" i="12"/>
  <c r="A160" i="12" a="1"/>
  <c r="N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N162" i="12" s="1"/>
  <c r="AC162" i="12"/>
  <c r="AP162" i="12"/>
  <c r="AD162" i="12"/>
  <c r="J162" i="12"/>
  <c r="AN162" i="12"/>
  <c r="C162" i="12"/>
  <c r="W162" i="12"/>
  <c r="A163" i="12" a="1"/>
  <c r="L162" i="12" l="1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AN164" i="12"/>
  <c r="I164" i="12"/>
  <c r="AR164" i="12"/>
  <c r="AI164" i="12"/>
  <c r="AF164" i="12"/>
  <c r="A165" i="12" a="1"/>
  <c r="L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M200" i="12" l="1"/>
  <c r="P200" i="12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AO213" i="12"/>
  <c r="B213" i="12"/>
  <c r="AQ213" i="12"/>
  <c r="AR213" i="12"/>
  <c r="A214" i="12" a="1"/>
  <c r="M213" i="12" l="1"/>
  <c r="N213" i="12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M228" i="12" s="1"/>
  <c r="D228" i="12"/>
  <c r="AA228" i="12"/>
  <c r="AO228" i="12"/>
  <c r="W228" i="12"/>
  <c r="AN228" i="12"/>
  <c r="AF228" i="12"/>
  <c r="AJ228" i="12"/>
  <c r="B228" i="12"/>
  <c r="A229" i="12" a="1"/>
  <c r="R228" i="12" l="1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P233" i="12" l="1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R235" i="12" l="1"/>
  <c r="S235" i="12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T244" i="12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T258" i="12" l="1"/>
  <c r="O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M263" i="12" l="1"/>
  <c r="Q263" i="12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O265" i="12" s="1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T265" i="12" l="1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C267" i="12"/>
  <c r="AE267" i="12"/>
  <c r="AN267" i="12"/>
  <c r="AD267" i="12"/>
  <c r="J267" i="12"/>
  <c r="X267" i="12"/>
  <c r="AK267" i="12"/>
  <c r="AB267" i="12"/>
  <c r="W267" i="12"/>
  <c r="I267" i="12"/>
  <c r="A268" i="12" a="1"/>
  <c r="O267" i="12" l="1"/>
  <c r="R267" i="12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J271" i="12"/>
  <c r="AR271" i="12"/>
  <c r="A272" i="12" a="1"/>
  <c r="M271" i="12" l="1"/>
  <c r="O271" i="12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AQ273" i="12"/>
  <c r="D273" i="12"/>
  <c r="AC273" i="12"/>
  <c r="AL273" i="12"/>
  <c r="AD273" i="12"/>
  <c r="AM273" i="12"/>
  <c r="A274" i="12" a="1"/>
  <c r="L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N278" i="12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Q279" i="12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E291" i="12"/>
  <c r="AA291" i="12"/>
  <c r="AK291" i="12"/>
  <c r="I291" i="12"/>
  <c r="D291" i="12"/>
  <c r="A292" i="12" a="1"/>
  <c r="Q291" i="12" l="1"/>
  <c r="L291" i="12"/>
  <c r="N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L292" i="12" l="1"/>
  <c r="M292" i="12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N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O298" i="12" l="1"/>
  <c r="P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<sst xmlns="http://schemas.openxmlformats.org/spreadsheetml/2006/main" count="1898" uniqueCount="1135">
  <si>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</si>
  <si>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</si>
  <si>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</si>
  <si>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</si>
  <si>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</si>
  <si>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</si>
  <si>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</si>
  <si>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</si>
  <si>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</si>
  <si>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</si>
  <si>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</si>
  <si>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</si>
  <si>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</si>
  <si>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</si>
  <si>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</si>
  <si>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</si>
  <si>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</si>
  <si>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</si>
  <si>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</si>
  <si>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</si>
  <si>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</si>
  <si>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</si>
  <si>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</si>
  <si>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</si>
  <si>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</si>
  <si>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</si>
  <si>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</si>
  <si>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</si>
  <si>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</si>
  <si>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</si>
  <si>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</si>
  <si>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</si>
  <si>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</si>
  <si>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</si>
  <si>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</si>
  <si>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</si>
  <si>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</si>
  <si>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</si>
  <si>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</si>
  <si>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</si>
  <si>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</si>
  <si>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</si>
  <si>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</si>
  <si>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</si>
  <si>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</si>
  <si>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</si>
  <si>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</si>
  <si>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</si>
  <si>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</si>
  <si>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</si>
  <si>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</si>
  <si>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</si>
  <si>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</si>
  <si>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</si>
  <si>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</si>
  <si>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</si>
  <si>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</si>
  <si>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</si>
  <si>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</si>
  <si>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</si>
  <si>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</si>
  <si>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</si>
  <si>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</si>
  <si>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</si>
  <si>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</si>
  <si>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</si>
  <si>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</si>
  <si>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</si>
  <si>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</si>
  <si>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</si>
  <si>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</si>
  <si>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</si>
  <si>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</si>
  <si>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</si>
  <si>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</si>
  <si>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</si>
  <si>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</si>
  <si>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</si>
  <si>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</si>
  <si>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</si>
  <si>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</si>
  <si>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</si>
  <si>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</si>
  <si>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</si>
  <si>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</si>
  <si>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</si>
  <si>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</si>
  <si>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</si>
  <si>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</si>
  <si>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</si>
  <si>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</si>
  <si>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</si>
  <si>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</si>
  <si>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</si>
  <si>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</si>
  <si>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</si>
  <si>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</si>
  <si>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</si>
  <si>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</si>
  <si>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</si>
  <si>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</si>
  <si>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</si>
  <si>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</si>
  <si>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</si>
  <si>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</si>
  <si>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</si>
  <si>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</si>
  <si>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</si>
  <si>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</si>
  <si>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</si>
  <si>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</si>
  <si>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</si>
  <si>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</si>
  <si>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</si>
  <si>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</si>
  <si>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</si>
  <si>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</si>
  <si>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</si>
  <si>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</si>
  <si>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</si>
  <si>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</si>
  <si>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</si>
  <si>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</si>
  <si>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</si>
  <si>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</si>
  <si>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</si>
  <si>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</si>
  <si>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</si>
  <si>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</si>
  <si>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</si>
  <si>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</si>
  <si>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</si>
  <si>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</si>
  <si>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</si>
  <si>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</si>
  <si>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</si>
  <si>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</si>
  <si>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</si>
  <si>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</si>
  <si>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</si>
  <si>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</si>
  <si>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</si>
  <si>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</si>
  <si>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</si>
  <si>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</si>
  <si>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</si>
  <si>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</si>
  <si>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</si>
  <si>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</si>
  <si>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</si>
  <si>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</si>
  <si>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</si>
  <si>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</si>
  <si>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</si>
  <si>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</si>
  <si>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</si>
  <si>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</si>
  <si>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</si>
  <si>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</si>
  <si>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</si>
  <si>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</si>
  <si>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</si>
  <si>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</si>
  <si>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</si>
  <si>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</si>
  <si>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</si>
  <si>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</si>
  <si>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</si>
  <si>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</si>
  <si>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</si>
  <si>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</si>
  <si>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</si>
  <si>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</si>
  <si>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</si>
  <si>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</si>
  <si>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</si>
  <si>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</si>
  <si>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</si>
  <si>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</si>
  <si>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</si>
  <si>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</si>
  <si>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</si>
  <si>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</si>
  <si>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</si>
  <si>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</si>
  <si>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</si>
  <si>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</si>
  <si>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</si>
  <si>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</si>
  <si>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</si>
  <si>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</si>
  <si>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</si>
  <si>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</si>
  <si>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</si>
  <si>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</si>
  <si>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</si>
  <si>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</si>
  <si>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</si>
  <si>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</si>
  <si>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</si>
  <si>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</si>
  <si>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</si>
  <si>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</si>
  <si>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</si>
  <si>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</si>
  <si>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</si>
  <si>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</si>
  <si>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</si>
  <si>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</si>
  <si>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</si>
  <si>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</si>
  <si>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</si>
  <si>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</si>
  <si>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</si>
  <si>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</si>
  <si>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</si>
  <si>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</si>
  <si>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</si>
  <si>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</si>
  <si>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</si>
  <si>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</si>
  <si>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</si>
  <si>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</si>
  <si>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</si>
  <si>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</si>
  <si>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</si>
  <si>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</si>
  <si>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</si>
  <si>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</si>
  <si>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</si>
  <si>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</si>
  <si>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</si>
  <si>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</si>
  <si>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</si>
  <si>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</si>
  <si>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</si>
  <si>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</si>
  <si>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</si>
  <si>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</si>
  <si>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</si>
  <si>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</si>
  <si>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</si>
  <si>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</si>
  <si>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</si>
  <si>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</si>
  <si>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</si>
  <si>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</si>
  <si>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</si>
  <si>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</si>
  <si>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</si>
  <si>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</si>
  <si>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</si>
  <si>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</si>
  <si>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</si>
  <si>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</si>
  <si>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</si>
  <si>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</si>
  <si>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</si>
  <si>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</si>
  <si>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</si>
  <si>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</si>
  <si>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</si>
  <si>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</si>
  <si>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</si>
  <si>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</si>
  <si>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</si>
  <si>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</si>
  <si>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</si>
  <si>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</si>
  <si>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</si>
  <si>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</si>
  <si>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</si>
  <si>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</si>
  <si>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</si>
  <si>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</si>
  <si>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</si>
  <si>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</si>
  <si>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</si>
  <si>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</si>
  <si>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</si>
  <si>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</si>
  <si>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</si>
  <si>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</si>
  <si>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</si>
  <si>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</si>
  <si>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</si>
  <si>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</si>
  <si>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</si>
  <si>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</si>
  <si>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</si>
  <si>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</si>
  <si>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</si>
  <si>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</si>
  <si>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</si>
  <si>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</si>
  <si>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</si>
  <si>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</si>
  <si>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</si>
  <si>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</si>
  <si>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</si>
  <si>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</si>
  <si>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</si>
  <si>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</si>
  <si>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</si>
  <si>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</si>
  <si>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</si>
  <si>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</si>
  <si>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</si>
  <si>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</si>
  <si>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</si>
  <si>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</si>
  <si>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</si>
  <si>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</si>
  <si>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</si>
  <si>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</si>
  <si>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</si>
  <si>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</si>
  <si>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</si>
  <si>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</si>
  <si>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</si>
  <si>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</si>
  <si>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</si>
  <si>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</si>
  <si>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</si>
  <si>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</si>
  <si>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</si>
  <si>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</si>
  <si>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</si>
  <si>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</si>
  <si>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</si>
  <si>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</si>
  <si>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</si>
  <si>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</si>
  <si>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</si>
  <si>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</si>
  <si>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</si>
  <si>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</si>
  <si>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</si>
  <si>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</si>
  <si>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</si>
  <si>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</si>
  <si>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</si>
  <si>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</si>
  <si>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</si>
  <si>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</si>
  <si>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</si>
  <si>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</si>
  <si>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</si>
  <si>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</si>
  <si>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</si>
  <si>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</si>
  <si>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</si>
  <si>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</si>
  <si>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</si>
  <si>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</si>
  <si>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</si>
  <si>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</si>
  <si>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</si>
  <si>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</si>
  <si>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</si>
  <si>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</si>
  <si>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</si>
  <si>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</si>
  <si>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</si>
  <si>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</si>
  <si>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</si>
  <si>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</si>
  <si>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</si>
  <si>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</si>
  <si>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</si>
  <si>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</si>
  <si>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</si>
  <si>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</si>
  <si>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</si>
  <si>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</si>
  <si>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</si>
  <si>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</si>
  <si>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</si>
  <si>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</si>
  <si>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</si>
  <si>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</si>
  <si>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</si>
  <si>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</si>
  <si>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</si>
  <si>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</si>
  <si>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</si>
  <si>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</si>
  <si>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</si>
  <si>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</si>
  <si>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</si>
  <si>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</si>
  <si>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</si>
  <si>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</si>
  <si>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</si>
  <si>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</si>
  <si>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</si>
  <si>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</si>
  <si>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</si>
  <si>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</si>
  <si>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</si>
  <si>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</si>
  <si>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</si>
  <si>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</si>
  <si>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</si>
  <si>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</si>
  <si>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</si>
  <si>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</si>
  <si>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</si>
  <si>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</si>
  <si>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</si>
  <si>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</si>
  <si>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</si>
  <si>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</si>
  <si>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</si>
  <si>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</si>
  <si>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</si>
  <si>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</si>
  <si>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</si>
  <si>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</si>
  <si>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</si>
  <si>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</si>
  <si>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</si>
  <si>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</si>
  <si>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</si>
  <si>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</si>
  <si>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</si>
  <si>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</si>
  <si>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</si>
  <si>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</si>
  <si>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</si>
  <si>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</si>
  <si>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</si>
  <si>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</si>
  <si>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</si>
  <si>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</si>
  <si>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</si>
  <si>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</si>
  <si>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</si>
  <si>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</si>
  <si>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</si>
  <si>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</si>
  <si>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</si>
  <si>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</si>
  <si>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</si>
  <si>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</si>
  <si>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</si>
  <si>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</si>
  <si>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</si>
  <si>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</si>
  <si>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</si>
  <si>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</si>
  <si>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</si>
  <si>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</si>
  <si>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</si>
  <si>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</si>
  <si>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</si>
  <si>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</si>
  <si>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</si>
  <si>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</si>
  <si>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</si>
  <si>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</si>
  <si>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</si>
  <si>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</si>
  <si>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</si>
  <si>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</si>
  <si>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</si>
  <si>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</si>
  <si>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</si>
  <si>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</si>
  <si>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</si>
  <si>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</si>
  <si>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</si>
  <si>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</si>
  <si>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</si>
  <si>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</si>
  <si>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</si>
  <si>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</si>
  <si>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</si>
  <si>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</si>
  <si>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</si>
  <si>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</si>
  <si>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</si>
  <si>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</si>
  <si>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</si>
  <si>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</si>
  <si>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</si>
  <si>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</si>
  <si>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</si>
  <si>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</si>
  <si>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</si>
  <si>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</si>
  <si>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</si>
  <si>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</si>
  <si>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</si>
  <si>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</si>
  <si>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</si>
  <si>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</si>
  <si>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</si>
  <si>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</si>
  <si>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</si>
  <si>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</si>
  <si>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</si>
  <si>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</si>
  <si>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</si>
  <si>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</si>
  <si>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</si>
  <si>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</si>
  <si>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</si>
  <si>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</si>
  <si>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</si>
  <si>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</si>
  <si>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</si>
  <si>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</si>
  <si>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</si>
  <si>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</si>
  <si>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</si>
  <si>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</si>
  <si>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</si>
  <si>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</si>
  <si>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</si>
  <si>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</si>
  <si>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</si>
  <si>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</si>
  <si>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</si>
  <si>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</si>
  <si>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</si>
  <si>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</si>
  <si>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</si>
  <si>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</si>
  <si>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</si>
  <si>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</si>
  <si>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</si>
  <si>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</si>
  <si>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</si>
  <si>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</si>
  <si>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</si>
  <si>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</si>
  <si>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</si>
  <si>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</si>
  <si>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</si>
  <si>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</si>
  <si>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</si>
  <si>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</si>
  <si>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</si>
  <si>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</si>
  <si>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</si>
  <si>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</si>
  <si>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</si>
  <si>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</si>
  <si>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</si>
  <si>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</si>
  <si>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</si>
  <si>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</si>
  <si>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</si>
  <si>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</si>
  <si>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</si>
  <si>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</si>
  <si>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</si>
  <si>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</si>
  <si>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</si>
  <si>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</si>
  <si>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</si>
  <si>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</si>
  <si>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</si>
  <si>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</si>
  <si>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</si>
  <si>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</si>
  <si>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</si>
  <si>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</si>
  <si>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</si>
  <si>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</si>
  <si>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</si>
  <si>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</si>
  <si>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</si>
  <si>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</si>
  <si>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</si>
  <si>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</si>
  <si>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</si>
  <si>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</si>
  <si>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</si>
  <si>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</si>
  <si>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</si>
  <si>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</si>
  <si>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</si>
  <si>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</si>
  <si>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</si>
  <si>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</si>
  <si>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</si>
  <si>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</si>
  <si>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</si>
  <si>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</si>
  <si>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</si>
  <si>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</si>
  <si>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</si>
  <si>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</si>
  <si>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</si>
  <si>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</si>
  <si>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</si>
  <si>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</si>
  <si>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</si>
  <si>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</si>
  <si>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</si>
  <si>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</si>
  <si>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</si>
  <si>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</si>
  <si>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</si>
  <si>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</si>
  <si>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</si>
  <si>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</si>
  <si>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</si>
  <si>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</si>
  <si>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</si>
  <si>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</si>
  <si>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</si>
  <si>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</si>
  <si>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</si>
  <si>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</si>
  <si>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</si>
  <si>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</si>
  <si>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</si>
  <si>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</si>
  <si>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</si>
  <si>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</si>
  <si>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</si>
  <si>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</si>
  <si>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</si>
  <si>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</si>
  <si>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</si>
  <si>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</si>
  <si>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</si>
  <si>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</si>
  <si>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</si>
  <si>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</si>
  <si>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</si>
  <si>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</si>
  <si>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</si>
  <si>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</si>
  <si>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</si>
  <si>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</si>
  <si>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</si>
  <si>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</si>
  <si>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</si>
  <si>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</si>
  <si>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</si>
  <si>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</si>
  <si>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</si>
  <si>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</si>
  <si>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</si>
  <si>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</si>
  <si>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</si>
  <si>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</si>
  <si>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</si>
  <si>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</si>
  <si>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</si>
  <si>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</si>
  <si>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</si>
  <si>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</si>
  <si>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</si>
  <si>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</si>
  <si>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</si>
  <si>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</si>
  <si>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</si>
  <si>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</si>
  <si>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</si>
  <si>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</si>
  <si>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</si>
  <si>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</si>
  <si>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</si>
  <si>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</si>
  <si>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</si>
  <si>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</si>
  <si>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</si>
  <si>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</si>
  <si>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</si>
  <si>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</si>
  <si>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</si>
  <si>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</si>
  <si>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</si>
  <si>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</si>
  <si>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</si>
  <si>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</si>
  <si>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</si>
  <si>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</si>
  <si>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</si>
  <si>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</si>
  <si>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</si>
  <si>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</si>
  <si>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</si>
  <si>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</si>
  <si>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</si>
  <si>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</si>
  <si>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</si>
  <si>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</si>
  <si>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</si>
  <si>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</si>
  <si>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</si>
  <si>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</si>
  <si>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</si>
  <si>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</si>
  <si>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</si>
  <si>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</si>
  <si>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</si>
  <si>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</si>
  <si>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</si>
  <si>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</si>
  <si>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</si>
  <si>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</si>
  <si>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</si>
  <si>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</si>
  <si>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</si>
  <si>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</si>
  <si>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</si>
  <si>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</si>
  <si>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</si>
  <si>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</si>
  <si>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</si>
  <si>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</si>
  <si>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</si>
  <si>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</si>
  <si>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</si>
  <si>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</si>
  <si>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</si>
  <si>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</si>
  <si>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</si>
  <si>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</si>
  <si>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</si>
  <si>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</si>
  <si>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</si>
  <si>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</si>
  <si>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</si>
  <si>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</si>
  <si>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</si>
  <si>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</si>
  <si>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</si>
  <si>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</si>
  <si>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</si>
  <si>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</si>
  <si>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</si>
  <si>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</si>
  <si>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</si>
  <si>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</si>
  <si>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</si>
  <si>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</si>
  <si>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</si>
  <si>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</si>
  <si>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</si>
  <si>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</si>
  <si>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</si>
  <si>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</si>
  <si>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</si>
  <si>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</si>
  <si>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</si>
  <si>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</si>
  <si>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</si>
  <si>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</si>
  <si>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</si>
  <si>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</si>
  <si>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</si>
  <si>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</si>
  <si>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</si>
  <si>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</si>
  <si>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</si>
  <si>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</si>
  <si>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</si>
  <si>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</si>
  <si>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</si>
  <si>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</si>
  <si>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</si>
  <si>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</si>
  <si>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</si>
  <si>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</si>
  <si>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</si>
  <si>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</si>
  <si>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</si>
  <si>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</si>
  <si>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</si>
  <si>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</si>
  <si>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</si>
  <si>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</si>
  <si>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</si>
  <si>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</si>
  <si>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</si>
  <si>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</si>
  <si>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</si>
  <si>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</si>
  <si>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</si>
  <si>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</si>
  <si>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</si>
  <si>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</si>
  <si>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</si>
  <si>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</si>
  <si>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</si>
  <si>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</si>
  <si>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</si>
  <si>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</si>
  <si>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</si>
  <si>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</si>
  <si>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</si>
  <si>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</si>
  <si>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</si>
  <si>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</si>
  <si>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</si>
  <si>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</si>
  <si>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</si>
  <si>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</si>
  <si>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</si>
  <si>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</si>
  <si>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</si>
  <si>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</si>
  <si>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</si>
  <si>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</si>
  <si>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</si>
  <si>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</si>
  <si>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</si>
  <si>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</si>
  <si>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</si>
  <si>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</si>
  <si>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</si>
  <si>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</si>
  <si>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</si>
  <si>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</si>
  <si>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</si>
  <si>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</si>
  <si>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</si>
  <si>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</si>
  <si>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</si>
  <si>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</si>
  <si>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</si>
  <si>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</si>
  <si>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</si>
  <si>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</si>
  <si>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</si>
  <si>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</si>
  <si>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</si>
  <si>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</si>
  <si>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</si>
  <si>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</si>
  <si>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</si>
  <si>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</si>
  <si>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</si>
  <si>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</si>
  <si>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</si>
  <si>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</si>
  <si>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</si>
  <si>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</si>
  <si>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</si>
  <si>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</si>
  <si>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</si>
  <si>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</si>
  <si>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</si>
  <si>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</si>
  <si>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</si>
  <si>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</si>
  <si>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</si>
  <si>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</si>
  <si>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</si>
  <si>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</si>
  <si>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</si>
  <si>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</si>
  <si>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</si>
  <si>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</si>
  <si>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</si>
  <si>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</si>
  <si>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</si>
  <si>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</si>
  <si>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</si>
  <si>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</si>
  <si>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</si>
  <si>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</si>
  <si>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</si>
  <si>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</si>
  <si>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</si>
  <si>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</si>
  <si>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</si>
  <si>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</si>
  <si>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</si>
  <si>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</si>
  <si>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</si>
  <si>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</si>
  <si>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</si>
  <si>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</si>
  <si>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</si>
  <si>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</si>
  <si>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</si>
  <si>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</si>
  <si>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</si>
  <si>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</si>
  <si>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</si>
  <si>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</si>
  <si>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</si>
  <si>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</si>
  <si>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</si>
  <si>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</si>
  <si>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</si>
  <si>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</si>
  <si>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</si>
  <si>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</si>
  <si>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</si>
  <si>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</si>
  <si>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</si>
  <si>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</si>
  <si>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</si>
  <si>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</si>
  <si>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</si>
  <si>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</si>
  <si>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</si>
  <si>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</si>
  <si>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</si>
  <si>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</si>
  <si>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</si>
  <si>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</si>
  <si>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</si>
  <si>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</si>
  <si>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</si>
  <si>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</si>
  <si>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</si>
  <si>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</si>
  <si>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</si>
  <si>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</si>
  <si>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</si>
  <si>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</si>
  <si>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</si>
  <si>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</si>
  <si>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</si>
  <si>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</si>
  <si>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</si>
  <si>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</si>
  <si>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</si>
  <si>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</si>
  <si>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</si>
  <si>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</si>
  <si>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</si>
  <si>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</si>
  <si>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</si>
  <si>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</si>
  <si>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</si>
  <si>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</si>
  <si>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</si>
  <si>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</si>
  <si>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</si>
  <si>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</si>
  <si>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</si>
  <si>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</si>
  <si>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</si>
  <si>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</si>
  <si>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</si>
  <si>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</si>
  <si>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</si>
  <si>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</si>
  <si>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</si>
  <si>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</si>
  <si>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</si>
  <si>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</si>
  <si>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</si>
  <si>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</si>
  <si>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</si>
  <si>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</si>
  <si>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</si>
  <si>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</si>
  <si>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</si>
  <si>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</si>
  <si>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</si>
  <si>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</si>
  <si>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</si>
  <si>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</si>
  <si>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</si>
  <si>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</si>
  <si>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</si>
  <si>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</si>
  <si>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</si>
  <si>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</si>
  <si>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</si>
  <si>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</si>
  <si>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</si>
  <si>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</si>
  <si>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</si>
  <si>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</si>
  <si>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</si>
  <si>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</si>
  <si>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</si>
  <si>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</si>
  <si>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</si>
  <si>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</si>
  <si>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</si>
  <si>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</si>
  <si>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</si>
  <si>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</si>
  <si>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</si>
  <si>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</si>
  <si>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</si>
  <si>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</si>
  <si>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</si>
  <si>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</si>
  <si>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</si>
  <si>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</si>
  <si>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</si>
  <si>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</si>
  <si>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</si>
  <si>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</si>
  <si>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</si>
  <si>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</si>
  <si>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</si>
  <si>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</si>
  <si>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</si>
  <si>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</si>
  <si>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</si>
  <si>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</si>
  <si>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</si>
  <si>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</si>
  <si>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</si>
  <si>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</si>
  <si>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</si>
  <si>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</si>
  <si>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</si>
  <si>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</si>
  <si>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</si>
  <si>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</si>
  <si>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</si>
  <si>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</si>
  <si>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</si>
  <si>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</si>
  <si>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</si>
  <si>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</si>
  <si>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</si>
  <si>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</si>
  <si>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</si>
  <si>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</si>
  <si>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</si>
  <si>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</si>
  <si>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</si>
  <si>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</si>
  <si>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</si>
  <si>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</si>
  <si>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</si>
  <si>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</si>
  <si>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</si>
  <si>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</si>
  <si>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</si>
  <si>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</si>
  <si>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</si>
  <si>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</si>
  <si>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</si>
  <si>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</si>
  <si>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</si>
  <si>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</si>
  <si>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</si>
  <si>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</si>
  <si>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</si>
  <si>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</si>
  <si>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</si>
  <si>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</si>
  <si>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</si>
  <si>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</si>
  <si>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</si>
  <si>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</si>
  <si>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</si>
  <si>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</si>
  <si>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</si>
  <si>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</si>
  <si>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</si>
  <si>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</si>
  <si>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</si>
  <si>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</si>
  <si>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</si>
  <si>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</si>
  <si>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</si>
  <si>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</si>
  <si>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</si>
  <si>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</si>
  <si>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</si>
  <si>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</si>
  <si>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</si>
  <si>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</si>
  <si>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</si>
  <si>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</si>
  <si>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</si>
  <si>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</si>
  <si>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</si>
  <si>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</si>
  <si>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</si>
  <si>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</si>
  <si>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</si>
  <si>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</si>
  <si>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</si>
  <si>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</si>
  <si>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</si>
  <si>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</si>
  <si>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</si>
  <si>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</si>
  <si>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</si>
  <si>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</si>
  <si>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</si>
  <si>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</si>
  <si>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</si>
  <si>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</si>
  <si>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</si>
  <si>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</si>
  <si>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</si>
  <si>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</si>
  <si>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</si>
  <si>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</si>
  <si>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</si>
  <si>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</si>
  <si>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</si>
  <si>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</si>
  <si>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</si>
  <si>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</si>
  <si>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</si>
  <si>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</si>
  <si>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</si>
  <si>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</si>
  <si>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</si>
  <si>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</si>
  <si>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</si>
  <si>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</si>
  <si>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</si>
  <si>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</si>
  <si>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</si>
  <si>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</si>
  <si>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</si>
  <si>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</si>
  <si>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</si>
  <si>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</si>
  <si>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</si>
  <si>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Henry huang</t>
  </si>
  <si>
    <t>Afri budiyanto</t>
  </si>
  <si>
    <t>Ben lin</t>
    <phoneticPr fontId="2" type="noConversion"/>
  </si>
  <si>
    <t>perry wang</t>
    <phoneticPr fontId="2" type="noConversion"/>
  </si>
  <si>
    <t>Levin Liu</t>
    <phoneticPr fontId="2" type="noConversion"/>
  </si>
  <si>
    <t>Michael wang</t>
    <phoneticPr fontId="2" type="noConversion"/>
  </si>
  <si>
    <t>請兩天病假</t>
    <phoneticPr fontId="2" type="noConversion"/>
  </si>
  <si>
    <t>no break</t>
    <phoneticPr fontId="2" type="noConversion"/>
  </si>
  <si>
    <t>24/8 no break</t>
    <phoneticPr fontId="2" type="noConversion"/>
  </si>
  <si>
    <t>29/8 no break</t>
    <phoneticPr fontId="2" type="noConversion"/>
  </si>
  <si>
    <t>19, 20/8 no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</si>
</sst>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D0D0D"/>
      <name val="Helvetica Neue"/>
      <family val="2"/>
    </font>
    <font>
      <sz val="20"/>
      <color rgb="FF00B0F0"/>
      <name val="Cambria"/>
      <family val="1"/>
    </font>
    <font>
      <sz val="20"/>
      <color rgb="FF00B0F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4" fontId="36" fillId="0" borderId="0" xfId="0" applyNumberFormat="1" applyFont="1" applyAlignment="1" applyProtection="1">
      <alignment horizontal="center" vertical="center" wrapText="1"/>
      <protection locked="0"/>
    </xf>
    <xf numFmtId="20" fontId="37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U9" sqref="AU9"/>
    </sheetView>
  </sheetViews>
  <sheetFormatPr baseColWidth="10" defaultColWidth="14.5" defaultRowHeight="15" customHeight="1"/>
  <cols>
    <col min="1" max="1" width="40.83203125" style="47" customWidth="1"/>
    <col min="2" max="2" width="28.83203125" style="3" bestFit="1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3.83203125" style="55" bestFit="1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10211</v>
      </c>
      <c r="B2" s="75" t="s">
        <v>615</v>
      </c>
      <c r="C2" s="86" t="s">
        <v>1124</v>
      </c>
      <c r="D2" s="78">
        <v>0.91666666666666663</v>
      </c>
      <c r="E2" s="78">
        <v>1.0625</v>
      </c>
      <c r="F2" s="44">
        <f>BA2-BB2</f>
        <v>3.5000000000000009</v>
      </c>
      <c r="G2" s="78">
        <v>0.91666666666666663</v>
      </c>
      <c r="H2" s="78">
        <v>1.0625</v>
      </c>
      <c r="I2" s="44">
        <f>BF2-BG2</f>
        <v>3.5000000000000009</v>
      </c>
      <c r="J2" s="78">
        <v>0.91666666666666663</v>
      </c>
      <c r="K2" s="78">
        <v>1.0625</v>
      </c>
      <c r="L2" s="44">
        <f>BK2-BL2</f>
        <v>3.5000000000000009</v>
      </c>
      <c r="M2" s="78"/>
      <c r="N2" s="78"/>
      <c r="O2" s="44">
        <f>BP2-BQ2</f>
        <v>0</v>
      </c>
      <c r="P2" s="78">
        <v>0.79166666666666663</v>
      </c>
      <c r="Q2" s="78">
        <v>1.0625</v>
      </c>
      <c r="R2" s="44">
        <f>BU2-BV2</f>
        <v>6.0000000000000009</v>
      </c>
      <c r="S2" s="78">
        <v>0.4375</v>
      </c>
      <c r="T2" s="78">
        <v>1.0625</v>
      </c>
      <c r="U2" s="44">
        <f>BZ2-CA2</f>
        <v>14</v>
      </c>
      <c r="V2" s="78">
        <v>0.91666666666666663</v>
      </c>
      <c r="W2" s="78">
        <v>1.0625</v>
      </c>
      <c r="X2" s="44">
        <f>CE2-CF2</f>
        <v>3.5000000000000009</v>
      </c>
      <c r="Y2" s="44"/>
      <c r="Z2" s="44"/>
      <c r="AA2" s="44"/>
      <c r="AB2" s="44">
        <f>SUM(F2,I2,L2,O2,R2,U2,X2)</f>
        <v>34.000000000000007</v>
      </c>
      <c r="AC2" s="23"/>
      <c r="AD2" s="82">
        <v>2</v>
      </c>
      <c r="AE2" s="7">
        <f t="shared" ref="AE2:AE40" si="1">SUMIF($BC$1:$CI$1,AE$1,$BC2:$CI2)+AD2</f>
        <v>4.5</v>
      </c>
      <c r="AF2" s="82">
        <v>1</v>
      </c>
      <c r="AG2" s="7">
        <f t="shared" ref="AG2:AG40" si="2">SUMIF($BC$1:$CI$1,AG$1,$BC2:$CI2)+AF2</f>
        <v>15</v>
      </c>
      <c r="AH2" s="82"/>
      <c r="AI2" s="7">
        <f t="shared" ref="AI2:AI40" si="3">SUMIF($BC$1:$CI$1,AI$1,$BC2:$CI2)+AH2</f>
        <v>3.5000000000000009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8.0000000000000036</v>
      </c>
      <c r="AN2" s="82"/>
      <c r="AO2" s="7">
        <f t="shared" ref="AO2:AO40" si="6">SUMIF($BC$1:$CI$1,AO$1,$BC2:$CI2)+AN2</f>
        <v>6</v>
      </c>
      <c r="AP2" s="30">
        <f>CK2</f>
        <v>6</v>
      </c>
      <c r="AQ2" s="82"/>
      <c r="AR2" s="82"/>
      <c r="AS2" s="82"/>
      <c r="AT2" s="44">
        <f>AE2+AG2+AI2+AK2+AM2+AO2+SUM(AQ2:AS2)</f>
        <v>37</v>
      </c>
      <c r="AU2" s="82" t="s">
        <v>1132</v>
      </c>
      <c r="AV2" s="5"/>
      <c r="AW2" s="5"/>
      <c r="AX2" s="5"/>
      <c r="AY2" s="5"/>
      <c r="AZ2" s="24">
        <f>VLOOKUP(C2,Employees!D:H,5,FALSE)</f>
        <v>10211</v>
      </c>
      <c r="BA2" s="5">
        <f>IF(ISBLANK(D2),0,(E2-D2)*24)</f>
        <v>3.5000000000000009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2.0000000000000009</v>
      </c>
      <c r="BE2" s="5">
        <f>IF(E2&gt;$AW$1,(E2-MAX(D2,$AW$1))*24,0)</f>
        <v>1.5</v>
      </c>
      <c r="BF2" s="5">
        <f t="shared" ref="BF2" si="7">IF(ISBLANK(G2),0,(H2-G2)*24)</f>
        <v>3.5000000000000009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2.0000000000000009</v>
      </c>
      <c r="BJ2" s="5">
        <f>IF(H2&gt;$AW$1,(H2-MAX(G2,$AW$1))*24,0)</f>
        <v>1.5</v>
      </c>
      <c r="BK2" s="5">
        <f t="shared" ref="BK2" si="8">IF(ISBLANK(J2),0,(K2-J2)*24)</f>
        <v>3.5000000000000009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2.0000000000000009</v>
      </c>
      <c r="BO2" s="5">
        <f>IF(K2&gt;$AW$1,(K2-MAX(J2,$AW$1))*24,0)</f>
        <v>1.5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6.5000000000000009</v>
      </c>
      <c r="BV2" s="5">
        <f>IF(BU2&gt;$AY$1,1,IF(BU2&gt;=$AX$1,0.5,0))</f>
        <v>0.5</v>
      </c>
      <c r="BW2" s="5">
        <f>BU2-BV2-BX2-BY2</f>
        <v>2.5</v>
      </c>
      <c r="BX2" s="5">
        <f>IF(AND(Q2&gt;$AV$1, P2&lt;$AW$1),(MIN(Q2,$AW$1)-MAX(P2,$AV$1))*24,0)</f>
        <v>2.0000000000000009</v>
      </c>
      <c r="BY2" s="5">
        <f t="shared" ref="BY2:BY65" si="11">IF(Q2&gt;$AW$1,(Q2-MAX(P2,$AW$1))*24,0)</f>
        <v>1.5</v>
      </c>
      <c r="BZ2" s="5">
        <f t="shared" ref="BZ2" si="12">IF(ISBLANK(S2),0,(T2-S2)*24)</f>
        <v>15</v>
      </c>
      <c r="CA2" s="5">
        <f>IF(BZ2&gt;$AY$1,1,IF(BZ2&gt;=$AX$1,0.5,0))</f>
        <v>1</v>
      </c>
      <c r="CB2" s="5">
        <f>BZ2-CA2-CC2-CD2</f>
        <v>10.5</v>
      </c>
      <c r="CC2" s="5">
        <f>IF(AND(T2&gt;$AV$1, S2&lt;$AW$1),(MIN(T2,$AW$1)-MAX(S2,$AV$1))*24,0)</f>
        <v>2.0000000000000009</v>
      </c>
      <c r="CD2" s="5">
        <f>IF(T2&gt;$AW$1,(T2-MAX(S2,$AW$1))*24,0)</f>
        <v>1.5</v>
      </c>
      <c r="CE2" s="5">
        <f t="shared" ref="CE2" si="13">IF(ISBLANK(V2),0,(W2-V2)*24)</f>
        <v>3.5000000000000009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2.0000000000000009</v>
      </c>
      <c r="CI2" s="5">
        <f>IF(W2&gt;$AW$1,(W2-MAX(V2,$AW$1))*24,0)</f>
        <v>1.5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38" customHeight="1">
      <c r="A3" s="77">
        <f t="shared" si="0"/>
        <v>10301</v>
      </c>
      <c r="B3" s="75" t="s">
        <v>615</v>
      </c>
      <c r="C3" s="87" t="s">
        <v>1125</v>
      </c>
      <c r="D3" s="80"/>
      <c r="E3" s="78"/>
      <c r="F3" s="44">
        <f t="shared" ref="F3:F69" si="15">BA3-BB3</f>
        <v>0</v>
      </c>
      <c r="G3" s="80"/>
      <c r="H3" s="78"/>
      <c r="I3" s="44">
        <f t="shared" ref="I3:I69" si="16">BF3-BG3</f>
        <v>0</v>
      </c>
      <c r="J3" s="80"/>
      <c r="K3" s="78"/>
      <c r="L3" s="44">
        <f t="shared" ref="L3:L69" si="17">BK3-BL3</f>
        <v>0</v>
      </c>
      <c r="M3" s="80"/>
      <c r="N3" s="78"/>
      <c r="O3" s="44">
        <f t="shared" ref="O3:O69" si="18">BP3-BQ3</f>
        <v>0</v>
      </c>
      <c r="P3" s="80"/>
      <c r="Q3" s="78"/>
      <c r="R3" s="44">
        <f t="shared" ref="R3:R69" si="19">BU3-BV3</f>
        <v>0</v>
      </c>
      <c r="S3" s="80"/>
      <c r="T3" s="78"/>
      <c r="U3" s="44">
        <f t="shared" ref="U3:U69" si="20">BZ3-CA3</f>
        <v>0</v>
      </c>
      <c r="V3" s="80"/>
      <c r="W3" s="78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0</v>
      </c>
      <c r="AC3" s="23"/>
      <c r="AD3" s="82"/>
      <c r="AE3" s="7">
        <f t="shared" si="1"/>
        <v>0</v>
      </c>
      <c r="AF3" s="82"/>
      <c r="AG3" s="7">
        <f t="shared" si="2"/>
        <v>0</v>
      </c>
      <c r="AH3" s="82"/>
      <c r="AI3" s="7">
        <f t="shared" si="3"/>
        <v>0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0</v>
      </c>
      <c r="AQ3" s="82">
        <v>9.5</v>
      </c>
      <c r="AR3" s="82"/>
      <c r="AS3" s="82"/>
      <c r="AT3" s="44">
        <f t="shared" ref="AT3:AT69" si="24">AE3+AG3+AI3+AK3+AM3+AO3+SUM(AQ3:AS3)</f>
        <v>9.5</v>
      </c>
      <c r="AU3" s="92" t="s">
        <v>1130</v>
      </c>
      <c r="AV3" s="5"/>
      <c r="AW3" s="5"/>
      <c r="AX3" s="5"/>
      <c r="AY3" s="5"/>
      <c r="AZ3" s="24">
        <f>VLOOKUP(C3,Employees!D:H,5,FALSE)</f>
        <v>10301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0</v>
      </c>
    </row>
    <row r="4" spans="1:89" ht="38" customHeight="1">
      <c r="A4" s="77">
        <f t="shared" si="0"/>
        <v>10308</v>
      </c>
      <c r="B4" s="75" t="s">
        <v>615</v>
      </c>
      <c r="C4" s="88" t="s">
        <v>863</v>
      </c>
      <c r="D4" s="78">
        <v>0.75</v>
      </c>
      <c r="E4" s="78">
        <v>1.0625</v>
      </c>
      <c r="F4" s="44">
        <f t="shared" si="15"/>
        <v>7</v>
      </c>
      <c r="G4" s="78">
        <v>0.75</v>
      </c>
      <c r="H4" s="78">
        <v>1.0625</v>
      </c>
      <c r="I4" s="44">
        <f t="shared" si="16"/>
        <v>7</v>
      </c>
      <c r="J4" s="78">
        <v>0.75</v>
      </c>
      <c r="K4" s="78">
        <v>1.0625</v>
      </c>
      <c r="L4" s="44">
        <f t="shared" si="17"/>
        <v>7</v>
      </c>
      <c r="M4" s="78">
        <v>0.75</v>
      </c>
      <c r="N4" s="78">
        <v>1.0625</v>
      </c>
      <c r="O4" s="44">
        <f t="shared" si="18"/>
        <v>7</v>
      </c>
      <c r="P4" s="78">
        <v>0.70833333333333337</v>
      </c>
      <c r="Q4" s="78">
        <v>1.0625</v>
      </c>
      <c r="R4" s="44">
        <f t="shared" si="19"/>
        <v>8</v>
      </c>
      <c r="S4" s="78">
        <v>0.625</v>
      </c>
      <c r="T4" s="78">
        <v>1.0625</v>
      </c>
      <c r="U4" s="44">
        <f t="shared" si="20"/>
        <v>9.5</v>
      </c>
      <c r="V4" s="78">
        <v>0.91666666666666663</v>
      </c>
      <c r="W4" s="78">
        <v>1.0625</v>
      </c>
      <c r="X4" s="44">
        <f t="shared" si="21"/>
        <v>3.5000000000000009</v>
      </c>
      <c r="Y4" s="44"/>
      <c r="Z4" s="44"/>
      <c r="AA4" s="44"/>
      <c r="AB4" s="44">
        <f t="shared" si="22"/>
        <v>49</v>
      </c>
      <c r="AC4" s="23"/>
      <c r="AD4" s="82"/>
      <c r="AE4" s="7">
        <f t="shared" si="1"/>
        <v>18.499999999999996</v>
      </c>
      <c r="AF4" s="82">
        <v>1</v>
      </c>
      <c r="AG4" s="7">
        <f t="shared" si="2"/>
        <v>10.5</v>
      </c>
      <c r="AH4" s="82"/>
      <c r="AI4" s="7">
        <f t="shared" si="3"/>
        <v>3.5000000000000009</v>
      </c>
      <c r="AJ4" s="82"/>
      <c r="AK4" s="7">
        <f t="shared" si="4"/>
        <v>0</v>
      </c>
      <c r="AL4" s="82"/>
      <c r="AM4" s="7">
        <f t="shared" si="5"/>
        <v>10.000000000000004</v>
      </c>
      <c r="AN4" s="82"/>
      <c r="AO4" s="7">
        <f t="shared" si="6"/>
        <v>7.5</v>
      </c>
      <c r="AP4" s="30">
        <f t="shared" si="23"/>
        <v>7</v>
      </c>
      <c r="AQ4" s="82"/>
      <c r="AR4" s="82"/>
      <c r="AS4" s="82"/>
      <c r="AT4" s="44">
        <f t="shared" si="24"/>
        <v>50</v>
      </c>
      <c r="AU4" s="82" t="s">
        <v>1132</v>
      </c>
      <c r="AV4" s="5"/>
      <c r="AW4" s="5"/>
      <c r="AX4" s="5"/>
      <c r="AY4" s="5"/>
      <c r="AZ4" s="24">
        <f>VLOOKUP(C4,Employees!D:H,5,FALSE)</f>
        <v>10308</v>
      </c>
      <c r="BA4" s="5">
        <f t="shared" si="25"/>
        <v>7.5</v>
      </c>
      <c r="BB4" s="5">
        <f t="shared" si="26"/>
        <v>0.5</v>
      </c>
      <c r="BC4" s="5">
        <f t="shared" si="27"/>
        <v>3.4999999999999991</v>
      </c>
      <c r="BD4" s="5">
        <f t="shared" ref="BD4:BD66" si="58">IF(AND(E4&gt;$AV$1, D4&lt;$AW$1),(MIN(E4,$AW$1)-MAX(D4,$AV$1))*24,0)</f>
        <v>2.0000000000000009</v>
      </c>
      <c r="BE4" s="5">
        <f t="shared" si="28"/>
        <v>1.5</v>
      </c>
      <c r="BF4" s="5">
        <f t="shared" si="29"/>
        <v>7.5</v>
      </c>
      <c r="BG4" s="5">
        <f t="shared" si="30"/>
        <v>0.5</v>
      </c>
      <c r="BH4" s="5">
        <f t="shared" si="31"/>
        <v>3.4999999999999991</v>
      </c>
      <c r="BI4" s="5">
        <f t="shared" si="32"/>
        <v>2.0000000000000009</v>
      </c>
      <c r="BJ4" s="5">
        <f t="shared" si="33"/>
        <v>1.5</v>
      </c>
      <c r="BK4" s="5">
        <f t="shared" si="34"/>
        <v>7.5</v>
      </c>
      <c r="BL4" s="5">
        <f t="shared" si="35"/>
        <v>0.5</v>
      </c>
      <c r="BM4" s="5">
        <f t="shared" si="36"/>
        <v>3.4999999999999991</v>
      </c>
      <c r="BN4" s="5">
        <f t="shared" si="37"/>
        <v>2.0000000000000009</v>
      </c>
      <c r="BO4" s="5">
        <f t="shared" si="38"/>
        <v>1.5</v>
      </c>
      <c r="BP4" s="5">
        <f t="shared" si="39"/>
        <v>7.5</v>
      </c>
      <c r="BQ4" s="5">
        <f t="shared" si="40"/>
        <v>0.5</v>
      </c>
      <c r="BR4" s="5">
        <f t="shared" si="41"/>
        <v>3.4999999999999991</v>
      </c>
      <c r="BS4" s="5">
        <f t="shared" si="42"/>
        <v>2.0000000000000009</v>
      </c>
      <c r="BT4" s="5">
        <f t="shared" si="43"/>
        <v>1.5</v>
      </c>
      <c r="BU4" s="5">
        <f t="shared" si="44"/>
        <v>8.5</v>
      </c>
      <c r="BV4" s="5">
        <f t="shared" si="45"/>
        <v>0.5</v>
      </c>
      <c r="BW4" s="5">
        <f t="shared" si="46"/>
        <v>4.4999999999999991</v>
      </c>
      <c r="BX4" s="5">
        <f t="shared" si="47"/>
        <v>2.0000000000000009</v>
      </c>
      <c r="BY4" s="5">
        <f t="shared" si="11"/>
        <v>1.5</v>
      </c>
      <c r="BZ4" s="5">
        <f t="shared" si="48"/>
        <v>10.5</v>
      </c>
      <c r="CA4" s="5">
        <f t="shared" si="49"/>
        <v>1</v>
      </c>
      <c r="CB4" s="5">
        <f t="shared" si="50"/>
        <v>5.9999999999999991</v>
      </c>
      <c r="CC4" s="5">
        <f t="shared" si="51"/>
        <v>2.0000000000000009</v>
      </c>
      <c r="CD4" s="5">
        <f t="shared" si="52"/>
        <v>1.5</v>
      </c>
      <c r="CE4" s="5">
        <f t="shared" si="53"/>
        <v>3.5000000000000009</v>
      </c>
      <c r="CF4" s="5">
        <f t="shared" si="54"/>
        <v>0</v>
      </c>
      <c r="CG4" s="5">
        <f t="shared" si="55"/>
        <v>0</v>
      </c>
      <c r="CH4" s="5">
        <f t="shared" si="56"/>
        <v>2.0000000000000009</v>
      </c>
      <c r="CI4" s="5">
        <f t="shared" si="57"/>
        <v>1.5</v>
      </c>
      <c r="CJ4" s="5"/>
      <c r="CK4" s="4">
        <f t="shared" si="14"/>
        <v>7</v>
      </c>
    </row>
    <row r="5" spans="1:89" ht="38" customHeight="1">
      <c r="A5" s="77">
        <f t="shared" si="0"/>
        <v>10299</v>
      </c>
      <c r="B5" s="75" t="s">
        <v>615</v>
      </c>
      <c r="C5" s="88" t="s">
        <v>840</v>
      </c>
      <c r="D5" s="78"/>
      <c r="E5" s="78"/>
      <c r="F5" s="44">
        <f t="shared" si="15"/>
        <v>0</v>
      </c>
      <c r="G5" s="78">
        <v>0.875</v>
      </c>
      <c r="H5" s="78">
        <v>1.0625</v>
      </c>
      <c r="I5" s="44">
        <f t="shared" si="16"/>
        <v>4.5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>
        <v>0.75</v>
      </c>
      <c r="Q5" s="78">
        <v>1.0625</v>
      </c>
      <c r="R5" s="44">
        <f t="shared" si="19"/>
        <v>7</v>
      </c>
      <c r="S5" s="78"/>
      <c r="T5" s="78"/>
      <c r="U5" s="44">
        <f t="shared" si="20"/>
        <v>0</v>
      </c>
      <c r="V5" s="78">
        <v>0.91666666666666663</v>
      </c>
      <c r="W5" s="78">
        <v>1.0625</v>
      </c>
      <c r="X5" s="44">
        <f t="shared" si="21"/>
        <v>3.5000000000000009</v>
      </c>
      <c r="Y5" s="44"/>
      <c r="Z5" s="44"/>
      <c r="AA5" s="44"/>
      <c r="AB5" s="44">
        <f t="shared" si="22"/>
        <v>15</v>
      </c>
      <c r="AC5" s="23"/>
      <c r="AD5" s="82">
        <v>1</v>
      </c>
      <c r="AE5" s="7">
        <f t="shared" si="1"/>
        <v>5.4999999999999982</v>
      </c>
      <c r="AF5" s="82"/>
      <c r="AG5" s="7">
        <f t="shared" si="2"/>
        <v>1.5</v>
      </c>
      <c r="AH5" s="82"/>
      <c r="AI5" s="7">
        <f t="shared" si="3"/>
        <v>2.0000000000000009</v>
      </c>
      <c r="AJ5" s="82"/>
      <c r="AK5" s="7">
        <f t="shared" si="4"/>
        <v>0</v>
      </c>
      <c r="AL5" s="82"/>
      <c r="AM5" s="7">
        <f t="shared" si="5"/>
        <v>4.0000000000000018</v>
      </c>
      <c r="AN5" s="82"/>
      <c r="AO5" s="7">
        <f t="shared" si="6"/>
        <v>3</v>
      </c>
      <c r="AP5" s="30">
        <f t="shared" si="23"/>
        <v>3</v>
      </c>
      <c r="AQ5" s="82"/>
      <c r="AR5" s="82"/>
      <c r="AS5" s="82"/>
      <c r="AT5" s="44">
        <f t="shared" si="24"/>
        <v>16</v>
      </c>
      <c r="AU5" s="82"/>
      <c r="AV5" s="5"/>
      <c r="AW5" s="5"/>
      <c r="AX5" s="5"/>
      <c r="AY5" s="5"/>
      <c r="AZ5" s="24">
        <f>VLOOKUP(C5,Employees!D:H,5,FALSE)</f>
        <v>10299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4.5</v>
      </c>
      <c r="BG5" s="5">
        <f t="shared" si="30"/>
        <v>0</v>
      </c>
      <c r="BH5" s="5">
        <f t="shared" si="31"/>
        <v>0.99999999999999911</v>
      </c>
      <c r="BI5" s="5">
        <f t="shared" si="32"/>
        <v>2.0000000000000009</v>
      </c>
      <c r="BJ5" s="5">
        <f t="shared" si="33"/>
        <v>1.5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7.5</v>
      </c>
      <c r="BV5" s="5">
        <f t="shared" si="45"/>
        <v>0.5</v>
      </c>
      <c r="BW5" s="5">
        <f t="shared" si="46"/>
        <v>3.4999999999999991</v>
      </c>
      <c r="BX5" s="5">
        <f t="shared" si="47"/>
        <v>2.0000000000000009</v>
      </c>
      <c r="BY5" s="5">
        <f t="shared" si="11"/>
        <v>1.5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3.5000000000000009</v>
      </c>
      <c r="CF5" s="5">
        <f t="shared" si="54"/>
        <v>0</v>
      </c>
      <c r="CG5" s="5">
        <f t="shared" si="55"/>
        <v>0</v>
      </c>
      <c r="CH5" s="5">
        <f t="shared" si="56"/>
        <v>2.0000000000000009</v>
      </c>
      <c r="CI5" s="5">
        <f t="shared" si="57"/>
        <v>1.5</v>
      </c>
      <c r="CJ5" s="5"/>
      <c r="CK5" s="4">
        <f t="shared" si="14"/>
        <v>3</v>
      </c>
    </row>
    <row r="6" spans="1:89" ht="38" customHeight="1">
      <c r="A6" s="77">
        <f t="shared" si="0"/>
        <v>10298</v>
      </c>
      <c r="B6" s="75" t="s">
        <v>615</v>
      </c>
      <c r="C6" s="86" t="s">
        <v>838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2"/>
      <c r="AE6" s="7">
        <f t="shared" si="1"/>
        <v>0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0</v>
      </c>
      <c r="AQ6" s="82"/>
      <c r="AR6" s="82"/>
      <c r="AS6" s="82"/>
      <c r="AT6" s="44">
        <f t="shared" si="24"/>
        <v>0</v>
      </c>
      <c r="AU6" s="82"/>
      <c r="AV6" s="5"/>
      <c r="AW6" s="5"/>
      <c r="AX6" s="5"/>
      <c r="AY6" s="5"/>
      <c r="AZ6" s="24">
        <f>VLOOKUP(C6,Employees!D:H,5,FALSE)</f>
        <v>10298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7">
        <f t="shared" si="0"/>
        <v>10393</v>
      </c>
      <c r="B7" s="75" t="s">
        <v>615</v>
      </c>
      <c r="C7" s="89" t="s">
        <v>1126</v>
      </c>
      <c r="D7" s="78">
        <v>0.66666666666666663</v>
      </c>
      <c r="E7" s="78">
        <v>0.95833333333333337</v>
      </c>
      <c r="F7" s="44">
        <f t="shared" si="15"/>
        <v>6.5000000000000018</v>
      </c>
      <c r="G7" s="78">
        <v>0.66666666666666663</v>
      </c>
      <c r="H7" s="78">
        <v>0.97916666666666663</v>
      </c>
      <c r="I7" s="44">
        <f t="shared" si="16"/>
        <v>7</v>
      </c>
      <c r="J7" s="78">
        <v>0.625</v>
      </c>
      <c r="K7" s="78">
        <v>0.95833333333333337</v>
      </c>
      <c r="L7" s="44">
        <f t="shared" si="17"/>
        <v>7.5</v>
      </c>
      <c r="M7" s="79">
        <v>0.4375</v>
      </c>
      <c r="N7" s="78">
        <v>1.0625</v>
      </c>
      <c r="O7" s="44">
        <f t="shared" si="18"/>
        <v>14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35</v>
      </c>
      <c r="AC7" s="23"/>
      <c r="AD7" s="82">
        <v>1</v>
      </c>
      <c r="AE7" s="7">
        <f t="shared" si="1"/>
        <v>29</v>
      </c>
      <c r="AF7" s="82"/>
      <c r="AG7" s="7">
        <f t="shared" si="2"/>
        <v>0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5.5000000000000044</v>
      </c>
      <c r="AN7" s="82"/>
      <c r="AO7" s="7">
        <f t="shared" si="6"/>
        <v>1.5</v>
      </c>
      <c r="AP7" s="30">
        <f t="shared" si="23"/>
        <v>4</v>
      </c>
      <c r="AQ7" s="82"/>
      <c r="AR7" s="82"/>
      <c r="AS7" s="82"/>
      <c r="AT7" s="44">
        <f t="shared" si="24"/>
        <v>36.000000000000007</v>
      </c>
      <c r="AU7" s="82" t="s">
        <v>1134</v>
      </c>
      <c r="AV7" s="5"/>
      <c r="AW7" s="5"/>
      <c r="AX7" s="5"/>
      <c r="AY7" s="5"/>
      <c r="AZ7" s="24">
        <f>VLOOKUP(C7,Employees!D:H,5,FALSE)</f>
        <v>10393</v>
      </c>
      <c r="BA7" s="5">
        <f t="shared" si="25"/>
        <v>7.0000000000000018</v>
      </c>
      <c r="BB7" s="5">
        <f t="shared" si="26"/>
        <v>0.5</v>
      </c>
      <c r="BC7" s="5">
        <f t="shared" si="27"/>
        <v>5.5</v>
      </c>
      <c r="BD7" s="5">
        <f t="shared" si="58"/>
        <v>1.0000000000000018</v>
      </c>
      <c r="BE7" s="5">
        <f t="shared" si="28"/>
        <v>0</v>
      </c>
      <c r="BF7" s="5">
        <f t="shared" si="29"/>
        <v>7.5</v>
      </c>
      <c r="BG7" s="5">
        <f t="shared" si="30"/>
        <v>0.5</v>
      </c>
      <c r="BH7" s="5">
        <f t="shared" si="31"/>
        <v>5.5</v>
      </c>
      <c r="BI7" s="5">
        <f t="shared" si="32"/>
        <v>1.5</v>
      </c>
      <c r="BJ7" s="5">
        <f t="shared" si="33"/>
        <v>0</v>
      </c>
      <c r="BK7" s="5">
        <f t="shared" si="34"/>
        <v>8</v>
      </c>
      <c r="BL7" s="5">
        <f t="shared" si="35"/>
        <v>0.5</v>
      </c>
      <c r="BM7" s="5">
        <f t="shared" si="36"/>
        <v>6.4999999999999982</v>
      </c>
      <c r="BN7" s="5">
        <f t="shared" si="37"/>
        <v>1.0000000000000018</v>
      </c>
      <c r="BO7" s="5">
        <f t="shared" si="38"/>
        <v>0</v>
      </c>
      <c r="BP7" s="5">
        <f t="shared" si="39"/>
        <v>15</v>
      </c>
      <c r="BQ7" s="5">
        <f t="shared" si="40"/>
        <v>1</v>
      </c>
      <c r="BR7" s="5">
        <f t="shared" si="41"/>
        <v>10.5</v>
      </c>
      <c r="BS7" s="5">
        <f t="shared" si="42"/>
        <v>2.0000000000000009</v>
      </c>
      <c r="BT7" s="5">
        <f t="shared" si="43"/>
        <v>1.5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4</v>
      </c>
    </row>
    <row r="8" spans="1:89" ht="38" customHeight="1">
      <c r="A8" s="77">
        <f t="shared" si="0"/>
        <v>10230</v>
      </c>
      <c r="B8" s="75" t="s">
        <v>615</v>
      </c>
      <c r="C8" s="89" t="s">
        <v>1127</v>
      </c>
      <c r="D8" s="78">
        <v>0.4375</v>
      </c>
      <c r="E8" s="78">
        <v>0.70833333333333337</v>
      </c>
      <c r="F8" s="44">
        <f t="shared" si="15"/>
        <v>6.0000000000000009</v>
      </c>
      <c r="G8" s="78">
        <v>0.4375</v>
      </c>
      <c r="H8" s="78">
        <v>0.70833333333333337</v>
      </c>
      <c r="I8" s="44">
        <f t="shared" si="16"/>
        <v>6.0000000000000009</v>
      </c>
      <c r="J8" s="78">
        <v>0.4375</v>
      </c>
      <c r="K8" s="78">
        <v>0.70833333333333337</v>
      </c>
      <c r="L8" s="44">
        <f t="shared" si="17"/>
        <v>6.0000000000000009</v>
      </c>
      <c r="M8" s="78"/>
      <c r="N8" s="78"/>
      <c r="O8" s="44">
        <f t="shared" si="18"/>
        <v>0</v>
      </c>
      <c r="P8" s="79">
        <v>0.4375</v>
      </c>
      <c r="Q8" s="79">
        <v>0.70833333333333337</v>
      </c>
      <c r="R8" s="44">
        <f t="shared" si="19"/>
        <v>6.0000000000000009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24.000000000000004</v>
      </c>
      <c r="AC8" s="23"/>
      <c r="AD8" s="82"/>
      <c r="AE8" s="7">
        <f t="shared" si="1"/>
        <v>24.000000000000004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4</v>
      </c>
      <c r="AQ8" s="82"/>
      <c r="AR8" s="82"/>
      <c r="AS8" s="82"/>
      <c r="AT8" s="44">
        <f t="shared" si="24"/>
        <v>24.000000000000004</v>
      </c>
      <c r="AU8" s="82"/>
      <c r="AV8" s="5"/>
      <c r="AW8" s="5"/>
      <c r="AX8" s="5"/>
      <c r="AY8" s="5"/>
      <c r="AZ8" s="24">
        <f>VLOOKUP(C8,Employees!D:H,5,FALSE)</f>
        <v>10230</v>
      </c>
      <c r="BA8" s="5">
        <f t="shared" si="25"/>
        <v>6.5000000000000009</v>
      </c>
      <c r="BB8" s="5">
        <f t="shared" si="26"/>
        <v>0.5</v>
      </c>
      <c r="BC8" s="5">
        <f t="shared" si="27"/>
        <v>6.0000000000000009</v>
      </c>
      <c r="BD8" s="5">
        <f t="shared" si="58"/>
        <v>0</v>
      </c>
      <c r="BE8" s="5">
        <f t="shared" si="28"/>
        <v>0</v>
      </c>
      <c r="BF8" s="5">
        <f t="shared" si="29"/>
        <v>6.5000000000000009</v>
      </c>
      <c r="BG8" s="5">
        <f t="shared" si="30"/>
        <v>0.5</v>
      </c>
      <c r="BH8" s="5">
        <f t="shared" si="31"/>
        <v>6.0000000000000009</v>
      </c>
      <c r="BI8" s="5">
        <f t="shared" si="32"/>
        <v>0</v>
      </c>
      <c r="BJ8" s="5">
        <f t="shared" si="33"/>
        <v>0</v>
      </c>
      <c r="BK8" s="5">
        <f t="shared" si="34"/>
        <v>6.5000000000000009</v>
      </c>
      <c r="BL8" s="5">
        <f t="shared" si="35"/>
        <v>0.5</v>
      </c>
      <c r="BM8" s="5">
        <f t="shared" si="36"/>
        <v>6.0000000000000009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6.5000000000000009</v>
      </c>
      <c r="BV8" s="5">
        <f t="shared" si="45"/>
        <v>0.5</v>
      </c>
      <c r="BW8" s="5">
        <f t="shared" si="46"/>
        <v>6.0000000000000009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4</v>
      </c>
    </row>
    <row r="9" spans="1:89" ht="38" customHeight="1">
      <c r="A9" s="77" t="str">
        <f t="shared" si="0"/>
        <v/>
      </c>
      <c r="B9" s="75"/>
      <c r="C9" s="90"/>
      <c r="D9" s="91"/>
      <c r="E9" s="91"/>
      <c r="F9" s="44">
        <f t="shared" si="15"/>
        <v>0</v>
      </c>
      <c r="G9" s="91"/>
      <c r="H9" s="91"/>
      <c r="I9" s="44">
        <f t="shared" si="16"/>
        <v>0</v>
      </c>
      <c r="J9" s="91"/>
      <c r="K9" s="91"/>
      <c r="L9" s="44">
        <f t="shared" si="17"/>
        <v>0</v>
      </c>
      <c r="M9" s="91"/>
      <c r="N9" s="91"/>
      <c r="O9" s="44">
        <f t="shared" si="18"/>
        <v>0</v>
      </c>
      <c r="P9" s="91"/>
      <c r="Q9" s="91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2"/>
      <c r="AE9" s="7">
        <f t="shared" si="1"/>
        <v>0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0</v>
      </c>
      <c r="AQ9" s="82"/>
      <c r="AR9" s="82"/>
      <c r="AS9" s="82"/>
      <c r="AT9" s="4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7">
        <f t="shared" si="0"/>
        <v>10333</v>
      </c>
      <c r="B10" s="75" t="s">
        <v>615</v>
      </c>
      <c r="C10" s="89" t="s">
        <v>1128</v>
      </c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>
        <v>0.4375</v>
      </c>
      <c r="W10" s="78">
        <v>0.91666666666666663</v>
      </c>
      <c r="X10" s="44">
        <f t="shared" si="21"/>
        <v>10.5</v>
      </c>
      <c r="Y10" s="44"/>
      <c r="Z10" s="44"/>
      <c r="AA10" s="44"/>
      <c r="AB10" s="44">
        <f t="shared" si="22"/>
        <v>10.5</v>
      </c>
      <c r="AC10" s="23"/>
      <c r="AD10" s="82"/>
      <c r="AE10" s="7">
        <f t="shared" si="1"/>
        <v>0</v>
      </c>
      <c r="AF10" s="82"/>
      <c r="AG10" s="7">
        <f t="shared" si="2"/>
        <v>0</v>
      </c>
      <c r="AH10" s="82">
        <v>0.5</v>
      </c>
      <c r="AI10" s="7">
        <f t="shared" si="3"/>
        <v>11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1</v>
      </c>
      <c r="AQ10" s="82"/>
      <c r="AR10" s="82"/>
      <c r="AS10" s="82"/>
      <c r="AT10" s="44">
        <f t="shared" si="24"/>
        <v>11</v>
      </c>
      <c r="AU10" s="82" t="s">
        <v>1131</v>
      </c>
      <c r="AV10" s="5"/>
      <c r="AW10" s="5"/>
      <c r="AX10" s="5"/>
      <c r="AY10" s="5"/>
      <c r="AZ10" s="24">
        <f>VLOOKUP(C10,Employees!D:H,5,FALSE)</f>
        <v>10333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11.5</v>
      </c>
      <c r="CF10" s="5">
        <f t="shared" si="54"/>
        <v>1</v>
      </c>
      <c r="CG10" s="5">
        <f t="shared" si="55"/>
        <v>10.5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1</v>
      </c>
    </row>
    <row r="11" spans="1:89" ht="38" customHeight="1">
      <c r="A11" s="77">
        <f t="shared" si="0"/>
        <v>10354</v>
      </c>
      <c r="B11" s="75" t="s">
        <v>615</v>
      </c>
      <c r="C11" s="89" t="s">
        <v>1129</v>
      </c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>
        <v>0.70833333333333337</v>
      </c>
      <c r="W11" s="78">
        <v>0.91666666666666663</v>
      </c>
      <c r="X11" s="44">
        <f t="shared" si="21"/>
        <v>4.9999999999999982</v>
      </c>
      <c r="Y11" s="44"/>
      <c r="Z11" s="44"/>
      <c r="AA11" s="44"/>
      <c r="AB11" s="44">
        <f t="shared" si="22"/>
        <v>4.9999999999999982</v>
      </c>
      <c r="AC11" s="23"/>
      <c r="AD11" s="82"/>
      <c r="AE11" s="7">
        <f t="shared" si="1"/>
        <v>0</v>
      </c>
      <c r="AF11" s="82"/>
      <c r="AG11" s="7">
        <f t="shared" si="2"/>
        <v>0</v>
      </c>
      <c r="AH11" s="82"/>
      <c r="AI11" s="7">
        <f t="shared" si="3"/>
        <v>4.9999999999999982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1</v>
      </c>
      <c r="AQ11" s="82"/>
      <c r="AR11" s="82"/>
      <c r="AS11" s="82"/>
      <c r="AT11" s="44">
        <f t="shared" si="24"/>
        <v>4.9999999999999982</v>
      </c>
      <c r="AU11" s="82"/>
      <c r="AV11" s="5"/>
      <c r="AW11" s="5"/>
      <c r="AX11" s="5"/>
      <c r="AY11" s="5"/>
      <c r="AZ11" s="24">
        <f>VLOOKUP(C11,Employees!D:H,5,FALSE)</f>
        <v>10354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4.9999999999999982</v>
      </c>
      <c r="CF11" s="5">
        <f t="shared" si="54"/>
        <v>0</v>
      </c>
      <c r="CG11" s="5">
        <f t="shared" si="55"/>
        <v>4.9999999999999982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1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9" sqref="Q9"/>
    </sheetView>
  </sheetViews>
  <sheetFormatPr baseColWidth="10" defaultColWidth="14.5" defaultRowHeight="15" customHeight="1"/>
  <cols>
    <col min="1" max="1" width="39.83203125" style="47" bestFit="1" customWidth="1"/>
    <col min="2" max="2" width="28.83203125" style="3" bestFit="1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10211</v>
      </c>
      <c r="B2" s="75" t="s">
        <v>615</v>
      </c>
      <c r="C2" s="86" t="s">
        <v>1124</v>
      </c>
      <c r="D2" s="78">
        <v>0.79166666666666663</v>
      </c>
      <c r="E2" s="78">
        <v>1.0625</v>
      </c>
      <c r="F2" s="44">
        <f>BA2-BB2</f>
        <v>6.0000000000000009</v>
      </c>
      <c r="G2" s="78">
        <v>0.91666666666666663</v>
      </c>
      <c r="H2" s="78">
        <v>1.0625</v>
      </c>
      <c r="I2" s="44">
        <f>BF2-BG2</f>
        <v>3.5000000000000009</v>
      </c>
      <c r="J2" s="80">
        <v>0.91666666666666663</v>
      </c>
      <c r="K2" s="78">
        <v>1.0625</v>
      </c>
      <c r="L2" s="44">
        <f>BK2-BL2</f>
        <v>3.5000000000000009</v>
      </c>
      <c r="M2" s="80">
        <v>0.91666666666666663</v>
      </c>
      <c r="N2" s="78">
        <v>1.0625</v>
      </c>
      <c r="O2" s="44">
        <f>BP2-BQ2</f>
        <v>3.5000000000000009</v>
      </c>
      <c r="P2" s="78">
        <v>0.91666666666666663</v>
      </c>
      <c r="Q2" s="78">
        <v>1.0625</v>
      </c>
      <c r="R2" s="44">
        <f>BU2-BV2</f>
        <v>3.5000000000000009</v>
      </c>
      <c r="S2" s="78">
        <v>0.75</v>
      </c>
      <c r="T2" s="78">
        <v>1.0625</v>
      </c>
      <c r="U2" s="44">
        <f>BZ2-CA2</f>
        <v>7</v>
      </c>
      <c r="V2" s="78">
        <v>0.625</v>
      </c>
      <c r="W2" s="78">
        <v>1.0625</v>
      </c>
      <c r="X2" s="44">
        <f>CE2-CF2</f>
        <v>9.5</v>
      </c>
      <c r="Y2" s="44"/>
      <c r="Z2" s="44"/>
      <c r="AA2" s="44"/>
      <c r="AB2" s="64">
        <f>SUM(F2,I2,L2,O2,R2,U2,X2)</f>
        <v>36.5</v>
      </c>
      <c r="AC2" s="23"/>
      <c r="AD2" s="82">
        <v>2</v>
      </c>
      <c r="AE2" s="7">
        <f>SUMIF($BC$1:$CI$1,AE$1,$BC2:$CI2)+AD2</f>
        <v>4.5</v>
      </c>
      <c r="AF2" s="82"/>
      <c r="AG2" s="7">
        <f>SUMIF($BC$1:$CI$1,AG$1,$BC2:$CI2)+AF2</f>
        <v>7</v>
      </c>
      <c r="AH2" s="82"/>
      <c r="AI2" s="7">
        <f>SUMIF($BC$1:$CI$1,AI$1,$BC2:$CI2)+AH2</f>
        <v>9.5</v>
      </c>
      <c r="AJ2" s="82"/>
      <c r="AK2" s="7">
        <f>SUMIF($BC$1:$CI$1,AK$1,$BC2:$CI2)+AJ2</f>
        <v>0</v>
      </c>
      <c r="AL2" s="84"/>
      <c r="AM2" s="7">
        <f>SUMIF($BC$1:$CI$1,AM$1,$BC2:$CI2)+AL2</f>
        <v>10.000000000000004</v>
      </c>
      <c r="AN2" s="82"/>
      <c r="AO2" s="7">
        <f>SUMIF($BC$1:$CI$1,AO$1,$BC2:$CI2)+AN2</f>
        <v>7.5</v>
      </c>
      <c r="AP2" s="30">
        <f>CK2</f>
        <v>7</v>
      </c>
      <c r="AQ2" s="82"/>
      <c r="AR2" s="82"/>
      <c r="AS2" s="82"/>
      <c r="AT2" s="64">
        <f>AE2+AG2+AI2+AK2+AM2+AO2+SUM(AQ2:AS2)</f>
        <v>38.5</v>
      </c>
      <c r="AU2" s="82"/>
      <c r="AV2" s="5"/>
      <c r="AW2" s="5"/>
      <c r="AX2" s="5"/>
      <c r="AY2" s="5"/>
      <c r="AZ2" s="24">
        <f>VLOOKUP(C2,Employees!D:H,5,FALSE)</f>
        <v>10211</v>
      </c>
      <c r="BA2" s="5">
        <f>IF(ISBLANK(D2),0,(E2-D2)*24)</f>
        <v>6.5000000000000009</v>
      </c>
      <c r="BB2" s="5">
        <f>IF(BA2&gt;$AY$1,1,IF(BA2&gt;=$AX$1,0.5,0))</f>
        <v>0.5</v>
      </c>
      <c r="BC2" s="5">
        <f>BA2-BB2-BD2-BE2</f>
        <v>2.5</v>
      </c>
      <c r="BD2" s="5">
        <f>IF(AND(E2&gt;$AV$1, D2&lt;$AW$1),(MIN(E2,$AW$1)-MAX(D2,$AV$1))*24,0)</f>
        <v>2.0000000000000009</v>
      </c>
      <c r="BE2" s="5">
        <f>IF(E2&gt;$AW$1,(E2-MAX(D2,$AW$1))*24,0)</f>
        <v>1.5</v>
      </c>
      <c r="BF2" s="5">
        <f t="shared" ref="BF2" si="1">IF(ISBLANK(G2),0,(H2-G2)*24)</f>
        <v>3.5000000000000009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2.0000000000000009</v>
      </c>
      <c r="BJ2" s="5">
        <f>IF(H2&gt;$AW$1,(H2-MAX(G2,$AW$1))*24,0)</f>
        <v>1.5</v>
      </c>
      <c r="BK2" s="5">
        <f t="shared" ref="BK2" si="2">IF(ISBLANK(J2),0,(K2-J2)*24)</f>
        <v>3.5000000000000009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2.0000000000000009</v>
      </c>
      <c r="BO2" s="5">
        <f>IF(K2&gt;$AW$1,(K2-MAX(J2,$AW$1))*24,0)</f>
        <v>1.5</v>
      </c>
      <c r="BP2" s="5">
        <f t="shared" ref="BP2" si="3">IF(ISBLANK(M2),0,(N2-M2)*24)</f>
        <v>3.5000000000000009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2.0000000000000009</v>
      </c>
      <c r="BT2" s="5">
        <f>IF(N2&gt;$AW$1,(N2-MAX(M2,$AW$1))*24,0)</f>
        <v>1.5</v>
      </c>
      <c r="BU2" s="5">
        <f t="shared" ref="BU2" si="4">IF(ISBLANK(P2),0,(Q2-P2)*24)</f>
        <v>3.5000000000000009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2.0000000000000009</v>
      </c>
      <c r="BY2" s="5">
        <f t="shared" ref="BY2" si="5">IF(Q2&gt;$AW$1,(Q2-MAX(P2,$AW$1))*24,0)</f>
        <v>1.5</v>
      </c>
      <c r="BZ2" s="5">
        <f t="shared" ref="BZ2" si="6">IF(ISBLANK(S2),0,(T2-S2)*24)</f>
        <v>7.5</v>
      </c>
      <c r="CA2" s="5">
        <f>IF(BZ2&gt;$AY$1,1,IF(BZ2&gt;=$AX$1,0.5,0))</f>
        <v>0.5</v>
      </c>
      <c r="CB2" s="5">
        <f>BZ2-CA2-CC2-CD2</f>
        <v>3.4999999999999991</v>
      </c>
      <c r="CC2" s="5">
        <f>IF(AND(T2&gt;$AV$1, S2&lt;$AW$1),(MIN(T2,$AW$1)-MAX(S2,$AV$1))*24,0)</f>
        <v>2.0000000000000009</v>
      </c>
      <c r="CD2" s="5">
        <f>IF(T2&gt;$AW$1,(T2-MAX(S2,$AW$1))*24,0)</f>
        <v>1.5</v>
      </c>
      <c r="CE2" s="5">
        <f t="shared" ref="CE2" si="7">IF(ISBLANK(V2),0,(W2-V2)*24)</f>
        <v>10.5</v>
      </c>
      <c r="CF2" s="5">
        <f>IF(CE2&gt;$AY$1,1,IF(CE2&gt;=$AX$1,0.5,0))</f>
        <v>1</v>
      </c>
      <c r="CG2" s="5">
        <f>CE2-CF2-CH2-CI2</f>
        <v>5.9999999999999991</v>
      </c>
      <c r="CH2" s="5">
        <f>IF(AND(W2&gt;$AV$1, V2&lt;$AW$1),(MIN(W2,$AW$1)-MAX(V2,$AV$1))*24,0)</f>
        <v>2.0000000000000009</v>
      </c>
      <c r="CI2" s="5">
        <f>IF(W2&gt;$AW$1,(W2-MAX(V2,$AW$1))*24,0)</f>
        <v>1.5</v>
      </c>
      <c r="CJ2" s="5"/>
      <c r="CK2" s="4">
        <f t="shared" ref="CK2:CK33" si="8">SUM(IF(F2&gt;0,1,0),IF(I2&gt;0,1,0),IF(L2&gt;0,1,0),IF(O2&gt;0,1,0),IF(R2&gt;0,1,0),IF(U2&gt;0,1,0),IF(X2&gt;0,1,0))</f>
        <v>7</v>
      </c>
    </row>
    <row r="3" spans="1:89" ht="47" customHeight="1">
      <c r="A3" s="77">
        <f t="shared" si="0"/>
        <v>10301</v>
      </c>
      <c r="B3" s="75" t="s">
        <v>615</v>
      </c>
      <c r="C3" s="87" t="s">
        <v>1125</v>
      </c>
      <c r="D3" s="80"/>
      <c r="E3" s="78"/>
      <c r="F3" s="44">
        <f t="shared" ref="F3:F74" si="9">BA3-BB3</f>
        <v>0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>
        <v>0.70833333333333337</v>
      </c>
      <c r="N3" s="80">
        <v>0.91666666666666663</v>
      </c>
      <c r="O3" s="44">
        <f t="shared" ref="O3:O74" si="12">BP3-BQ3</f>
        <v>4.9999999999999982</v>
      </c>
      <c r="P3" s="80"/>
      <c r="Q3" s="80"/>
      <c r="R3" s="44">
        <f t="shared" ref="R3:R74" si="13">BU3-BV3</f>
        <v>0</v>
      </c>
      <c r="S3" s="80"/>
      <c r="T3" s="80"/>
      <c r="U3" s="44">
        <f t="shared" ref="U3:U74" si="14">BZ3-CA3</f>
        <v>0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4.9999999999999982</v>
      </c>
      <c r="AC3" s="23"/>
      <c r="AD3" s="82"/>
      <c r="AE3" s="7">
        <f t="shared" ref="AE3:AE74" si="17">SUMIF($BC$1:$CI$1,AE$1,$BC3:$CI3)+AD3</f>
        <v>4.9999999999999982</v>
      </c>
      <c r="AF3" s="82"/>
      <c r="AG3" s="7">
        <f t="shared" ref="AG3:AG74" si="18">SUMIF($BC$1:$CI$1,AG$1,$BC3:$CI3)+AF3</f>
        <v>0</v>
      </c>
      <c r="AH3" s="82"/>
      <c r="AI3" s="7">
        <f t="shared" ref="AI3:AI74" si="19">SUMIF($BC$1:$CI$1,AI$1,$BC3:$CI3)+AH3</f>
        <v>0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1</v>
      </c>
      <c r="AQ3" s="82"/>
      <c r="AR3" s="82"/>
      <c r="AS3" s="82"/>
      <c r="AT3" s="64">
        <f t="shared" ref="AT3:AT74" si="24">AE3+AG3+AI3+AK3+AM3+AO3+SUM(AQ3:AS3)</f>
        <v>4.9999999999999982</v>
      </c>
      <c r="AU3" s="82"/>
      <c r="AV3" s="5"/>
      <c r="AW3" s="5"/>
      <c r="AX3" s="5"/>
      <c r="AY3" s="5"/>
      <c r="AZ3" s="24">
        <f>VLOOKUP(C3,Employees!D:H,5,FALSE)</f>
        <v>10301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4.9999999999999982</v>
      </c>
      <c r="BQ3" s="5">
        <f t="shared" ref="BQ3:BQ66" si="41">IF(BP3&gt;$AY$1,1,IF(BP3&gt;=$AX$1,0.5,0))</f>
        <v>0</v>
      </c>
      <c r="BR3" s="5">
        <f t="shared" ref="BR3:BR66" si="42">BP3-BQ3-BS3-BT3</f>
        <v>4.9999999999999982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1</v>
      </c>
    </row>
    <row r="4" spans="1:89" ht="47" customHeight="1">
      <c r="A4" s="77">
        <f t="shared" si="0"/>
        <v>10308</v>
      </c>
      <c r="B4" s="75" t="s">
        <v>615</v>
      </c>
      <c r="C4" s="88" t="s">
        <v>863</v>
      </c>
      <c r="D4" s="80">
        <v>0.625</v>
      </c>
      <c r="E4" s="78">
        <v>1.0625</v>
      </c>
      <c r="F4" s="44">
        <f t="shared" si="9"/>
        <v>9.5</v>
      </c>
      <c r="G4" s="80">
        <v>0.625</v>
      </c>
      <c r="H4" s="78">
        <v>1.0625</v>
      </c>
      <c r="I4" s="44">
        <f t="shared" si="10"/>
        <v>9.5</v>
      </c>
      <c r="J4" s="80">
        <v>0.625</v>
      </c>
      <c r="K4" s="78">
        <v>1.0625</v>
      </c>
      <c r="L4" s="44">
        <f t="shared" si="11"/>
        <v>9.5</v>
      </c>
      <c r="M4" s="80">
        <v>0.625</v>
      </c>
      <c r="N4" s="78">
        <v>1.0625</v>
      </c>
      <c r="O4" s="44">
        <f t="shared" si="12"/>
        <v>9.5</v>
      </c>
      <c r="P4" s="80">
        <v>0.625</v>
      </c>
      <c r="Q4" s="78">
        <v>1.0625</v>
      </c>
      <c r="R4" s="44">
        <f t="shared" si="13"/>
        <v>9.5</v>
      </c>
      <c r="S4" s="80">
        <v>0.4375</v>
      </c>
      <c r="T4" s="78">
        <v>1.0625</v>
      </c>
      <c r="U4" s="44">
        <f t="shared" si="14"/>
        <v>14</v>
      </c>
      <c r="V4" s="78">
        <v>0.875</v>
      </c>
      <c r="W4" s="80">
        <v>1.0625</v>
      </c>
      <c r="X4" s="44">
        <f t="shared" si="15"/>
        <v>4.5</v>
      </c>
      <c r="Y4" s="44"/>
      <c r="Z4" s="44"/>
      <c r="AA4" s="44"/>
      <c r="AB4" s="64">
        <f t="shared" si="16"/>
        <v>66</v>
      </c>
      <c r="AC4" s="23"/>
      <c r="AD4" s="82"/>
      <c r="AE4" s="7">
        <f t="shared" si="17"/>
        <v>29.999999999999996</v>
      </c>
      <c r="AF4" s="82"/>
      <c r="AG4" s="7">
        <f t="shared" si="18"/>
        <v>14</v>
      </c>
      <c r="AH4" s="82"/>
      <c r="AI4" s="7">
        <f t="shared" si="19"/>
        <v>4.5</v>
      </c>
      <c r="AJ4" s="82"/>
      <c r="AK4" s="7">
        <f t="shared" si="20"/>
        <v>0</v>
      </c>
      <c r="AL4" s="84"/>
      <c r="AM4" s="7">
        <f t="shared" si="21"/>
        <v>10.000000000000004</v>
      </c>
      <c r="AN4" s="82"/>
      <c r="AO4" s="7">
        <f t="shared" si="22"/>
        <v>7.5</v>
      </c>
      <c r="AP4" s="30">
        <f t="shared" si="23"/>
        <v>7</v>
      </c>
      <c r="AQ4" s="82"/>
      <c r="AR4" s="82"/>
      <c r="AS4" s="82"/>
      <c r="AT4" s="64">
        <f t="shared" si="24"/>
        <v>66</v>
      </c>
      <c r="AU4" s="82"/>
      <c r="AV4" s="5"/>
      <c r="AW4" s="5"/>
      <c r="AX4" s="5"/>
      <c r="AY4" s="5"/>
      <c r="AZ4" s="24">
        <f>VLOOKUP(C4,Employees!D:H,5,FALSE)</f>
        <v>10308</v>
      </c>
      <c r="BA4" s="5">
        <f t="shared" si="25"/>
        <v>10.5</v>
      </c>
      <c r="BB4" s="5">
        <f t="shared" si="26"/>
        <v>1</v>
      </c>
      <c r="BC4" s="5">
        <f t="shared" si="27"/>
        <v>5.9999999999999991</v>
      </c>
      <c r="BD4" s="5">
        <f t="shared" si="28"/>
        <v>2.0000000000000009</v>
      </c>
      <c r="BE4" s="5">
        <f t="shared" si="29"/>
        <v>1.5</v>
      </c>
      <c r="BF4" s="5">
        <f t="shared" si="30"/>
        <v>10.5</v>
      </c>
      <c r="BG4" s="5">
        <f t="shared" si="31"/>
        <v>1</v>
      </c>
      <c r="BH4" s="5">
        <f t="shared" si="32"/>
        <v>5.9999999999999991</v>
      </c>
      <c r="BI4" s="5">
        <f t="shared" si="33"/>
        <v>2.0000000000000009</v>
      </c>
      <c r="BJ4" s="5">
        <f t="shared" si="34"/>
        <v>1.5</v>
      </c>
      <c r="BK4" s="5">
        <f t="shared" si="35"/>
        <v>10.5</v>
      </c>
      <c r="BL4" s="5">
        <f t="shared" si="36"/>
        <v>1</v>
      </c>
      <c r="BM4" s="5">
        <f t="shared" si="37"/>
        <v>5.9999999999999991</v>
      </c>
      <c r="BN4" s="5">
        <f t="shared" si="38"/>
        <v>2.0000000000000009</v>
      </c>
      <c r="BO4" s="5">
        <f t="shared" si="39"/>
        <v>1.5</v>
      </c>
      <c r="BP4" s="5">
        <f t="shared" si="40"/>
        <v>10.5</v>
      </c>
      <c r="BQ4" s="5">
        <f t="shared" si="41"/>
        <v>1</v>
      </c>
      <c r="BR4" s="5">
        <f t="shared" si="42"/>
        <v>5.9999999999999991</v>
      </c>
      <c r="BS4" s="5">
        <f t="shared" si="43"/>
        <v>2.0000000000000009</v>
      </c>
      <c r="BT4" s="5">
        <f t="shared" si="44"/>
        <v>1.5</v>
      </c>
      <c r="BU4" s="5">
        <f t="shared" si="45"/>
        <v>10.5</v>
      </c>
      <c r="BV4" s="5">
        <f t="shared" si="46"/>
        <v>1</v>
      </c>
      <c r="BW4" s="5">
        <f t="shared" si="47"/>
        <v>5.9999999999999991</v>
      </c>
      <c r="BX4" s="5">
        <f t="shared" si="48"/>
        <v>2.0000000000000009</v>
      </c>
      <c r="BY4" s="5">
        <f t="shared" si="49"/>
        <v>1.5</v>
      </c>
      <c r="BZ4" s="5">
        <f t="shared" si="50"/>
        <v>15</v>
      </c>
      <c r="CA4" s="5">
        <f t="shared" si="51"/>
        <v>1</v>
      </c>
      <c r="CB4" s="5">
        <f t="shared" si="52"/>
        <v>10.5</v>
      </c>
      <c r="CC4" s="5">
        <f t="shared" si="53"/>
        <v>2.0000000000000009</v>
      </c>
      <c r="CD4" s="5">
        <f t="shared" si="54"/>
        <v>1.5</v>
      </c>
      <c r="CE4" s="5">
        <f t="shared" si="55"/>
        <v>4.5</v>
      </c>
      <c r="CF4" s="5">
        <f t="shared" si="56"/>
        <v>0</v>
      </c>
      <c r="CG4" s="5">
        <f t="shared" si="57"/>
        <v>0.99999999999999911</v>
      </c>
      <c r="CH4" s="5">
        <f t="shared" si="58"/>
        <v>2.0000000000000009</v>
      </c>
      <c r="CI4" s="5">
        <f t="shared" si="59"/>
        <v>1.5</v>
      </c>
      <c r="CJ4" s="5"/>
      <c r="CK4" s="4">
        <f t="shared" si="8"/>
        <v>7</v>
      </c>
    </row>
    <row r="5" spans="1:89" ht="47" customHeight="1">
      <c r="A5" s="77">
        <f t="shared" si="0"/>
        <v>10299</v>
      </c>
      <c r="B5" s="75" t="s">
        <v>615</v>
      </c>
      <c r="C5" s="88" t="s">
        <v>840</v>
      </c>
      <c r="D5" s="80"/>
      <c r="E5" s="78"/>
      <c r="F5" s="44">
        <f t="shared" si="9"/>
        <v>0</v>
      </c>
      <c r="G5" s="80">
        <v>0.875</v>
      </c>
      <c r="H5" s="78">
        <v>1.0625</v>
      </c>
      <c r="I5" s="44">
        <f t="shared" si="10"/>
        <v>4.5</v>
      </c>
      <c r="J5" s="80">
        <v>0.875</v>
      </c>
      <c r="K5" s="78">
        <v>1.0625</v>
      </c>
      <c r="L5" s="44">
        <f t="shared" si="11"/>
        <v>4.5</v>
      </c>
      <c r="M5" s="78"/>
      <c r="N5" s="78"/>
      <c r="O5" s="44">
        <f t="shared" si="12"/>
        <v>0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>
        <v>0.75</v>
      </c>
      <c r="W5" s="78">
        <v>1.0625</v>
      </c>
      <c r="X5" s="44">
        <f t="shared" si="15"/>
        <v>7</v>
      </c>
      <c r="Y5" s="44"/>
      <c r="Z5" s="44"/>
      <c r="AA5" s="44"/>
      <c r="AB5" s="64">
        <f t="shared" si="16"/>
        <v>16</v>
      </c>
      <c r="AC5" s="23"/>
      <c r="AD5" s="82"/>
      <c r="AE5" s="7">
        <f t="shared" si="17"/>
        <v>1.9999999999999982</v>
      </c>
      <c r="AF5" s="82"/>
      <c r="AG5" s="7">
        <f t="shared" si="18"/>
        <v>0</v>
      </c>
      <c r="AH5" s="82"/>
      <c r="AI5" s="7">
        <f t="shared" si="19"/>
        <v>5.5</v>
      </c>
      <c r="AJ5" s="82"/>
      <c r="AK5" s="7">
        <f t="shared" si="20"/>
        <v>0</v>
      </c>
      <c r="AL5" s="84"/>
      <c r="AM5" s="7">
        <f t="shared" si="21"/>
        <v>4.0000000000000018</v>
      </c>
      <c r="AN5" s="82"/>
      <c r="AO5" s="7">
        <f t="shared" si="22"/>
        <v>4.5</v>
      </c>
      <c r="AP5" s="30">
        <f t="shared" si="23"/>
        <v>3</v>
      </c>
      <c r="AQ5" s="82"/>
      <c r="AR5" s="82"/>
      <c r="AS5" s="82"/>
      <c r="AT5" s="64">
        <f t="shared" si="24"/>
        <v>16</v>
      </c>
      <c r="AU5" s="82"/>
      <c r="AV5" s="5"/>
      <c r="AW5" s="5"/>
      <c r="AX5" s="5"/>
      <c r="AY5" s="5"/>
      <c r="AZ5" s="24">
        <f>VLOOKUP(C5,Employees!D:H,5,FALSE)</f>
        <v>10299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4.5</v>
      </c>
      <c r="BG5" s="5">
        <f t="shared" si="31"/>
        <v>0</v>
      </c>
      <c r="BH5" s="5">
        <f t="shared" si="32"/>
        <v>0.99999999999999911</v>
      </c>
      <c r="BI5" s="5">
        <f t="shared" si="33"/>
        <v>2.0000000000000009</v>
      </c>
      <c r="BJ5" s="5">
        <f t="shared" si="34"/>
        <v>1.5</v>
      </c>
      <c r="BK5" s="5">
        <f t="shared" si="35"/>
        <v>4.5</v>
      </c>
      <c r="BL5" s="5">
        <f t="shared" si="36"/>
        <v>0</v>
      </c>
      <c r="BM5" s="5">
        <f t="shared" si="37"/>
        <v>0.99999999999999911</v>
      </c>
      <c r="BN5" s="5">
        <f t="shared" si="38"/>
        <v>2.0000000000000009</v>
      </c>
      <c r="BO5" s="5">
        <f t="shared" si="39"/>
        <v>1.5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7.5</v>
      </c>
      <c r="CF5" s="5">
        <f t="shared" si="56"/>
        <v>0.5</v>
      </c>
      <c r="CG5" s="5">
        <f t="shared" si="57"/>
        <v>3.4999999999999991</v>
      </c>
      <c r="CH5" s="5">
        <f t="shared" si="58"/>
        <v>2.0000000000000009</v>
      </c>
      <c r="CI5" s="5">
        <f t="shared" si="59"/>
        <v>1.5</v>
      </c>
      <c r="CJ5" s="5"/>
      <c r="CK5" s="4">
        <f t="shared" si="8"/>
        <v>3</v>
      </c>
    </row>
    <row r="6" spans="1:89" ht="47" customHeight="1">
      <c r="A6" s="77">
        <f t="shared" si="0"/>
        <v>10298</v>
      </c>
      <c r="B6" s="75" t="s">
        <v>615</v>
      </c>
      <c r="C6" s="86" t="s">
        <v>838</v>
      </c>
      <c r="D6" s="80"/>
      <c r="E6" s="78"/>
      <c r="F6" s="44">
        <f t="shared" si="9"/>
        <v>0</v>
      </c>
      <c r="G6" s="78">
        <v>0.70833333333333337</v>
      </c>
      <c r="H6" s="80">
        <v>0.91666666666666663</v>
      </c>
      <c r="I6" s="44">
        <f t="shared" si="10"/>
        <v>4.9999999999999982</v>
      </c>
      <c r="J6" s="78"/>
      <c r="K6" s="80"/>
      <c r="L6" s="44">
        <f t="shared" si="11"/>
        <v>0</v>
      </c>
      <c r="M6" s="78"/>
      <c r="N6" s="78"/>
      <c r="O6" s="44">
        <f t="shared" si="12"/>
        <v>0</v>
      </c>
      <c r="P6" s="78">
        <v>0.70833333333333337</v>
      </c>
      <c r="Q6" s="80">
        <v>0.91666666666666663</v>
      </c>
      <c r="R6" s="44">
        <f t="shared" si="13"/>
        <v>4.9999999999999982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9.9999999999999964</v>
      </c>
      <c r="AC6" s="23"/>
      <c r="AD6" s="82"/>
      <c r="AE6" s="7">
        <f t="shared" si="17"/>
        <v>9.9999999999999964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2</v>
      </c>
      <c r="AQ6" s="82"/>
      <c r="AR6" s="82"/>
      <c r="AS6" s="82"/>
      <c r="AT6" s="64">
        <f t="shared" si="24"/>
        <v>9.9999999999999964</v>
      </c>
      <c r="AU6" s="82"/>
      <c r="AV6" s="5"/>
      <c r="AW6" s="5"/>
      <c r="AX6" s="5"/>
      <c r="AY6" s="5"/>
      <c r="AZ6" s="24">
        <f>VLOOKUP(C6,Employees!D:H,5,FALSE)</f>
        <v>10298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4.9999999999999982</v>
      </c>
      <c r="BG6" s="5">
        <f t="shared" si="31"/>
        <v>0</v>
      </c>
      <c r="BH6" s="5">
        <f t="shared" si="32"/>
        <v>4.9999999999999982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4.9999999999999982</v>
      </c>
      <c r="BV6" s="5">
        <f t="shared" si="46"/>
        <v>0</v>
      </c>
      <c r="BW6" s="5">
        <f t="shared" si="47"/>
        <v>4.9999999999999982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2</v>
      </c>
    </row>
    <row r="7" spans="1:89" ht="47" customHeight="1">
      <c r="A7" s="77">
        <f t="shared" si="0"/>
        <v>10393</v>
      </c>
      <c r="B7" s="75" t="s">
        <v>615</v>
      </c>
      <c r="C7" s="89" t="s">
        <v>1126</v>
      </c>
      <c r="D7" s="80"/>
      <c r="E7" s="78"/>
      <c r="F7" s="44">
        <f t="shared" si="9"/>
        <v>0</v>
      </c>
      <c r="G7" s="80"/>
      <c r="H7" s="80"/>
      <c r="I7" s="44">
        <f t="shared" si="10"/>
        <v>0</v>
      </c>
      <c r="J7" s="80"/>
      <c r="K7" s="80"/>
      <c r="L7" s="44">
        <f t="shared" si="11"/>
        <v>0</v>
      </c>
      <c r="M7" s="80">
        <v>0.4375</v>
      </c>
      <c r="N7" s="80">
        <v>0.70833333333333337</v>
      </c>
      <c r="O7" s="44">
        <f t="shared" si="12"/>
        <v>6.0000000000000009</v>
      </c>
      <c r="P7" s="80"/>
      <c r="Q7" s="80"/>
      <c r="R7" s="44">
        <f t="shared" si="13"/>
        <v>0</v>
      </c>
      <c r="S7" s="80">
        <v>0.625</v>
      </c>
      <c r="T7" s="80">
        <v>0.875</v>
      </c>
      <c r="U7" s="44">
        <f t="shared" si="14"/>
        <v>5.5</v>
      </c>
      <c r="V7" s="78">
        <v>0.4375</v>
      </c>
      <c r="W7" s="80">
        <v>0.70833333333333337</v>
      </c>
      <c r="X7" s="44">
        <f t="shared" si="15"/>
        <v>6.0000000000000009</v>
      </c>
      <c r="Y7" s="44"/>
      <c r="Z7" s="44"/>
      <c r="AA7" s="44"/>
      <c r="AB7" s="64">
        <f t="shared" si="16"/>
        <v>17.5</v>
      </c>
      <c r="AC7" s="23"/>
      <c r="AD7" s="82">
        <v>0.5</v>
      </c>
      <c r="AE7" s="7">
        <f t="shared" si="17"/>
        <v>6.5000000000000009</v>
      </c>
      <c r="AF7" s="82"/>
      <c r="AG7" s="7">
        <f t="shared" si="18"/>
        <v>5.5</v>
      </c>
      <c r="AH7" s="82"/>
      <c r="AI7" s="7">
        <f t="shared" si="19"/>
        <v>6.0000000000000009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3</v>
      </c>
      <c r="AQ7" s="82"/>
      <c r="AR7" s="82"/>
      <c r="AS7" s="82"/>
      <c r="AT7" s="64">
        <f t="shared" si="24"/>
        <v>18</v>
      </c>
      <c r="AU7" s="82" t="s">
        <v>1133</v>
      </c>
      <c r="AV7" s="5"/>
      <c r="AW7" s="5"/>
      <c r="AX7" s="5"/>
      <c r="AY7" s="5"/>
      <c r="AZ7" s="24">
        <f>VLOOKUP(C7,Employees!D:H,5,FALSE)</f>
        <v>10393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6.5000000000000009</v>
      </c>
      <c r="BQ7" s="5">
        <f t="shared" si="41"/>
        <v>0.5</v>
      </c>
      <c r="BR7" s="5">
        <f t="shared" si="42"/>
        <v>6.0000000000000009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6</v>
      </c>
      <c r="CA7" s="5">
        <f t="shared" si="51"/>
        <v>0.5</v>
      </c>
      <c r="CB7" s="5">
        <f t="shared" si="52"/>
        <v>5.5</v>
      </c>
      <c r="CC7" s="5">
        <f t="shared" si="53"/>
        <v>0</v>
      </c>
      <c r="CD7" s="5">
        <f t="shared" si="54"/>
        <v>0</v>
      </c>
      <c r="CE7" s="5">
        <f t="shared" si="55"/>
        <v>6.5000000000000009</v>
      </c>
      <c r="CF7" s="5">
        <f t="shared" si="56"/>
        <v>0.5</v>
      </c>
      <c r="CG7" s="5">
        <f t="shared" si="57"/>
        <v>6.0000000000000009</v>
      </c>
      <c r="CH7" s="5">
        <f t="shared" si="58"/>
        <v>0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7">
        <f t="shared" si="0"/>
        <v>10230</v>
      </c>
      <c r="B8" s="75" t="s">
        <v>615</v>
      </c>
      <c r="C8" s="89" t="s">
        <v>1127</v>
      </c>
      <c r="D8" s="80">
        <v>0.4375</v>
      </c>
      <c r="E8" s="80">
        <v>0.70833333333333337</v>
      </c>
      <c r="F8" s="44">
        <f t="shared" si="9"/>
        <v>6.0000000000000009</v>
      </c>
      <c r="G8" s="80">
        <v>0.4375</v>
      </c>
      <c r="H8" s="80">
        <v>0.70833333333333337</v>
      </c>
      <c r="I8" s="44">
        <f t="shared" si="10"/>
        <v>6.0000000000000009</v>
      </c>
      <c r="J8" s="80">
        <v>0.4375</v>
      </c>
      <c r="K8" s="80">
        <v>0.625</v>
      </c>
      <c r="L8" s="44">
        <f t="shared" si="11"/>
        <v>4.5</v>
      </c>
      <c r="M8" s="80"/>
      <c r="N8" s="80"/>
      <c r="O8" s="44">
        <f t="shared" si="12"/>
        <v>0</v>
      </c>
      <c r="P8" s="80">
        <v>0.4375</v>
      </c>
      <c r="Q8" s="80">
        <v>0.70833333333333337</v>
      </c>
      <c r="R8" s="44">
        <f t="shared" si="13"/>
        <v>6.0000000000000009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22.5</v>
      </c>
      <c r="AC8" s="23"/>
      <c r="AD8" s="82"/>
      <c r="AE8" s="7">
        <f t="shared" si="17"/>
        <v>22.5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4</v>
      </c>
      <c r="AQ8" s="82"/>
      <c r="AR8" s="82"/>
      <c r="AS8" s="82"/>
      <c r="AT8" s="64">
        <f t="shared" si="24"/>
        <v>22.5</v>
      </c>
      <c r="AU8" s="82"/>
      <c r="AV8" s="5"/>
      <c r="AW8" s="5"/>
      <c r="AX8" s="5"/>
      <c r="AY8" s="5"/>
      <c r="AZ8" s="24">
        <f>VLOOKUP(C8,Employees!D:H,5,FALSE)</f>
        <v>10230</v>
      </c>
      <c r="BA8" s="5">
        <f t="shared" si="25"/>
        <v>6.5000000000000009</v>
      </c>
      <c r="BB8" s="5">
        <f t="shared" si="26"/>
        <v>0.5</v>
      </c>
      <c r="BC8" s="5">
        <f t="shared" si="27"/>
        <v>6.0000000000000009</v>
      </c>
      <c r="BD8" s="5">
        <f t="shared" si="28"/>
        <v>0</v>
      </c>
      <c r="BE8" s="5">
        <f t="shared" si="29"/>
        <v>0</v>
      </c>
      <c r="BF8" s="5">
        <f t="shared" si="30"/>
        <v>6.5000000000000009</v>
      </c>
      <c r="BG8" s="5">
        <f t="shared" si="31"/>
        <v>0.5</v>
      </c>
      <c r="BH8" s="5">
        <f t="shared" si="32"/>
        <v>6.0000000000000009</v>
      </c>
      <c r="BI8" s="5">
        <f t="shared" si="33"/>
        <v>0</v>
      </c>
      <c r="BJ8" s="5">
        <f t="shared" si="34"/>
        <v>0</v>
      </c>
      <c r="BK8" s="5">
        <f t="shared" si="35"/>
        <v>4.5</v>
      </c>
      <c r="BL8" s="5">
        <f t="shared" si="36"/>
        <v>0</v>
      </c>
      <c r="BM8" s="5">
        <f t="shared" si="37"/>
        <v>4.5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6.5000000000000009</v>
      </c>
      <c r="BV8" s="5">
        <f t="shared" si="46"/>
        <v>0.5</v>
      </c>
      <c r="BW8" s="5">
        <f t="shared" si="47"/>
        <v>6.0000000000000009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4</v>
      </c>
    </row>
    <row r="9" spans="1:89" ht="47" customHeight="1">
      <c r="A9" s="77" t="str">
        <f t="shared" si="0"/>
        <v/>
      </c>
      <c r="B9" s="75"/>
      <c r="C9" s="90"/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2"/>
      <c r="AE9" s="7">
        <f t="shared" si="17"/>
        <v>0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0</v>
      </c>
      <c r="AQ9" s="82"/>
      <c r="AR9" s="82"/>
      <c r="AS9" s="82"/>
      <c r="AT9" s="6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7">
        <f t="shared" si="0"/>
        <v>10354</v>
      </c>
      <c r="B10" s="75" t="s">
        <v>615</v>
      </c>
      <c r="C10" s="89" t="s">
        <v>1129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>
        <v>0.70833333333333337</v>
      </c>
      <c r="K10" s="80">
        <v>0.91666666666666663</v>
      </c>
      <c r="L10" s="44">
        <f t="shared" si="11"/>
        <v>4.9999999999999982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4.9999999999999982</v>
      </c>
      <c r="AC10" s="23"/>
      <c r="AD10" s="82"/>
      <c r="AE10" s="7">
        <f t="shared" si="17"/>
        <v>4.9999999999999982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1</v>
      </c>
      <c r="AQ10" s="82"/>
      <c r="AR10" s="82"/>
      <c r="AS10" s="82"/>
      <c r="AT10" s="64">
        <f t="shared" si="24"/>
        <v>4.9999999999999982</v>
      </c>
      <c r="AU10" s="82"/>
      <c r="AV10" s="5"/>
      <c r="AW10" s="5"/>
      <c r="AX10" s="5"/>
      <c r="AY10" s="5"/>
      <c r="AZ10" s="24">
        <f>VLOOKUP(C10,Employees!D:H,5,FALSE)</f>
        <v>10354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4.9999999999999982</v>
      </c>
      <c r="BL10" s="5">
        <f t="shared" si="36"/>
        <v>0</v>
      </c>
      <c r="BM10" s="5">
        <f t="shared" si="37"/>
        <v>4.9999999999999982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1</v>
      </c>
    </row>
    <row r="11" spans="1:89" ht="47" customHeight="1">
      <c r="A11" s="77" t="str">
        <f t="shared" si="0"/>
        <v/>
      </c>
      <c r="B11" s="75"/>
      <c r="C11" s="85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78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F1" zoomScale="120" zoomScaleNormal="120" workbookViewId="0">
      <selection activeCell="AX3" sqref="AX3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10211</v>
      </c>
      <c r="B2" s="28">
        <f ca="1">IF(A2=0,"",_xlfn.NUMBERVALUE(A2))</f>
        <v>10211</v>
      </c>
      <c r="C2" s="28" t="str">
        <f ca="1">IF($A2=0,"",VLOOKUP($B2,Employees!$A:$G,2,FALSE))</f>
        <v>YAO-KUN</v>
      </c>
      <c r="D2" s="28" t="str">
        <f ca="1">IF($A2=0,"",VLOOKUP($B2,Employees!$A:$G,3,FALSE))</f>
        <v>HUANG</v>
      </c>
      <c r="E2" s="26">
        <f ca="1">IF($A2=0,"",VLOOKUP($B2,Employees!$A:$G,5,FALSE))</f>
        <v>33574</v>
      </c>
      <c r="F2" s="13">
        <f ca="1">IF($E2="","",ROUNDDOWN(YEARFRAC($E2, 'Week 1 Roster'!$D$1-1, 1), 0))</f>
        <v>32</v>
      </c>
      <c r="G2" s="13">
        <f ca="1">IF($E2="","",ROUNDDOWN(YEARFRAC($E2, 'Week 1 Roster'!$D$1+14, 1), 0))</f>
        <v>32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HL</v>
      </c>
      <c r="K2" s="14">
        <f t="shared" ref="K2" ca="1" si="0">W2+AI2</f>
        <v>9</v>
      </c>
      <c r="L2" s="14">
        <f t="shared" ref="L2" ca="1" si="1">X2+AJ2</f>
        <v>22</v>
      </c>
      <c r="M2" s="14">
        <f t="shared" ref="M2" ca="1" si="2">Y2+AK2</f>
        <v>13</v>
      </c>
      <c r="N2" s="14">
        <f t="shared" ref="N2" ca="1" si="3">Z2+AL2</f>
        <v>0</v>
      </c>
      <c r="O2" s="14">
        <f t="shared" ref="O2" ca="1" si="4">AA2+AM2</f>
        <v>18.000000000000007</v>
      </c>
      <c r="P2" s="14">
        <f t="shared" ref="P2:Q2" ca="1" si="5">AB2+AN2</f>
        <v>13.5</v>
      </c>
      <c r="Q2" s="28">
        <f t="shared" ca="1" si="5"/>
        <v>13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75.5</v>
      </c>
      <c r="W2" s="17">
        <f ca="1">IF($A2=0,0,SUMIF('Week 1 Roster'!$AZ:$AZ,$B2,'Week 1 Roster'!$AE:$AE))</f>
        <v>4.5</v>
      </c>
      <c r="X2" s="17">
        <f ca="1">IF($A2=0,0,SUMIF('Week 1 Roster'!$AZ:$AZ,$B2,'Week 1 Roster'!$AG:$AG))</f>
        <v>15</v>
      </c>
      <c r="Y2" s="17">
        <f ca="1">IF($A2=0,0,SUMIF('Week 1 Roster'!$AZ:$AZ,$B2,'Week 1 Roster'!$AI:$AI))</f>
        <v>3.5000000000000009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8.0000000000000036</v>
      </c>
      <c r="AB2" s="17">
        <f ca="1">IF($A2=0,0,SUMIF('Week 1 Roster'!$AZ:$AZ,$B2,'Week 1 Roster'!$AO:$AO))</f>
        <v>6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37</v>
      </c>
      <c r="AI2" s="17">
        <f ca="1">IF($A2=0,0,SUMIF('Week 2 Roster'!$AZ:$AZ,$B2,'Week 2 Roster'!$AE:$AE))</f>
        <v>4.5</v>
      </c>
      <c r="AJ2" s="17">
        <f ca="1">IF($A2=0,0,SUMIF('Week 2 Roster'!$AZ:$AZ,$B2,'Week 2 Roster'!$AG:$AG))</f>
        <v>7</v>
      </c>
      <c r="AK2" s="17">
        <f ca="1">IF($A2=0,0,SUMIF('Week 2 Roster'!$AZ:$AZ,$B2,'Week 2 Roster'!$AI:$AI))</f>
        <v>9.5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10.000000000000004</v>
      </c>
      <c r="AN2" s="17">
        <f ca="1">IF($A2=0,0,SUMIF('Week 2 Roster'!$AZ:$AZ,$B2,'Week 2 Roster'!$AO:$AO))</f>
        <v>7.5</v>
      </c>
      <c r="AO2" s="38">
        <f ca="1">IF($A2=0,0,SUMIF('Week 2 Roster'!$AZ:$AZ,$B2,'Week 2 Roster'!$AP:$AP))</f>
        <v>7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38.5</v>
      </c>
      <c r="AT2" s="17"/>
      <c r="AU2" s="25">
        <f>'Week 1 Roster'!A2</f>
        <v>10211</v>
      </c>
      <c r="AV2" s="25">
        <f>'Week 2 Roster'!A2</f>
        <v>10211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10301</v>
      </c>
      <c r="B3" s="28">
        <f t="shared" ref="B3:B66" ca="1" si="9">IF(A3=0,"",_xlfn.NUMBERVALUE(A3))</f>
        <v>10301</v>
      </c>
      <c r="C3" s="28" t="str">
        <f ca="1">IF($A3=0,"",VLOOKUP($B3,Employees!$A:$G,2,FALSE))</f>
        <v>Afri</v>
      </c>
      <c r="D3" s="28" t="str">
        <f ca="1">IF($A3=0,"",VLOOKUP($B3,Employees!$A:$G,3,FALSE))</f>
        <v>Budiyanto</v>
      </c>
      <c r="E3" s="26">
        <f ca="1">IF($A3=0,"",VLOOKUP($B3,Employees!$A:$G,5,FALSE))</f>
        <v>35887</v>
      </c>
      <c r="F3" s="13">
        <f ca="1">IF($E3="","",ROUNDDOWN(YEARFRAC($E3, 'Week 1 Roster'!$D$1-1, 1), 0))</f>
        <v>26</v>
      </c>
      <c r="G3" s="13">
        <f ca="1">IF($E3="","",ROUNDDOWN(YEARFRAC($E3, 'Week 1 Roster'!$D$1+14, 1), 0))</f>
        <v>26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4.9999999999999982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1</v>
      </c>
      <c r="R3" s="14">
        <f t="shared" ref="R3:R66" ca="1" si="18">AD3+AP3</f>
        <v>9.5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14.499999999999998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9.5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9.5</v>
      </c>
      <c r="AI3" s="17">
        <f ca="1">IF($A3=0,0,SUMIF('Week 2 Roster'!$AZ:$AZ,$B3,'Week 2 Roster'!$AE:$AE))</f>
        <v>4.9999999999999982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4.9999999999999982</v>
      </c>
      <c r="AT3" s="17"/>
      <c r="AU3" s="25">
        <f>'Week 1 Roster'!A3</f>
        <v>10301</v>
      </c>
      <c r="AV3" s="25">
        <f>'Week 2 Roster'!A3</f>
        <v>10301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10308</v>
      </c>
      <c r="B4" s="28">
        <f t="shared" ca="1" si="9"/>
        <v>10308</v>
      </c>
      <c r="C4" s="28" t="str">
        <f ca="1">IF($A4=0,"",VLOOKUP($B4,Employees!$A:$G,2,FALSE))</f>
        <v>Kai</v>
      </c>
      <c r="D4" s="28" t="str">
        <f ca="1">IF($A4=0,"",VLOOKUP($B4,Employees!$A:$G,3,FALSE))</f>
        <v>Tseng</v>
      </c>
      <c r="E4" s="26">
        <f ca="1">IF($A4=0,"",VLOOKUP($B4,Employees!$A:$G,5,FALSE))</f>
        <v>29640</v>
      </c>
      <c r="F4" s="13">
        <f ca="1">IF($E4="","",ROUNDDOWN(YEARFRAC($E4, 'Week 1 Roster'!$D$1-1, 1), 0))</f>
        <v>43</v>
      </c>
      <c r="G4" s="13">
        <f ca="1">IF($E4="","",ROUNDDOWN(YEARFRAC($E4, 'Week 1 Roster'!$D$1+14, 1), 0))</f>
        <v>43</v>
      </c>
      <c r="H4" s="13" t="b">
        <f t="shared" ca="1" si="10"/>
        <v>0</v>
      </c>
      <c r="I4" s="13">
        <f ca="1">IF($A4=0,"",VLOOKUP($B4,Employees!$A:$G,6,FALSE))</f>
        <v>200</v>
      </c>
      <c r="J4" s="13" t="str">
        <f ca="1">IF($A4=0,"",VLOOKUP($B4,Employees!$A:$G,7,FALSE))</f>
        <v>GCM</v>
      </c>
      <c r="K4" s="14">
        <f t="shared" ca="1" si="11"/>
        <v>48.499999999999993</v>
      </c>
      <c r="L4" s="14">
        <f t="shared" ca="1" si="12"/>
        <v>24.5</v>
      </c>
      <c r="M4" s="14">
        <f t="shared" ca="1" si="13"/>
        <v>8</v>
      </c>
      <c r="N4" s="14">
        <f t="shared" ca="1" si="14"/>
        <v>0</v>
      </c>
      <c r="O4" s="14">
        <f t="shared" ca="1" si="15"/>
        <v>20.000000000000007</v>
      </c>
      <c r="P4" s="14">
        <f t="shared" ca="1" si="16"/>
        <v>15</v>
      </c>
      <c r="Q4" s="28">
        <f t="shared" ca="1" si="17"/>
        <v>14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116</v>
      </c>
      <c r="W4" s="17">
        <f ca="1">IF($A4=0,0,SUMIF('Week 1 Roster'!$AZ:$AZ,$B4,'Week 1 Roster'!$AE:$AE))</f>
        <v>18.499999999999996</v>
      </c>
      <c r="X4" s="17">
        <f ca="1">IF($A4=0,0,SUMIF('Week 1 Roster'!$AZ:$AZ,$B4,'Week 1 Roster'!$AG:$AG))</f>
        <v>10.5</v>
      </c>
      <c r="Y4" s="17">
        <f ca="1">IF($A4=0,0,SUMIF('Week 1 Roster'!$AZ:$AZ,$B4,'Week 1 Roster'!$AI:$AI))</f>
        <v>3.5000000000000009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10.000000000000004</v>
      </c>
      <c r="AB4" s="17">
        <f ca="1">IF($A4=0,0,SUMIF('Week 1 Roster'!$AZ:$AZ,$B4,'Week 1 Roster'!$AO:$AO))</f>
        <v>7.5</v>
      </c>
      <c r="AC4" s="38">
        <f ca="1">IF($A4=0,0,SUMIF('Week 1 Roster'!$AZ:$AZ,$B4,'Week 1 Roster'!$AP:$AP))</f>
        <v>7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50</v>
      </c>
      <c r="AI4" s="17">
        <f ca="1">IF($A4=0,0,SUMIF('Week 2 Roster'!$AZ:$AZ,$B4,'Week 2 Roster'!$AE:$AE))</f>
        <v>29.999999999999996</v>
      </c>
      <c r="AJ4" s="17">
        <f ca="1">IF($A4=0,0,SUMIF('Week 2 Roster'!$AZ:$AZ,$B4,'Week 2 Roster'!$AG:$AG))</f>
        <v>14</v>
      </c>
      <c r="AK4" s="17">
        <f ca="1">IF($A4=0,0,SUMIF('Week 2 Roster'!$AZ:$AZ,$B4,'Week 2 Roster'!$AI:$AI))</f>
        <v>4.5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10.000000000000004</v>
      </c>
      <c r="AN4" s="17">
        <f ca="1">IF($A4=0,0,SUMIF('Week 2 Roster'!$AZ:$AZ,$B4,'Week 2 Roster'!$AO:$AO))</f>
        <v>7.5</v>
      </c>
      <c r="AO4" s="38">
        <f ca="1">IF($A4=0,0,SUMIF('Week 2 Roster'!$AZ:$AZ,$B4,'Week 2 Roster'!$AP:$AP))</f>
        <v>7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66</v>
      </c>
      <c r="AT4" s="17"/>
      <c r="AU4" s="25">
        <f>'Week 1 Roster'!A4</f>
        <v>10308</v>
      </c>
      <c r="AV4" s="25">
        <f>'Week 2 Roster'!A4</f>
        <v>10308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10299</v>
      </c>
      <c r="B5" s="28">
        <f t="shared" ca="1" si="9"/>
        <v>10299</v>
      </c>
      <c r="C5" s="28" t="str">
        <f ca="1">IF($A5=0,"",VLOOKUP($B5,Employees!$A:$G,2,FALSE))</f>
        <v>YUTANG</v>
      </c>
      <c r="D5" s="28" t="str">
        <f ca="1">IF($A5=0,"",VLOOKUP($B5,Employees!$A:$G,3,FALSE))</f>
        <v>HUANG</v>
      </c>
      <c r="E5" s="26">
        <f ca="1">IF($A5=0,"",VLOOKUP($B5,Employees!$A:$G,5,FALSE))</f>
        <v>33976</v>
      </c>
      <c r="F5" s="13">
        <f ca="1">IF($E5="","",ROUNDDOWN(YEARFRAC($E5, 'Week 1 Roster'!$D$1-1, 1), 0))</f>
        <v>31</v>
      </c>
      <c r="G5" s="13">
        <f ca="1">IF($E5="","",ROUNDDOWN(YEARFRAC($E5, 'Week 1 Roster'!$D$1+14, 1), 0))</f>
        <v>31</v>
      </c>
      <c r="H5" s="13" t="b">
        <f t="shared" ca="1" si="10"/>
        <v>0</v>
      </c>
      <c r="I5" s="13">
        <f ca="1">IF($A5=0,"",VLOOKUP($B5,Employees!$A:$G,6,FALSE))</f>
        <v>200</v>
      </c>
      <c r="J5" s="13" t="str">
        <f ca="1">IF($A5=0,"",VLOOKUP($B5,Employees!$A:$G,7,FALSE))</f>
        <v>GCM</v>
      </c>
      <c r="K5" s="14">
        <f t="shared" ca="1" si="11"/>
        <v>7.4999999999999964</v>
      </c>
      <c r="L5" s="14">
        <f t="shared" ca="1" si="12"/>
        <v>1.5</v>
      </c>
      <c r="M5" s="14">
        <f t="shared" ca="1" si="13"/>
        <v>7.5000000000000009</v>
      </c>
      <c r="N5" s="14">
        <f t="shared" ca="1" si="14"/>
        <v>0</v>
      </c>
      <c r="O5" s="14">
        <f t="shared" ca="1" si="15"/>
        <v>8.0000000000000036</v>
      </c>
      <c r="P5" s="14">
        <f t="shared" ca="1" si="16"/>
        <v>7.5</v>
      </c>
      <c r="Q5" s="28">
        <f t="shared" ca="1" si="17"/>
        <v>6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32</v>
      </c>
      <c r="W5" s="17">
        <f ca="1">IF($A5=0,0,SUMIF('Week 1 Roster'!$AZ:$AZ,$B5,'Week 1 Roster'!$AE:$AE))</f>
        <v>5.4999999999999982</v>
      </c>
      <c r="X5" s="17">
        <f ca="1">IF($A5=0,0,SUMIF('Week 1 Roster'!$AZ:$AZ,$B5,'Week 1 Roster'!$AG:$AG))</f>
        <v>1.5</v>
      </c>
      <c r="Y5" s="17">
        <f ca="1">IF($A5=0,0,SUMIF('Week 1 Roster'!$AZ:$AZ,$B5,'Week 1 Roster'!$AI:$AI))</f>
        <v>2.0000000000000009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4.0000000000000018</v>
      </c>
      <c r="AB5" s="17">
        <f ca="1">IF($A5=0,0,SUMIF('Week 1 Roster'!$AZ:$AZ,$B5,'Week 1 Roster'!$AO:$AO))</f>
        <v>3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16</v>
      </c>
      <c r="AI5" s="17">
        <f ca="1">IF($A5=0,0,SUMIF('Week 2 Roster'!$AZ:$AZ,$B5,'Week 2 Roster'!$AE:$AE))</f>
        <v>1.9999999999999982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5.5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4.0000000000000018</v>
      </c>
      <c r="AN5" s="17">
        <f ca="1">IF($A5=0,0,SUMIF('Week 2 Roster'!$AZ:$AZ,$B5,'Week 2 Roster'!$AO:$AO))</f>
        <v>4.5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16</v>
      </c>
      <c r="AT5" s="17"/>
      <c r="AU5" s="25">
        <f>'Week 1 Roster'!A5</f>
        <v>10299</v>
      </c>
      <c r="AV5" s="25">
        <f>'Week 2 Roster'!A5</f>
        <v>10299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10298</v>
      </c>
      <c r="B6" s="28">
        <f t="shared" ca="1" si="9"/>
        <v>10298</v>
      </c>
      <c r="C6" s="28" t="str">
        <f ca="1">IF($A6=0,"",VLOOKUP($B6,Employees!$A:$G,2,FALSE))</f>
        <v>Fangwei</v>
      </c>
      <c r="D6" s="28" t="str">
        <f ca="1">IF($A6=0,"",VLOOKUP($B6,Employees!$A:$G,3,FALSE))</f>
        <v>Hsu</v>
      </c>
      <c r="E6" s="26">
        <f ca="1">IF($A6=0,"",VLOOKUP($B6,Employees!$A:$G,5,FALSE))</f>
        <v>34174</v>
      </c>
      <c r="F6" s="13">
        <f ca="1">IF($E6="","",ROUNDDOWN(YEARFRAC($E6, 'Week 1 Roster'!$D$1-1, 1), 0))</f>
        <v>31</v>
      </c>
      <c r="G6" s="13">
        <f ca="1">IF($E6="","",ROUNDDOWN(YEARFRAC($E6, 'Week 1 Roster'!$D$1+14, 1), 0))</f>
        <v>31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9.9999999999999964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2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9.9999999999999964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9.9999999999999964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9.9999999999999964</v>
      </c>
      <c r="AT6" s="17"/>
      <c r="AU6" s="25">
        <f>'Week 1 Roster'!A6</f>
        <v>10298</v>
      </c>
      <c r="AV6" s="25">
        <f>'Week 2 Roster'!A6</f>
        <v>10298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10393</v>
      </c>
      <c r="B7" s="28">
        <f t="shared" ca="1" si="9"/>
        <v>10393</v>
      </c>
      <c r="C7" s="28" t="str">
        <f ca="1">IF($A7=0,"",VLOOKUP($B7,Employees!$A:$G,2,FALSE))</f>
        <v>TingHsun</v>
      </c>
      <c r="D7" s="28" t="str">
        <f ca="1">IF($A7=0,"",VLOOKUP($B7,Employees!$A:$G,3,FALSE))</f>
        <v>Lin</v>
      </c>
      <c r="E7" s="26">
        <f ca="1">IF($A7=0,"",VLOOKUP($B7,Employees!$A:$G,5,FALSE))</f>
        <v>34197</v>
      </c>
      <c r="F7" s="13">
        <f ca="1">IF($E7="","",ROUNDDOWN(YEARFRAC($E7, 'Week 1 Roster'!$D$1-1, 1), 0))</f>
        <v>31</v>
      </c>
      <c r="G7" s="13">
        <f ca="1">IF($E7="","",ROUNDDOWN(YEARFRAC($E7, 'Week 1 Roster'!$D$1+14, 1), 0))</f>
        <v>31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35.5</v>
      </c>
      <c r="L7" s="14">
        <f t="shared" ca="1" si="12"/>
        <v>5.5</v>
      </c>
      <c r="M7" s="14">
        <f t="shared" ca="1" si="13"/>
        <v>6.0000000000000009</v>
      </c>
      <c r="N7" s="14">
        <f t="shared" ca="1" si="14"/>
        <v>0</v>
      </c>
      <c r="O7" s="14">
        <f t="shared" ca="1" si="15"/>
        <v>5.5000000000000044</v>
      </c>
      <c r="P7" s="14">
        <f t="shared" ca="1" si="16"/>
        <v>1.5</v>
      </c>
      <c r="Q7" s="28">
        <f t="shared" ca="1" si="17"/>
        <v>7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54.000000000000007</v>
      </c>
      <c r="W7" s="17">
        <f ca="1">IF($A7=0,0,SUMIF('Week 1 Roster'!$AZ:$AZ,$B7,'Week 1 Roster'!$AE:$AE))</f>
        <v>29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5.5000000000000044</v>
      </c>
      <c r="AB7" s="17">
        <f ca="1">IF($A7=0,0,SUMIF('Week 1 Roster'!$AZ:$AZ,$B7,'Week 1 Roster'!$AO:$AO))</f>
        <v>1.5</v>
      </c>
      <c r="AC7" s="38">
        <f ca="1">IF($A7=0,0,SUMIF('Week 1 Roster'!$AZ:$AZ,$B7,'Week 1 Roster'!$AP:$AP))</f>
        <v>4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36.000000000000007</v>
      </c>
      <c r="AI7" s="17">
        <f ca="1">IF($A7=0,0,SUMIF('Week 2 Roster'!$AZ:$AZ,$B7,'Week 2 Roster'!$AE:$AE))</f>
        <v>6.5000000000000009</v>
      </c>
      <c r="AJ7" s="17">
        <f ca="1">IF($A7=0,0,SUMIF('Week 2 Roster'!$AZ:$AZ,$B7,'Week 2 Roster'!$AG:$AG))</f>
        <v>5.5</v>
      </c>
      <c r="AK7" s="17">
        <f ca="1">IF($A7=0,0,SUMIF('Week 2 Roster'!$AZ:$AZ,$B7,'Week 2 Roster'!$AI:$AI))</f>
        <v>6.0000000000000009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18</v>
      </c>
      <c r="AT7" s="17"/>
      <c r="AU7" s="25">
        <f>'Week 1 Roster'!A7</f>
        <v>10393</v>
      </c>
      <c r="AV7" s="25">
        <f>'Week 2 Roster'!A7</f>
        <v>10393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10230</v>
      </c>
      <c r="B8" s="28">
        <f t="shared" ca="1" si="9"/>
        <v>10230</v>
      </c>
      <c r="C8" s="28" t="str">
        <f ca="1">IF($A8=0,"",VLOOKUP($B8,Employees!$A:$G,2,FALSE))</f>
        <v>Shou-Feng</v>
      </c>
      <c r="D8" s="28" t="str">
        <f ca="1">IF($A8=0,"",VLOOKUP($B8,Employees!$A:$G,3,FALSE))</f>
        <v>Wang</v>
      </c>
      <c r="E8" s="26">
        <f ca="1">IF($A8=0,"",VLOOKUP($B8,Employees!$A:$G,5,FALSE))</f>
        <v>34408</v>
      </c>
      <c r="F8" s="13">
        <f ca="1">IF($E8="","",ROUNDDOWN(YEARFRAC($E8, 'Week 1 Roster'!$D$1-1, 1), 0))</f>
        <v>30</v>
      </c>
      <c r="G8" s="13">
        <f ca="1">IF($E8="","",ROUNDDOWN(YEARFRAC($E8, 'Week 1 Roster'!$D$1+14, 1), 0))</f>
        <v>30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46.5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8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46.5</v>
      </c>
      <c r="W8" s="17">
        <f ca="1">IF($A8=0,0,SUMIF('Week 1 Roster'!$AZ:$AZ,$B8,'Week 1 Roster'!$AE:$AE))</f>
        <v>24.000000000000004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4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24.000000000000004</v>
      </c>
      <c r="AI8" s="17">
        <f ca="1">IF($A8=0,0,SUMIF('Week 2 Roster'!$AZ:$AZ,$B8,'Week 2 Roster'!$AE:$AE))</f>
        <v>22.5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4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22.5</v>
      </c>
      <c r="AT8" s="17"/>
      <c r="AU8" s="25">
        <f>'Week 1 Roster'!A8</f>
        <v>10230</v>
      </c>
      <c r="AV8" s="25">
        <f>'Week 2 Roster'!A8</f>
        <v>10230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10333</v>
      </c>
      <c r="B9" s="28">
        <f t="shared" ca="1" si="9"/>
        <v>10333</v>
      </c>
      <c r="C9" s="28" t="str">
        <f ca="1">IF($A9=0,"",VLOOKUP($B9,Employees!$A:$G,2,FALSE))</f>
        <v>YuHao</v>
      </c>
      <c r="D9" s="28" t="str">
        <f ca="1">IF($A9=0,"",VLOOKUP($B9,Employees!$A:$G,3,FALSE))</f>
        <v>Liu</v>
      </c>
      <c r="E9" s="26">
        <f ca="1">IF($A9=0,"",VLOOKUP($B9,Employees!$A:$G,5,FALSE))</f>
        <v>37236</v>
      </c>
      <c r="F9" s="13">
        <f ca="1">IF($E9="","",ROUNDDOWN(YEARFRAC($E9, 'Week 1 Roster'!$D$1-1, 1), 0))</f>
        <v>22</v>
      </c>
      <c r="G9" s="13">
        <f ca="1">IF($E9="","",ROUNDDOWN(YEARFRAC($E9, 'Week 1 Roster'!$D$1+14, 1), 0))</f>
        <v>22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SS</v>
      </c>
      <c r="K9" s="14">
        <f t="shared" ca="1" si="11"/>
        <v>0</v>
      </c>
      <c r="L9" s="14">
        <f t="shared" ca="1" si="12"/>
        <v>0</v>
      </c>
      <c r="M9" s="14">
        <f t="shared" ca="1" si="13"/>
        <v>11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11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11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11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10354</v>
      </c>
      <c r="B10" s="28">
        <f t="shared" ca="1" si="9"/>
        <v>10354</v>
      </c>
      <c r="C10" s="28" t="str">
        <f ca="1">IF($A10=0,"",VLOOKUP($B10,Employees!$A:$G,2,FALSE))</f>
        <v>QiHao</v>
      </c>
      <c r="D10" s="28" t="str">
        <f ca="1">IF($A10=0,"",VLOOKUP($B10,Employees!$A:$G,3,FALSE))</f>
        <v>Michael</v>
      </c>
      <c r="E10" s="26">
        <f ca="1">IF($A10=0,"",VLOOKUP($B10,Employees!$A:$G,5,FALSE))</f>
        <v>36670</v>
      </c>
      <c r="F10" s="13">
        <f ca="1">IF($E10="","",ROUNDDOWN(YEARFRAC($E10, 'Week 1 Roster'!$D$1-1, 1), 0))</f>
        <v>24</v>
      </c>
      <c r="G10" s="13">
        <f ca="1">IF($E10="","",ROUNDDOWN(YEARFRAC($E10, 'Week 1 Roster'!$D$1+14, 1), 0))</f>
        <v>24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4.9999999999999982</v>
      </c>
      <c r="L10" s="14">
        <f t="shared" ca="1" si="12"/>
        <v>0</v>
      </c>
      <c r="M10" s="14">
        <f t="shared" ca="1" si="13"/>
        <v>4.9999999999999982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2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9.9999999999999964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4.9999999999999982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1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4.9999999999999982</v>
      </c>
      <c r="AI10" s="17">
        <f ca="1">IF($A10=0,0,SUMIF('Week 2 Roster'!$AZ:$AZ,$B10,'Week 2 Roster'!$AE:$AE))</f>
        <v>4.9999999999999982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4.9999999999999982</v>
      </c>
      <c r="AT10" s="17"/>
      <c r="AU10" s="25">
        <f>'Week 1 Roster'!A10</f>
        <v>10333</v>
      </c>
      <c r="AV10" s="25">
        <f>'Week 2 Roster'!A10</f>
        <v>10354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10354</v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167</v>
      </c>
      <c r="C22" s="14">
        <f t="shared" si="2"/>
        <v>53.5</v>
      </c>
      <c r="D22" s="14">
        <f t="shared" si="3"/>
        <v>50.5</v>
      </c>
      <c r="E22" s="14">
        <f t="shared" si="4"/>
        <v>0</v>
      </c>
      <c r="F22" s="14">
        <f t="shared" si="5"/>
        <v>51.500000000000014</v>
      </c>
      <c r="G22" s="14">
        <f t="shared" si="6"/>
        <v>37.5</v>
      </c>
      <c r="H22" s="28">
        <f t="shared" si="7"/>
        <v>54</v>
      </c>
      <c r="I22" s="14">
        <f t="shared" si="8"/>
        <v>9.5</v>
      </c>
      <c r="J22" s="14">
        <f t="shared" si="9"/>
        <v>0</v>
      </c>
      <c r="K22" s="14">
        <f t="shared" si="10"/>
        <v>0</v>
      </c>
      <c r="L22" s="14">
        <f t="shared" si="11"/>
        <v>369.5</v>
      </c>
      <c r="N22" s="17">
        <f>IF(ISBLANK($A22),0,SUMIF('Week 1 Roster'!$B:$B,$A22,'Week 1 Roster'!$AE:$AE))</f>
        <v>81.5</v>
      </c>
      <c r="O22" s="17">
        <f>IF(ISBLANK($A22),0,SUMIF('Week 1 Roster'!$B:$B,$A22,'Week 1 Roster'!$AG:$AG))</f>
        <v>27</v>
      </c>
      <c r="P22" s="17">
        <f>IF(ISBLANK($A22),0,SUMIF('Week 1 Roster'!$B:$B,$A22,'Week 1 Roster'!$AI:$AI))</f>
        <v>25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27.500000000000011</v>
      </c>
      <c r="S22" s="17">
        <f>IF(ISBLANK($A22),0,SUMIF('Week 1 Roster'!$B:$B,$A22,'Week 1 Roster'!$AO:$AO))</f>
        <v>18</v>
      </c>
      <c r="T22" s="38">
        <f>IF(ISBLANK($A22),0,SUMIF('Week 1 Roster'!$B:$B,$A22,'Week 1 Roster'!$AP:$AP))</f>
        <v>26</v>
      </c>
      <c r="U22" s="17">
        <f>IF(ISBLANK($A22),0,SUMIF('Week 1 Roster'!$B:$B,$A22,'Week 1 Roster'!$AQ:$AQ))</f>
        <v>9.5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188.5</v>
      </c>
      <c r="Z22" s="17">
        <f>IF(ISBLANK($A22),0,SUMIF('Week 2 Roster'!$B:$B,$A22,'Week 2 Roster'!$AE:$AE))</f>
        <v>85.499999999999986</v>
      </c>
      <c r="AA22" s="17">
        <f>IF(ISBLANK($A22),0,SUMIF('Week 2 Roster'!$B:$B,$A22,'Week 2 Roster'!$AG:$AG))</f>
        <v>26.5</v>
      </c>
      <c r="AB22" s="17">
        <f>IF(ISBLANK($A22),0,SUMIF('Week 2 Roster'!$B:$B,$A22,'Week 2 Roster'!$AI:$AI))</f>
        <v>25.5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24.000000000000007</v>
      </c>
      <c r="AE22" s="17">
        <f>IF(ISBLANK($A22),0,SUMIF('Week 2 Roster'!$B:$B,$A22,'Week 2 Roster'!$AO:$AO))</f>
        <v>19.5</v>
      </c>
      <c r="AF22" s="38">
        <f>IF(ISBLANK($A22),0,SUMIF('Week 2 Roster'!$B:$B,$A22,'Week 2 Roster'!$AP:$AP))</f>
        <v>28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181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abSelected="1" topLeftCell="A330" zoomScale="186" zoomScaleNormal="186" workbookViewId="0">
      <selection activeCell="F337" sqref="F337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76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2024-09-02T06:53:13Z</dcterms:modified>
</cp:coreProperties>
</file>