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4DC4BF5D-916B-1B44-BCE1-5245D6749177}" xr6:coauthVersionLast="47" xr6:coauthVersionMax="47" xr10:uidLastSave="{00000000-0000-0000-0000-000000000000}"/>
  <bookViews>
    <workbookView xWindow="0" yWindow="740" windowWidth="29040" windowHeight="1572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M23" i="2" s="1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R22" i="2" s="1"/>
  <c r="BQ22" i="2"/>
  <c r="BP22" i="2"/>
  <c r="BO22" i="2"/>
  <c r="BN22" i="2"/>
  <c r="BL22" i="2"/>
  <c r="L22" i="2" s="1"/>
  <c r="BK22" i="2"/>
  <c r="BM22" i="2" s="1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M21" i="2" s="1"/>
  <c r="BL21" i="2"/>
  <c r="BK21" i="2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B20" i="2" s="1"/>
  <c r="CA20" i="2"/>
  <c r="BZ20" i="2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M19" i="2" s="1"/>
  <c r="BL19" i="2"/>
  <c r="BK19" i="2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CB18" i="2" s="1"/>
  <c r="CA18" i="2"/>
  <c r="BZ18" i="2"/>
  <c r="BY18" i="2"/>
  <c r="BX18" i="2"/>
  <c r="BV18" i="2"/>
  <c r="BU18" i="2"/>
  <c r="BW18" i="2" s="1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M17" i="2" s="1"/>
  <c r="BL17" i="2"/>
  <c r="BK17" i="2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BZ16" i="2"/>
  <c r="CA16" i="2" s="1"/>
  <c r="BY16" i="2"/>
  <c r="BX16" i="2"/>
  <c r="BU16" i="2"/>
  <c r="BT16" i="2"/>
  <c r="BS16" i="2"/>
  <c r="BP16" i="2"/>
  <c r="BQ16" i="2" s="1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E15" i="2"/>
  <c r="CF15" i="2" s="1"/>
  <c r="X15" i="2" s="1"/>
  <c r="CD15" i="2"/>
  <c r="CC15" i="2"/>
  <c r="CA15" i="2"/>
  <c r="BZ15" i="2"/>
  <c r="BY15" i="2"/>
  <c r="BX15" i="2"/>
  <c r="BW15" i="2" s="1"/>
  <c r="BV15" i="2"/>
  <c r="BU15" i="2"/>
  <c r="BT15" i="2"/>
  <c r="BS15" i="2"/>
  <c r="BP15" i="2"/>
  <c r="BO15" i="2"/>
  <c r="BN15" i="2"/>
  <c r="BM15" i="2" s="1"/>
  <c r="BL15" i="2"/>
  <c r="BK15" i="2"/>
  <c r="BJ15" i="2"/>
  <c r="BI15" i="2"/>
  <c r="BF15" i="2"/>
  <c r="BG15" i="2" s="1"/>
  <c r="BE15" i="2"/>
  <c r="BD15" i="2"/>
  <c r="BC15" i="2" s="1"/>
  <c r="BB15" i="2"/>
  <c r="BA15" i="2"/>
  <c r="CI14" i="2"/>
  <c r="CH14" i="2"/>
  <c r="CE14" i="2"/>
  <c r="CF14" i="2" s="1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F14" i="2"/>
  <c r="BG14" i="2" s="1"/>
  <c r="I14" i="2" s="1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U13" i="2"/>
  <c r="BV13" i="2" s="1"/>
  <c r="R13" i="2" s="1"/>
  <c r="BT13" i="2"/>
  <c r="BS13" i="2"/>
  <c r="BP13" i="2"/>
  <c r="BQ13" i="2" s="1"/>
  <c r="BO13" i="2"/>
  <c r="BN13" i="2"/>
  <c r="BM13" i="2" s="1"/>
  <c r="BL13" i="2"/>
  <c r="BK13" i="2"/>
  <c r="BJ13" i="2"/>
  <c r="BI13" i="2"/>
  <c r="BG13" i="2"/>
  <c r="BF13" i="2"/>
  <c r="BE13" i="2"/>
  <c r="BD13" i="2"/>
  <c r="BC13" i="2" s="1"/>
  <c r="BB13" i="2"/>
  <c r="BA13" i="2"/>
  <c r="CI12" i="2"/>
  <c r="CH12" i="2"/>
  <c r="CE12" i="2"/>
  <c r="CF12" i="2" s="1"/>
  <c r="CD12" i="2"/>
  <c r="CC12" i="2"/>
  <c r="BZ12" i="2"/>
  <c r="CA12" i="2" s="1"/>
  <c r="BY12" i="2"/>
  <c r="BX12" i="2"/>
  <c r="BU12" i="2"/>
  <c r="BT12" i="2"/>
  <c r="BS12" i="2"/>
  <c r="BR12" i="2" s="1"/>
  <c r="BQ12" i="2"/>
  <c r="BP12" i="2"/>
  <c r="BO12" i="2"/>
  <c r="BN12" i="2"/>
  <c r="BK12" i="2"/>
  <c r="BJ12" i="2"/>
  <c r="BI12" i="2"/>
  <c r="BF12" i="2"/>
  <c r="BG12" i="2" s="1"/>
  <c r="BE12" i="2"/>
  <c r="BD12" i="2"/>
  <c r="BA12" i="2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F11" i="2"/>
  <c r="BE11" i="2"/>
  <c r="BD11" i="2"/>
  <c r="BC11" i="2" s="1"/>
  <c r="BB11" i="2"/>
  <c r="BA11" i="2"/>
  <c r="CI10" i="2"/>
  <c r="CH10" i="2"/>
  <c r="CE10" i="2"/>
  <c r="CF10" i="2" s="1"/>
  <c r="CD10" i="2"/>
  <c r="CC10" i="2"/>
  <c r="BZ10" i="2"/>
  <c r="CA10" i="2" s="1"/>
  <c r="U10" i="2" s="1"/>
  <c r="BY10" i="2"/>
  <c r="BX10" i="2"/>
  <c r="BV10" i="2"/>
  <c r="BU10" i="2"/>
  <c r="BT10" i="2"/>
  <c r="BS10" i="2"/>
  <c r="BR10" i="2" s="1"/>
  <c r="BQ10" i="2"/>
  <c r="BP10" i="2"/>
  <c r="BO10" i="2"/>
  <c r="BN10" i="2"/>
  <c r="BK10" i="2"/>
  <c r="BJ10" i="2"/>
  <c r="BI10" i="2"/>
  <c r="BH10" i="2" s="1"/>
  <c r="BG10" i="2"/>
  <c r="BF10" i="2"/>
  <c r="BE10" i="2"/>
  <c r="BD10" i="2"/>
  <c r="BB10" i="2"/>
  <c r="BA10" i="2"/>
  <c r="BC10" i="2" s="1"/>
  <c r="CI9" i="2"/>
  <c r="CH9" i="2"/>
  <c r="CF9" i="2"/>
  <c r="X9" i="2" s="1"/>
  <c r="CE9" i="2"/>
  <c r="CD9" i="2"/>
  <c r="CC9" i="2"/>
  <c r="CA9" i="2"/>
  <c r="BZ9" i="2"/>
  <c r="CB9" i="2" s="1"/>
  <c r="BY9" i="2"/>
  <c r="BX9" i="2"/>
  <c r="BU9" i="2"/>
  <c r="BV9" i="2" s="1"/>
  <c r="R9" i="2" s="1"/>
  <c r="BT9" i="2"/>
  <c r="BS9" i="2"/>
  <c r="BP9" i="2"/>
  <c r="BQ9" i="2" s="1"/>
  <c r="BO9" i="2"/>
  <c r="BN9" i="2"/>
  <c r="BL9" i="2"/>
  <c r="BK9" i="2"/>
  <c r="BJ9" i="2"/>
  <c r="BI9" i="2"/>
  <c r="BF9" i="2"/>
  <c r="BG9" i="2" s="1"/>
  <c r="BE9" i="2"/>
  <c r="BD9" i="2"/>
  <c r="BA9" i="2"/>
  <c r="BB9" i="2" s="1"/>
  <c r="CI8" i="2"/>
  <c r="CH8" i="2"/>
  <c r="CE8" i="2"/>
  <c r="CF8" i="2" s="1"/>
  <c r="CD8" i="2"/>
  <c r="CC8" i="2"/>
  <c r="BZ8" i="2"/>
  <c r="CA8" i="2" s="1"/>
  <c r="U8" i="2" s="1"/>
  <c r="BY8" i="2"/>
  <c r="BX8" i="2"/>
  <c r="BU8" i="2"/>
  <c r="BT8" i="2"/>
  <c r="BS8" i="2"/>
  <c r="BR8" i="2" s="1"/>
  <c r="BQ8" i="2"/>
  <c r="BP8" i="2"/>
  <c r="BO8" i="2"/>
  <c r="BN8" i="2"/>
  <c r="BL8" i="2"/>
  <c r="BK8" i="2"/>
  <c r="BJ8" i="2"/>
  <c r="BI8" i="2"/>
  <c r="BF8" i="2"/>
  <c r="BG8" i="2" s="1"/>
  <c r="BE8" i="2"/>
  <c r="BD8" i="2"/>
  <c r="BA8" i="2"/>
  <c r="BB8" i="2" s="1"/>
  <c r="F8" i="2" s="1"/>
  <c r="CI7" i="2"/>
  <c r="CH7" i="2"/>
  <c r="CE7" i="2"/>
  <c r="CF7" i="2" s="1"/>
  <c r="CD7" i="2"/>
  <c r="CC7" i="2"/>
  <c r="BZ7" i="2"/>
  <c r="CA7" i="2" s="1"/>
  <c r="BY7" i="2"/>
  <c r="BX7" i="2"/>
  <c r="BW7" i="2" s="1"/>
  <c r="BV7" i="2"/>
  <c r="BU7" i="2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CA5" i="2"/>
  <c r="BZ5" i="2"/>
  <c r="CB5" i="2" s="1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E4" i="2"/>
  <c r="CF4" i="2" s="1"/>
  <c r="CD4" i="2"/>
  <c r="CC4" i="2"/>
  <c r="BZ4" i="2"/>
  <c r="CA4" i="2" s="1"/>
  <c r="BY4" i="2"/>
  <c r="BX4" i="2"/>
  <c r="BU4" i="2"/>
  <c r="BT4" i="2"/>
  <c r="BS4" i="2"/>
  <c r="BP4" i="2"/>
  <c r="BQ4" i="2" s="1"/>
  <c r="BO4" i="2"/>
  <c r="BN4" i="2"/>
  <c r="BK4" i="2"/>
  <c r="BL4" i="2" s="1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BZ3" i="2"/>
  <c r="CA3" i="2" s="1"/>
  <c r="BY3" i="2"/>
  <c r="BX3" i="2"/>
  <c r="BU3" i="2"/>
  <c r="BV3" i="2" s="1"/>
  <c r="BT3" i="2"/>
  <c r="BS3" i="2"/>
  <c r="BP3" i="2"/>
  <c r="BQ3" i="2" s="1"/>
  <c r="O3" i="2" s="1"/>
  <c r="BO3" i="2"/>
  <c r="BN3" i="2"/>
  <c r="BM3" i="2" s="1"/>
  <c r="BL3" i="2"/>
  <c r="BK3" i="2"/>
  <c r="BJ3" i="2"/>
  <c r="BI3" i="2"/>
  <c r="BF3" i="2"/>
  <c r="BG3" i="2" s="1"/>
  <c r="BE3" i="2"/>
  <c r="BD3" i="2"/>
  <c r="BA3" i="2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O2" i="2"/>
  <c r="BN2" i="2"/>
  <c r="BK2" i="2"/>
  <c r="BJ2" i="2"/>
  <c r="BI2" i="2"/>
  <c r="BF2" i="2"/>
  <c r="BG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F17" i="18"/>
  <c r="BE17" i="18"/>
  <c r="BD17" i="18"/>
  <c r="BA17" i="18"/>
  <c r="CI16" i="18"/>
  <c r="CH16" i="18"/>
  <c r="CE16" i="18"/>
  <c r="CF16" i="18" s="1"/>
  <c r="X16" i="18" s="1"/>
  <c r="CD16" i="18"/>
  <c r="CC16" i="18"/>
  <c r="BZ16" i="18"/>
  <c r="BY16" i="18"/>
  <c r="BX16" i="18"/>
  <c r="BU16" i="18"/>
  <c r="BT16" i="18"/>
  <c r="BS16" i="18"/>
  <c r="BR16" i="18"/>
  <c r="BP16" i="18"/>
  <c r="BQ16" i="18" s="1"/>
  <c r="BO16" i="18"/>
  <c r="BN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P13" i="18"/>
  <c r="BQ13" i="18" s="1"/>
  <c r="BO13" i="18"/>
  <c r="BN13" i="18"/>
  <c r="BK13" i="18"/>
  <c r="BJ13" i="18"/>
  <c r="BI13" i="18"/>
  <c r="BF13" i="18"/>
  <c r="BG13" i="18" s="1"/>
  <c r="BE13" i="18"/>
  <c r="BD13" i="18"/>
  <c r="BA13" i="18"/>
  <c r="CI12" i="18"/>
  <c r="CH12" i="18"/>
  <c r="CF12" i="18"/>
  <c r="CE12" i="18"/>
  <c r="CD12" i="18"/>
  <c r="CC12" i="18"/>
  <c r="BZ12" i="18"/>
  <c r="BY12" i="18"/>
  <c r="BX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F11" i="18"/>
  <c r="BG11" i="18" s="1"/>
  <c r="BH11" i="18" s="1"/>
  <c r="BE11" i="18"/>
  <c r="BD11" i="18"/>
  <c r="BA11" i="18"/>
  <c r="CI10" i="18"/>
  <c r="CH10" i="18"/>
  <c r="CE10" i="18"/>
  <c r="CF10" i="18" s="1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F8" i="18"/>
  <c r="CE8" i="18"/>
  <c r="CD8" i="18"/>
  <c r="CC8" i="18"/>
  <c r="BZ8" i="18"/>
  <c r="BY8" i="18"/>
  <c r="BX8" i="18"/>
  <c r="BU8" i="18"/>
  <c r="BV8" i="18" s="1"/>
  <c r="BT8" i="18"/>
  <c r="BS8" i="18"/>
  <c r="BP8" i="18"/>
  <c r="BO8" i="18"/>
  <c r="BN8" i="18"/>
  <c r="BM8" i="18"/>
  <c r="BL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CA7" i="18" s="1"/>
  <c r="CB7" i="18" s="1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G6" i="18"/>
  <c r="CF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L6" i="18"/>
  <c r="BM6" i="18" s="1"/>
  <c r="BK6" i="18"/>
  <c r="BJ6" i="18"/>
  <c r="BI6" i="18"/>
  <c r="BF6" i="18"/>
  <c r="BE6" i="18"/>
  <c r="BD6" i="18"/>
  <c r="BA6" i="18"/>
  <c r="CI5" i="18"/>
  <c r="CH5" i="18"/>
  <c r="CE5" i="18"/>
  <c r="CD5" i="18"/>
  <c r="CC5" i="18"/>
  <c r="CB5" i="18"/>
  <c r="CA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G4" i="18"/>
  <c r="CF4" i="18"/>
  <c r="CE4" i="18"/>
  <c r="CD4" i="18"/>
  <c r="CC4" i="18"/>
  <c r="BZ4" i="18"/>
  <c r="BY4" i="18"/>
  <c r="BX4" i="18"/>
  <c r="BV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AZ15" i="18" s="1"/>
  <c r="A15" i="18" s="1"/>
  <c r="AV15" i="12" s="1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V20" i="19"/>
  <c r="V22" i="19"/>
  <c r="V26" i="19"/>
  <c r="V28" i="19"/>
  <c r="V30" i="19"/>
  <c r="V32" i="19"/>
  <c r="J32" i="19" s="1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V132" i="19"/>
  <c r="V134" i="19"/>
  <c r="V136" i="19"/>
  <c r="V138" i="19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G1" i="2"/>
  <c r="J1" i="2" s="1"/>
  <c r="M1" i="2" s="1"/>
  <c r="O1" i="2" s="1"/>
  <c r="BR1" i="2" s="1"/>
  <c r="I96" i="2"/>
  <c r="F97" i="2"/>
  <c r="L27" i="2"/>
  <c r="F37" i="2"/>
  <c r="L97" i="2"/>
  <c r="L31" i="2"/>
  <c r="I98" i="2"/>
  <c r="O36" i="2"/>
  <c r="I34" i="2"/>
  <c r="L39" i="2"/>
  <c r="L99" i="2"/>
  <c r="F17" i="2"/>
  <c r="O39" i="2"/>
  <c r="O32" i="2"/>
  <c r="F33" i="2"/>
  <c r="I38" i="2"/>
  <c r="O98" i="2"/>
  <c r="L35" i="2"/>
  <c r="F13" i="2"/>
  <c r="I33" i="2"/>
  <c r="O20" i="2"/>
  <c r="F40" i="2"/>
  <c r="O40" i="2"/>
  <c r="F95" i="2"/>
  <c r="F11" i="2"/>
  <c r="L15" i="2"/>
  <c r="F32" i="2"/>
  <c r="U79" i="18"/>
  <c r="R24" i="18"/>
  <c r="F78" i="18"/>
  <c r="O7" i="18"/>
  <c r="O15" i="18"/>
  <c r="R78" i="18"/>
  <c r="L81" i="18"/>
  <c r="U5" i="2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I29" i="18"/>
  <c r="U25" i="18"/>
  <c r="L14" i="18"/>
  <c r="O39" i="18"/>
  <c r="I65" i="18"/>
  <c r="X2" i="18"/>
  <c r="U9" i="18"/>
  <c r="U68" i="18"/>
  <c r="I70" i="18"/>
  <c r="U99" i="18"/>
  <c r="O72" i="18"/>
  <c r="X6" i="18"/>
  <c r="I68" i="18"/>
  <c r="I53" i="18"/>
  <c r="U57" i="18"/>
  <c r="I61" i="18"/>
  <c r="O62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F12" i="18"/>
  <c r="R14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X11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2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Z23" i="19"/>
  <c r="AC23" i="19"/>
  <c r="AB23" i="19"/>
  <c r="AE23" i="19"/>
  <c r="AA23" i="19"/>
  <c r="AD23" i="19"/>
  <c r="BR13" i="18" l="1"/>
  <c r="BR3" i="18"/>
  <c r="I175" i="19"/>
  <c r="I86" i="19"/>
  <c r="J140" i="19"/>
  <c r="I13" i="18"/>
  <c r="BH13" i="18"/>
  <c r="CG16" i="18"/>
  <c r="CG12" i="18"/>
  <c r="X10" i="18"/>
  <c r="CG10" i="18"/>
  <c r="CA15" i="18"/>
  <c r="U15" i="18" s="1"/>
  <c r="BV12" i="18"/>
  <c r="R12" i="18" s="1"/>
  <c r="R8" i="18"/>
  <c r="BW8" i="18"/>
  <c r="BW4" i="18"/>
  <c r="BL16" i="18"/>
  <c r="BM16" i="18" s="1"/>
  <c r="J146" i="19"/>
  <c r="K30" i="19"/>
  <c r="BG17" i="18"/>
  <c r="BH17" i="18" s="1"/>
  <c r="J130" i="19"/>
  <c r="I170" i="19"/>
  <c r="BV16" i="18"/>
  <c r="R16" i="18" s="1"/>
  <c r="BB6" i="18"/>
  <c r="BC6" i="18" s="1"/>
  <c r="CG5" i="2"/>
  <c r="BH14" i="2"/>
  <c r="BH2" i="2"/>
  <c r="CB16" i="2"/>
  <c r="BR16" i="2"/>
  <c r="BQ15" i="2"/>
  <c r="O15" i="2" s="1"/>
  <c r="BL12" i="2"/>
  <c r="BM12" i="2" s="1"/>
  <c r="CG15" i="2"/>
  <c r="BR4" i="2"/>
  <c r="BR2" i="2"/>
  <c r="BH12" i="2"/>
  <c r="BG11" i="2"/>
  <c r="BH11" i="2" s="1"/>
  <c r="BH15" i="2"/>
  <c r="BB12" i="2"/>
  <c r="BC12" i="2" s="1"/>
  <c r="BB3" i="2"/>
  <c r="F3" i="2" s="1"/>
  <c r="CG7" i="2"/>
  <c r="CB12" i="2"/>
  <c r="CB8" i="2"/>
  <c r="BV4" i="2"/>
  <c r="R4" i="2" s="1"/>
  <c r="BW3" i="2"/>
  <c r="BW13" i="2"/>
  <c r="BV8" i="2"/>
  <c r="BW8" i="2" s="1"/>
  <c r="I132" i="19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J27" i="19" s="1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5" i="2"/>
  <c r="BM7" i="2"/>
  <c r="BM8" i="2"/>
  <c r="BH8" i="2"/>
  <c r="BH7" i="2"/>
  <c r="BH4" i="2"/>
  <c r="BH6" i="2"/>
  <c r="BC9" i="2"/>
  <c r="BC5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O11" i="2" s="1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H12" i="18"/>
  <c r="BR38" i="18"/>
  <c r="CB42" i="18"/>
  <c r="BM13" i="18"/>
  <c r="BC29" i="18"/>
  <c r="BM7" i="18"/>
  <c r="CG31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CB18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L5" i="18" s="1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X17" i="18" s="1"/>
  <c r="BG18" i="18"/>
  <c r="BH18" i="18" s="1"/>
  <c r="BQ18" i="18"/>
  <c r="O18" i="18" s="1"/>
  <c r="CA18" i="18"/>
  <c r="BB19" i="18"/>
  <c r="F19" i="18" s="1"/>
  <c r="BL19" i="18"/>
  <c r="BM19" i="18" s="1"/>
  <c r="BV19" i="18"/>
  <c r="CF19" i="18"/>
  <c r="CG19" i="18" s="1"/>
  <c r="BG20" i="18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X22" i="2"/>
  <c r="R40" i="2"/>
  <c r="L51" i="2"/>
  <c r="O28" i="2"/>
  <c r="O19" i="2"/>
  <c r="I13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L2" i="2"/>
  <c r="I2" i="2"/>
  <c r="R2" i="2"/>
  <c r="N1" i="2"/>
  <c r="P1" i="2"/>
  <c r="AJ3" i="19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X5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O6" i="18"/>
  <c r="R7" i="18"/>
  <c r="U8" i="18"/>
  <c r="X9" i="18"/>
  <c r="I12" i="18"/>
  <c r="R13" i="18"/>
  <c r="U14" i="18"/>
  <c r="X15" i="18"/>
  <c r="F17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X4" i="18"/>
  <c r="O5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L15" i="18"/>
  <c r="O16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B15" i="19"/>
  <c r="G7" i="19"/>
  <c r="E7" i="19"/>
  <c r="B23" i="19"/>
  <c r="D23" i="19"/>
  <c r="C3" i="19"/>
  <c r="F10" i="19"/>
  <c r="G14" i="19"/>
  <c r="C18" i="19"/>
  <c r="B18" i="19"/>
  <c r="F15" i="19"/>
  <c r="F7" i="19"/>
  <c r="X2" i="2"/>
  <c r="F18" i="19"/>
  <c r="E23" i="19"/>
  <c r="I11" i="2"/>
  <c r="U11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F23" i="19"/>
  <c r="D10" i="19"/>
  <c r="F2" i="19"/>
  <c r="D7" i="19"/>
  <c r="F13" i="19"/>
  <c r="X2" i="19"/>
  <c r="X3" i="19"/>
  <c r="X10" i="19"/>
  <c r="X14" i="19"/>
  <c r="X13" i="19"/>
  <c r="X18" i="19"/>
  <c r="X15" i="19"/>
  <c r="X7" i="19"/>
  <c r="X20" i="19"/>
  <c r="C14" i="19"/>
  <c r="G23" i="19"/>
  <c r="F3" i="19"/>
  <c r="G13" i="19"/>
  <c r="G15" i="19"/>
  <c r="E10" i="19"/>
  <c r="E14" i="19"/>
  <c r="C7" i="19"/>
  <c r="C2" i="19"/>
  <c r="E3" i="19"/>
  <c r="AJ5" i="19"/>
  <c r="AJ7" i="19"/>
  <c r="G2" i="19"/>
  <c r="AJ2" i="19"/>
  <c r="AJ19" i="19"/>
  <c r="AJ6" i="19"/>
  <c r="AJ15" i="19"/>
  <c r="E20" i="19"/>
  <c r="AJ20" i="19"/>
  <c r="BS1" i="2"/>
  <c r="BO1" i="2"/>
  <c r="BD1" i="2"/>
  <c r="A2" i="12" a="1"/>
  <c r="R3" i="18" l="1"/>
  <c r="BM5" i="18"/>
  <c r="I4" i="18"/>
  <c r="CG17" i="18"/>
  <c r="CG7" i="18"/>
  <c r="CB15" i="18"/>
  <c r="U4" i="18"/>
  <c r="AB4" i="18" s="1"/>
  <c r="BW12" i="18"/>
  <c r="L16" i="18"/>
  <c r="CK16" i="18" s="1"/>
  <c r="AP16" i="18" s="1"/>
  <c r="I18" i="18"/>
  <c r="R17" i="18"/>
  <c r="BW16" i="18"/>
  <c r="I14" i="18"/>
  <c r="F13" i="18"/>
  <c r="AB13" i="18" s="1"/>
  <c r="F11" i="18"/>
  <c r="F6" i="18"/>
  <c r="AB6" i="18" s="1"/>
  <c r="F2" i="2"/>
  <c r="BC3" i="2"/>
  <c r="BW4" i="2"/>
  <c r="BR15" i="2"/>
  <c r="L12" i="2"/>
  <c r="CK12" i="2" s="1"/>
  <c r="AP12" i="2" s="1"/>
  <c r="T14" i="19" s="1"/>
  <c r="H14" i="19" s="1"/>
  <c r="BR11" i="2"/>
  <c r="F16" i="2"/>
  <c r="R8" i="2"/>
  <c r="AB8" i="2" s="1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AB6" i="2" s="1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L20" i="19"/>
  <c r="BC2" i="18"/>
  <c r="AB79" i="18"/>
  <c r="CK78" i="18"/>
  <c r="AP78" i="18" s="1"/>
  <c r="L18" i="19"/>
  <c r="AB2" i="2"/>
  <c r="L7" i="19"/>
  <c r="R17" i="2"/>
  <c r="CK17" i="2" s="1"/>
  <c r="AP17" i="2" s="1"/>
  <c r="T21" i="19" s="1"/>
  <c r="H21" i="19" s="1"/>
  <c r="CK2" i="2"/>
  <c r="AP2" i="2" s="1"/>
  <c r="T22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20" i="18"/>
  <c r="CK20" i="18"/>
  <c r="AP20" i="18" s="1"/>
  <c r="AB18" i="18"/>
  <c r="CK18" i="18"/>
  <c r="AP18" i="18" s="1"/>
  <c r="AB11" i="18"/>
  <c r="CK11" i="18"/>
  <c r="AP11" i="18" s="1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F22" i="19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AB9" i="2"/>
  <c r="CK9" i="2"/>
  <c r="AP9" i="2" s="1"/>
  <c r="T10" i="19" s="1"/>
  <c r="H10" i="19" s="1"/>
  <c r="AB7" i="2"/>
  <c r="CK7" i="2"/>
  <c r="AP7" i="2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L2" i="19"/>
  <c r="CK6" i="18" l="1"/>
  <c r="AP6" i="18" s="1"/>
  <c r="AB16" i="18"/>
  <c r="CK13" i="18"/>
  <c r="AP13" i="18" s="1"/>
  <c r="AF8" i="19" s="1"/>
  <c r="CK8" i="2"/>
  <c r="AP8" i="2" s="1"/>
  <c r="T9" i="19" s="1"/>
  <c r="H9" i="19" s="1"/>
  <c r="AB12" i="2"/>
  <c r="CK6" i="2"/>
  <c r="AP6" i="2" s="1"/>
  <c r="T7" i="19" s="1"/>
  <c r="H7" i="19" s="1"/>
  <c r="L23" i="19"/>
  <c r="T11" i="19"/>
  <c r="H11" i="19" s="1"/>
  <c r="T6" i="19"/>
  <c r="H6" i="19" s="1"/>
  <c r="T4" i="19"/>
  <c r="H4" i="19" s="1"/>
  <c r="T5" i="19"/>
  <c r="H5" i="19" s="1"/>
  <c r="AB17" i="2"/>
  <c r="H22" i="19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T195" i="19"/>
  <c r="T38" i="19"/>
  <c r="T188" i="19"/>
  <c r="T105" i="19"/>
  <c r="T146" i="19"/>
  <c r="T67" i="19"/>
  <c r="T82" i="19"/>
  <c r="T119" i="19"/>
  <c r="T94" i="19"/>
  <c r="T59" i="19"/>
  <c r="T78" i="19"/>
  <c r="T184" i="19"/>
  <c r="T181" i="19"/>
  <c r="T74" i="19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T132" i="19"/>
  <c r="T72" i="19"/>
  <c r="T144" i="19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144" i="19" l="1"/>
  <c r="H58" i="19"/>
  <c r="H136" i="19"/>
  <c r="H68" i="19"/>
  <c r="H199" i="19"/>
  <c r="H190" i="19"/>
  <c r="H188" i="19"/>
  <c r="H74" i="19"/>
  <c r="H89" i="19"/>
  <c r="H49" i="19"/>
  <c r="H98" i="19"/>
  <c r="H57" i="19"/>
  <c r="H146" i="19"/>
  <c r="H132" i="19"/>
  <c r="H92" i="19"/>
  <c r="H102" i="19"/>
  <c r="H171" i="19"/>
  <c r="H64" i="19"/>
  <c r="H78" i="19"/>
  <c r="H145" i="19"/>
  <c r="H174" i="19"/>
  <c r="H43" i="19"/>
  <c r="T8" i="19"/>
  <c r="H8" i="19" s="1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Z3" i="12" s="1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B3" i="12" s="1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O19" i="19" s="1"/>
  <c r="C19" i="19" s="1"/>
  <c r="AG33" i="2"/>
  <c r="AM31" i="2"/>
  <c r="AI20" i="2"/>
  <c r="AK25" i="2"/>
  <c r="AM3" i="2"/>
  <c r="AA3" i="12" s="1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AK98" i="2"/>
  <c r="AO70" i="2"/>
  <c r="AG7" i="2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C3" i="12"/>
  <c r="D3" i="12"/>
  <c r="AR3" i="12"/>
  <c r="AF3" i="12"/>
  <c r="E3" i="12"/>
  <c r="J3" i="12"/>
  <c r="I3" i="12"/>
  <c r="AP3" i="12"/>
  <c r="AQ3" i="12"/>
  <c r="AD3" i="12"/>
  <c r="C3" i="12"/>
  <c r="AO3" i="12"/>
  <c r="AE3" i="12"/>
  <c r="A4" i="12" a="1"/>
  <c r="P8" i="19" l="1"/>
  <c r="Q8" i="19"/>
  <c r="O8" i="19"/>
  <c r="S8" i="19"/>
  <c r="N8" i="19"/>
  <c r="R8" i="19"/>
  <c r="X21" i="19"/>
  <c r="B21" i="19"/>
  <c r="L21" i="19" s="1"/>
  <c r="B19" i="19"/>
  <c r="L19" i="19" s="1"/>
  <c r="X19" i="19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R3" i="12"/>
  <c r="A4" i="12"/>
  <c r="F3" i="12"/>
  <c r="G3" i="12"/>
  <c r="T3" i="12"/>
  <c r="S3" i="12"/>
  <c r="Q3" i="12"/>
  <c r="X8" i="19" l="1"/>
  <c r="L11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L5" i="12" l="1"/>
  <c r="N5" i="12" s="1"/>
  <c r="AM5" i="12"/>
  <c r="O5" i="12" s="1"/>
  <c r="AC8" i="19"/>
  <c r="E8" i="19" s="1"/>
  <c r="AL3" i="12"/>
  <c r="N3" i="12" s="1"/>
  <c r="AI4" i="12"/>
  <c r="K4" i="12" s="1"/>
  <c r="Z8" i="19"/>
  <c r="AI3" i="12"/>
  <c r="AD8" i="19"/>
  <c r="F8" i="19" s="1"/>
  <c r="AM3" i="12"/>
  <c r="O3" i="12" s="1"/>
  <c r="AB8" i="19"/>
  <c r="D8" i="19" s="1"/>
  <c r="AK3" i="12"/>
  <c r="M3" i="12" s="1"/>
  <c r="AJ4" i="12"/>
  <c r="L4" i="12" s="1"/>
  <c r="AA8" i="19"/>
  <c r="C8" i="19" s="1"/>
  <c r="AJ3" i="12"/>
  <c r="L3" i="12" s="1"/>
  <c r="AE8" i="19"/>
  <c r="G8" i="19" s="1"/>
  <c r="AN3" i="12"/>
  <c r="P3" i="12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K3" i="12" l="1"/>
  <c r="U3" i="12" s="1"/>
  <c r="AS3" i="12"/>
  <c r="AJ8" i="19"/>
  <c r="B8" i="19"/>
  <c r="L8" i="19" s="1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D9" i="12" l="1"/>
  <c r="AD9" i="12"/>
  <c r="AK9" i="12"/>
  <c r="AQ9" i="12"/>
  <c r="S9" i="12" s="1"/>
  <c r="AR9" i="12"/>
  <c r="AA9" i="12"/>
  <c r="X9" i="12"/>
  <c r="J9" i="12"/>
  <c r="AF9" i="12"/>
  <c r="AM9" i="12"/>
  <c r="AI9" i="12"/>
  <c r="AB9" i="12"/>
  <c r="C9" i="12"/>
  <c r="I9" i="12"/>
  <c r="AO9" i="12"/>
  <c r="AC9" i="12"/>
  <c r="AJ9" i="12"/>
  <c r="Z9" i="12"/>
  <c r="AL9" i="12"/>
  <c r="E9" i="12"/>
  <c r="G9" i="12" s="1"/>
  <c r="Y9" i="12"/>
  <c r="W9" i="12"/>
  <c r="AN9" i="12"/>
  <c r="AP9" i="12"/>
  <c r="U8" i="12"/>
  <c r="A10" i="12"/>
  <c r="T9" i="12" l="1"/>
  <c r="M9" i="12"/>
  <c r="Q9" i="12"/>
  <c r="R9" i="12"/>
  <c r="O9" i="12"/>
  <c r="L9" i="12"/>
  <c r="K9" i="12"/>
  <c r="N9" i="12"/>
  <c r="F9" i="12"/>
  <c r="H9" i="12" s="1"/>
  <c r="P9" i="12"/>
  <c r="AS9" i="12"/>
  <c r="AG9" i="12"/>
  <c r="B10" i="12"/>
  <c r="AK10" i="12" s="1"/>
  <c r="A11" i="12" a="1"/>
  <c r="U9" i="12" l="1"/>
  <c r="I10" i="12"/>
  <c r="AE10" i="12"/>
  <c r="AB10" i="12"/>
  <c r="AN10" i="12"/>
  <c r="X10" i="12"/>
  <c r="AO10" i="12"/>
  <c r="AQ10" i="12"/>
  <c r="Z10" i="12"/>
  <c r="AJ10" i="12"/>
  <c r="AA10" i="12"/>
  <c r="AI10" i="12"/>
  <c r="AF10" i="12"/>
  <c r="AM10" i="12"/>
  <c r="AD10" i="12"/>
  <c r="AR10" i="12"/>
  <c r="C10" i="12"/>
  <c r="W10" i="12"/>
  <c r="J10" i="12"/>
  <c r="AP10" i="12"/>
  <c r="E10" i="12"/>
  <c r="G10" i="12" s="1"/>
  <c r="AL10" i="12"/>
  <c r="D10" i="12"/>
  <c r="AC10" i="12"/>
  <c r="Y10" i="12"/>
  <c r="M10" i="12" s="1"/>
  <c r="A11" i="12"/>
  <c r="R10" i="12" l="1"/>
  <c r="F10" i="12"/>
  <c r="H10" i="12" s="1"/>
  <c r="N10" i="12"/>
  <c r="L10" i="12"/>
  <c r="O10" i="12"/>
  <c r="Q10" i="12"/>
  <c r="S10" i="12"/>
  <c r="AS10" i="12"/>
  <c r="P10" i="12"/>
  <c r="T10" i="12"/>
  <c r="K10" i="12"/>
  <c r="AG10" i="12"/>
  <c r="B11" i="12"/>
  <c r="Z11" i="12" s="1"/>
  <c r="A12" i="12" a="1"/>
  <c r="U10" i="12" l="1"/>
  <c r="AL11" i="12"/>
  <c r="N11" i="12" s="1"/>
  <c r="AE11" i="12"/>
  <c r="Y11" i="12"/>
  <c r="D11" i="12"/>
  <c r="AI11" i="12"/>
  <c r="W11" i="12"/>
  <c r="E11" i="12"/>
  <c r="G11" i="12" s="1"/>
  <c r="AQ11" i="12"/>
  <c r="AC11" i="12"/>
  <c r="AO11" i="12"/>
  <c r="AM11" i="12"/>
  <c r="AN11" i="12"/>
  <c r="AA11" i="12"/>
  <c r="C11" i="12"/>
  <c r="AD11" i="12"/>
  <c r="I11" i="12"/>
  <c r="AF11" i="12"/>
  <c r="J11" i="12"/>
  <c r="AR11" i="12"/>
  <c r="AB11" i="12"/>
  <c r="AP11" i="12"/>
  <c r="X11" i="12"/>
  <c r="AJ11" i="12"/>
  <c r="AK11" i="12"/>
  <c r="A12" i="12"/>
  <c r="S11" i="12" l="1"/>
  <c r="K11" i="12"/>
  <c r="O11" i="12"/>
  <c r="F11" i="12"/>
  <c r="H11" i="12" s="1"/>
  <c r="Q11" i="12"/>
  <c r="M11" i="12"/>
  <c r="T11" i="12"/>
  <c r="AS11" i="12"/>
  <c r="L11" i="12"/>
  <c r="R11" i="12"/>
  <c r="P11" i="12"/>
  <c r="AG11" i="12"/>
  <c r="B12" i="12"/>
  <c r="AJ12" i="12" s="1"/>
  <c r="A13" i="12" a="1"/>
  <c r="U11" i="12" l="1"/>
  <c r="AR12" i="12"/>
  <c r="AD12" i="12"/>
  <c r="W12" i="12"/>
  <c r="AC12" i="12"/>
  <c r="AK12" i="12"/>
  <c r="AE12" i="12"/>
  <c r="D12" i="12"/>
  <c r="AO12" i="12"/>
  <c r="AL12" i="12"/>
  <c r="Z12" i="12"/>
  <c r="AF12" i="12"/>
  <c r="AM12" i="12"/>
  <c r="AB12" i="12"/>
  <c r="J12" i="12"/>
  <c r="X12" i="12"/>
  <c r="L12" i="12" s="1"/>
  <c r="AP12" i="12"/>
  <c r="AI12" i="12"/>
  <c r="Y12" i="12"/>
  <c r="E12" i="12"/>
  <c r="F12" i="12" s="1"/>
  <c r="C12" i="12"/>
  <c r="I12" i="12"/>
  <c r="AN12" i="12"/>
  <c r="AQ12" i="12"/>
  <c r="AA12" i="12"/>
  <c r="A13" i="12"/>
  <c r="Q12" i="12" l="1"/>
  <c r="S12" i="12"/>
  <c r="N12" i="12"/>
  <c r="K12" i="12"/>
  <c r="R12" i="12"/>
  <c r="T12" i="12"/>
  <c r="O12" i="12"/>
  <c r="P12" i="12"/>
  <c r="M12" i="12"/>
  <c r="AS12" i="12"/>
  <c r="G12" i="12"/>
  <c r="H12" i="12" s="1"/>
  <c r="AG12" i="12"/>
  <c r="B13" i="12"/>
  <c r="Z13" i="12" s="1"/>
  <c r="A14" i="12" a="1"/>
  <c r="U12" i="12" l="1"/>
  <c r="AE13" i="12"/>
  <c r="AM13" i="12"/>
  <c r="J13" i="12"/>
  <c r="D13" i="12"/>
  <c r="AB13" i="12"/>
  <c r="AD13" i="12"/>
  <c r="C13" i="12"/>
  <c r="AN13" i="12"/>
  <c r="AK13" i="12"/>
  <c r="AI13" i="12"/>
  <c r="AP13" i="12"/>
  <c r="AQ13" i="12"/>
  <c r="AO13" i="12"/>
  <c r="AL13" i="12"/>
  <c r="N13" i="12" s="1"/>
  <c r="E13" i="12"/>
  <c r="W13" i="12"/>
  <c r="X13" i="12"/>
  <c r="AC13" i="12"/>
  <c r="Y13" i="12"/>
  <c r="AA13" i="12"/>
  <c r="AJ13" i="12"/>
  <c r="AR13" i="12"/>
  <c r="I13" i="12"/>
  <c r="AF13" i="12"/>
  <c r="A14" i="12"/>
  <c r="R13" i="12" l="1"/>
  <c r="O13" i="12"/>
  <c r="L13" i="12"/>
  <c r="AG13" i="12"/>
  <c r="S13" i="12"/>
  <c r="K13" i="12"/>
  <c r="T13" i="12"/>
  <c r="P13" i="12"/>
  <c r="AS13" i="12"/>
  <c r="M13" i="12"/>
  <c r="Q13" i="12"/>
  <c r="G13" i="12"/>
  <c r="F13" i="12"/>
  <c r="B14" i="12"/>
  <c r="AD14" i="12" s="1"/>
  <c r="A15" i="12" a="1"/>
  <c r="U13" i="12" l="1"/>
  <c r="H13" i="12"/>
  <c r="Y14" i="12"/>
  <c r="AJ14" i="12"/>
  <c r="AK14" i="12"/>
  <c r="AR14" i="12"/>
  <c r="Z14" i="12"/>
  <c r="AF14" i="12"/>
  <c r="AQ14" i="12"/>
  <c r="AE14" i="12"/>
  <c r="I14" i="12"/>
  <c r="AC14" i="12"/>
  <c r="X14" i="12"/>
  <c r="AN14" i="12"/>
  <c r="D14" i="12"/>
  <c r="W14" i="12"/>
  <c r="AP14" i="12"/>
  <c r="R14" i="12" s="1"/>
  <c r="AL14" i="12"/>
  <c r="J14" i="12"/>
  <c r="AA14" i="12"/>
  <c r="AI14" i="12"/>
  <c r="C14" i="12"/>
  <c r="E14" i="12"/>
  <c r="AB14" i="12"/>
  <c r="AM14" i="12"/>
  <c r="AO14" i="12"/>
  <c r="A15" i="12"/>
  <c r="T14" i="12" l="1"/>
  <c r="S14" i="12"/>
  <c r="Q14" i="12"/>
  <c r="K14" i="12"/>
  <c r="L14" i="12"/>
  <c r="M14" i="12"/>
  <c r="N14" i="12"/>
  <c r="AS14" i="12"/>
  <c r="AG14" i="12"/>
  <c r="O14" i="12"/>
  <c r="G14" i="12"/>
  <c r="F14" i="12"/>
  <c r="P14" i="12"/>
  <c r="B15" i="12"/>
  <c r="AC15" i="12" s="1"/>
  <c r="A16" i="12" a="1"/>
  <c r="AB15" i="12" l="1"/>
  <c r="U14" i="12"/>
  <c r="AM15" i="12"/>
  <c r="H14" i="12"/>
  <c r="AE15" i="12"/>
  <c r="C15" i="12"/>
  <c r="Z15" i="12"/>
  <c r="AJ15" i="12"/>
  <c r="AQ15" i="12"/>
  <c r="AO15" i="12"/>
  <c r="Q15" i="12" s="1"/>
  <c r="AP15" i="12"/>
  <c r="AI15" i="12"/>
  <c r="AK15" i="12"/>
  <c r="AN15" i="12"/>
  <c r="AF15" i="12"/>
  <c r="AR15" i="12"/>
  <c r="AA15" i="12"/>
  <c r="AL15" i="12"/>
  <c r="W15" i="12"/>
  <c r="E15" i="12"/>
  <c r="G15" i="12" s="1"/>
  <c r="AD15" i="12"/>
  <c r="D15" i="12"/>
  <c r="Y15" i="12"/>
  <c r="I15" i="12"/>
  <c r="X15" i="12"/>
  <c r="J15" i="12"/>
  <c r="A16" i="12"/>
  <c r="L15" i="12" l="1"/>
  <c r="P15" i="12"/>
  <c r="T15" i="12"/>
  <c r="N15" i="12"/>
  <c r="O15" i="12"/>
  <c r="AS15" i="12"/>
  <c r="M15" i="12"/>
  <c r="R15" i="12"/>
  <c r="S15" i="12"/>
  <c r="AG15" i="12"/>
  <c r="F15" i="12"/>
  <c r="H15" i="12" s="1"/>
  <c r="K15" i="12"/>
  <c r="B16" i="12"/>
  <c r="AL16" i="12" s="1"/>
  <c r="A17" i="12" a="1"/>
  <c r="D16" i="12" l="1"/>
  <c r="W16" i="12"/>
  <c r="AF16" i="12"/>
  <c r="AM16" i="12"/>
  <c r="E16" i="12"/>
  <c r="F16" i="12" s="1"/>
  <c r="J16" i="12"/>
  <c r="AP16" i="12"/>
  <c r="AI16" i="12"/>
  <c r="I16" i="12"/>
  <c r="AA16" i="12"/>
  <c r="Z16" i="12"/>
  <c r="N16" i="12" s="1"/>
  <c r="AQ16" i="12"/>
  <c r="Y16" i="12"/>
  <c r="AD16" i="12"/>
  <c r="AR16" i="12"/>
  <c r="AC16" i="12"/>
  <c r="AN16" i="12"/>
  <c r="AE16" i="12"/>
  <c r="C16" i="12"/>
  <c r="X16" i="12"/>
  <c r="AK16" i="12"/>
  <c r="AO16" i="12"/>
  <c r="AB16" i="12"/>
  <c r="AJ16" i="12"/>
  <c r="U15" i="12"/>
  <c r="A17" i="12"/>
  <c r="T16" i="12" l="1"/>
  <c r="K16" i="12"/>
  <c r="O16" i="12"/>
  <c r="G16" i="12"/>
  <c r="H16" i="12" s="1"/>
  <c r="R16" i="12"/>
  <c r="Q16" i="12"/>
  <c r="S16" i="12"/>
  <c r="L16" i="12"/>
  <c r="AG16" i="12"/>
  <c r="AS16" i="12"/>
  <c r="M16" i="12"/>
  <c r="P16" i="12"/>
  <c r="B17" i="12"/>
  <c r="AJ17" i="12" s="1"/>
  <c r="A18" i="12" a="1"/>
  <c r="AO17" i="12" l="1"/>
  <c r="AA17" i="12"/>
  <c r="AF17" i="12"/>
  <c r="AN17" i="12"/>
  <c r="I17" i="12"/>
  <c r="D17" i="12"/>
  <c r="W17" i="12"/>
  <c r="Y17" i="12"/>
  <c r="J17" i="12"/>
  <c r="AI17" i="12"/>
  <c r="AR17" i="12"/>
  <c r="AB17" i="12"/>
  <c r="AL17" i="12"/>
  <c r="X17" i="12"/>
  <c r="L17" i="12" s="1"/>
  <c r="AE17" i="12"/>
  <c r="E17" i="12"/>
  <c r="F17" i="12" s="1"/>
  <c r="AQ17" i="12"/>
  <c r="AD17" i="12"/>
  <c r="AP17" i="12"/>
  <c r="AM17" i="12"/>
  <c r="C17" i="12"/>
  <c r="AC17" i="12"/>
  <c r="Z17" i="12"/>
  <c r="AK17" i="12"/>
  <c r="U16" i="12"/>
  <c r="A18" i="12"/>
  <c r="K17" i="12" l="1"/>
  <c r="Q17" i="12"/>
  <c r="T17" i="12"/>
  <c r="O17" i="12"/>
  <c r="P17" i="12"/>
  <c r="S17" i="12"/>
  <c r="G17" i="12"/>
  <c r="H17" i="12" s="1"/>
  <c r="R17" i="12"/>
  <c r="AS17" i="12"/>
  <c r="AG17" i="12"/>
  <c r="N17" i="12"/>
  <c r="M17" i="12"/>
  <c r="B18" i="12"/>
  <c r="AI18" i="12" s="1"/>
  <c r="A19" i="12" a="1"/>
  <c r="U17" i="12" l="1"/>
  <c r="AL18" i="12"/>
  <c r="AO18" i="12"/>
  <c r="E18" i="12"/>
  <c r="G18" i="12" s="1"/>
  <c r="AQ18" i="12"/>
  <c r="I18" i="12"/>
  <c r="AE18" i="12"/>
  <c r="AR18" i="12"/>
  <c r="X18" i="12"/>
  <c r="AN18" i="12"/>
  <c r="AC18" i="12"/>
  <c r="Z18" i="12"/>
  <c r="AP18" i="12"/>
  <c r="AM18" i="12"/>
  <c r="C18" i="12"/>
  <c r="W18" i="12"/>
  <c r="K18" i="12" s="1"/>
  <c r="AA18" i="12"/>
  <c r="J18" i="12"/>
  <c r="Y18" i="12"/>
  <c r="AJ18" i="12"/>
  <c r="AB18" i="12"/>
  <c r="AK18" i="12"/>
  <c r="AD18" i="12"/>
  <c r="AF18" i="12"/>
  <c r="D18" i="12"/>
  <c r="A19" i="12"/>
  <c r="N18" i="12" l="1"/>
  <c r="Q18" i="12"/>
  <c r="M18" i="12"/>
  <c r="T18" i="12"/>
  <c r="P18" i="12"/>
  <c r="R18" i="12"/>
  <c r="O18" i="12"/>
  <c r="L18" i="12"/>
  <c r="S18" i="12"/>
  <c r="F18" i="12"/>
  <c r="H18" i="12" s="1"/>
  <c r="AG18" i="12"/>
  <c r="AS18" i="12"/>
  <c r="B19" i="12"/>
  <c r="J19" i="12" s="1"/>
  <c r="A20" i="12" a="1"/>
  <c r="U18" i="12" l="1"/>
  <c r="D19" i="12"/>
  <c r="AF19" i="12"/>
  <c r="AC19" i="12"/>
  <c r="AL19" i="12"/>
  <c r="AO19" i="12"/>
  <c r="W19" i="12"/>
  <c r="E19" i="12"/>
  <c r="G19" i="12" s="1"/>
  <c r="AA19" i="12"/>
  <c r="AI19" i="12"/>
  <c r="AD19" i="12"/>
  <c r="AB19" i="12"/>
  <c r="AE19" i="12"/>
  <c r="Z19" i="12"/>
  <c r="I19" i="12"/>
  <c r="AJ19" i="12"/>
  <c r="AN19" i="12"/>
  <c r="AQ19" i="12"/>
  <c r="Y19" i="12"/>
  <c r="AK19" i="12"/>
  <c r="AR19" i="12"/>
  <c r="C19" i="12"/>
  <c r="X19" i="12"/>
  <c r="AM19" i="12"/>
  <c r="AP19" i="12"/>
  <c r="A20" i="12"/>
  <c r="Q19" i="12" l="1"/>
  <c r="K19" i="12"/>
  <c r="T19" i="12"/>
  <c r="F19" i="12"/>
  <c r="H19" i="12" s="1"/>
  <c r="N19" i="12"/>
  <c r="P19" i="12"/>
  <c r="R19" i="12"/>
  <c r="O19" i="12"/>
  <c r="L19" i="12"/>
  <c r="S19" i="12"/>
  <c r="M19" i="12"/>
  <c r="AS19" i="12"/>
  <c r="AG19" i="12"/>
  <c r="D20" i="12"/>
  <c r="AK20" i="12"/>
  <c r="AD20" i="12"/>
  <c r="W20" i="12"/>
  <c r="AO20" i="12"/>
  <c r="AI20" i="12"/>
  <c r="J20" i="12"/>
  <c r="B20" i="12"/>
  <c r="C20" i="12"/>
  <c r="AA20" i="12"/>
  <c r="AQ20" i="12"/>
  <c r="Z20" i="12"/>
  <c r="E20" i="12"/>
  <c r="I20" i="12"/>
  <c r="AN20" i="12"/>
  <c r="AJ20" i="12"/>
  <c r="AP20" i="12"/>
  <c r="AE20" i="12"/>
  <c r="Y20" i="12"/>
  <c r="X20" i="12"/>
  <c r="AB20" i="12"/>
  <c r="AM20" i="12"/>
  <c r="AF20" i="12"/>
  <c r="AL20" i="12"/>
  <c r="AR20" i="12"/>
  <c r="AC20" i="12"/>
  <c r="A21" i="12" a="1"/>
  <c r="U19" i="12" l="1"/>
  <c r="L20" i="12"/>
  <c r="Q20" i="12"/>
  <c r="S20" i="12"/>
  <c r="M20" i="12"/>
  <c r="P20" i="12"/>
  <c r="A21" i="12"/>
  <c r="N20" i="12"/>
  <c r="T20" i="12"/>
  <c r="R20" i="12"/>
  <c r="O20" i="12"/>
  <c r="AS20" i="12"/>
  <c r="G20" i="12"/>
  <c r="F20" i="12"/>
  <c r="H20" i="12"/>
  <c r="AG20" i="12"/>
  <c r="K20" i="12"/>
  <c r="U20" i="12" l="1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AS21" i="12" l="1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<sst xmlns="http://schemas.openxmlformats.org/spreadsheetml/2006/main" count="1708" uniqueCount="1000">
  <si>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</si>
  <si>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</si>
  <si>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</si>
  <si>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</si>
  <si>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</si>
  <si>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</si>
  <si>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</si>
  <si>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</si>
  <si>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</si>
  <si>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</si>
  <si>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</si>
  <si>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</si>
  <si>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</si>
  <si>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</si>
  <si>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</si>
  <si>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</si>
  <si>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</si>
  <si>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</si>
  <si>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</si>
  <si>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</si>
  <si>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</si>
  <si>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</si>
  <si>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</si>
  <si>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</si>
  <si>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</si>
  <si>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</si>
  <si>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</si>
  <si>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</si>
  <si>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</si>
  <si>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</si>
  <si>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</si>
  <si>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</si>
  <si>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</si>
  <si>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</si>
  <si>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</si>
  <si>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</si>
  <si>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</si>
  <si>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</si>
  <si>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</si>
  <si>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</si>
  <si>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</si>
  <si>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</si>
  <si>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</si>
  <si>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</si>
  <si>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</si>
  <si>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</si>
  <si>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</si>
  <si>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</si>
  <si>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</si>
  <si>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</si>
  <si>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</si>
  <si>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</si>
  <si>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</si>
  <si>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</si>
  <si>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</si>
  <si>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</si>
  <si>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</si>
  <si>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</si>
  <si>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</si>
  <si>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</si>
  <si>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</si>
  <si>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</si>
  <si>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</si>
  <si>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</si>
  <si>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</si>
  <si>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</si>
  <si>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</si>
  <si>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</si>
  <si>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</si>
  <si>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</si>
  <si>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</si>
  <si>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</si>
  <si>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</si>
  <si>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</si>
  <si>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</si>
  <si>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</si>
  <si>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</si>
  <si>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</si>
  <si>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</si>
  <si>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</si>
  <si>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</si>
  <si>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</si>
  <si>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</si>
  <si>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</si>
  <si>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</si>
  <si>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</si>
  <si>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</si>
  <si>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</si>
  <si>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</si>
  <si>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</si>
  <si>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</si>
  <si>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</si>
  <si>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</si>
  <si>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</si>
  <si>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</si>
  <si>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</si>
  <si>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</si>
  <si>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</si>
  <si>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</si>
  <si>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</si>
  <si>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</si>
  <si>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</si>
  <si>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</si>
  <si>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</si>
  <si>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</si>
  <si>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</si>
  <si>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</si>
  <si>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</si>
  <si>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</si>
  <si>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</si>
  <si>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</si>
  <si>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</si>
  <si>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</si>
  <si>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</si>
  <si>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</si>
  <si>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</si>
  <si>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</si>
  <si>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</si>
  <si>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</si>
  <si>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</si>
  <si>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</si>
  <si>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</si>
  <si>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</si>
  <si>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</si>
  <si>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</si>
  <si>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</si>
  <si>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</si>
  <si>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</si>
  <si>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</si>
  <si>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</si>
  <si>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</si>
  <si>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</si>
  <si>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</si>
  <si>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</si>
  <si>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</si>
  <si>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</si>
  <si>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</si>
  <si>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</si>
  <si>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</si>
  <si>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</si>
  <si>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</si>
  <si>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</si>
  <si>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</si>
  <si>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</si>
  <si>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</si>
  <si>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</si>
  <si>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</si>
  <si>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</si>
  <si>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</si>
  <si>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</si>
  <si>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</si>
  <si>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</si>
  <si>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</si>
  <si>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</si>
  <si>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</si>
  <si>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</si>
  <si>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</si>
  <si>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</si>
  <si>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</si>
  <si>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</si>
  <si>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</si>
  <si>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</si>
  <si>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</si>
  <si>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</si>
  <si>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</si>
  <si>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</si>
  <si>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</si>
  <si>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</si>
  <si>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</si>
  <si>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</si>
  <si>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</si>
  <si>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</si>
  <si>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</si>
  <si>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</si>
  <si>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</si>
  <si>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</si>
  <si>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</si>
  <si>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</si>
  <si>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</si>
  <si>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</si>
  <si>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</si>
  <si>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</si>
  <si>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</si>
  <si>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</si>
  <si>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</si>
  <si>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</si>
  <si>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</si>
  <si>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</si>
  <si>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</si>
  <si>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</si>
  <si>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</si>
  <si>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</si>
  <si>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</si>
  <si>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</si>
  <si>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</si>
  <si>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</si>
  <si>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</si>
  <si>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</si>
  <si>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</si>
  <si>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</si>
  <si>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</si>
  <si>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</si>
  <si>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</si>
  <si>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</si>
  <si>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</si>
  <si>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</si>
  <si>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</si>
  <si>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</si>
  <si>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</si>
  <si>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</si>
  <si>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</si>
  <si>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</si>
  <si>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</si>
  <si>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</si>
  <si>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</si>
  <si>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</si>
  <si>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</si>
  <si>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</si>
  <si>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</si>
  <si>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</si>
  <si>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</si>
  <si>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</si>
  <si>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</si>
  <si>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</si>
  <si>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</si>
  <si>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</si>
  <si>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</si>
  <si>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</si>
  <si>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</si>
  <si>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</si>
  <si>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</si>
  <si>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</si>
  <si>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</si>
  <si>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</si>
  <si>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</si>
  <si>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</si>
  <si>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</si>
  <si>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</si>
  <si>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</si>
  <si>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</si>
  <si>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</si>
  <si>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</si>
  <si>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</si>
  <si>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</si>
  <si>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</si>
  <si>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</si>
  <si>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</si>
  <si>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</si>
  <si>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</si>
  <si>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</si>
  <si>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</si>
  <si>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</si>
  <si>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</si>
  <si>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</si>
  <si>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</si>
  <si>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</si>
  <si>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</si>
  <si>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</si>
  <si>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</si>
  <si>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</si>
  <si>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</si>
  <si>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</si>
  <si>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</si>
  <si>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</si>
  <si>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</si>
  <si>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</si>
  <si>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</si>
  <si>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</si>
  <si>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</si>
  <si>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</si>
  <si>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</si>
  <si>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</si>
  <si>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</si>
  <si>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</si>
  <si>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</si>
  <si>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</si>
  <si>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</si>
  <si>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</si>
  <si>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</si>
  <si>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</si>
  <si>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</si>
  <si>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</si>
  <si>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</si>
  <si>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</si>
  <si>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</si>
  <si>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</si>
  <si>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</si>
  <si>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</si>
  <si>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</si>
  <si>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</si>
  <si>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</si>
  <si>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</si>
  <si>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</si>
  <si>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</si>
  <si>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</si>
  <si>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</si>
  <si>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</si>
  <si>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</si>
  <si>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</si>
  <si>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</si>
  <si>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</si>
  <si>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</si>
  <si>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</si>
  <si>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</si>
  <si>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</si>
  <si>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</si>
  <si>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</si>
  <si>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</si>
  <si>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</si>
  <si>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</si>
  <si>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</si>
  <si>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</si>
  <si>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</si>
  <si>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</si>
  <si>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</si>
  <si>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</si>
  <si>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</si>
  <si>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</si>
  <si>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</si>
  <si>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</si>
  <si>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</si>
  <si>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</si>
  <si>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</si>
  <si>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</si>
  <si>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</si>
  <si>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</si>
  <si>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</si>
  <si>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</si>
  <si>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</si>
  <si>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</si>
  <si>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</si>
  <si>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</si>
  <si>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</si>
  <si>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</si>
  <si>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</si>
  <si>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</si>
  <si>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</si>
  <si>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</si>
  <si>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</si>
  <si>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</si>
  <si>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</si>
  <si>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</si>
  <si>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</si>
  <si>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</si>
  <si>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</si>
  <si>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</si>
  <si>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</si>
  <si>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</si>
  <si>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</si>
  <si>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</si>
  <si>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</si>
  <si>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</si>
  <si>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</si>
  <si>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</si>
  <si>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</si>
  <si>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</si>
  <si>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</si>
  <si>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</si>
  <si>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</si>
  <si>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</si>
  <si>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</si>
  <si>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</si>
  <si>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</si>
  <si>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</si>
  <si>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</si>
  <si>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</si>
  <si>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</si>
  <si>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</si>
  <si>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</si>
  <si>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</si>
  <si>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</si>
  <si>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</si>
  <si>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</si>
  <si>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</si>
  <si>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</si>
  <si>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</si>
  <si>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</si>
  <si>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</si>
  <si>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</si>
  <si>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</si>
  <si>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</si>
  <si>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</si>
  <si>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</si>
  <si>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</si>
  <si>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</si>
  <si>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</si>
  <si>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</si>
  <si>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</si>
  <si>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</si>
  <si>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</si>
  <si>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</si>
  <si>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</si>
  <si>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</si>
  <si>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</si>
  <si>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</si>
  <si>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</si>
  <si>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</si>
  <si>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</si>
  <si>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</si>
  <si>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</si>
  <si>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</si>
  <si>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</si>
  <si>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</si>
  <si>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</si>
  <si>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</si>
  <si>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</si>
  <si>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</si>
  <si>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</si>
  <si>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</si>
  <si>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</si>
  <si>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</si>
  <si>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</si>
  <si>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</si>
  <si>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</si>
  <si>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</si>
  <si>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</si>
  <si>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</si>
  <si>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</si>
  <si>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</si>
  <si>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</si>
  <si>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</si>
  <si>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</si>
  <si>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</si>
  <si>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</si>
  <si>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</si>
  <si>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</si>
  <si>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</si>
  <si>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</si>
  <si>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</si>
  <si>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</si>
  <si>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</si>
  <si>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</si>
  <si>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</si>
  <si>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</si>
  <si>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</si>
  <si>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</si>
  <si>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</si>
  <si>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</si>
  <si>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</si>
  <si>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</si>
  <si>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</si>
  <si>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</si>
  <si>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</si>
  <si>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</si>
  <si>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</si>
  <si>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</si>
  <si>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</si>
  <si>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</si>
  <si>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</si>
  <si>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</si>
  <si>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</si>
  <si>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</si>
  <si>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</si>
  <si>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</si>
  <si>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</si>
  <si>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</si>
  <si>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</si>
  <si>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</si>
  <si>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</si>
  <si>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</si>
  <si>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</si>
  <si>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</si>
  <si>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</si>
  <si>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</si>
  <si>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</si>
  <si>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</si>
  <si>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</si>
  <si>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</si>
  <si>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</si>
  <si>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</si>
  <si>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</si>
  <si>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</si>
  <si>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</si>
  <si>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</si>
  <si>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</si>
  <si>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</si>
  <si>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</si>
  <si>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</si>
  <si>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</si>
  <si>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</si>
  <si>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</si>
  <si>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</si>
  <si>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</si>
  <si>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</si>
  <si>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</si>
  <si>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</si>
  <si>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</si>
  <si>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</si>
  <si>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</si>
  <si>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</si>
  <si>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</si>
  <si>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</si>
  <si>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</si>
  <si>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</si>
  <si>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</si>
  <si>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</si>
  <si>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</si>
  <si>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</si>
  <si>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</si>
  <si>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</si>
  <si>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</si>
  <si>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</si>
  <si>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</si>
  <si>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</si>
  <si>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</si>
  <si>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</si>
  <si>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</si>
  <si>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</si>
  <si>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</si>
  <si>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</si>
  <si>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</si>
  <si>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</si>
  <si>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</si>
  <si>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</si>
  <si>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</si>
  <si>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</si>
  <si>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</si>
  <si>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</si>
  <si>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</si>
  <si>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</si>
  <si>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</si>
  <si>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</si>
  <si>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</si>
  <si>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</si>
  <si>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</si>
  <si>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</si>
  <si>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</si>
  <si>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</si>
  <si>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</si>
  <si>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</si>
  <si>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</si>
  <si>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</si>
  <si>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</si>
  <si>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</si>
  <si>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</si>
  <si>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</si>
  <si>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</si>
  <si>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</si>
  <si>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</si>
  <si>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</si>
  <si>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</si>
  <si>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</si>
  <si>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</si>
  <si>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</si>
  <si>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</si>
  <si>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</si>
  <si>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</si>
  <si>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</si>
  <si>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</si>
  <si>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</si>
  <si>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</si>
  <si>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</si>
  <si>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</si>
  <si>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</si>
  <si>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</si>
  <si>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</si>
  <si>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</si>
  <si>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</si>
  <si>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</si>
  <si>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</si>
  <si>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</si>
  <si>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</si>
  <si>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</si>
  <si>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</si>
  <si>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</si>
  <si>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</si>
  <si>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</si>
  <si>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</si>
  <si>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</si>
  <si>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</si>
  <si>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</si>
  <si>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</si>
  <si>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</si>
  <si>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</si>
  <si>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</si>
  <si>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</si>
  <si>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</si>
  <si>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</si>
  <si>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</si>
  <si>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</si>
  <si>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</si>
  <si>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</si>
  <si>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</si>
  <si>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</si>
  <si>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</si>
  <si>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</si>
  <si>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</si>
  <si>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</si>
  <si>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</si>
  <si>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</si>
  <si>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</si>
  <si>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</si>
  <si>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</si>
  <si>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</si>
  <si>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</si>
  <si>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</si>
  <si>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</si>
  <si>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</si>
  <si>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</si>
  <si>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</si>
  <si>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</si>
  <si>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</si>
  <si>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</si>
  <si>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</si>
  <si>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</si>
  <si>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</si>
  <si>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</si>
  <si>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</si>
  <si>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</si>
  <si>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</si>
  <si>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</si>
  <si>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</si>
  <si>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</si>
  <si>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</si>
  <si>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</si>
  <si>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</si>
  <si>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</si>
  <si>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</si>
  <si>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</si>
  <si>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</si>
  <si>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</si>
  <si>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</si>
  <si>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</si>
  <si>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</si>
  <si>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</si>
  <si>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</si>
  <si>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</si>
  <si>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</si>
  <si>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</si>
  <si>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</si>
  <si>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</si>
  <si>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</si>
  <si>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</si>
  <si>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</si>
  <si>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</si>
  <si>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</si>
  <si>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</si>
  <si>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</si>
  <si>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</si>
  <si>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</si>
  <si>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</si>
  <si>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</si>
  <si>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</si>
  <si>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</si>
  <si>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</si>
  <si>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</si>
  <si>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</si>
  <si>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</si>
  <si>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</si>
  <si>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</si>
  <si>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</si>
  <si>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</si>
  <si>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</si>
  <si>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</si>
  <si>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</si>
  <si>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</si>
  <si>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</si>
  <si>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</si>
  <si>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</si>
  <si>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</si>
  <si>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</si>
  <si>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</si>
  <si>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</si>
  <si>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</si>
  <si>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</si>
  <si>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</si>
  <si>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</si>
  <si>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</si>
  <si>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</si>
  <si>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</si>
  <si>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</si>
  <si>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</si>
  <si>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</si>
  <si>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</si>
  <si>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</si>
  <si>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</si>
  <si>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</si>
  <si>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</si>
  <si>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</si>
  <si>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</si>
  <si>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</si>
  <si>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</si>
  <si>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</si>
  <si>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</si>
  <si>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</si>
  <si>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</si>
  <si>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</si>
  <si>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</si>
  <si>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</si>
  <si>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</si>
  <si>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</si>
  <si>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</si>
  <si>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</si>
  <si>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</si>
  <si>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</si>
  <si>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</si>
  <si>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</si>
  <si>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</si>
  <si>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</si>
  <si>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</si>
  <si>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</si>
  <si>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</si>
  <si>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</si>
  <si>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</si>
  <si>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</si>
  <si>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</si>
  <si>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</si>
  <si>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</si>
  <si>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</si>
  <si>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</si>
  <si>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</si>
  <si>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</si>
  <si>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</si>
  <si>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</si>
  <si>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</si>
  <si>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</si>
  <si>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</si>
  <si>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</si>
  <si>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</si>
  <si>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</si>
  <si>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</si>
  <si>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</si>
  <si>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</si>
  <si>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</si>
  <si>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</si>
  <si>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</si>
  <si>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</si>
  <si>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</si>
  <si>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</si>
  <si>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</si>
  <si>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</si>
  <si>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</si>
  <si>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</si>
  <si>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</si>
  <si>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</si>
  <si>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</si>
  <si>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</si>
  <si>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</si>
  <si>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</si>
  <si>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</si>
  <si>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</si>
  <si>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</si>
  <si>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</si>
  <si>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</si>
  <si>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</si>
  <si>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</si>
  <si>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</si>
  <si>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</si>
  <si>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</si>
  <si>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</si>
  <si>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</si>
  <si>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</si>
  <si>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</si>
  <si>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</si>
  <si>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</si>
  <si>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</si>
  <si>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</si>
  <si>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</si>
  <si>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</si>
  <si>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</si>
  <si>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</si>
  <si>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</si>
  <si>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</si>
  <si>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</si>
  <si>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</si>
  <si>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</si>
  <si>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</si>
  <si>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</si>
  <si>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</si>
  <si>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</si>
  <si>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</si>
  <si>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</si>
  <si>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</si>
  <si>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</si>
  <si>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</si>
  <si>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</si>
  <si>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</si>
  <si>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</si>
  <si>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</si>
  <si>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</si>
  <si>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</si>
  <si>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</si>
  <si>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</si>
  <si>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</si>
  <si>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</si>
  <si>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</si>
  <si>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</si>
  <si>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</si>
  <si>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</si>
  <si>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</si>
  <si>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</si>
  <si>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</si>
  <si>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</si>
  <si>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</si>
  <si>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</si>
  <si>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</si>
  <si>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</si>
  <si>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</si>
  <si>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</si>
  <si>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</si>
  <si>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</si>
  <si>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</si>
  <si>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</si>
  <si>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</si>
  <si>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</si>
  <si>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</si>
  <si>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</si>
  <si>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</si>
  <si>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</si>
  <si>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</si>
  <si>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</si>
  <si>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</si>
  <si>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</si>
  <si>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</si>
  <si>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</si>
  <si>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</si>
  <si>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</si>
  <si>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</si>
  <si>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</si>
  <si>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</si>
  <si>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</si>
  <si>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</si>
  <si>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</si>
  <si>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</si>
  <si>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</si>
  <si>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</si>
  <si>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</si>
  <si>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</si>
  <si>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</si>
  <si>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</si>
  <si>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</si>
  <si>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</si>
  <si>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</si>
  <si>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</si>
  <si>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</si>
  <si>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</si>
  <si>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</si>
  <si>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</si>
  <si>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</si>
  <si>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</si>
  <si>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</si>
  <si>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</si>
  <si>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</si>
  <si>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</si>
  <si>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</si>
  <si>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</si>
  <si>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</si>
  <si>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</si>
  <si>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</si>
  <si>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</si>
  <si>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</si>
  <si>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</si>
  <si>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</si>
  <si>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</si>
  <si>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</si>
  <si>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</si>
  <si>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</si>
  <si>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</si>
  <si>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</si>
  <si>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</si>
  <si>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</si>
  <si>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</si>
  <si>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</si>
  <si>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</si>
  <si>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</si>
  <si>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</si>
  <si>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</si>
  <si>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</si>
  <si>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</si>
  <si>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</si>
  <si>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</si>
  <si>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</si>
  <si>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</si>
  <si>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</si>
  <si>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</si>
  <si>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</si>
  <si>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</si>
  <si>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</si>
  <si>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</si>
  <si>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</si>
  <si>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</si>
  <si>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</si>
  <si>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</si>
  <si>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</si>
  <si>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</si>
  <si>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</si>
  <si>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</si>
  <si>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</si>
  <si>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</si>
  <si>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</si>
  <si>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</si>
  <si>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</si>
  <si>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</si>
  <si>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</si>
  <si>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</si>
  <si>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</si>
  <si>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</si>
  <si>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</si>
  <si>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</si>
  <si>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</si>
  <si>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</si>
  <si>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</si>
  <si>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</si>
  <si>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</si>
  <si>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</si>
  <si>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</si>
  <si>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</si>
  <si>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</si>
  <si>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</si>
  <si>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</si>
  <si>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</si>
  <si>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</si>
  <si>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</si>
  <si>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</si>
  <si>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</si>
  <si>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</si>
  <si>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</si>
  <si>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</si>
  <si>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</si>
  <si>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</si>
  <si>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</si>
  <si>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</si>
  <si>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</si>
  <si>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</si>
  <si>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</si>
  <si>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</si>
  <si>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</si>
  <si>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</si>
  <si>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</si>
  <si>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</si>
  <si>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</si>
  <si>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</si>
  <si>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</si>
  <si>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</si>
  <si>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</si>
  <si>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</si>
  <si>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</si>
  <si>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</si>
  <si>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</si>
  <si>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</si>
  <si>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</si>
  <si>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</si>
  <si>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</si>
  <si>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</si>
  <si>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</si>
  <si>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</si>
  <si>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</si>
  <si>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</si>
  <si>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</si>
  <si>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</si>
  <si>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</si>
  <si>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</si>
  <si>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</si>
  <si>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</si>
  <si>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</si>
  <si>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</si>
  <si>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</si>
  <si>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</si>
  <si>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</si>
  <si>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</si>
  <si>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</si>
  <si>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</si>
  <si>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</si>
  <si>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</si>
  <si>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</si>
  <si>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</si>
  <si>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</si>
  <si>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</si>
  <si>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</si>
  <si>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</si>
  <si>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</si>
  <si>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</si>
  <si>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</si>
  <si>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</si>
  <si>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</si>
  <si>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</si>
  <si>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</si>
  <si>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</si>
  <si>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</si>
  <si>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</si>
  <si>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</si>
  <si>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</si>
  <si>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</si>
  <si>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</si>
  <si>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</si>
  <si>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</si>
  <si>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</si>
  <si>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</si>
  <si>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</si>
  <si>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</si>
  <si>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Chau</t>
  </si>
  <si>
    <t>Aurie lee</t>
  </si>
  <si>
    <t>周一加班</t>
  </si>
  <si>
    <t>周日只休息50分钟</t>
  </si>
  <si>
    <t>13-17在BDW</t>
  </si>
  <si>
    <t>周六12:30-17在Westfield</t>
  </si>
  <si>
    <t>周六没休息</t>
  </si>
  <si>
    <t>周日加班20分钟</t>
  </si>
  <si>
    <t>YAN</t>
  </si>
  <si>
    <t>Rosemin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</si>
</sst>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0" fontId="32" fillId="0" borderId="0" xfId="0" applyFont="1" applyAlignment="1" applyProtection="1">
      <alignment vertical="center"/>
      <protection locked="0"/>
    </xf>
    <xf numFmtId="20" fontId="30" fillId="0" borderId="0" xfId="0" applyNumberFormat="1" applyFont="1" applyAlignment="1" applyProtection="1">
      <alignment horizontal="center" vertical="top"/>
      <protection locked="0"/>
    </xf>
    <xf numFmtId="20" fontId="31" fillId="0" borderId="0" xfId="0" applyNumberFormat="1" applyFont="1" applyAlignment="1" applyProtection="1">
      <alignment horizontal="center" vertical="top"/>
      <protection locked="0"/>
    </xf>
    <xf numFmtId="4" fontId="9" fillId="0" borderId="0" xfId="0" applyNumberFormat="1" applyFont="1" applyAlignment="1" applyProtection="1">
      <alignment horizontal="center" vertical="top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88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R13" sqref="AR13"/>
    </sheetView>
  </sheetViews>
  <sheetFormatPr baseColWidth="10" defaultColWidth="14.5" defaultRowHeight="15" customHeight="1"/>
  <cols>
    <col min="1" max="1" width="40.83203125" style="47" customWidth="1"/>
    <col min="2" max="2" width="19.5" style="3" customWidth="1"/>
    <col min="3" max="3" width="32.1640625" style="42" customWidth="1"/>
    <col min="4" max="4" width="19.5" style="52" customWidth="1"/>
    <col min="5" max="5" width="19.5" style="53" customWidth="1"/>
    <col min="6" max="6" width="8" style="47" customWidth="1"/>
    <col min="7" max="7" width="19.5" style="55" customWidth="1"/>
    <col min="8" max="8" width="19.5" style="53" customWidth="1"/>
    <col min="9" max="9" width="8" style="47" customWidth="1"/>
    <col min="10" max="10" width="19.5" style="55" customWidth="1"/>
    <col min="11" max="11" width="19.5" style="53" customWidth="1"/>
    <col min="12" max="12" width="8" style="47" customWidth="1"/>
    <col min="13" max="13" width="19.5" style="55" customWidth="1"/>
    <col min="14" max="14" width="19.5" style="53" customWidth="1"/>
    <col min="15" max="15" width="8" style="47" customWidth="1"/>
    <col min="16" max="16" width="19.5" style="55" customWidth="1"/>
    <col min="17" max="17" width="19.5" style="53" customWidth="1"/>
    <col min="18" max="18" width="8" style="47" customWidth="1"/>
    <col min="19" max="19" width="19.5" style="55" customWidth="1"/>
    <col min="20" max="20" width="19.5" style="53" customWidth="1"/>
    <col min="21" max="21" width="8" style="47" customWidth="1"/>
    <col min="22" max="22" width="19.5" style="55" customWidth="1"/>
    <col min="23" max="23" width="19.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9.6640625" style="47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2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3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3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3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3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3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3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10037</v>
      </c>
      <c r="B2" s="10" t="s">
        <v>26</v>
      </c>
      <c r="C2" s="58" t="s">
        <v>920</v>
      </c>
      <c r="D2" s="51">
        <v>0.45833333333333331</v>
      </c>
      <c r="E2" s="51">
        <v>0.84444444444444444</v>
      </c>
      <c r="F2" s="44">
        <f>BA2-BB2</f>
        <v>8.2666666666666675</v>
      </c>
      <c r="G2" s="51">
        <v>0.39583333333333331</v>
      </c>
      <c r="H2" s="51">
        <v>0.75</v>
      </c>
      <c r="I2" s="44">
        <f>BF2-BG2</f>
        <v>8</v>
      </c>
      <c r="J2" s="51">
        <v>0.45833333333333331</v>
      </c>
      <c r="K2" s="51">
        <v>0.83333333333333337</v>
      </c>
      <c r="L2" s="44">
        <f>BK2-BL2</f>
        <v>8.5000000000000018</v>
      </c>
      <c r="M2" s="51"/>
      <c r="N2" s="51"/>
      <c r="O2" s="44">
        <f>BP2-BQ2</f>
        <v>0</v>
      </c>
      <c r="P2" s="54"/>
      <c r="Q2" s="54"/>
      <c r="R2" s="44">
        <f>BU2-BV2</f>
        <v>0</v>
      </c>
      <c r="S2" s="51"/>
      <c r="T2" s="51"/>
      <c r="U2" s="44">
        <f>BZ2-CA2</f>
        <v>0</v>
      </c>
      <c r="V2" s="51"/>
      <c r="W2" s="51"/>
      <c r="X2" s="44">
        <f>CE2-CF2</f>
        <v>0</v>
      </c>
      <c r="Y2" s="44"/>
      <c r="Z2" s="44"/>
      <c r="AA2" s="44"/>
      <c r="AB2" s="44">
        <f>SUM(F2,I2,L2,O2,R2,U2,X2)</f>
        <v>24.766666666666666</v>
      </c>
      <c r="AC2" s="23"/>
      <c r="AD2" s="6">
        <v>1.5</v>
      </c>
      <c r="AE2" s="7">
        <f t="shared" ref="AE2:AE40" si="1">SUMIF($BC$1:$CI$1,AE$1,$BC2:$CI2)+AD2</f>
        <v>26.266666666666666</v>
      </c>
      <c r="AF2" s="6"/>
      <c r="AG2" s="7">
        <f t="shared" ref="AG2:AG40" si="2">SUMIF($BC$1:$CI$1,AG$1,$BC2:$CI2)+AF2</f>
        <v>0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3</v>
      </c>
      <c r="AQ2" s="6"/>
      <c r="AR2" s="6"/>
      <c r="AS2" s="6"/>
      <c r="AT2" s="44">
        <f>AE2+AG2+AI2+AK2+AM2+AO2+SUM(AQ2:AS2)</f>
        <v>26.266666666666666</v>
      </c>
      <c r="AU2" s="60" t="s">
        <v>992</v>
      </c>
      <c r="AV2" s="5"/>
      <c r="AW2" s="5"/>
      <c r="AX2" s="5"/>
      <c r="AY2" s="5"/>
      <c r="AZ2" s="24">
        <f>VLOOKUP(C2,Employees!D:H,5,FALSE)</f>
        <v>10037</v>
      </c>
      <c r="BA2" s="5">
        <f t="shared" ref="BA2" si="7">IF(ISBLANK(D2),0,(E2-D2)*24)</f>
        <v>9.2666666666666675</v>
      </c>
      <c r="BB2" s="5">
        <f>IF(BA2&gt;$AY$1,1,IF(BA2&gt;=$AX$1,0.5,0))</f>
        <v>1</v>
      </c>
      <c r="BC2" s="5">
        <f>BA2-BB2-BD2-BE2</f>
        <v>8.2666666666666675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8.5</v>
      </c>
      <c r="BG2" s="5">
        <f>IF(BF2&gt;$AY$1,1,IF(BF2&gt;=$AX$1,0.5,0))</f>
        <v>0.5</v>
      </c>
      <c r="BH2" s="5">
        <f>BF2-BG2-BI2-BJ2</f>
        <v>8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9.0000000000000018</v>
      </c>
      <c r="BL2" s="5">
        <f>IF(BK2&gt;$AY$1,1,IF(BK2&gt;=$AX$1,0.5,0))</f>
        <v>0.5</v>
      </c>
      <c r="BM2" s="5">
        <f>BK2-BL2-BN2-BO2</f>
        <v>8.5000000000000018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3</v>
      </c>
    </row>
    <row r="3" spans="1:89" ht="38" customHeight="1">
      <c r="A3" s="33">
        <f t="shared" si="0"/>
        <v>10156</v>
      </c>
      <c r="B3" s="10" t="s">
        <v>26</v>
      </c>
      <c r="C3" s="58" t="s">
        <v>990</v>
      </c>
      <c r="D3" s="51">
        <v>0.39583333333333331</v>
      </c>
      <c r="E3" s="51">
        <v>0.75</v>
      </c>
      <c r="F3" s="44">
        <f t="shared" ref="F3:F69" si="21">BA3-BB3</f>
        <v>8</v>
      </c>
      <c r="G3" s="51"/>
      <c r="H3" s="51"/>
      <c r="I3" s="44">
        <f t="shared" ref="I3:I69" si="22">BF3-BG3</f>
        <v>0</v>
      </c>
      <c r="J3" s="56"/>
      <c r="K3" s="54"/>
      <c r="L3" s="44">
        <f t="shared" ref="L3:L69" si="23">BK3-BL3</f>
        <v>0</v>
      </c>
      <c r="M3" s="54">
        <v>0.39583333333333331</v>
      </c>
      <c r="N3" s="54">
        <v>0.76041666666666663</v>
      </c>
      <c r="O3" s="44">
        <f t="shared" ref="O3:O69" si="24">BP3-BQ3</f>
        <v>8.25</v>
      </c>
      <c r="P3" s="54">
        <v>0.54166666666666663</v>
      </c>
      <c r="Q3" s="54">
        <v>0.95833333333333337</v>
      </c>
      <c r="R3" s="44">
        <f t="shared" ref="R3:R69" si="25">BU3-BV3</f>
        <v>9.0000000000000018</v>
      </c>
      <c r="S3" s="54"/>
      <c r="T3" s="54"/>
      <c r="U3" s="44">
        <f t="shared" ref="U3:U69" si="26">BZ3-CA3</f>
        <v>0</v>
      </c>
      <c r="V3" s="54">
        <v>0.45833333333333331</v>
      </c>
      <c r="W3" s="54">
        <v>0.89930555555555547</v>
      </c>
      <c r="X3" s="44">
        <f t="shared" ref="X3:X69" si="27">CE3-CF3</f>
        <v>9.5833333333333321</v>
      </c>
      <c r="Y3" s="44"/>
      <c r="Z3" s="44"/>
      <c r="AA3" s="44"/>
      <c r="AB3" s="44">
        <f t="shared" ref="AB3:AB69" si="28">SUM(F3,I3,L3,O3,R3,U3,X3)</f>
        <v>34.833333333333329</v>
      </c>
      <c r="AC3" s="23"/>
      <c r="AD3" s="6"/>
      <c r="AE3" s="7">
        <f t="shared" si="1"/>
        <v>24.25</v>
      </c>
      <c r="AF3" s="6"/>
      <c r="AG3" s="7">
        <f t="shared" si="2"/>
        <v>0</v>
      </c>
      <c r="AH3" s="6">
        <v>0.33</v>
      </c>
      <c r="AI3" s="7">
        <f t="shared" si="3"/>
        <v>9.9133333333333322</v>
      </c>
      <c r="AJ3" s="6"/>
      <c r="AK3" s="7">
        <f t="shared" si="4"/>
        <v>0</v>
      </c>
      <c r="AL3" s="6"/>
      <c r="AM3" s="7">
        <f t="shared" si="5"/>
        <v>1.0000000000000018</v>
      </c>
      <c r="AN3" s="6"/>
      <c r="AO3" s="7">
        <f t="shared" si="6"/>
        <v>0</v>
      </c>
      <c r="AP3" s="30">
        <f t="shared" ref="AP3:AP69" si="29">CK3</f>
        <v>4</v>
      </c>
      <c r="AQ3" s="6"/>
      <c r="AR3" s="6"/>
      <c r="AS3" s="6"/>
      <c r="AT3" s="44">
        <f t="shared" ref="AT3:AT69" si="30">AE3+AG3+AI3+AK3+AM3+AO3+SUM(AQ3:AS3)</f>
        <v>35.163333333333334</v>
      </c>
      <c r="AU3" s="60" t="s">
        <v>993</v>
      </c>
      <c r="AV3" s="5"/>
      <c r="AW3" s="5"/>
      <c r="AX3" s="5"/>
      <c r="AY3" s="5"/>
      <c r="AZ3" s="24">
        <f>VLOOKUP(C3,Employees!D:H,5,FALSE)</f>
        <v>10156</v>
      </c>
      <c r="BA3" s="5">
        <f t="shared" ref="BA3:BA66" si="31">IF(ISBLANK(D3),0,(E3-D3)*24)</f>
        <v>8.5</v>
      </c>
      <c r="BB3" s="5">
        <f t="shared" ref="BB3:BB66" si="32">IF(BA3&gt;$AY$1,1,IF(BA3&gt;=$AX$1,0.5,0))</f>
        <v>0.5</v>
      </c>
      <c r="BC3" s="5">
        <f t="shared" ref="BC3:BC66" si="33">BA3-BB3-BD3-BE3</f>
        <v>8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8.75</v>
      </c>
      <c r="BQ3" s="5">
        <f t="shared" ref="BQ3:BQ66" si="47">IF(BP3&gt;$AY$1,1,IF(BP3&gt;=$AX$1,0.5,0))</f>
        <v>0.5</v>
      </c>
      <c r="BR3" s="5">
        <f t="shared" ref="BR3:BR66" si="48">BP3-BQ3-BS3-BT3</f>
        <v>8.25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10.000000000000002</v>
      </c>
      <c r="BV3" s="5">
        <f t="shared" ref="BV3:BV66" si="52">IF(BU3&gt;$AY$1,1,IF(BU3&gt;=$AX$1,0.5,0))</f>
        <v>1</v>
      </c>
      <c r="BW3" s="5">
        <f t="shared" ref="BW3:BW66" si="53">BU3-BV3-BX3-BY3</f>
        <v>8</v>
      </c>
      <c r="BX3" s="5">
        <f t="shared" ref="BX3:BX66" si="54">IF(AND(Q3&gt;$AV$1),(MIN(Q3,$AW$1)-MAX(P3,$AV$1))*24,0)</f>
        <v>1.0000000000000018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10.583333333333332</v>
      </c>
      <c r="CF3" s="5">
        <f t="shared" ref="CF3:CF66" si="62">IF(CE3&gt;$AY$1,1,IF(CE3&gt;=$AX$1,0.5,0))</f>
        <v>1</v>
      </c>
      <c r="CG3" s="5">
        <f t="shared" ref="CG3:CG66" si="63">CE3-CF3-CH3-CI3</f>
        <v>9.5833333333333321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4</v>
      </c>
    </row>
    <row r="4" spans="1:89" ht="38" customHeight="1">
      <c r="A4" s="33">
        <f t="shared" si="0"/>
        <v>10180</v>
      </c>
      <c r="B4" s="10" t="s">
        <v>26</v>
      </c>
      <c r="C4" s="58" t="s">
        <v>547</v>
      </c>
      <c r="D4" s="51"/>
      <c r="E4" s="51"/>
      <c r="F4" s="44">
        <f t="shared" si="21"/>
        <v>0</v>
      </c>
      <c r="G4" s="56">
        <v>0.625</v>
      </c>
      <c r="H4" s="54">
        <v>0.96250000000000002</v>
      </c>
      <c r="I4" s="44">
        <f t="shared" si="22"/>
        <v>7.6000000000000014</v>
      </c>
      <c r="J4" s="56"/>
      <c r="K4" s="54"/>
      <c r="L4" s="44">
        <f t="shared" si="23"/>
        <v>0</v>
      </c>
      <c r="M4" s="56"/>
      <c r="N4" s="54"/>
      <c r="O4" s="44">
        <f t="shared" si="24"/>
        <v>0</v>
      </c>
      <c r="P4" s="54">
        <v>0.45833333333333331</v>
      </c>
      <c r="Q4" s="54">
        <v>0.875</v>
      </c>
      <c r="R4" s="44">
        <f t="shared" si="25"/>
        <v>9</v>
      </c>
      <c r="S4" s="54">
        <v>0.54166666666666663</v>
      </c>
      <c r="T4" s="54">
        <v>0.96944444444444444</v>
      </c>
      <c r="U4" s="44">
        <f t="shared" si="26"/>
        <v>9.2666666666666675</v>
      </c>
      <c r="V4" s="54"/>
      <c r="W4" s="54"/>
      <c r="X4" s="44">
        <f t="shared" si="27"/>
        <v>0</v>
      </c>
      <c r="Y4" s="44"/>
      <c r="Z4" s="44"/>
      <c r="AA4" s="44"/>
      <c r="AB4" s="44">
        <f t="shared" si="28"/>
        <v>25.866666666666667</v>
      </c>
      <c r="AC4" s="23"/>
      <c r="AD4" s="6"/>
      <c r="AE4" s="7">
        <f t="shared" si="1"/>
        <v>15.5</v>
      </c>
      <c r="AF4" s="6"/>
      <c r="AG4" s="7">
        <f t="shared" si="2"/>
        <v>9.2666666666666675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1.1000000000000014</v>
      </c>
      <c r="AN4" s="6"/>
      <c r="AO4" s="7">
        <f t="shared" si="6"/>
        <v>0</v>
      </c>
      <c r="AP4" s="30">
        <f t="shared" si="29"/>
        <v>3</v>
      </c>
      <c r="AQ4" s="6"/>
      <c r="AR4" s="6"/>
      <c r="AS4" s="6"/>
      <c r="AT4" s="44">
        <f t="shared" si="30"/>
        <v>25.866666666666667</v>
      </c>
      <c r="AU4" s="60"/>
      <c r="AV4" s="5"/>
      <c r="AW4" s="5"/>
      <c r="AX4" s="5"/>
      <c r="AY4" s="5"/>
      <c r="AZ4" s="24">
        <f>VLOOKUP(C4,Employees!D:H,5,FALSE)</f>
        <v>10180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8.1000000000000014</v>
      </c>
      <c r="BG4" s="5">
        <f t="shared" si="37"/>
        <v>0.5</v>
      </c>
      <c r="BH4" s="5">
        <f t="shared" si="38"/>
        <v>6.5</v>
      </c>
      <c r="BI4" s="5">
        <f t="shared" si="39"/>
        <v>1.1000000000000014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10</v>
      </c>
      <c r="BV4" s="5">
        <f t="shared" si="52"/>
        <v>1</v>
      </c>
      <c r="BW4" s="5">
        <f t="shared" si="53"/>
        <v>9</v>
      </c>
      <c r="BX4" s="5">
        <f t="shared" si="54"/>
        <v>0</v>
      </c>
      <c r="BY4" s="5">
        <f t="shared" si="55"/>
        <v>0</v>
      </c>
      <c r="BZ4" s="5">
        <f t="shared" si="56"/>
        <v>10.266666666666667</v>
      </c>
      <c r="CA4" s="5">
        <f t="shared" si="57"/>
        <v>1</v>
      </c>
      <c r="CB4" s="5">
        <f t="shared" si="58"/>
        <v>8</v>
      </c>
      <c r="CC4" s="5">
        <f t="shared" si="59"/>
        <v>1.2666666666666675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3</v>
      </c>
    </row>
    <row r="5" spans="1:89" ht="38" customHeight="1">
      <c r="A5" s="33">
        <f t="shared" si="0"/>
        <v>10045</v>
      </c>
      <c r="B5" s="10" t="s">
        <v>26</v>
      </c>
      <c r="C5" s="58" t="s">
        <v>413</v>
      </c>
      <c r="D5" s="51"/>
      <c r="E5" s="51"/>
      <c r="F5" s="44">
        <f t="shared" si="21"/>
        <v>0</v>
      </c>
      <c r="G5" s="51"/>
      <c r="H5" s="51"/>
      <c r="I5" s="44">
        <f t="shared" si="22"/>
        <v>0</v>
      </c>
      <c r="J5" s="56"/>
      <c r="K5" s="54"/>
      <c r="L5" s="44">
        <f t="shared" si="23"/>
        <v>0</v>
      </c>
      <c r="M5" s="51"/>
      <c r="N5" s="51"/>
      <c r="O5" s="44">
        <f t="shared" si="24"/>
        <v>0</v>
      </c>
      <c r="P5" s="51">
        <v>0.39583333333333331</v>
      </c>
      <c r="Q5" s="51">
        <v>0.79166666666666663</v>
      </c>
      <c r="R5" s="44">
        <f t="shared" si="25"/>
        <v>8.5</v>
      </c>
      <c r="S5" s="54"/>
      <c r="T5" s="54"/>
      <c r="U5" s="44">
        <f t="shared" si="26"/>
        <v>0</v>
      </c>
      <c r="V5" s="54"/>
      <c r="W5" s="54"/>
      <c r="X5" s="44">
        <f t="shared" si="27"/>
        <v>0</v>
      </c>
      <c r="Y5" s="44"/>
      <c r="Z5" s="44"/>
      <c r="AA5" s="44"/>
      <c r="AB5" s="44">
        <f t="shared" si="28"/>
        <v>8.5</v>
      </c>
      <c r="AC5" s="23"/>
      <c r="AD5" s="6"/>
      <c r="AE5" s="7">
        <f t="shared" si="1"/>
        <v>8.5</v>
      </c>
      <c r="AF5" s="6"/>
      <c r="AG5" s="7">
        <f t="shared" si="2"/>
        <v>0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1</v>
      </c>
      <c r="AQ5" s="6"/>
      <c r="AR5" s="6"/>
      <c r="AS5" s="6"/>
      <c r="AT5" s="44">
        <f t="shared" si="30"/>
        <v>8.5</v>
      </c>
      <c r="AU5" s="60"/>
      <c r="AV5" s="5"/>
      <c r="AW5" s="5"/>
      <c r="AX5" s="5"/>
      <c r="AY5" s="5"/>
      <c r="AZ5" s="24">
        <f>VLOOKUP(C5,Employees!D:H,5,FALSE)</f>
        <v>10045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9.5</v>
      </c>
      <c r="BV5" s="5">
        <f t="shared" si="52"/>
        <v>1</v>
      </c>
      <c r="BW5" s="5">
        <f t="shared" si="53"/>
        <v>8.5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1</v>
      </c>
    </row>
    <row r="6" spans="1:89" ht="38" customHeight="1">
      <c r="A6" s="33">
        <f t="shared" si="0"/>
        <v>10055</v>
      </c>
      <c r="B6" s="10" t="s">
        <v>26</v>
      </c>
      <c r="C6" s="58" t="s">
        <v>991</v>
      </c>
      <c r="D6" s="78"/>
      <c r="E6" s="78"/>
      <c r="F6" s="44">
        <f t="shared" si="21"/>
        <v>0</v>
      </c>
      <c r="G6" s="78"/>
      <c r="H6" s="78"/>
      <c r="I6" s="44">
        <f t="shared" si="22"/>
        <v>0</v>
      </c>
      <c r="J6" s="78"/>
      <c r="K6" s="78"/>
      <c r="L6" s="44">
        <f t="shared" si="23"/>
        <v>0</v>
      </c>
      <c r="M6" s="51"/>
      <c r="N6" s="51"/>
      <c r="O6" s="44">
        <f t="shared" si="24"/>
        <v>0</v>
      </c>
      <c r="P6" s="51"/>
      <c r="Q6" s="51"/>
      <c r="R6" s="44">
        <f t="shared" si="25"/>
        <v>0</v>
      </c>
      <c r="S6" s="54"/>
      <c r="T6" s="54"/>
      <c r="U6" s="44">
        <f t="shared" si="26"/>
        <v>0</v>
      </c>
      <c r="V6" s="54"/>
      <c r="W6" s="54"/>
      <c r="X6" s="44">
        <f t="shared" si="27"/>
        <v>0</v>
      </c>
      <c r="Y6" s="44"/>
      <c r="Z6" s="44"/>
      <c r="AA6" s="44"/>
      <c r="AB6" s="44">
        <f t="shared" si="28"/>
        <v>0</v>
      </c>
      <c r="AC6" s="23"/>
      <c r="AD6" s="6"/>
      <c r="AE6" s="7">
        <f t="shared" si="1"/>
        <v>0</v>
      </c>
      <c r="AF6" s="6"/>
      <c r="AG6" s="7">
        <f t="shared" si="2"/>
        <v>0</v>
      </c>
      <c r="AH6" s="6"/>
      <c r="AI6" s="7">
        <f t="shared" si="3"/>
        <v>0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0</v>
      </c>
      <c r="AP6" s="30">
        <f t="shared" si="29"/>
        <v>0</v>
      </c>
      <c r="AQ6" s="6">
        <v>42.5</v>
      </c>
      <c r="AR6" s="6"/>
      <c r="AS6" s="6"/>
      <c r="AT6" s="44">
        <f t="shared" si="30"/>
        <v>42.5</v>
      </c>
      <c r="AU6" s="60"/>
      <c r="AV6" s="5"/>
      <c r="AW6" s="5"/>
      <c r="AX6" s="5"/>
      <c r="AY6" s="5"/>
      <c r="AZ6" s="24">
        <f>VLOOKUP(C6,Employees!D:H,5,FALSE)</f>
        <v>10055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0</v>
      </c>
    </row>
    <row r="7" spans="1:89" ht="38" customHeight="1">
      <c r="A7" s="33">
        <f t="shared" si="0"/>
        <v>10038</v>
      </c>
      <c r="B7" s="10" t="s">
        <v>26</v>
      </c>
      <c r="C7" s="58" t="s">
        <v>401</v>
      </c>
      <c r="D7" s="54"/>
      <c r="E7" s="51"/>
      <c r="F7" s="44">
        <f t="shared" si="21"/>
        <v>0</v>
      </c>
      <c r="G7" s="51"/>
      <c r="H7" s="51"/>
      <c r="I7" s="44">
        <f t="shared" si="22"/>
        <v>0</v>
      </c>
      <c r="J7" s="78">
        <v>0.39583333333333331</v>
      </c>
      <c r="K7" s="78">
        <v>0.75416666666666676</v>
      </c>
      <c r="L7" s="44">
        <f t="shared" si="23"/>
        <v>8.1000000000000032</v>
      </c>
      <c r="M7" s="79"/>
      <c r="N7" s="79"/>
      <c r="O7" s="44">
        <f t="shared" si="24"/>
        <v>0</v>
      </c>
      <c r="P7" s="51"/>
      <c r="Q7" s="51"/>
      <c r="R7" s="44">
        <f t="shared" si="25"/>
        <v>0</v>
      </c>
      <c r="S7" s="78">
        <v>0.39583333333333331</v>
      </c>
      <c r="T7" s="78">
        <v>0.85416666666666663</v>
      </c>
      <c r="U7" s="44">
        <f t="shared" si="26"/>
        <v>10</v>
      </c>
      <c r="V7" s="78">
        <v>0.39583333333333331</v>
      </c>
      <c r="W7" s="78">
        <v>0.79166666666666663</v>
      </c>
      <c r="X7" s="44">
        <f t="shared" si="27"/>
        <v>8.5</v>
      </c>
      <c r="Y7" s="44"/>
      <c r="Z7" s="44"/>
      <c r="AA7" s="44"/>
      <c r="AB7" s="44">
        <f t="shared" si="28"/>
        <v>26.6</v>
      </c>
      <c r="AC7" s="23"/>
      <c r="AD7" s="6"/>
      <c r="AE7" s="7">
        <f t="shared" si="1"/>
        <v>8.1000000000000032</v>
      </c>
      <c r="AF7" s="6"/>
      <c r="AG7" s="7">
        <f t="shared" si="2"/>
        <v>10</v>
      </c>
      <c r="AH7" s="6"/>
      <c r="AI7" s="7">
        <f t="shared" si="3"/>
        <v>8.5</v>
      </c>
      <c r="AJ7" s="6"/>
      <c r="AK7" s="7">
        <f t="shared" si="4"/>
        <v>0</v>
      </c>
      <c r="AL7" s="6"/>
      <c r="AM7" s="7">
        <f t="shared" si="5"/>
        <v>0</v>
      </c>
      <c r="AN7" s="6"/>
      <c r="AO7" s="7">
        <f t="shared" si="6"/>
        <v>0</v>
      </c>
      <c r="AP7" s="30">
        <f t="shared" si="29"/>
        <v>3</v>
      </c>
      <c r="AQ7" s="6"/>
      <c r="AR7" s="6"/>
      <c r="AS7" s="6"/>
      <c r="AT7" s="44">
        <f t="shared" si="30"/>
        <v>26.6</v>
      </c>
      <c r="AU7" s="60"/>
      <c r="AV7" s="5"/>
      <c r="AW7" s="5"/>
      <c r="AX7" s="5"/>
      <c r="AY7" s="5"/>
      <c r="AZ7" s="24">
        <f>VLOOKUP(C7,Employees!D:H,5,FALSE)</f>
        <v>10038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8.6000000000000032</v>
      </c>
      <c r="BL7" s="5">
        <f t="shared" si="42"/>
        <v>0.5</v>
      </c>
      <c r="BM7" s="5">
        <f t="shared" si="43"/>
        <v>8.1000000000000032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11</v>
      </c>
      <c r="CA7" s="5">
        <f t="shared" si="57"/>
        <v>1</v>
      </c>
      <c r="CB7" s="5">
        <f t="shared" si="58"/>
        <v>10</v>
      </c>
      <c r="CC7" s="5">
        <f t="shared" si="59"/>
        <v>0</v>
      </c>
      <c r="CD7" s="5">
        <f t="shared" si="60"/>
        <v>0</v>
      </c>
      <c r="CE7" s="5">
        <f t="shared" si="61"/>
        <v>9.5</v>
      </c>
      <c r="CF7" s="5">
        <f t="shared" si="62"/>
        <v>1</v>
      </c>
      <c r="CG7" s="5">
        <f t="shared" si="63"/>
        <v>8.5</v>
      </c>
      <c r="CH7" s="5">
        <f t="shared" si="64"/>
        <v>0</v>
      </c>
      <c r="CI7" s="5">
        <f t="shared" si="65"/>
        <v>0</v>
      </c>
      <c r="CJ7" s="5"/>
      <c r="CK7" s="4">
        <f t="shared" si="20"/>
        <v>3</v>
      </c>
    </row>
    <row r="8" spans="1:89" ht="38" customHeight="1">
      <c r="A8" s="33">
        <f t="shared" si="0"/>
        <v>10245</v>
      </c>
      <c r="B8" s="10" t="s">
        <v>26</v>
      </c>
      <c r="C8" s="58" t="s">
        <v>707</v>
      </c>
      <c r="D8" s="51"/>
      <c r="E8" s="51"/>
      <c r="F8" s="44">
        <f t="shared" si="21"/>
        <v>0</v>
      </c>
      <c r="G8" s="51"/>
      <c r="H8" s="51"/>
      <c r="I8" s="44">
        <f t="shared" si="22"/>
        <v>0</v>
      </c>
      <c r="J8" s="56"/>
      <c r="K8" s="54"/>
      <c r="L8" s="44">
        <f t="shared" si="23"/>
        <v>0</v>
      </c>
      <c r="M8" s="54"/>
      <c r="N8" s="54"/>
      <c r="O8" s="44">
        <f t="shared" si="24"/>
        <v>0</v>
      </c>
      <c r="P8" s="54">
        <v>0.58333333333333337</v>
      </c>
      <c r="Q8" s="54">
        <v>0.96597222222222223</v>
      </c>
      <c r="R8" s="44">
        <f t="shared" si="25"/>
        <v>8.1833333333333336</v>
      </c>
      <c r="S8" s="54">
        <v>0.5</v>
      </c>
      <c r="T8" s="54">
        <v>0.95833333333333337</v>
      </c>
      <c r="U8" s="44">
        <f t="shared" si="26"/>
        <v>10</v>
      </c>
      <c r="V8" s="54">
        <v>0.70833333333333337</v>
      </c>
      <c r="W8" s="54">
        <v>0.97916666666666663</v>
      </c>
      <c r="X8" s="44">
        <f t="shared" si="27"/>
        <v>5.9999999999999982</v>
      </c>
      <c r="Y8" s="44"/>
      <c r="Z8" s="44"/>
      <c r="AA8" s="44"/>
      <c r="AB8" s="44">
        <f t="shared" si="28"/>
        <v>24.18333333333333</v>
      </c>
      <c r="AC8" s="23"/>
      <c r="AD8" s="6"/>
      <c r="AE8" s="7">
        <f t="shared" si="1"/>
        <v>6.9999999999999991</v>
      </c>
      <c r="AF8" s="6"/>
      <c r="AG8" s="7">
        <f t="shared" si="2"/>
        <v>10</v>
      </c>
      <c r="AH8" s="6"/>
      <c r="AI8" s="7">
        <f t="shared" si="3"/>
        <v>5.9999999999999982</v>
      </c>
      <c r="AJ8" s="6"/>
      <c r="AK8" s="7">
        <f t="shared" si="4"/>
        <v>0</v>
      </c>
      <c r="AL8" s="6"/>
      <c r="AM8" s="7">
        <f t="shared" si="5"/>
        <v>1.1833333333333345</v>
      </c>
      <c r="AN8" s="6"/>
      <c r="AO8" s="7">
        <f t="shared" si="6"/>
        <v>0</v>
      </c>
      <c r="AP8" s="30">
        <f t="shared" si="29"/>
        <v>3</v>
      </c>
      <c r="AQ8" s="6"/>
      <c r="AR8" s="6"/>
      <c r="AS8" s="6"/>
      <c r="AT8" s="44">
        <f t="shared" si="30"/>
        <v>24.183333333333334</v>
      </c>
      <c r="AU8" s="60"/>
      <c r="AV8" s="5"/>
      <c r="AW8" s="5"/>
      <c r="AX8" s="5"/>
      <c r="AY8" s="5"/>
      <c r="AZ8" s="24">
        <f>VLOOKUP(C8,Employees!D:H,5,FALSE)</f>
        <v>10245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9.1833333333333336</v>
      </c>
      <c r="BV8" s="5">
        <f t="shared" si="52"/>
        <v>1</v>
      </c>
      <c r="BW8" s="5">
        <f t="shared" si="53"/>
        <v>6.9999999999999991</v>
      </c>
      <c r="BX8" s="5">
        <f t="shared" si="54"/>
        <v>1.1833333333333345</v>
      </c>
      <c r="BY8" s="5">
        <f t="shared" si="55"/>
        <v>0</v>
      </c>
      <c r="BZ8" s="5">
        <f t="shared" si="56"/>
        <v>11</v>
      </c>
      <c r="CA8" s="5">
        <f t="shared" si="57"/>
        <v>1</v>
      </c>
      <c r="CB8" s="5">
        <f t="shared" si="58"/>
        <v>8.9999999999999982</v>
      </c>
      <c r="CC8" s="5">
        <f t="shared" si="59"/>
        <v>1.0000000000000018</v>
      </c>
      <c r="CD8" s="5">
        <f t="shared" si="60"/>
        <v>0</v>
      </c>
      <c r="CE8" s="5">
        <f t="shared" si="61"/>
        <v>6.4999999999999982</v>
      </c>
      <c r="CF8" s="5">
        <f t="shared" si="62"/>
        <v>0.5</v>
      </c>
      <c r="CG8" s="5">
        <f t="shared" si="63"/>
        <v>4.4999999999999982</v>
      </c>
      <c r="CH8" s="5">
        <f t="shared" si="64"/>
        <v>1.5</v>
      </c>
      <c r="CI8" s="5">
        <f t="shared" si="65"/>
        <v>0</v>
      </c>
      <c r="CJ8" s="5"/>
      <c r="CK8" s="4">
        <f t="shared" si="20"/>
        <v>3</v>
      </c>
    </row>
    <row r="9" spans="1:89" ht="38" customHeight="1">
      <c r="A9" s="33">
        <f t="shared" si="0"/>
        <v>10243</v>
      </c>
      <c r="B9" s="10" t="s">
        <v>26</v>
      </c>
      <c r="C9" s="58" t="s">
        <v>701</v>
      </c>
      <c r="D9" s="78"/>
      <c r="E9" s="78"/>
      <c r="F9" s="44">
        <f t="shared" si="21"/>
        <v>0</v>
      </c>
      <c r="G9" s="78"/>
      <c r="H9" s="78"/>
      <c r="I9" s="44">
        <f t="shared" si="22"/>
        <v>0</v>
      </c>
      <c r="J9" s="54"/>
      <c r="K9" s="54"/>
      <c r="L9" s="44">
        <f t="shared" si="23"/>
        <v>0</v>
      </c>
      <c r="M9" s="54"/>
      <c r="N9" s="54"/>
      <c r="O9" s="44">
        <f t="shared" si="24"/>
        <v>0</v>
      </c>
      <c r="P9" s="54"/>
      <c r="Q9" s="54"/>
      <c r="R9" s="44">
        <f t="shared" si="25"/>
        <v>0</v>
      </c>
      <c r="S9" s="56"/>
      <c r="T9" s="56"/>
      <c r="U9" s="44">
        <f t="shared" si="26"/>
        <v>0</v>
      </c>
      <c r="V9" s="54"/>
      <c r="W9" s="54"/>
      <c r="X9" s="44">
        <f t="shared" si="27"/>
        <v>0</v>
      </c>
      <c r="Y9" s="44"/>
      <c r="Z9" s="44"/>
      <c r="AA9" s="44"/>
      <c r="AB9" s="44">
        <f t="shared" si="28"/>
        <v>0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0</v>
      </c>
      <c r="AQ9" s="6"/>
      <c r="AR9" s="6">
        <v>38</v>
      </c>
      <c r="AS9" s="6"/>
      <c r="AT9" s="44">
        <f t="shared" si="30"/>
        <v>38</v>
      </c>
      <c r="AU9" s="60"/>
      <c r="AV9" s="5"/>
      <c r="AW9" s="5"/>
      <c r="AX9" s="5"/>
      <c r="AY9" s="5"/>
      <c r="AZ9" s="24">
        <f>VLOOKUP(C9,Employees!D:H,5,FALSE)</f>
        <v>10243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0</v>
      </c>
    </row>
    <row r="10" spans="1:89" ht="38" customHeight="1">
      <c r="A10" s="33">
        <f t="shared" si="0"/>
        <v>10240</v>
      </c>
      <c r="B10" s="10" t="s">
        <v>26</v>
      </c>
      <c r="C10" s="58" t="s">
        <v>692</v>
      </c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>
        <v>0.54166666666666663</v>
      </c>
      <c r="W10" s="54">
        <v>0.91666666666666663</v>
      </c>
      <c r="X10" s="44">
        <f t="shared" si="27"/>
        <v>8.5</v>
      </c>
      <c r="Y10" s="44"/>
      <c r="Z10" s="44"/>
      <c r="AA10" s="44"/>
      <c r="AB10" s="44">
        <f t="shared" si="28"/>
        <v>8.5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8.5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1</v>
      </c>
      <c r="AQ10" s="6"/>
      <c r="AR10" s="6"/>
      <c r="AS10" s="6"/>
      <c r="AT10" s="44">
        <f t="shared" si="30"/>
        <v>8.5</v>
      </c>
      <c r="AU10" s="60"/>
      <c r="AV10" s="5"/>
      <c r="AW10" s="5"/>
      <c r="AX10" s="5"/>
      <c r="AY10" s="5"/>
      <c r="AZ10" s="24">
        <f>VLOOKUP(C10,Employees!D:H,5,FALSE)</f>
        <v>10240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9</v>
      </c>
      <c r="CF10" s="5">
        <f t="shared" si="62"/>
        <v>0.5</v>
      </c>
      <c r="CG10" s="5">
        <f t="shared" si="63"/>
        <v>8.5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1</v>
      </c>
    </row>
    <row r="11" spans="1:89" ht="38" customHeight="1">
      <c r="A11" s="33">
        <f t="shared" si="0"/>
        <v>10025</v>
      </c>
      <c r="B11" s="10" t="s">
        <v>26</v>
      </c>
      <c r="C11" s="58" t="s">
        <v>375</v>
      </c>
      <c r="D11" s="51"/>
      <c r="E11" s="51"/>
      <c r="F11" s="44">
        <f t="shared" si="21"/>
        <v>0</v>
      </c>
      <c r="G11" s="51">
        <v>0.54166666666666663</v>
      </c>
      <c r="H11" s="51">
        <v>0.96319444444444446</v>
      </c>
      <c r="I11" s="44">
        <f t="shared" si="22"/>
        <v>9.1166666666666671</v>
      </c>
      <c r="J11" s="56">
        <v>0.54166666666666663</v>
      </c>
      <c r="K11" s="54">
        <v>0.96597222222222223</v>
      </c>
      <c r="L11" s="44">
        <f t="shared" si="23"/>
        <v>9.1833333333333336</v>
      </c>
      <c r="M11" s="54">
        <v>0.45833333333333331</v>
      </c>
      <c r="N11" s="54">
        <v>0.83333333333333337</v>
      </c>
      <c r="O11" s="44">
        <f t="shared" si="24"/>
        <v>8.5000000000000018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26.800000000000004</v>
      </c>
      <c r="AC11" s="23"/>
      <c r="AD11" s="6"/>
      <c r="AE11" s="7">
        <f t="shared" si="1"/>
        <v>24.5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2.3000000000000025</v>
      </c>
      <c r="AN11" s="6"/>
      <c r="AO11" s="7">
        <f t="shared" si="6"/>
        <v>0</v>
      </c>
      <c r="AP11" s="30">
        <f t="shared" si="29"/>
        <v>3</v>
      </c>
      <c r="AQ11" s="6"/>
      <c r="AR11" s="6"/>
      <c r="AS11" s="6"/>
      <c r="AT11" s="44">
        <f t="shared" si="30"/>
        <v>26.800000000000004</v>
      </c>
      <c r="AU11" s="60"/>
      <c r="AV11" s="5"/>
      <c r="AW11" s="5"/>
      <c r="AX11" s="5"/>
      <c r="AY11" s="5"/>
      <c r="AZ11" s="24">
        <f>VLOOKUP(C11,Employees!D:H,5,FALSE)</f>
        <v>10025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10.116666666666667</v>
      </c>
      <c r="BG11" s="5">
        <f t="shared" si="37"/>
        <v>1</v>
      </c>
      <c r="BH11" s="5">
        <f t="shared" si="38"/>
        <v>7.9999999999999991</v>
      </c>
      <c r="BI11" s="5">
        <f t="shared" si="39"/>
        <v>1.116666666666668</v>
      </c>
      <c r="BJ11" s="5">
        <f t="shared" si="40"/>
        <v>0</v>
      </c>
      <c r="BK11" s="5">
        <f t="shared" si="41"/>
        <v>10.183333333333334</v>
      </c>
      <c r="BL11" s="5">
        <f t="shared" si="42"/>
        <v>1</v>
      </c>
      <c r="BM11" s="5">
        <f t="shared" si="43"/>
        <v>7.9999999999999991</v>
      </c>
      <c r="BN11" s="5">
        <f t="shared" si="44"/>
        <v>1.1833333333333345</v>
      </c>
      <c r="BO11" s="5">
        <f t="shared" si="45"/>
        <v>0</v>
      </c>
      <c r="BP11" s="5">
        <f t="shared" si="46"/>
        <v>9.0000000000000018</v>
      </c>
      <c r="BQ11" s="5">
        <f t="shared" si="47"/>
        <v>0.5</v>
      </c>
      <c r="BR11" s="5">
        <f t="shared" si="48"/>
        <v>8.5000000000000018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3</v>
      </c>
    </row>
    <row r="12" spans="1:89" ht="38" customHeight="1">
      <c r="A12" s="33">
        <f t="shared" si="0"/>
        <v>10312</v>
      </c>
      <c r="B12" s="10" t="s">
        <v>26</v>
      </c>
      <c r="C12" s="58" t="s">
        <v>876</v>
      </c>
      <c r="D12" s="51">
        <v>0.54166666666666663</v>
      </c>
      <c r="E12" s="51">
        <v>0.97916666666666663</v>
      </c>
      <c r="F12" s="44">
        <f t="shared" si="21"/>
        <v>9.5</v>
      </c>
      <c r="G12" s="51"/>
      <c r="H12" s="51"/>
      <c r="I12" s="44">
        <f t="shared" si="22"/>
        <v>0</v>
      </c>
      <c r="J12" s="56">
        <v>0.625</v>
      </c>
      <c r="K12" s="54">
        <v>0.96666666666666667</v>
      </c>
      <c r="L12" s="44">
        <f t="shared" si="23"/>
        <v>7.6999999999999993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>
        <v>0.45833333333333331</v>
      </c>
      <c r="T12" s="54">
        <v>0.95833333333333337</v>
      </c>
      <c r="U12" s="44">
        <f t="shared" si="26"/>
        <v>11</v>
      </c>
      <c r="V12" s="54">
        <v>0.58333333333333337</v>
      </c>
      <c r="W12" s="54">
        <v>0.97916666666666663</v>
      </c>
      <c r="X12" s="44">
        <f t="shared" si="27"/>
        <v>8.4999999999999982</v>
      </c>
      <c r="Y12" s="44"/>
      <c r="Z12" s="44"/>
      <c r="AA12" s="44"/>
      <c r="AB12" s="44">
        <f t="shared" si="28"/>
        <v>36.699999999999996</v>
      </c>
      <c r="AC12" s="23"/>
      <c r="AD12" s="6"/>
      <c r="AE12" s="7">
        <f t="shared" si="1"/>
        <v>14.499999999999998</v>
      </c>
      <c r="AF12" s="6"/>
      <c r="AG12" s="7">
        <f t="shared" si="2"/>
        <v>11</v>
      </c>
      <c r="AH12" s="6"/>
      <c r="AI12" s="7">
        <f t="shared" si="3"/>
        <v>8.4999999999999982</v>
      </c>
      <c r="AJ12" s="6"/>
      <c r="AK12" s="7">
        <f t="shared" si="4"/>
        <v>0</v>
      </c>
      <c r="AL12" s="6"/>
      <c r="AM12" s="7">
        <f t="shared" si="5"/>
        <v>2.7000000000000011</v>
      </c>
      <c r="AN12" s="6"/>
      <c r="AO12" s="7">
        <f t="shared" si="6"/>
        <v>0</v>
      </c>
      <c r="AP12" s="30">
        <f t="shared" si="29"/>
        <v>4</v>
      </c>
      <c r="AQ12" s="6"/>
      <c r="AR12" s="6"/>
      <c r="AS12" s="6"/>
      <c r="AT12" s="44">
        <f t="shared" si="30"/>
        <v>36.700000000000003</v>
      </c>
      <c r="AU12" s="60"/>
      <c r="AV12" s="5"/>
      <c r="AW12" s="5"/>
      <c r="AX12" s="5"/>
      <c r="AY12" s="5"/>
      <c r="AZ12" s="24">
        <f>VLOOKUP(C12,Employees!D:H,5,FALSE)</f>
        <v>10312</v>
      </c>
      <c r="BA12" s="5">
        <f t="shared" si="31"/>
        <v>10.5</v>
      </c>
      <c r="BB12" s="5">
        <f t="shared" si="32"/>
        <v>1</v>
      </c>
      <c r="BC12" s="5">
        <f t="shared" si="33"/>
        <v>8</v>
      </c>
      <c r="BD12" s="5">
        <f t="shared" si="34"/>
        <v>1.5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8.1999999999999993</v>
      </c>
      <c r="BL12" s="5">
        <f t="shared" si="42"/>
        <v>0.5</v>
      </c>
      <c r="BM12" s="5">
        <f t="shared" si="43"/>
        <v>6.4999999999999982</v>
      </c>
      <c r="BN12" s="5">
        <f t="shared" si="44"/>
        <v>1.2000000000000011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12</v>
      </c>
      <c r="CA12" s="5">
        <f t="shared" si="57"/>
        <v>1</v>
      </c>
      <c r="CB12" s="5">
        <f t="shared" si="58"/>
        <v>9.9999999999999982</v>
      </c>
      <c r="CC12" s="5">
        <f t="shared" si="59"/>
        <v>1.0000000000000018</v>
      </c>
      <c r="CD12" s="5">
        <f t="shared" si="60"/>
        <v>0</v>
      </c>
      <c r="CE12" s="5">
        <f t="shared" si="61"/>
        <v>9.4999999999999982</v>
      </c>
      <c r="CF12" s="5">
        <f t="shared" si="62"/>
        <v>1</v>
      </c>
      <c r="CG12" s="5">
        <f t="shared" si="63"/>
        <v>6.9999999999999982</v>
      </c>
      <c r="CH12" s="5">
        <f t="shared" si="64"/>
        <v>1.5</v>
      </c>
      <c r="CI12" s="5">
        <f t="shared" si="65"/>
        <v>0</v>
      </c>
      <c r="CJ12" s="5"/>
      <c r="CK12" s="4">
        <f t="shared" si="20"/>
        <v>4</v>
      </c>
    </row>
    <row r="13" spans="1:89" ht="38" customHeight="1">
      <c r="A13" s="33">
        <f t="shared" si="0"/>
        <v>10313</v>
      </c>
      <c r="B13" s="10" t="s">
        <v>26</v>
      </c>
      <c r="C13" s="58" t="s">
        <v>880</v>
      </c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>
        <v>0.625</v>
      </c>
      <c r="N13" s="54">
        <v>0.97013888888888899</v>
      </c>
      <c r="O13" s="44">
        <f t="shared" si="24"/>
        <v>7.783333333333335</v>
      </c>
      <c r="P13" s="54">
        <v>0.625</v>
      </c>
      <c r="Q13" s="54">
        <v>0.96527777777777779</v>
      </c>
      <c r="R13" s="44">
        <f t="shared" si="25"/>
        <v>7.6666666666666679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15.450000000000003</v>
      </c>
      <c r="AC13" s="23"/>
      <c r="AD13" s="6"/>
      <c r="AE13" s="7">
        <f t="shared" si="1"/>
        <v>12.999999999999998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2.4500000000000046</v>
      </c>
      <c r="AN13" s="6"/>
      <c r="AO13" s="7">
        <f t="shared" si="6"/>
        <v>0</v>
      </c>
      <c r="AP13" s="30">
        <f t="shared" si="29"/>
        <v>2</v>
      </c>
      <c r="AQ13" s="6"/>
      <c r="AR13" s="6"/>
      <c r="AS13" s="6"/>
      <c r="AT13" s="44">
        <f t="shared" si="30"/>
        <v>15.450000000000003</v>
      </c>
      <c r="AU13" s="60"/>
      <c r="AV13" s="5"/>
      <c r="AW13" s="5"/>
      <c r="AX13" s="5"/>
      <c r="AY13" s="5"/>
      <c r="AZ13" s="24">
        <f>VLOOKUP(C13,Employees!D:H,5,FALSE)</f>
        <v>10313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8.283333333333335</v>
      </c>
      <c r="BQ13" s="5">
        <f t="shared" si="47"/>
        <v>0.5</v>
      </c>
      <c r="BR13" s="5">
        <f t="shared" si="48"/>
        <v>6.4999999999999982</v>
      </c>
      <c r="BS13" s="5">
        <f t="shared" si="49"/>
        <v>1.2833333333333368</v>
      </c>
      <c r="BT13" s="5">
        <f t="shared" si="50"/>
        <v>0</v>
      </c>
      <c r="BU13" s="5">
        <f t="shared" si="51"/>
        <v>8.1666666666666679</v>
      </c>
      <c r="BV13" s="5">
        <f t="shared" si="52"/>
        <v>0.5</v>
      </c>
      <c r="BW13" s="5">
        <f t="shared" si="53"/>
        <v>6.5</v>
      </c>
      <c r="BX13" s="5">
        <f t="shared" si="54"/>
        <v>1.1666666666666679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2</v>
      </c>
    </row>
    <row r="14" spans="1:89" ht="38" customHeight="1">
      <c r="A14" s="33">
        <f t="shared" si="0"/>
        <v>10351</v>
      </c>
      <c r="B14" s="10" t="s">
        <v>26</v>
      </c>
      <c r="C14" s="58" t="s">
        <v>976</v>
      </c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>
        <v>0.5</v>
      </c>
      <c r="W14" s="54">
        <v>0.70833333333333337</v>
      </c>
      <c r="X14" s="44">
        <f t="shared" si="27"/>
        <v>5.0000000000000009</v>
      </c>
      <c r="Y14" s="44"/>
      <c r="Z14" s="44"/>
      <c r="AA14" s="44"/>
      <c r="AB14" s="44">
        <f t="shared" si="28"/>
        <v>5.0000000000000009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5.0000000000000009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1</v>
      </c>
      <c r="AQ14" s="6"/>
      <c r="AR14" s="6"/>
      <c r="AS14" s="6"/>
      <c r="AT14" s="44">
        <f t="shared" si="30"/>
        <v>5.0000000000000009</v>
      </c>
      <c r="AU14" s="60"/>
      <c r="AV14" s="5"/>
      <c r="AW14" s="5"/>
      <c r="AX14" s="5"/>
      <c r="AY14" s="5"/>
      <c r="AZ14" s="24">
        <f>VLOOKUP(C14,Employees!D:H,5,FALSE)</f>
        <v>10351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5.0000000000000009</v>
      </c>
      <c r="CF14" s="5">
        <f t="shared" si="62"/>
        <v>0</v>
      </c>
      <c r="CG14" s="5">
        <f t="shared" si="63"/>
        <v>5.0000000000000009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1</v>
      </c>
    </row>
    <row r="15" spans="1:89" ht="38" customHeight="1">
      <c r="A15" s="33">
        <f t="shared" si="0"/>
        <v>10352</v>
      </c>
      <c r="B15" s="10" t="s">
        <v>26</v>
      </c>
      <c r="C15" s="58" t="s">
        <v>978</v>
      </c>
      <c r="D15" s="51"/>
      <c r="E15" s="51"/>
      <c r="F15" s="44">
        <f t="shared" si="21"/>
        <v>0</v>
      </c>
      <c r="G15" s="51">
        <v>0.45833333333333331</v>
      </c>
      <c r="H15" s="51">
        <v>0.83333333333333337</v>
      </c>
      <c r="I15" s="44">
        <f t="shared" si="22"/>
        <v>8.5000000000000018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8.5000000000000018</v>
      </c>
      <c r="AC15" s="23"/>
      <c r="AD15" s="6"/>
      <c r="AE15" s="7">
        <f t="shared" si="1"/>
        <v>8.5000000000000018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1</v>
      </c>
      <c r="AQ15" s="6"/>
      <c r="AR15" s="6"/>
      <c r="AS15" s="6"/>
      <c r="AT15" s="44">
        <f t="shared" si="30"/>
        <v>8.5000000000000018</v>
      </c>
      <c r="AU15" s="60"/>
      <c r="AV15" s="5"/>
      <c r="AW15" s="5"/>
      <c r="AX15" s="5"/>
      <c r="AY15" s="5"/>
      <c r="AZ15" s="24">
        <f>VLOOKUP(C15,Employees!D:H,5,FALSE)</f>
        <v>10352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9.0000000000000018</v>
      </c>
      <c r="BG15" s="5">
        <f t="shared" si="37"/>
        <v>0.5</v>
      </c>
      <c r="BH15" s="5">
        <f t="shared" si="38"/>
        <v>8.5000000000000018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1</v>
      </c>
    </row>
    <row r="16" spans="1:89" ht="38" customHeight="1">
      <c r="A16" s="33">
        <f t="shared" si="0"/>
        <v>10337</v>
      </c>
      <c r="B16" s="10" t="s">
        <v>26</v>
      </c>
      <c r="C16" s="77" t="s">
        <v>940</v>
      </c>
      <c r="D16" s="51">
        <v>0.58333333333333337</v>
      </c>
      <c r="E16" s="51">
        <v>0.97916666666666663</v>
      </c>
      <c r="F16" s="44">
        <f t="shared" si="21"/>
        <v>8.4999999999999982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>
        <v>0.54166666666666663</v>
      </c>
      <c r="N16" s="54">
        <v>0.97013888888888899</v>
      </c>
      <c r="O16" s="44">
        <f t="shared" si="24"/>
        <v>9.2833333333333368</v>
      </c>
      <c r="P16" s="54"/>
      <c r="Q16" s="54"/>
      <c r="R16" s="44">
        <f t="shared" si="25"/>
        <v>0</v>
      </c>
      <c r="S16" s="54">
        <v>0.58333333333333337</v>
      </c>
      <c r="T16" s="54">
        <v>0.97013888888888899</v>
      </c>
      <c r="U16" s="44">
        <f t="shared" si="26"/>
        <v>8.283333333333335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26.06666666666667</v>
      </c>
      <c r="AC16" s="23"/>
      <c r="AD16" s="6"/>
      <c r="AE16" s="7">
        <f t="shared" si="1"/>
        <v>14.999999999999998</v>
      </c>
      <c r="AF16" s="6"/>
      <c r="AG16" s="7">
        <f t="shared" si="2"/>
        <v>8.283333333333335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2.7833333333333368</v>
      </c>
      <c r="AN16" s="6"/>
      <c r="AO16" s="7">
        <f t="shared" si="6"/>
        <v>0</v>
      </c>
      <c r="AP16" s="30">
        <f t="shared" si="29"/>
        <v>3</v>
      </c>
      <c r="AQ16" s="6"/>
      <c r="AR16" s="6"/>
      <c r="AS16" s="6"/>
      <c r="AT16" s="44">
        <f t="shared" si="30"/>
        <v>26.06666666666667</v>
      </c>
      <c r="AU16" s="60"/>
      <c r="AV16" s="5"/>
      <c r="AW16" s="5"/>
      <c r="AX16" s="5"/>
      <c r="AY16" s="5"/>
      <c r="AZ16" s="24">
        <f>VLOOKUP(C16,Employees!D:H,5,FALSE)</f>
        <v>10337</v>
      </c>
      <c r="BA16" s="5">
        <f t="shared" si="31"/>
        <v>9.4999999999999982</v>
      </c>
      <c r="BB16" s="5">
        <f t="shared" si="32"/>
        <v>1</v>
      </c>
      <c r="BC16" s="5">
        <f t="shared" si="33"/>
        <v>6.9999999999999982</v>
      </c>
      <c r="BD16" s="5">
        <f t="shared" si="34"/>
        <v>1.5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10.283333333333337</v>
      </c>
      <c r="BQ16" s="5">
        <f t="shared" si="47"/>
        <v>1</v>
      </c>
      <c r="BR16" s="5">
        <f t="shared" si="48"/>
        <v>8</v>
      </c>
      <c r="BS16" s="5">
        <f t="shared" si="49"/>
        <v>1.2833333333333368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9.283333333333335</v>
      </c>
      <c r="CA16" s="5">
        <f t="shared" si="57"/>
        <v>1</v>
      </c>
      <c r="CB16" s="5">
        <f t="shared" si="58"/>
        <v>6.9999999999999982</v>
      </c>
      <c r="CC16" s="5">
        <f t="shared" si="59"/>
        <v>1.2833333333333368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3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50" zoomScaleNormal="89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Q11" sqref="AQ11"/>
    </sheetView>
  </sheetViews>
  <sheetFormatPr baseColWidth="10" defaultColWidth="14.5" defaultRowHeight="15" customHeight="1"/>
  <cols>
    <col min="1" max="1" width="39.83203125" style="47" bestFit="1" customWidth="1"/>
    <col min="2" max="2" width="19.5" style="3" customWidth="1"/>
    <col min="3" max="3" width="32.5" style="3" customWidth="1"/>
    <col min="4" max="5" width="19.5" style="52" customWidth="1"/>
    <col min="6" max="6" width="8" style="47" customWidth="1"/>
    <col min="7" max="8" width="19.5" style="52" customWidth="1"/>
    <col min="9" max="9" width="8" style="47" customWidth="1"/>
    <col min="10" max="11" width="19.5" style="52" customWidth="1"/>
    <col min="12" max="12" width="8" style="47" customWidth="1"/>
    <col min="13" max="14" width="19.5" style="52" customWidth="1"/>
    <col min="15" max="15" width="8" style="47" customWidth="1"/>
    <col min="16" max="17" width="19.5" style="52" customWidth="1"/>
    <col min="18" max="18" width="8" style="47" customWidth="1"/>
    <col min="19" max="20" width="19.5" style="52" customWidth="1"/>
    <col min="21" max="21" width="8" style="47" customWidth="1"/>
    <col min="22" max="23" width="19.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9.6640625" style="66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3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3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3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3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3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3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3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10037</v>
      </c>
      <c r="B2" s="10" t="s">
        <v>26</v>
      </c>
      <c r="C2" s="58" t="s">
        <v>920</v>
      </c>
      <c r="D2" s="51"/>
      <c r="E2" s="51"/>
      <c r="F2" s="44">
        <f>BA2-BB2</f>
        <v>0</v>
      </c>
      <c r="G2" s="51">
        <v>0.39583333333333331</v>
      </c>
      <c r="H2" s="51">
        <v>0.70833333333333337</v>
      </c>
      <c r="I2" s="44">
        <f>BF2-BG2</f>
        <v>7.0000000000000018</v>
      </c>
      <c r="J2" s="51"/>
      <c r="K2" s="51"/>
      <c r="L2" s="44">
        <f>BK2-BL2</f>
        <v>0</v>
      </c>
      <c r="M2" s="51">
        <v>0.39583333333333331</v>
      </c>
      <c r="N2" s="51">
        <v>0.76250000000000007</v>
      </c>
      <c r="O2" s="44">
        <f>BP2-BQ2</f>
        <v>8.3000000000000025</v>
      </c>
      <c r="P2" s="51"/>
      <c r="Q2" s="51"/>
      <c r="R2" s="44">
        <f>BU2-BV2</f>
        <v>0</v>
      </c>
      <c r="S2" s="51">
        <v>0.5</v>
      </c>
      <c r="T2" s="51">
        <v>0.91666666666666663</v>
      </c>
      <c r="U2" s="44">
        <f>BZ2-CA2</f>
        <v>9</v>
      </c>
      <c r="V2" s="74"/>
      <c r="W2" s="74"/>
      <c r="X2" s="44">
        <f>CE2-CF2</f>
        <v>0</v>
      </c>
      <c r="Y2" s="44"/>
      <c r="Z2" s="44"/>
      <c r="AA2" s="44"/>
      <c r="AB2" s="65">
        <f>SUM(F2,I2,L2,O2,R2,U2,X2)</f>
        <v>24.300000000000004</v>
      </c>
      <c r="AC2" s="23"/>
      <c r="AD2" s="6">
        <v>1</v>
      </c>
      <c r="AE2" s="7">
        <f>SUMIF($BC$1:$CI$1,AE$1,$BC2:$CI2)+AD2</f>
        <v>16.300000000000004</v>
      </c>
      <c r="AF2" s="6"/>
      <c r="AG2" s="7">
        <f>SUMIF($BC$1:$CI$1,AG$1,$BC2:$CI2)+AF2</f>
        <v>9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3</v>
      </c>
      <c r="AQ2" s="6"/>
      <c r="AR2" s="6"/>
      <c r="AS2" s="6"/>
      <c r="AT2" s="65">
        <f>AE2+AG2+AI2+AK2+AM2+AO2+SUM(AQ2:AS2)</f>
        <v>25.300000000000004</v>
      </c>
      <c r="AU2" s="60"/>
      <c r="AV2" s="5"/>
      <c r="AW2" s="5"/>
      <c r="AX2" s="5"/>
      <c r="AY2" s="5"/>
      <c r="AZ2" s="24">
        <f>VLOOKUP(C2,Employees!D:H,5,FALSE)</f>
        <v>10037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7.5000000000000018</v>
      </c>
      <c r="BG2" s="5">
        <f>IF(BF2&gt;$AY$1,1,IF(BF2&gt;=$AX$1,0.5,0))</f>
        <v>0.5</v>
      </c>
      <c r="BH2" s="5">
        <f>BF2-BG2-BI2-BJ2</f>
        <v>7.0000000000000018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8.8000000000000025</v>
      </c>
      <c r="BQ2" s="5">
        <f>IF(BP2&gt;$AY$1,1,IF(BP2&gt;=$AX$1,0.5,0))</f>
        <v>0.5</v>
      </c>
      <c r="BR2" s="5">
        <f>BP2-BQ2-BS2-BT2</f>
        <v>8.3000000000000025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10</v>
      </c>
      <c r="CA2" s="5">
        <f>IF(BZ2&gt;$AY$1,1,IF(BZ2&gt;=$AX$1,0.5,0))</f>
        <v>1</v>
      </c>
      <c r="CB2" s="5">
        <f>BZ2-CA2-CC2-CD2</f>
        <v>9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3</v>
      </c>
    </row>
    <row r="3" spans="1:89" ht="47" customHeight="1">
      <c r="A3" s="33">
        <f t="shared" si="0"/>
        <v>10156</v>
      </c>
      <c r="B3" s="10" t="s">
        <v>26</v>
      </c>
      <c r="C3" s="58" t="s">
        <v>990</v>
      </c>
      <c r="D3" s="56">
        <v>0.625</v>
      </c>
      <c r="E3" s="54">
        <v>0.97152777777777777</v>
      </c>
      <c r="F3" s="44">
        <f t="shared" ref="F3:F74" si="15">BA3-BB3</f>
        <v>7.8166666666666664</v>
      </c>
      <c r="G3" s="54"/>
      <c r="H3" s="56"/>
      <c r="I3" s="44">
        <f t="shared" ref="I3:I74" si="16">BF3-BG3</f>
        <v>0</v>
      </c>
      <c r="J3" s="56">
        <v>0.39583333333333331</v>
      </c>
      <c r="K3" s="56">
        <v>0.75347222222222221</v>
      </c>
      <c r="L3" s="44">
        <f t="shared" ref="L3:L74" si="17">BK3-BL3</f>
        <v>8.0833333333333339</v>
      </c>
      <c r="M3" s="56">
        <v>0.54166666666666663</v>
      </c>
      <c r="N3" s="56">
        <v>0.96527777777777779</v>
      </c>
      <c r="O3" s="44">
        <f t="shared" ref="O3:O74" si="18">BP3-BQ3</f>
        <v>9.1666666666666679</v>
      </c>
      <c r="P3" s="56">
        <v>0.39583333333333331</v>
      </c>
      <c r="Q3" s="56">
        <v>0.72083333333333333</v>
      </c>
      <c r="R3" s="44">
        <f t="shared" ref="R3:R74" si="19">BU3-BV3</f>
        <v>7.3000000000000007</v>
      </c>
      <c r="S3" s="56"/>
      <c r="T3" s="56"/>
      <c r="U3" s="44">
        <f t="shared" ref="U3:U74" si="20">BZ3-CA3</f>
        <v>0</v>
      </c>
      <c r="V3" s="76"/>
      <c r="W3" s="75"/>
      <c r="X3" s="44">
        <f t="shared" ref="X3:X74" si="21">CE3-CF3</f>
        <v>0</v>
      </c>
      <c r="Y3" s="44"/>
      <c r="Z3" s="44"/>
      <c r="AA3" s="44"/>
      <c r="AB3" s="65">
        <f t="shared" ref="AB3:AB74" si="22">SUM(F3,I3,L3,O3,R3,U3,X3)</f>
        <v>32.366666666666674</v>
      </c>
      <c r="AC3" s="23"/>
      <c r="AD3" s="6">
        <v>12.18</v>
      </c>
      <c r="AE3" s="7">
        <f t="shared" ref="AE3:AE74" si="23">SUMIF($BC$1:$CI$1,AE$1,$BC3:$CI3)+AD3</f>
        <v>42.063333333333333</v>
      </c>
      <c r="AF3" s="6"/>
      <c r="AG3" s="7">
        <f t="shared" ref="AG3:AG74" si="24">SUMIF($BC$1:$CI$1,AG$1,$BC3:$CI3)+AF3</f>
        <v>0</v>
      </c>
      <c r="AH3" s="6"/>
      <c r="AI3" s="7">
        <f t="shared" ref="AI3:AI74" si="25">SUMIF($BC$1:$CI$1,AI$1,$BC3:$CI3)+AH3</f>
        <v>0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2.4833333333333352</v>
      </c>
      <c r="AN3" s="6"/>
      <c r="AO3" s="7">
        <f t="shared" ref="AO3:AO74" si="28">SUMIF($BC$1:$CI$1,AO$1,$BC3:$CI3)+AN3</f>
        <v>0</v>
      </c>
      <c r="AP3" s="30">
        <f t="shared" ref="AP3:AP74" si="29">CK3</f>
        <v>4</v>
      </c>
      <c r="AQ3" s="6"/>
      <c r="AR3" s="6"/>
      <c r="AS3" s="6"/>
      <c r="AT3" s="65">
        <f t="shared" ref="AT3:AT74" si="30">AE3+AG3+AI3+AK3+AM3+AO3+SUM(AQ3:AS3)</f>
        <v>44.546666666666667</v>
      </c>
      <c r="AU3" s="60"/>
      <c r="AV3" s="5"/>
      <c r="AW3" s="5"/>
      <c r="AX3" s="5"/>
      <c r="AY3" s="5"/>
      <c r="AZ3" s="24">
        <f>VLOOKUP(C3,Employees!D:H,5,FALSE)</f>
        <v>10156</v>
      </c>
      <c r="BA3" s="5">
        <f t="shared" ref="BA3:BA66" si="31">IF(ISBLANK(D3),0,(E3-D3)*24)</f>
        <v>8.3166666666666664</v>
      </c>
      <c r="BB3" s="5">
        <f t="shared" ref="BB3:BB66" si="32">IF(BA3&gt;$AY$1,1,IF(BA3&gt;=$AX$1,0.5,0))</f>
        <v>0.5</v>
      </c>
      <c r="BC3" s="5">
        <f t="shared" ref="BC3:BC66" si="33">BA3-BB3-BD3-BE3</f>
        <v>6.4999999999999991</v>
      </c>
      <c r="BD3" s="5">
        <f t="shared" ref="BD3:BD66" si="34">IF(AND(E3&gt;$AV$1),(MIN(E3,$AW$1)-MAX(D3,$AV$1))*24,0)</f>
        <v>1.3166666666666673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8.5833333333333339</v>
      </c>
      <c r="BL3" s="5">
        <f t="shared" ref="BL3:BL66" si="42">IF(BK3&gt;$AY$1,1,IF(BK3&gt;=$AX$1,0.5,0))</f>
        <v>0.5</v>
      </c>
      <c r="BM3" s="5">
        <f t="shared" ref="BM3:BM66" si="43">BK3-BL3-BN3-BO3</f>
        <v>8.0833333333333339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10.166666666666668</v>
      </c>
      <c r="BQ3" s="5">
        <f t="shared" ref="BQ3:BQ66" si="47">IF(BP3&gt;$AY$1,1,IF(BP3&gt;=$AX$1,0.5,0))</f>
        <v>1</v>
      </c>
      <c r="BR3" s="5">
        <f t="shared" ref="BR3:BR66" si="48">BP3-BQ3-BS3-BT3</f>
        <v>8</v>
      </c>
      <c r="BS3" s="5">
        <f t="shared" ref="BS3:BS66" si="49">IF(AND(N3&gt;$AV$1),(MIN(N3,$AW$1)-MAX(M3,$AV$1))*24,0)</f>
        <v>1.1666666666666679</v>
      </c>
      <c r="BT3" s="5">
        <f t="shared" ref="BT3:BT66" si="50">IF(N3&gt;$AW$1,(N3-$AW$1)*24,0)</f>
        <v>0</v>
      </c>
      <c r="BU3" s="5">
        <f t="shared" ref="BU3:BU66" si="51">IF(ISBLANK(P3),0,(Q3-P3)*24)</f>
        <v>7.8000000000000007</v>
      </c>
      <c r="BV3" s="5">
        <f t="shared" ref="BV3:BV66" si="52">IF(BU3&gt;$AY$1,1,IF(BU3&gt;=$AX$1,0.5,0))</f>
        <v>0.5</v>
      </c>
      <c r="BW3" s="5">
        <f t="shared" ref="BW3:BW66" si="53">BU3-BV3-BX3-BY3</f>
        <v>7.3000000000000007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4</v>
      </c>
    </row>
    <row r="4" spans="1:89" ht="47" customHeight="1">
      <c r="A4" s="33">
        <f t="shared" si="0"/>
        <v>10180</v>
      </c>
      <c r="B4" s="10" t="s">
        <v>26</v>
      </c>
      <c r="C4" s="58" t="s">
        <v>547</v>
      </c>
      <c r="D4" s="56"/>
      <c r="E4" s="54"/>
      <c r="F4" s="44">
        <f t="shared" si="15"/>
        <v>0</v>
      </c>
      <c r="G4" s="56"/>
      <c r="H4" s="54"/>
      <c r="I4" s="44">
        <f t="shared" si="16"/>
        <v>0</v>
      </c>
      <c r="J4" s="56"/>
      <c r="K4" s="54"/>
      <c r="L4" s="44">
        <f t="shared" si="17"/>
        <v>0</v>
      </c>
      <c r="M4" s="56"/>
      <c r="N4" s="54"/>
      <c r="O4" s="44">
        <f t="shared" si="18"/>
        <v>0</v>
      </c>
      <c r="P4" s="56">
        <v>0.54166666666666663</v>
      </c>
      <c r="Q4" s="54">
        <v>0.91666666666666663</v>
      </c>
      <c r="R4" s="44">
        <f t="shared" si="19"/>
        <v>8.5</v>
      </c>
      <c r="S4" s="56">
        <v>0.39583333333333331</v>
      </c>
      <c r="T4" s="54">
        <v>0.79166666666666663</v>
      </c>
      <c r="U4" s="44">
        <f t="shared" si="20"/>
        <v>8.5</v>
      </c>
      <c r="V4" s="54"/>
      <c r="W4" s="56"/>
      <c r="X4" s="44">
        <f t="shared" si="21"/>
        <v>0</v>
      </c>
      <c r="Y4" s="44"/>
      <c r="Z4" s="44"/>
      <c r="AA4" s="44"/>
      <c r="AB4" s="65">
        <f t="shared" si="22"/>
        <v>17</v>
      </c>
      <c r="AC4" s="23"/>
      <c r="AD4" s="6">
        <v>5.59</v>
      </c>
      <c r="AE4" s="7">
        <f t="shared" si="23"/>
        <v>14.09</v>
      </c>
      <c r="AF4" s="6"/>
      <c r="AG4" s="7">
        <f t="shared" si="24"/>
        <v>8.5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0</v>
      </c>
      <c r="AN4" s="6"/>
      <c r="AO4" s="7">
        <f t="shared" si="28"/>
        <v>0</v>
      </c>
      <c r="AP4" s="30">
        <f t="shared" si="29"/>
        <v>2</v>
      </c>
      <c r="AQ4" s="6"/>
      <c r="AR4" s="6"/>
      <c r="AS4" s="6"/>
      <c r="AT4" s="65">
        <f t="shared" si="30"/>
        <v>22.59</v>
      </c>
      <c r="AU4" s="60"/>
      <c r="AV4" s="5"/>
      <c r="AW4" s="5"/>
      <c r="AX4" s="5"/>
      <c r="AY4" s="5"/>
      <c r="AZ4" s="24">
        <f>VLOOKUP(C4,Employees!D:H,5,FALSE)</f>
        <v>10180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9</v>
      </c>
      <c r="BV4" s="5">
        <f t="shared" si="52"/>
        <v>0.5</v>
      </c>
      <c r="BW4" s="5">
        <f t="shared" si="53"/>
        <v>8.5</v>
      </c>
      <c r="BX4" s="5">
        <f t="shared" si="54"/>
        <v>0</v>
      </c>
      <c r="BY4" s="5">
        <f t="shared" si="55"/>
        <v>0</v>
      </c>
      <c r="BZ4" s="5">
        <f t="shared" si="56"/>
        <v>9.5</v>
      </c>
      <c r="CA4" s="5">
        <f t="shared" si="57"/>
        <v>1</v>
      </c>
      <c r="CB4" s="5">
        <f t="shared" si="58"/>
        <v>8.5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2</v>
      </c>
    </row>
    <row r="5" spans="1:89" ht="47" customHeight="1">
      <c r="A5" s="33">
        <f t="shared" si="0"/>
        <v>10045</v>
      </c>
      <c r="B5" s="10" t="s">
        <v>26</v>
      </c>
      <c r="C5" s="58" t="s">
        <v>413</v>
      </c>
      <c r="D5" s="56"/>
      <c r="E5" s="54"/>
      <c r="F5" s="44">
        <f t="shared" si="15"/>
        <v>0</v>
      </c>
      <c r="G5" s="56"/>
      <c r="H5" s="54"/>
      <c r="I5" s="44">
        <f t="shared" si="16"/>
        <v>0</v>
      </c>
      <c r="J5" s="56">
        <v>0.625</v>
      </c>
      <c r="K5" s="56">
        <v>0.96875</v>
      </c>
      <c r="L5" s="44">
        <f t="shared" si="17"/>
        <v>7.75</v>
      </c>
      <c r="M5" s="56"/>
      <c r="N5" s="54"/>
      <c r="O5" s="44">
        <f t="shared" si="18"/>
        <v>0</v>
      </c>
      <c r="P5" s="56"/>
      <c r="Q5" s="54"/>
      <c r="R5" s="44">
        <f t="shared" si="19"/>
        <v>0</v>
      </c>
      <c r="S5" s="56"/>
      <c r="T5" s="54"/>
      <c r="U5" s="44">
        <f t="shared" si="20"/>
        <v>0</v>
      </c>
      <c r="V5" s="54"/>
      <c r="W5" s="56"/>
      <c r="X5" s="44">
        <f t="shared" si="21"/>
        <v>0</v>
      </c>
      <c r="Y5" s="44"/>
      <c r="Z5" s="44"/>
      <c r="AA5" s="44"/>
      <c r="AB5" s="65">
        <f t="shared" si="22"/>
        <v>7.75</v>
      </c>
      <c r="AC5" s="23"/>
      <c r="AD5" s="6"/>
      <c r="AE5" s="7">
        <f t="shared" si="23"/>
        <v>6.4999999999999991</v>
      </c>
      <c r="AF5" s="6"/>
      <c r="AG5" s="7">
        <f t="shared" si="24"/>
        <v>0</v>
      </c>
      <c r="AH5" s="6"/>
      <c r="AI5" s="7">
        <f t="shared" si="25"/>
        <v>0</v>
      </c>
      <c r="AJ5" s="6"/>
      <c r="AK5" s="7">
        <f t="shared" si="26"/>
        <v>0</v>
      </c>
      <c r="AL5" s="43"/>
      <c r="AM5" s="7">
        <f t="shared" si="27"/>
        <v>1.2500000000000009</v>
      </c>
      <c r="AN5" s="6"/>
      <c r="AO5" s="7">
        <f t="shared" si="28"/>
        <v>0</v>
      </c>
      <c r="AP5" s="30">
        <f t="shared" si="29"/>
        <v>1</v>
      </c>
      <c r="AQ5" s="6">
        <v>7</v>
      </c>
      <c r="AR5" s="6"/>
      <c r="AS5" s="6"/>
      <c r="AT5" s="65">
        <f t="shared" si="30"/>
        <v>14.75</v>
      </c>
      <c r="AU5" s="60"/>
      <c r="AV5" s="5"/>
      <c r="AW5" s="5"/>
      <c r="AX5" s="5"/>
      <c r="AY5" s="5"/>
      <c r="AZ5" s="24">
        <f>VLOOKUP(C5,Employees!D:H,5,FALSE)</f>
        <v>10045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8.25</v>
      </c>
      <c r="BL5" s="5">
        <f t="shared" si="42"/>
        <v>0.5</v>
      </c>
      <c r="BM5" s="5">
        <f t="shared" si="43"/>
        <v>6.4999999999999991</v>
      </c>
      <c r="BN5" s="5">
        <f t="shared" si="44"/>
        <v>1.2500000000000009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14"/>
        <v>1</v>
      </c>
    </row>
    <row r="6" spans="1:89" ht="47" customHeight="1">
      <c r="A6" s="33">
        <f t="shared" si="0"/>
        <v>10055</v>
      </c>
      <c r="B6" s="10" t="s">
        <v>26</v>
      </c>
      <c r="C6" s="58" t="s">
        <v>991</v>
      </c>
      <c r="D6" s="56">
        <v>0.39583333333333331</v>
      </c>
      <c r="E6" s="54">
        <v>0.75694444444444453</v>
      </c>
      <c r="F6" s="44">
        <f t="shared" si="15"/>
        <v>8.1666666666666696</v>
      </c>
      <c r="G6" s="54"/>
      <c r="H6" s="56"/>
      <c r="I6" s="44">
        <f t="shared" si="16"/>
        <v>0</v>
      </c>
      <c r="J6" s="56">
        <v>0.54166666666666663</v>
      </c>
      <c r="K6" s="56">
        <v>0.83333333333333337</v>
      </c>
      <c r="L6" s="44">
        <f t="shared" si="17"/>
        <v>6.5000000000000018</v>
      </c>
      <c r="M6" s="54"/>
      <c r="N6" s="54"/>
      <c r="O6" s="44">
        <f t="shared" si="18"/>
        <v>0</v>
      </c>
      <c r="P6" s="56"/>
      <c r="Q6" s="56"/>
      <c r="R6" s="44">
        <f t="shared" si="19"/>
        <v>0</v>
      </c>
      <c r="S6" s="56"/>
      <c r="T6" s="56"/>
      <c r="U6" s="44">
        <f t="shared" si="20"/>
        <v>0</v>
      </c>
      <c r="V6" s="54"/>
      <c r="W6" s="56"/>
      <c r="X6" s="44">
        <f t="shared" si="21"/>
        <v>0</v>
      </c>
      <c r="Y6" s="44"/>
      <c r="Z6" s="44"/>
      <c r="AA6" s="44"/>
      <c r="AB6" s="65">
        <f t="shared" si="22"/>
        <v>14.666666666666671</v>
      </c>
      <c r="AC6" s="23"/>
      <c r="AD6" s="6"/>
      <c r="AE6" s="7">
        <f t="shared" si="23"/>
        <v>14.666666666666671</v>
      </c>
      <c r="AF6" s="6"/>
      <c r="AG6" s="7">
        <f t="shared" si="24"/>
        <v>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2</v>
      </c>
      <c r="AQ6" s="6"/>
      <c r="AR6" s="6"/>
      <c r="AS6" s="6"/>
      <c r="AT6" s="65">
        <f t="shared" si="30"/>
        <v>14.666666666666671</v>
      </c>
      <c r="AU6" s="60"/>
      <c r="AV6" s="5"/>
      <c r="AW6" s="5"/>
      <c r="AX6" s="5"/>
      <c r="AY6" s="5"/>
      <c r="AZ6" s="24">
        <f>VLOOKUP(C6,Employees!D:H,5,FALSE)</f>
        <v>10055</v>
      </c>
      <c r="BA6" s="5">
        <f t="shared" si="31"/>
        <v>8.6666666666666696</v>
      </c>
      <c r="BB6" s="5">
        <f t="shared" si="32"/>
        <v>0.5</v>
      </c>
      <c r="BC6" s="5">
        <f t="shared" si="33"/>
        <v>8.1666666666666696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7.0000000000000018</v>
      </c>
      <c r="BL6" s="5">
        <f t="shared" si="42"/>
        <v>0.5</v>
      </c>
      <c r="BM6" s="5">
        <f t="shared" si="43"/>
        <v>6.5000000000000018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2</v>
      </c>
    </row>
    <row r="7" spans="1:89" ht="47" customHeight="1">
      <c r="A7" s="33">
        <f t="shared" si="0"/>
        <v>10038</v>
      </c>
      <c r="B7" s="10" t="s">
        <v>26</v>
      </c>
      <c r="C7" s="58" t="s">
        <v>401</v>
      </c>
      <c r="D7" s="56"/>
      <c r="E7" s="54"/>
      <c r="F7" s="44">
        <f t="shared" si="15"/>
        <v>0</v>
      </c>
      <c r="G7" s="54">
        <v>0.625</v>
      </c>
      <c r="H7" s="56">
        <v>0.83333333333333337</v>
      </c>
      <c r="I7" s="44">
        <f t="shared" si="16"/>
        <v>5.0000000000000009</v>
      </c>
      <c r="J7" s="56">
        <v>0.45833333333333331</v>
      </c>
      <c r="K7" s="56">
        <v>0.75</v>
      </c>
      <c r="L7" s="44">
        <f t="shared" si="17"/>
        <v>6.5</v>
      </c>
      <c r="M7" s="56"/>
      <c r="N7" s="56"/>
      <c r="O7" s="44">
        <f t="shared" si="18"/>
        <v>0</v>
      </c>
      <c r="P7" s="56"/>
      <c r="Q7" s="56"/>
      <c r="R7" s="44">
        <f t="shared" si="19"/>
        <v>0</v>
      </c>
      <c r="S7" s="56">
        <v>0.45833333333333331</v>
      </c>
      <c r="T7" s="56">
        <v>0.70833333333333337</v>
      </c>
      <c r="U7" s="44">
        <f t="shared" si="20"/>
        <v>5.5000000000000018</v>
      </c>
      <c r="V7" s="54">
        <v>0.39583333333333331</v>
      </c>
      <c r="W7" s="56">
        <v>0.77083333333333337</v>
      </c>
      <c r="X7" s="44">
        <f t="shared" si="21"/>
        <v>8.5000000000000018</v>
      </c>
      <c r="Y7" s="44"/>
      <c r="Z7" s="44"/>
      <c r="AA7" s="44"/>
      <c r="AB7" s="65">
        <f t="shared" si="22"/>
        <v>25.5</v>
      </c>
      <c r="AC7" s="23"/>
      <c r="AD7" s="6"/>
      <c r="AE7" s="7">
        <f t="shared" si="23"/>
        <v>11.5</v>
      </c>
      <c r="AF7" s="6">
        <v>0.5</v>
      </c>
      <c r="AG7" s="7">
        <f t="shared" si="24"/>
        <v>6.0000000000000018</v>
      </c>
      <c r="AH7" s="6"/>
      <c r="AI7" s="7">
        <f t="shared" si="25"/>
        <v>8.5000000000000018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4</v>
      </c>
      <c r="AQ7" s="6"/>
      <c r="AR7" s="6"/>
      <c r="AS7" s="6"/>
      <c r="AT7" s="65">
        <f t="shared" si="30"/>
        <v>26</v>
      </c>
      <c r="AU7" s="60" t="s">
        <v>996</v>
      </c>
      <c r="AV7" s="5"/>
      <c r="AW7" s="5"/>
      <c r="AX7" s="5"/>
      <c r="AY7" s="5"/>
      <c r="AZ7" s="24">
        <f>VLOOKUP(C7,Employees!D:H,5,FALSE)</f>
        <v>10038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5.0000000000000009</v>
      </c>
      <c r="BG7" s="5">
        <f t="shared" si="37"/>
        <v>0</v>
      </c>
      <c r="BH7" s="5">
        <f t="shared" si="38"/>
        <v>5.0000000000000009</v>
      </c>
      <c r="BI7" s="5">
        <f t="shared" si="39"/>
        <v>0</v>
      </c>
      <c r="BJ7" s="5">
        <f t="shared" si="40"/>
        <v>0</v>
      </c>
      <c r="BK7" s="5">
        <f t="shared" si="41"/>
        <v>7</v>
      </c>
      <c r="BL7" s="5">
        <f t="shared" si="42"/>
        <v>0.5</v>
      </c>
      <c r="BM7" s="5">
        <f t="shared" si="43"/>
        <v>6.5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6.0000000000000018</v>
      </c>
      <c r="CA7" s="5">
        <f t="shared" si="57"/>
        <v>0.5</v>
      </c>
      <c r="CB7" s="5">
        <f t="shared" si="58"/>
        <v>5.5000000000000018</v>
      </c>
      <c r="CC7" s="5">
        <f t="shared" si="59"/>
        <v>0</v>
      </c>
      <c r="CD7" s="5">
        <f t="shared" si="60"/>
        <v>0</v>
      </c>
      <c r="CE7" s="5">
        <f t="shared" si="61"/>
        <v>9.0000000000000018</v>
      </c>
      <c r="CF7" s="5">
        <f t="shared" si="62"/>
        <v>0.5</v>
      </c>
      <c r="CG7" s="5">
        <f t="shared" si="63"/>
        <v>8.5000000000000018</v>
      </c>
      <c r="CH7" s="5">
        <f t="shared" si="64"/>
        <v>0</v>
      </c>
      <c r="CI7" s="5">
        <f t="shared" si="65"/>
        <v>0</v>
      </c>
      <c r="CJ7" s="5"/>
      <c r="CK7" s="4">
        <f t="shared" si="14"/>
        <v>4</v>
      </c>
    </row>
    <row r="8" spans="1:89" ht="47" customHeight="1">
      <c r="A8" s="33">
        <f t="shared" si="0"/>
        <v>10245</v>
      </c>
      <c r="B8" s="10" t="s">
        <v>26</v>
      </c>
      <c r="C8" s="58" t="s">
        <v>707</v>
      </c>
      <c r="D8" s="56"/>
      <c r="E8" s="56"/>
      <c r="F8" s="44">
        <f t="shared" si="15"/>
        <v>0</v>
      </c>
      <c r="G8" s="56"/>
      <c r="H8" s="56"/>
      <c r="I8" s="44">
        <f t="shared" si="16"/>
        <v>0</v>
      </c>
      <c r="J8" s="56"/>
      <c r="K8" s="56"/>
      <c r="L8" s="44">
        <f t="shared" si="17"/>
        <v>0</v>
      </c>
      <c r="M8" s="56"/>
      <c r="N8" s="56"/>
      <c r="O8" s="44">
        <f t="shared" si="18"/>
        <v>0</v>
      </c>
      <c r="P8" s="56">
        <v>0.45833333333333331</v>
      </c>
      <c r="Q8" s="56">
        <v>0.875</v>
      </c>
      <c r="R8" s="44">
        <f t="shared" si="19"/>
        <v>9</v>
      </c>
      <c r="S8" s="56">
        <v>0.58333333333333337</v>
      </c>
      <c r="T8" s="56">
        <v>0.97916666666666663</v>
      </c>
      <c r="U8" s="44">
        <f t="shared" si="20"/>
        <v>8.4999999999999982</v>
      </c>
      <c r="V8" s="56"/>
      <c r="W8" s="56"/>
      <c r="X8" s="44">
        <f t="shared" si="21"/>
        <v>0</v>
      </c>
      <c r="Y8" s="44"/>
      <c r="Z8" s="44"/>
      <c r="AA8" s="44"/>
      <c r="AB8" s="65">
        <f t="shared" si="22"/>
        <v>17.5</v>
      </c>
      <c r="AC8" s="23"/>
      <c r="AD8" s="6">
        <v>2.17</v>
      </c>
      <c r="AE8" s="7">
        <f t="shared" si="23"/>
        <v>11.17</v>
      </c>
      <c r="AF8" s="6"/>
      <c r="AG8" s="7">
        <f t="shared" si="24"/>
        <v>8.4999999999999982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2</v>
      </c>
      <c r="AQ8" s="6"/>
      <c r="AR8" s="6"/>
      <c r="AS8" s="6"/>
      <c r="AT8" s="65">
        <f t="shared" si="30"/>
        <v>19.669999999999998</v>
      </c>
      <c r="AU8" s="60"/>
      <c r="AV8" s="5"/>
      <c r="AW8" s="5"/>
      <c r="AX8" s="5"/>
      <c r="AY8" s="5"/>
      <c r="AZ8" s="24">
        <f>VLOOKUP(C8,Employees!D:H,5,FALSE)</f>
        <v>10245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10</v>
      </c>
      <c r="BV8" s="5">
        <f t="shared" si="52"/>
        <v>1</v>
      </c>
      <c r="BW8" s="5">
        <f t="shared" si="53"/>
        <v>9</v>
      </c>
      <c r="BX8" s="5">
        <f t="shared" si="54"/>
        <v>0</v>
      </c>
      <c r="BY8" s="5">
        <f t="shared" si="55"/>
        <v>0</v>
      </c>
      <c r="BZ8" s="5">
        <f t="shared" si="56"/>
        <v>9.4999999999999982</v>
      </c>
      <c r="CA8" s="5">
        <f t="shared" si="57"/>
        <v>1</v>
      </c>
      <c r="CB8" s="5">
        <f t="shared" si="58"/>
        <v>6.9999999999999982</v>
      </c>
      <c r="CC8" s="5">
        <f t="shared" si="59"/>
        <v>1.5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2</v>
      </c>
    </row>
    <row r="9" spans="1:89" ht="47" customHeight="1">
      <c r="A9" s="33">
        <f t="shared" si="0"/>
        <v>10243</v>
      </c>
      <c r="B9" s="10" t="s">
        <v>26</v>
      </c>
      <c r="C9" s="58" t="s">
        <v>701</v>
      </c>
      <c r="D9" s="56"/>
      <c r="E9" s="54"/>
      <c r="F9" s="44">
        <f t="shared" si="15"/>
        <v>0</v>
      </c>
      <c r="G9" s="56"/>
      <c r="H9" s="54"/>
      <c r="I9" s="44">
        <f t="shared" si="16"/>
        <v>0</v>
      </c>
      <c r="J9" s="56"/>
      <c r="K9" s="54"/>
      <c r="L9" s="44">
        <f t="shared" si="17"/>
        <v>0</v>
      </c>
      <c r="M9" s="56"/>
      <c r="N9" s="54"/>
      <c r="O9" s="44">
        <f t="shared" si="18"/>
        <v>0</v>
      </c>
      <c r="P9" s="56"/>
      <c r="Q9" s="54"/>
      <c r="R9" s="44">
        <f t="shared" si="19"/>
        <v>0</v>
      </c>
      <c r="S9" s="56"/>
      <c r="T9" s="56"/>
      <c r="U9" s="44">
        <f t="shared" si="20"/>
        <v>0</v>
      </c>
      <c r="V9" s="54"/>
      <c r="W9" s="56"/>
      <c r="X9" s="44">
        <f t="shared" si="21"/>
        <v>0</v>
      </c>
      <c r="Y9" s="44"/>
      <c r="Z9" s="44"/>
      <c r="AA9" s="44"/>
      <c r="AB9" s="65">
        <f t="shared" si="22"/>
        <v>0</v>
      </c>
      <c r="AC9" s="23"/>
      <c r="AD9" s="6"/>
      <c r="AE9" s="7">
        <f t="shared" si="23"/>
        <v>0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0</v>
      </c>
      <c r="AQ9" s="6"/>
      <c r="AR9" s="6">
        <v>38</v>
      </c>
      <c r="AS9" s="6"/>
      <c r="AT9" s="65">
        <f t="shared" si="30"/>
        <v>38</v>
      </c>
      <c r="AU9" s="60"/>
      <c r="AV9" s="5"/>
      <c r="AW9" s="5"/>
      <c r="AX9" s="5"/>
      <c r="AY9" s="5"/>
      <c r="AZ9" s="24">
        <f>VLOOKUP(C9,Employees!D:H,5,FALSE)</f>
        <v>10243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0</v>
      </c>
    </row>
    <row r="10" spans="1:89" ht="47" customHeight="1">
      <c r="A10" s="33">
        <f t="shared" si="0"/>
        <v>10240</v>
      </c>
      <c r="B10" s="10" t="s">
        <v>26</v>
      </c>
      <c r="C10" s="58" t="s">
        <v>692</v>
      </c>
      <c r="D10" s="56"/>
      <c r="E10" s="54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0"/>
      <c r="U10" s="44">
        <f t="shared" si="20"/>
        <v>0</v>
      </c>
      <c r="V10" s="54">
        <v>0.45833333333333331</v>
      </c>
      <c r="W10" s="56">
        <v>0.84722222222222221</v>
      </c>
      <c r="X10" s="44">
        <f t="shared" si="21"/>
        <v>8.3333333333333339</v>
      </c>
      <c r="Y10" s="44"/>
      <c r="Z10" s="44"/>
      <c r="AA10" s="44"/>
      <c r="AB10" s="65">
        <f t="shared" si="22"/>
        <v>8.3333333333333339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>
        <v>0.5</v>
      </c>
      <c r="AI10" s="7">
        <f t="shared" si="25"/>
        <v>8.8333333333333339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1</v>
      </c>
      <c r="AQ10" s="6"/>
      <c r="AR10" s="6"/>
      <c r="AS10" s="6"/>
      <c r="AT10" s="65">
        <f t="shared" si="30"/>
        <v>8.8333333333333339</v>
      </c>
      <c r="AU10" s="60" t="s">
        <v>997</v>
      </c>
      <c r="AV10" s="5"/>
      <c r="AW10" s="5"/>
      <c r="AX10" s="5"/>
      <c r="AY10" s="5"/>
      <c r="AZ10" s="24">
        <f>VLOOKUP(C10,Employees!D:H,5,FALSE)</f>
        <v>10240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9.3333333333333339</v>
      </c>
      <c r="CF10" s="5">
        <f t="shared" si="62"/>
        <v>1</v>
      </c>
      <c r="CG10" s="5">
        <f t="shared" si="63"/>
        <v>8.3333333333333339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1</v>
      </c>
    </row>
    <row r="11" spans="1:89" ht="47" customHeight="1">
      <c r="A11" s="33">
        <f t="shared" si="0"/>
        <v>10025</v>
      </c>
      <c r="B11" s="10" t="s">
        <v>26</v>
      </c>
      <c r="C11" s="58" t="s">
        <v>375</v>
      </c>
      <c r="D11" s="56">
        <v>0.45833333333333331</v>
      </c>
      <c r="E11" s="54">
        <v>0.83333333333333337</v>
      </c>
      <c r="F11" s="44">
        <f t="shared" si="15"/>
        <v>8.5000000000000018</v>
      </c>
      <c r="G11" s="54">
        <v>0.45833333333333331</v>
      </c>
      <c r="H11" s="56">
        <v>0.75</v>
      </c>
      <c r="I11" s="44">
        <f t="shared" si="16"/>
        <v>6.5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5">
        <f t="shared" si="22"/>
        <v>15.000000000000002</v>
      </c>
      <c r="AC11" s="23"/>
      <c r="AD11" s="6"/>
      <c r="AE11" s="7">
        <f t="shared" si="23"/>
        <v>15.000000000000002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2</v>
      </c>
      <c r="AQ11" s="6"/>
      <c r="AR11" s="6"/>
      <c r="AS11" s="6"/>
      <c r="AT11" s="65">
        <f t="shared" si="30"/>
        <v>15.000000000000002</v>
      </c>
      <c r="AU11" s="60"/>
      <c r="AV11" s="5"/>
      <c r="AW11" s="5"/>
      <c r="AX11" s="5"/>
      <c r="AY11" s="5"/>
      <c r="AZ11" s="24">
        <f>VLOOKUP(C11,Employees!D:H,5,FALSE)</f>
        <v>10025</v>
      </c>
      <c r="BA11" s="5">
        <f t="shared" si="31"/>
        <v>9.0000000000000018</v>
      </c>
      <c r="BB11" s="5">
        <f t="shared" si="32"/>
        <v>0.5</v>
      </c>
      <c r="BC11" s="5">
        <f t="shared" si="33"/>
        <v>8.5000000000000018</v>
      </c>
      <c r="BD11" s="5">
        <f t="shared" si="34"/>
        <v>0</v>
      </c>
      <c r="BE11" s="5">
        <f t="shared" si="35"/>
        <v>0</v>
      </c>
      <c r="BF11" s="5">
        <f t="shared" si="36"/>
        <v>7</v>
      </c>
      <c r="BG11" s="5">
        <f t="shared" si="37"/>
        <v>0.5</v>
      </c>
      <c r="BH11" s="5">
        <f t="shared" si="38"/>
        <v>6.5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2</v>
      </c>
    </row>
    <row r="12" spans="1:89" ht="47" customHeight="1">
      <c r="A12" s="33">
        <f t="shared" si="0"/>
        <v>10312</v>
      </c>
      <c r="B12" s="10" t="s">
        <v>26</v>
      </c>
      <c r="C12" s="58" t="s">
        <v>876</v>
      </c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>
        <v>0.45833333333333331</v>
      </c>
      <c r="N12" s="54">
        <v>0.83333333333333337</v>
      </c>
      <c r="O12" s="44">
        <f t="shared" si="18"/>
        <v>8.5000000000000018</v>
      </c>
      <c r="P12" s="56">
        <v>0.70833333333333337</v>
      </c>
      <c r="Q12" s="56">
        <v>0.97083333333333333</v>
      </c>
      <c r="R12" s="44">
        <f t="shared" si="19"/>
        <v>5.7999999999999989</v>
      </c>
      <c r="S12" s="56">
        <v>0.70833333333333337</v>
      </c>
      <c r="T12" s="56">
        <v>0.97916666666666663</v>
      </c>
      <c r="U12" s="44">
        <f t="shared" si="20"/>
        <v>5.9999999999999982</v>
      </c>
      <c r="V12" s="54">
        <v>0.58333333333333337</v>
      </c>
      <c r="W12" s="56">
        <v>0.91666666666666663</v>
      </c>
      <c r="X12" s="44">
        <f t="shared" si="21"/>
        <v>7.4999999999999982</v>
      </c>
      <c r="Y12" s="44"/>
      <c r="Z12" s="44"/>
      <c r="AA12" s="44"/>
      <c r="AB12" s="65">
        <f t="shared" si="22"/>
        <v>27.799999999999997</v>
      </c>
      <c r="AC12" s="23"/>
      <c r="AD12" s="6">
        <v>8.35</v>
      </c>
      <c r="AE12" s="7">
        <f t="shared" si="23"/>
        <v>21.35</v>
      </c>
      <c r="AF12" s="6">
        <v>-0.5</v>
      </c>
      <c r="AG12" s="7">
        <f t="shared" si="24"/>
        <v>5.4999999999999982</v>
      </c>
      <c r="AH12" s="6"/>
      <c r="AI12" s="7">
        <f t="shared" si="25"/>
        <v>7.4999999999999982</v>
      </c>
      <c r="AJ12" s="6"/>
      <c r="AK12" s="7">
        <f t="shared" si="26"/>
        <v>0</v>
      </c>
      <c r="AL12" s="43"/>
      <c r="AM12" s="7">
        <f t="shared" si="27"/>
        <v>1.3000000000000007</v>
      </c>
      <c r="AN12" s="6"/>
      <c r="AO12" s="7">
        <f t="shared" si="28"/>
        <v>0</v>
      </c>
      <c r="AP12" s="30">
        <f t="shared" si="29"/>
        <v>4</v>
      </c>
      <c r="AQ12" s="6"/>
      <c r="AR12" s="6"/>
      <c r="AS12" s="6"/>
      <c r="AT12" s="65">
        <f t="shared" si="30"/>
        <v>35.650000000000006</v>
      </c>
      <c r="AU12" s="60" t="s">
        <v>995</v>
      </c>
      <c r="AV12" s="5"/>
      <c r="AW12" s="5"/>
      <c r="AX12" s="5"/>
      <c r="AY12" s="5"/>
      <c r="AZ12" s="24">
        <f>VLOOKUP(C12,Employees!D:H,5,FALSE)</f>
        <v>10312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9.0000000000000018</v>
      </c>
      <c r="BQ12" s="5">
        <f t="shared" si="47"/>
        <v>0.5</v>
      </c>
      <c r="BR12" s="5">
        <f t="shared" si="48"/>
        <v>8.5000000000000018</v>
      </c>
      <c r="BS12" s="5">
        <f t="shared" si="49"/>
        <v>0</v>
      </c>
      <c r="BT12" s="5">
        <f t="shared" si="50"/>
        <v>0</v>
      </c>
      <c r="BU12" s="5">
        <f t="shared" si="51"/>
        <v>6.2999999999999989</v>
      </c>
      <c r="BV12" s="5">
        <f t="shared" si="52"/>
        <v>0.5</v>
      </c>
      <c r="BW12" s="5">
        <f t="shared" si="53"/>
        <v>4.4999999999999982</v>
      </c>
      <c r="BX12" s="5">
        <f t="shared" si="54"/>
        <v>1.3000000000000007</v>
      </c>
      <c r="BY12" s="5">
        <f t="shared" si="55"/>
        <v>0</v>
      </c>
      <c r="BZ12" s="5">
        <f t="shared" si="56"/>
        <v>6.4999999999999982</v>
      </c>
      <c r="CA12" s="5">
        <f t="shared" si="57"/>
        <v>0.5</v>
      </c>
      <c r="CB12" s="5">
        <f t="shared" si="58"/>
        <v>4.4999999999999982</v>
      </c>
      <c r="CC12" s="5">
        <f t="shared" si="59"/>
        <v>1.5</v>
      </c>
      <c r="CD12" s="5">
        <f t="shared" si="60"/>
        <v>0</v>
      </c>
      <c r="CE12" s="5">
        <f t="shared" si="61"/>
        <v>7.9999999999999982</v>
      </c>
      <c r="CF12" s="5">
        <f t="shared" si="62"/>
        <v>0.5</v>
      </c>
      <c r="CG12" s="5">
        <f t="shared" si="63"/>
        <v>7.4999999999999982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4</v>
      </c>
    </row>
    <row r="13" spans="1:89" ht="47" customHeight="1">
      <c r="A13" s="33">
        <f t="shared" si="0"/>
        <v>10313</v>
      </c>
      <c r="B13" s="10" t="s">
        <v>26</v>
      </c>
      <c r="C13" s="58" t="s">
        <v>880</v>
      </c>
      <c r="D13" s="56">
        <v>0.54166666666666663</v>
      </c>
      <c r="E13" s="54">
        <v>0.97013888888888899</v>
      </c>
      <c r="F13" s="44">
        <f t="shared" si="15"/>
        <v>9.2833333333333368</v>
      </c>
      <c r="G13" s="54">
        <v>0.54166666666666663</v>
      </c>
      <c r="H13" s="56">
        <v>0.97499999999999998</v>
      </c>
      <c r="I13" s="44">
        <f t="shared" si="16"/>
        <v>9.4</v>
      </c>
      <c r="J13" s="56"/>
      <c r="K13" s="56"/>
      <c r="L13" s="44">
        <f t="shared" si="17"/>
        <v>0</v>
      </c>
      <c r="M13" s="54">
        <v>0.625</v>
      </c>
      <c r="N13" s="54">
        <v>0.96527777777777779</v>
      </c>
      <c r="O13" s="44">
        <f t="shared" si="18"/>
        <v>7.6666666666666679</v>
      </c>
      <c r="P13" s="56">
        <v>0.58333333333333337</v>
      </c>
      <c r="Q13" s="56">
        <v>0.96944444444444444</v>
      </c>
      <c r="R13" s="44">
        <f t="shared" si="19"/>
        <v>8.2666666666666657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34.616666666666674</v>
      </c>
      <c r="AC13" s="23"/>
      <c r="AD13" s="6"/>
      <c r="AE13" s="7">
        <f t="shared" si="23"/>
        <v>29.5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5.1166666666666725</v>
      </c>
      <c r="AN13" s="6"/>
      <c r="AO13" s="7">
        <f t="shared" si="28"/>
        <v>0</v>
      </c>
      <c r="AP13" s="30">
        <f t="shared" si="29"/>
        <v>4</v>
      </c>
      <c r="AQ13" s="6"/>
      <c r="AR13" s="6"/>
      <c r="AS13" s="6"/>
      <c r="AT13" s="65">
        <f t="shared" si="30"/>
        <v>34.616666666666674</v>
      </c>
      <c r="AU13" s="60"/>
      <c r="AV13" s="5"/>
      <c r="AW13" s="5"/>
      <c r="AX13" s="5"/>
      <c r="AY13" s="5"/>
      <c r="AZ13" s="24">
        <f>VLOOKUP(C13,Employees!D:H,5,FALSE)</f>
        <v>10313</v>
      </c>
      <c r="BA13" s="5">
        <f t="shared" si="31"/>
        <v>10.283333333333337</v>
      </c>
      <c r="BB13" s="5">
        <f t="shared" si="32"/>
        <v>1</v>
      </c>
      <c r="BC13" s="5">
        <f t="shared" si="33"/>
        <v>8</v>
      </c>
      <c r="BD13" s="5">
        <f t="shared" si="34"/>
        <v>1.2833333333333368</v>
      </c>
      <c r="BE13" s="5">
        <f t="shared" si="35"/>
        <v>0</v>
      </c>
      <c r="BF13" s="5">
        <f t="shared" si="36"/>
        <v>10.4</v>
      </c>
      <c r="BG13" s="5">
        <f t="shared" si="37"/>
        <v>1</v>
      </c>
      <c r="BH13" s="5">
        <f t="shared" si="38"/>
        <v>8</v>
      </c>
      <c r="BI13" s="5">
        <f t="shared" si="39"/>
        <v>1.4000000000000004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8.1666666666666679</v>
      </c>
      <c r="BQ13" s="5">
        <f t="shared" si="47"/>
        <v>0.5</v>
      </c>
      <c r="BR13" s="5">
        <f t="shared" si="48"/>
        <v>6.5</v>
      </c>
      <c r="BS13" s="5">
        <f t="shared" si="49"/>
        <v>1.1666666666666679</v>
      </c>
      <c r="BT13" s="5">
        <f t="shared" si="50"/>
        <v>0</v>
      </c>
      <c r="BU13" s="5">
        <f t="shared" si="51"/>
        <v>9.2666666666666657</v>
      </c>
      <c r="BV13" s="5">
        <f t="shared" si="52"/>
        <v>1</v>
      </c>
      <c r="BW13" s="5">
        <f t="shared" si="53"/>
        <v>6.9999999999999982</v>
      </c>
      <c r="BX13" s="5">
        <f t="shared" si="54"/>
        <v>1.2666666666666675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4</v>
      </c>
    </row>
    <row r="14" spans="1:89" ht="47" customHeight="1">
      <c r="A14" s="33">
        <f t="shared" si="0"/>
        <v>10352</v>
      </c>
      <c r="B14" s="10" t="s">
        <v>26</v>
      </c>
      <c r="C14" s="58" t="s">
        <v>978</v>
      </c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>
        <v>9.5</v>
      </c>
      <c r="AR14" s="6"/>
      <c r="AS14" s="6"/>
      <c r="AT14" s="65">
        <f t="shared" si="30"/>
        <v>9.5</v>
      </c>
      <c r="AU14" s="60"/>
      <c r="AV14" s="5"/>
      <c r="AW14" s="5"/>
      <c r="AX14" s="5"/>
      <c r="AY14" s="5"/>
      <c r="AZ14" s="24">
        <f>VLOOKUP(C14,Employees!D:H,5,FALSE)</f>
        <v>10352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>
        <f t="shared" si="0"/>
        <v>10351</v>
      </c>
      <c r="B15" s="10" t="s">
        <v>26</v>
      </c>
      <c r="C15" s="58" t="s">
        <v>976</v>
      </c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>
        <v>0.67222222222222217</v>
      </c>
      <c r="T15" s="56">
        <v>0.87708333333333333</v>
      </c>
      <c r="U15" s="44">
        <f t="shared" si="20"/>
        <v>4.9166666666666679</v>
      </c>
      <c r="V15" s="54">
        <v>0.5</v>
      </c>
      <c r="W15" s="56">
        <v>0.70833333333333337</v>
      </c>
      <c r="X15" s="44">
        <f t="shared" si="21"/>
        <v>5.0000000000000009</v>
      </c>
      <c r="Y15" s="44"/>
      <c r="Z15" s="44"/>
      <c r="AA15" s="44"/>
      <c r="AB15" s="65">
        <f t="shared" si="22"/>
        <v>9.9166666666666679</v>
      </c>
      <c r="AC15" s="23"/>
      <c r="AD15" s="6"/>
      <c r="AE15" s="7">
        <f t="shared" si="23"/>
        <v>0</v>
      </c>
      <c r="AF15" s="6"/>
      <c r="AG15" s="7">
        <f t="shared" si="24"/>
        <v>4.9166666666666679</v>
      </c>
      <c r="AH15" s="6"/>
      <c r="AI15" s="7">
        <f t="shared" si="25"/>
        <v>5.0000000000000009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2</v>
      </c>
      <c r="AQ15" s="6"/>
      <c r="AR15" s="6"/>
      <c r="AS15" s="6"/>
      <c r="AT15" s="65">
        <f t="shared" si="30"/>
        <v>9.9166666666666679</v>
      </c>
      <c r="AU15" s="60"/>
      <c r="AV15" s="5"/>
      <c r="AW15" s="5"/>
      <c r="AX15" s="5"/>
      <c r="AY15" s="5"/>
      <c r="AZ15" s="24">
        <f>VLOOKUP(C15,Employees!D:H,5,FALSE)</f>
        <v>10351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4.9166666666666679</v>
      </c>
      <c r="CA15" s="5">
        <f t="shared" si="57"/>
        <v>0</v>
      </c>
      <c r="CB15" s="5">
        <f t="shared" si="58"/>
        <v>4.9166666666666679</v>
      </c>
      <c r="CC15" s="5">
        <f t="shared" si="59"/>
        <v>0</v>
      </c>
      <c r="CD15" s="5">
        <f t="shared" si="60"/>
        <v>0</v>
      </c>
      <c r="CE15" s="5">
        <f t="shared" si="61"/>
        <v>5.0000000000000009</v>
      </c>
      <c r="CF15" s="5">
        <f t="shared" si="62"/>
        <v>0</v>
      </c>
      <c r="CG15" s="5">
        <f t="shared" si="63"/>
        <v>5.0000000000000009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2</v>
      </c>
    </row>
    <row r="16" spans="1:89" ht="47" customHeight="1">
      <c r="A16" s="33">
        <f t="shared" si="0"/>
        <v>10028</v>
      </c>
      <c r="B16" s="10" t="s">
        <v>26</v>
      </c>
      <c r="C16" s="58" t="s">
        <v>382</v>
      </c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>
        <v>0.70833333333333337</v>
      </c>
      <c r="K16" s="56">
        <v>0.96875</v>
      </c>
      <c r="L16" s="44">
        <f t="shared" si="17"/>
        <v>5.7499999999999991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>
        <v>0.70833333333333337</v>
      </c>
      <c r="W16" s="56">
        <v>0.98402777777777783</v>
      </c>
      <c r="X16" s="44">
        <f t="shared" si="21"/>
        <v>6.1166666666666671</v>
      </c>
      <c r="Y16" s="44"/>
      <c r="Z16" s="44"/>
      <c r="AA16" s="44"/>
      <c r="AB16" s="65">
        <f t="shared" si="22"/>
        <v>11.866666666666667</v>
      </c>
      <c r="AC16" s="23"/>
      <c r="AD16" s="6">
        <v>-0.5</v>
      </c>
      <c r="AE16" s="7">
        <f t="shared" si="23"/>
        <v>3.9999999999999982</v>
      </c>
      <c r="AF16" s="6"/>
      <c r="AG16" s="7">
        <f t="shared" si="24"/>
        <v>0</v>
      </c>
      <c r="AH16" s="6"/>
      <c r="AI16" s="7">
        <f t="shared" si="25"/>
        <v>6.1166666666666671</v>
      </c>
      <c r="AJ16" s="6"/>
      <c r="AK16" s="7">
        <f t="shared" si="26"/>
        <v>0</v>
      </c>
      <c r="AL16" s="43"/>
      <c r="AM16" s="7">
        <f t="shared" si="27"/>
        <v>1.2500000000000009</v>
      </c>
      <c r="AN16" s="6"/>
      <c r="AO16" s="7">
        <f t="shared" si="28"/>
        <v>0</v>
      </c>
      <c r="AP16" s="30">
        <f t="shared" si="29"/>
        <v>2</v>
      </c>
      <c r="AQ16" s="6"/>
      <c r="AR16" s="6"/>
      <c r="AS16" s="6"/>
      <c r="AT16" s="65">
        <f t="shared" si="30"/>
        <v>11.366666666666667</v>
      </c>
      <c r="AU16" s="60" t="s">
        <v>994</v>
      </c>
      <c r="AV16" s="5"/>
      <c r="AW16" s="5"/>
      <c r="AX16" s="5"/>
      <c r="AY16" s="5"/>
      <c r="AZ16" s="24">
        <f>VLOOKUP(C16,Employees!D:H,5,FALSE)</f>
        <v>10028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6.2499999999999991</v>
      </c>
      <c r="BL16" s="5">
        <f t="shared" si="42"/>
        <v>0.5</v>
      </c>
      <c r="BM16" s="5">
        <f t="shared" si="43"/>
        <v>4.4999999999999982</v>
      </c>
      <c r="BN16" s="5">
        <f t="shared" si="44"/>
        <v>1.2500000000000009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6.6166666666666671</v>
      </c>
      <c r="CF16" s="5">
        <f t="shared" si="62"/>
        <v>0.5</v>
      </c>
      <c r="CG16" s="5">
        <f t="shared" si="63"/>
        <v>4.4999999999999982</v>
      </c>
      <c r="CH16" s="5">
        <f t="shared" si="64"/>
        <v>1.6166666666666689</v>
      </c>
      <c r="CI16" s="5">
        <f t="shared" si="65"/>
        <v>0</v>
      </c>
      <c r="CJ16" s="5"/>
      <c r="CK16" s="4">
        <f t="shared" si="14"/>
        <v>2</v>
      </c>
    </row>
    <row r="17" spans="1:89" ht="47" customHeight="1">
      <c r="A17" s="33">
        <f t="shared" si="0"/>
        <v>10323</v>
      </c>
      <c r="B17" s="10" t="s">
        <v>26</v>
      </c>
      <c r="C17" s="58" t="s">
        <v>912</v>
      </c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>
        <v>0.70833333333333337</v>
      </c>
      <c r="W17" s="56">
        <v>0.98402777777777783</v>
      </c>
      <c r="X17" s="44">
        <f t="shared" si="21"/>
        <v>6.1166666666666671</v>
      </c>
      <c r="Y17" s="44"/>
      <c r="Z17" s="44"/>
      <c r="AA17" s="44"/>
      <c r="AB17" s="65">
        <f t="shared" si="22"/>
        <v>6.1166666666666671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6.1166666666666671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1</v>
      </c>
      <c r="AQ17" s="6"/>
      <c r="AR17" s="6"/>
      <c r="AS17" s="6"/>
      <c r="AT17" s="65">
        <f t="shared" si="30"/>
        <v>6.1166666666666671</v>
      </c>
      <c r="AU17" s="60"/>
      <c r="AV17" s="5"/>
      <c r="AW17" s="5"/>
      <c r="AX17" s="5"/>
      <c r="AY17" s="5"/>
      <c r="AZ17" s="24">
        <f>VLOOKUP(C17,Employees!D:H,5,FALSE)</f>
        <v>10323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6.6166666666666671</v>
      </c>
      <c r="CF17" s="5">
        <f t="shared" si="62"/>
        <v>0.5</v>
      </c>
      <c r="CG17" s="5">
        <f t="shared" si="63"/>
        <v>4.4999999999999982</v>
      </c>
      <c r="CH17" s="5">
        <f t="shared" si="64"/>
        <v>1.6166666666666689</v>
      </c>
      <c r="CI17" s="5">
        <f t="shared" si="65"/>
        <v>0</v>
      </c>
      <c r="CJ17" s="5"/>
      <c r="CK17" s="4">
        <f t="shared" si="14"/>
        <v>1</v>
      </c>
    </row>
    <row r="18" spans="1:89" ht="47" customHeight="1">
      <c r="A18" s="33">
        <f t="shared" si="0"/>
        <v>10350</v>
      </c>
      <c r="B18" s="10" t="s">
        <v>26</v>
      </c>
      <c r="C18" s="58" t="s">
        <v>973</v>
      </c>
      <c r="D18" s="56"/>
      <c r="E18" s="54"/>
      <c r="F18" s="44">
        <f t="shared" si="15"/>
        <v>0</v>
      </c>
      <c r="G18" s="54">
        <v>0.70833333333333337</v>
      </c>
      <c r="H18" s="56">
        <v>0.97430555555555554</v>
      </c>
      <c r="I18" s="44">
        <f t="shared" si="16"/>
        <v>5.883333333333332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5.883333333333332</v>
      </c>
      <c r="AC18" s="23"/>
      <c r="AD18" s="6"/>
      <c r="AE18" s="7">
        <f t="shared" si="23"/>
        <v>4.4999999999999982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1.3833333333333337</v>
      </c>
      <c r="AN18" s="6"/>
      <c r="AO18" s="7">
        <f t="shared" si="28"/>
        <v>0</v>
      </c>
      <c r="AP18" s="30">
        <f t="shared" si="29"/>
        <v>1</v>
      </c>
      <c r="AQ18" s="6"/>
      <c r="AR18" s="6"/>
      <c r="AS18" s="6"/>
      <c r="AT18" s="65">
        <f t="shared" si="30"/>
        <v>5.883333333333332</v>
      </c>
      <c r="AU18" s="60"/>
      <c r="AV18" s="5"/>
      <c r="AW18" s="5"/>
      <c r="AX18" s="5"/>
      <c r="AY18" s="5"/>
      <c r="AZ18" s="24">
        <f>VLOOKUP(C18,Employees!D:H,5,FALSE)</f>
        <v>10350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6.383333333333332</v>
      </c>
      <c r="BG18" s="5">
        <f t="shared" si="37"/>
        <v>0.5</v>
      </c>
      <c r="BH18" s="5">
        <f t="shared" si="38"/>
        <v>4.4999999999999982</v>
      </c>
      <c r="BI18" s="5">
        <f t="shared" si="39"/>
        <v>1.3833333333333337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1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Normal="100" workbookViewId="0">
      <selection activeCell="I5" sqref="I5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10037</v>
      </c>
      <c r="B2" s="28">
        <f ca="1">IF(A2=0,"",_xlfn.NUMBERVALUE(A2))</f>
        <v>10037</v>
      </c>
      <c r="C2" s="28" t="str">
        <f ca="1">IF($A2=0,"",VLOOKUP($B2,Employees!$A:$G,2,FALSE))</f>
        <v>Siew Wei</v>
      </c>
      <c r="D2" s="28" t="str">
        <f ca="1">IF($A2=0,"",VLOOKUP($B2,Employees!$A:$G,3,FALSE))</f>
        <v>Liew</v>
      </c>
      <c r="E2" s="26">
        <f ca="1">IF($A2=0,"",VLOOKUP($B2,Employees!$A:$G,5,FALSE))</f>
        <v>33792</v>
      </c>
      <c r="F2" s="13">
        <f ca="1">IF($E2="","",ROUNDDOWN(YEARFRAC($E2, 'Week 1 Roster'!$D$1-1, 1), 0))</f>
        <v>31</v>
      </c>
      <c r="G2" s="13">
        <f ca="1">IF($E2="","",ROUNDDOWN(YEARFRAC($E2, 'Week 1 Roster'!$D$1+14, 1), 0))</f>
        <v>31</v>
      </c>
      <c r="H2" s="13" t="b">
        <f ca="1">IF($E2="","",IF(AND(F2&lt;21,F2&lt;&gt;G2),TRUE,FALSE))</f>
        <v>0</v>
      </c>
      <c r="I2" s="13">
        <f ca="1">IF($A2=0,"",VLOOKUP($B2,Employees!$A:$G,6,FALSE))</f>
        <v>96</v>
      </c>
      <c r="J2" s="13" t="str">
        <f ca="1">IF($A2=0,"",VLOOKUP($B2,Employees!$A:$G,7,FALSE))</f>
        <v>GCM</v>
      </c>
      <c r="K2" s="14">
        <f t="shared" ref="K2" ca="1" si="0">W2+AI2</f>
        <v>42.56666666666667</v>
      </c>
      <c r="L2" s="14">
        <f t="shared" ref="L2" ca="1" si="1">X2+AJ2</f>
        <v>9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6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51.56666666666667</v>
      </c>
      <c r="W2" s="17">
        <f ca="1">IF($A2=0,0,SUMIF('Week 1 Roster'!$AZ:$AZ,$B2,'Week 1 Roster'!$AE:$AE))</f>
        <v>26.266666666666666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3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26.266666666666666</v>
      </c>
      <c r="AI2" s="17">
        <f ca="1">IF($A2=0,0,SUMIF('Week 2 Roster'!$AZ:$AZ,$B2,'Week 2 Roster'!$AE:$AE))</f>
        <v>16.300000000000004</v>
      </c>
      <c r="AJ2" s="17">
        <f ca="1">IF($A2=0,0,SUMIF('Week 2 Roster'!$AZ:$AZ,$B2,'Week 2 Roster'!$AG:$AG))</f>
        <v>9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3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25.300000000000004</v>
      </c>
      <c r="AT2" s="17"/>
      <c r="AU2" s="25">
        <f>'Week 1 Roster'!A2</f>
        <v>10037</v>
      </c>
      <c r="AV2" s="25">
        <f>'Week 2 Roster'!A2</f>
        <v>10037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10156</v>
      </c>
      <c r="B3" s="28">
        <f t="shared" ref="B3:B66" ca="1" si="9">IF(A3=0,"",_xlfn.NUMBERVALUE(A3))</f>
        <v>10156</v>
      </c>
      <c r="C3" s="28" t="str">
        <f ca="1">IF($A3=0,"",VLOOKUP($B3,Employees!$A:$G,2,FALSE))</f>
        <v>Chau Kim</v>
      </c>
      <c r="D3" s="28" t="str">
        <f ca="1">IF($A3=0,"",VLOOKUP($B3,Employees!$A:$G,3,FALSE))</f>
        <v>Quach</v>
      </c>
      <c r="E3" s="26">
        <f ca="1">IF($A3=0,"",VLOOKUP($B3,Employees!$A:$G,5,FALSE))</f>
        <v>34555</v>
      </c>
      <c r="F3" s="13">
        <f ca="1">IF($E3="","",ROUNDDOWN(YEARFRAC($E3, 'Week 1 Roster'!$D$1-1, 1), 0))</f>
        <v>29</v>
      </c>
      <c r="G3" s="13">
        <f ca="1">IF($E3="","",ROUNDDOWN(YEARFRAC($E3, 'Week 1 Roster'!$D$1+14, 1), 0))</f>
        <v>29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HL</v>
      </c>
      <c r="K3" s="14">
        <f t="shared" ref="K3:K66" ca="1" si="11">W3+AI3</f>
        <v>66.313333333333333</v>
      </c>
      <c r="L3" s="14">
        <f t="shared" ref="L3:L66" ca="1" si="12">X3+AJ3</f>
        <v>0</v>
      </c>
      <c r="M3" s="14">
        <f t="shared" ref="M3:M66" ca="1" si="13">Y3+AK3</f>
        <v>9.9133333333333322</v>
      </c>
      <c r="N3" s="14">
        <f t="shared" ref="N3:N66" ca="1" si="14">Z3+AL3</f>
        <v>0</v>
      </c>
      <c r="O3" s="14">
        <f t="shared" ref="O3:O66" ca="1" si="15">AA3+AM3</f>
        <v>3.4833333333333369</v>
      </c>
      <c r="P3" s="14">
        <f t="shared" ref="P3:P66" ca="1" si="16">AB3+AN3</f>
        <v>0</v>
      </c>
      <c r="Q3" s="28">
        <f t="shared" ref="Q3:Q66" ca="1" si="17">AC3+AO3</f>
        <v>8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79.709999999999994</v>
      </c>
      <c r="W3" s="17">
        <f ca="1">IF($A3=0,0,SUMIF('Week 1 Roster'!$AZ:$AZ,$B3,'Week 1 Roster'!$AE:$AE))</f>
        <v>24.25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9.9133333333333322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1.0000000000000018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4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35.163333333333334</v>
      </c>
      <c r="AI3" s="17">
        <f ca="1">IF($A3=0,0,SUMIF('Week 2 Roster'!$AZ:$AZ,$B3,'Week 2 Roster'!$AE:$AE))</f>
        <v>42.063333333333333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2.4833333333333352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4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44.546666666666667</v>
      </c>
      <c r="AT3" s="17"/>
      <c r="AU3" s="25">
        <f>'Week 1 Roster'!A3</f>
        <v>10156</v>
      </c>
      <c r="AV3" s="25">
        <f>'Week 2 Roster'!A3</f>
        <v>10156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10180</v>
      </c>
      <c r="B4" s="28">
        <f t="shared" ca="1" si="9"/>
        <v>10180</v>
      </c>
      <c r="C4" s="28" t="str">
        <f ca="1">IF($A4=0,"",VLOOKUP($B4,Employees!$A:$G,2,FALSE))</f>
        <v>Warantorn</v>
      </c>
      <c r="D4" s="28" t="str">
        <f ca="1">IF($A4=0,"",VLOOKUP($B4,Employees!$A:$G,3,FALSE))</f>
        <v>Rattanaudomsawat</v>
      </c>
      <c r="E4" s="26">
        <f ca="1">IF($A4=0,"",VLOOKUP($B4,Employees!$A:$G,5,FALSE))</f>
        <v>36339</v>
      </c>
      <c r="F4" s="13">
        <f ca="1">IF($E4="","",ROUNDDOWN(YEARFRAC($E4, 'Week 1 Roster'!$D$1-1, 1), 0))</f>
        <v>24</v>
      </c>
      <c r="G4" s="13">
        <f ca="1">IF($E4="","",ROUNDDOWN(YEARFRAC($E4, 'Week 1 Roster'!$D$1+14, 1), 0))</f>
        <v>24</v>
      </c>
      <c r="H4" s="13" t="b">
        <f t="shared" ca="1" si="10"/>
        <v>0</v>
      </c>
      <c r="I4" s="13">
        <f ca="1">IF($A4=0,"",VLOOKUP($B4,Employees!$A:$G,6,FALSE))</f>
        <v>4880</v>
      </c>
      <c r="J4" s="13" t="str">
        <f ca="1">IF($A4=0,"",VLOOKUP($B4,Employees!$A:$G,7,FALSE))</f>
        <v>GCM</v>
      </c>
      <c r="K4" s="14">
        <f t="shared" ca="1" si="11"/>
        <v>29.59</v>
      </c>
      <c r="L4" s="14">
        <f t="shared" ca="1" si="12"/>
        <v>17.766666666666666</v>
      </c>
      <c r="M4" s="14">
        <f t="shared" ca="1" si="13"/>
        <v>0</v>
      </c>
      <c r="N4" s="14">
        <f t="shared" ca="1" si="14"/>
        <v>0</v>
      </c>
      <c r="O4" s="14">
        <f t="shared" ca="1" si="15"/>
        <v>1.1000000000000014</v>
      </c>
      <c r="P4" s="14">
        <f t="shared" ca="1" si="16"/>
        <v>0</v>
      </c>
      <c r="Q4" s="28">
        <f t="shared" ca="1" si="17"/>
        <v>5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48.456666666666671</v>
      </c>
      <c r="W4" s="17">
        <f ca="1">IF($A4=0,0,SUMIF('Week 1 Roster'!$AZ:$AZ,$B4,'Week 1 Roster'!$AE:$AE))</f>
        <v>15.5</v>
      </c>
      <c r="X4" s="17">
        <f ca="1">IF($A4=0,0,SUMIF('Week 1 Roster'!$AZ:$AZ,$B4,'Week 1 Roster'!$AG:$AG))</f>
        <v>9.2666666666666675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1.1000000000000014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3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25.866666666666667</v>
      </c>
      <c r="AI4" s="17">
        <f ca="1">IF($A4=0,0,SUMIF('Week 2 Roster'!$AZ:$AZ,$B4,'Week 2 Roster'!$AE:$AE))</f>
        <v>14.09</v>
      </c>
      <c r="AJ4" s="17">
        <f ca="1">IF($A4=0,0,SUMIF('Week 2 Roster'!$AZ:$AZ,$B4,'Week 2 Roster'!$AG:$AG))</f>
        <v>8.5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2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22.59</v>
      </c>
      <c r="AT4" s="17"/>
      <c r="AU4" s="25">
        <f>'Week 1 Roster'!A4</f>
        <v>10180</v>
      </c>
      <c r="AV4" s="25">
        <f>'Week 2 Roster'!A4</f>
        <v>10180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10045</v>
      </c>
      <c r="B5" s="28">
        <f t="shared" ca="1" si="9"/>
        <v>10045</v>
      </c>
      <c r="C5" s="28" t="str">
        <f ca="1">IF($A5=0,"",VLOOKUP($B5,Employees!$A:$G,2,FALSE))</f>
        <v>Wei-Jing</v>
      </c>
      <c r="D5" s="28" t="str">
        <f ca="1">IF($A5=0,"",VLOOKUP($B5,Employees!$A:$G,3,FALSE))</f>
        <v>Li</v>
      </c>
      <c r="E5" s="26">
        <f ca="1">IF($A5=0,"",VLOOKUP($B5,Employees!$A:$G,5,FALSE))</f>
        <v>35301</v>
      </c>
      <c r="F5" s="13">
        <f ca="1">IF($E5="","",ROUNDDOWN(YEARFRAC($E5, 'Week 1 Roster'!$D$1-1, 1), 0))</f>
        <v>27</v>
      </c>
      <c r="G5" s="13">
        <f ca="1">IF($E5="","",ROUNDDOWN(YEARFRAC($E5, 'Week 1 Roster'!$D$1+14, 1), 0))</f>
        <v>27</v>
      </c>
      <c r="H5" s="13" t="b">
        <f t="shared" ca="1" si="10"/>
        <v>0</v>
      </c>
      <c r="I5" s="13">
        <f ca="1">IF($A5=0,"",VLOOKUP($B5,Employees!$A:$G,6,FALSE))</f>
        <v>4880</v>
      </c>
      <c r="J5" s="13" t="str">
        <f ca="1">IF($A5=0,"",VLOOKUP($B5,Employees!$A:$G,7,FALSE))</f>
        <v>GCM</v>
      </c>
      <c r="K5" s="14">
        <f t="shared" ca="1" si="11"/>
        <v>15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1.2500000000000009</v>
      </c>
      <c r="P5" s="14">
        <f t="shared" ca="1" si="16"/>
        <v>0</v>
      </c>
      <c r="Q5" s="28">
        <f t="shared" ca="1" si="17"/>
        <v>2</v>
      </c>
      <c r="R5" s="14">
        <f t="shared" ca="1" si="18"/>
        <v>7</v>
      </c>
      <c r="S5" s="14">
        <f t="shared" ca="1" si="19"/>
        <v>0</v>
      </c>
      <c r="T5" s="14">
        <f t="shared" ca="1" si="20"/>
        <v>0</v>
      </c>
      <c r="U5" s="14">
        <f t="shared" ca="1" si="21"/>
        <v>23.25</v>
      </c>
      <c r="W5" s="17">
        <f ca="1">IF($A5=0,0,SUMIF('Week 1 Roster'!$AZ:$AZ,$B5,'Week 1 Roster'!$AE:$AE))</f>
        <v>8.5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1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8.5</v>
      </c>
      <c r="AI5" s="17">
        <f ca="1">IF($A5=0,0,SUMIF('Week 2 Roster'!$AZ:$AZ,$B5,'Week 2 Roster'!$AE:$AE))</f>
        <v>6.4999999999999991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1.2500000000000009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1</v>
      </c>
      <c r="AP5" s="17">
        <f ca="1">IF($A5=0,0,SUMIF('Week 2 Roster'!$AZ:$AZ,$B5,'Week 2 Roster'!$AQ:$AQ))</f>
        <v>7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14.75</v>
      </c>
      <c r="AT5" s="17"/>
      <c r="AU5" s="25">
        <f>'Week 1 Roster'!A5</f>
        <v>10045</v>
      </c>
      <c r="AV5" s="25">
        <f>'Week 2 Roster'!A5</f>
        <v>10045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10055</v>
      </c>
      <c r="B6" s="28">
        <f t="shared" ca="1" si="9"/>
        <v>10055</v>
      </c>
      <c r="C6" s="28" t="str">
        <f ca="1">IF($A6=0,"",VLOOKUP($B6,Employees!$A:$G,2,FALSE))</f>
        <v>Yu</v>
      </c>
      <c r="D6" s="28" t="str">
        <f ca="1">IF($A6=0,"",VLOOKUP($B6,Employees!$A:$G,3,FALSE))</f>
        <v>Lee</v>
      </c>
      <c r="E6" s="26">
        <f ca="1">IF($A6=0,"",VLOOKUP($B6,Employees!$A:$G,5,FALSE))</f>
        <v>36727</v>
      </c>
      <c r="F6" s="13">
        <f ca="1">IF($E6="","",ROUNDDOWN(YEARFRAC($E6, 'Week 1 Roster'!$D$1-1, 1), 0))</f>
        <v>23</v>
      </c>
      <c r="G6" s="13">
        <f ca="1">IF($E6="","",ROUNDDOWN(YEARFRAC($E6, 'Week 1 Roster'!$D$1+14, 1), 0))</f>
        <v>23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11"/>
        <v>14.666666666666671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2</v>
      </c>
      <c r="R6" s="14">
        <f t="shared" ca="1" si="18"/>
        <v>42.5</v>
      </c>
      <c r="S6" s="14">
        <f t="shared" ca="1" si="19"/>
        <v>0</v>
      </c>
      <c r="T6" s="14">
        <f t="shared" ca="1" si="20"/>
        <v>0</v>
      </c>
      <c r="U6" s="14">
        <f t="shared" ca="1" si="21"/>
        <v>57.166666666666671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42.5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42.5</v>
      </c>
      <c r="AI6" s="17">
        <f ca="1">IF($A6=0,0,SUMIF('Week 2 Roster'!$AZ:$AZ,$B6,'Week 2 Roster'!$AE:$AE))</f>
        <v>14.666666666666671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2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14.666666666666671</v>
      </c>
      <c r="AT6" s="17"/>
      <c r="AU6" s="25">
        <f>'Week 1 Roster'!A6</f>
        <v>10055</v>
      </c>
      <c r="AV6" s="25">
        <f>'Week 2 Roster'!A6</f>
        <v>10055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10038</v>
      </c>
      <c r="B7" s="28">
        <f t="shared" ca="1" si="9"/>
        <v>10038</v>
      </c>
      <c r="C7" s="28" t="str">
        <f ca="1">IF($A7=0,"",VLOOKUP($B7,Employees!$A:$G,2,FALSE))</f>
        <v>Su Myat Than Cin</v>
      </c>
      <c r="D7" s="28" t="str">
        <f ca="1">IF($A7=0,"",VLOOKUP($B7,Employees!$A:$G,3,FALSE))</f>
        <v>Cin</v>
      </c>
      <c r="E7" s="26">
        <f ca="1">IF($A7=0,"",VLOOKUP($B7,Employees!$A:$G,5,FALSE))</f>
        <v>37403</v>
      </c>
      <c r="F7" s="13">
        <f ca="1">IF($E7="","",ROUNDDOWN(YEARFRAC($E7, 'Week 1 Roster'!$D$1-1, 1), 0))</f>
        <v>21</v>
      </c>
      <c r="G7" s="13">
        <f ca="1">IF($E7="","",ROUNDDOWN(YEARFRAC($E7, 'Week 1 Roster'!$D$1+14, 1), 0))</f>
        <v>21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GCM</v>
      </c>
      <c r="K7" s="14">
        <f t="shared" ca="1" si="11"/>
        <v>19.600000000000001</v>
      </c>
      <c r="L7" s="14">
        <f t="shared" ca="1" si="12"/>
        <v>16</v>
      </c>
      <c r="M7" s="14">
        <f t="shared" ca="1" si="13"/>
        <v>17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7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52.6</v>
      </c>
      <c r="W7" s="17">
        <f ca="1">IF($A7=0,0,SUMIF('Week 1 Roster'!$AZ:$AZ,$B7,'Week 1 Roster'!$AE:$AE))</f>
        <v>8.1000000000000032</v>
      </c>
      <c r="X7" s="17">
        <f ca="1">IF($A7=0,0,SUMIF('Week 1 Roster'!$AZ:$AZ,$B7,'Week 1 Roster'!$AG:$AG))</f>
        <v>10</v>
      </c>
      <c r="Y7" s="17">
        <f ca="1">IF($A7=0,0,SUMIF('Week 1 Roster'!$AZ:$AZ,$B7,'Week 1 Roster'!$AI:$AI))</f>
        <v>8.5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3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26.6</v>
      </c>
      <c r="AI7" s="17">
        <f ca="1">IF($A7=0,0,SUMIF('Week 2 Roster'!$AZ:$AZ,$B7,'Week 2 Roster'!$AE:$AE))</f>
        <v>11.5</v>
      </c>
      <c r="AJ7" s="17">
        <f ca="1">IF($A7=0,0,SUMIF('Week 2 Roster'!$AZ:$AZ,$B7,'Week 2 Roster'!$AG:$AG))</f>
        <v>6.0000000000000018</v>
      </c>
      <c r="AK7" s="17">
        <f ca="1">IF($A7=0,0,SUMIF('Week 2 Roster'!$AZ:$AZ,$B7,'Week 2 Roster'!$AI:$AI))</f>
        <v>8.5000000000000018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4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26</v>
      </c>
      <c r="AT7" s="17"/>
      <c r="AU7" s="25">
        <f>'Week 1 Roster'!A7</f>
        <v>10038</v>
      </c>
      <c r="AV7" s="25">
        <f>'Week 2 Roster'!A7</f>
        <v>10038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10245</v>
      </c>
      <c r="B8" s="28">
        <f t="shared" ca="1" si="9"/>
        <v>10245</v>
      </c>
      <c r="C8" s="28" t="str">
        <f ca="1">IF($A8=0,"",VLOOKUP($B8,Employees!$A:$G,2,FALSE))</f>
        <v>Busayanee</v>
      </c>
      <c r="D8" s="28" t="str">
        <f ca="1">IF($A8=0,"",VLOOKUP($B8,Employees!$A:$G,3,FALSE))</f>
        <v>Somthas</v>
      </c>
      <c r="E8" s="26">
        <f ca="1">IF($A8=0,"",VLOOKUP($B8,Employees!$A:$G,5,FALSE))</f>
        <v>36046</v>
      </c>
      <c r="F8" s="13">
        <f ca="1">IF($E8="","",ROUNDDOWN(YEARFRAC($E8, 'Week 1 Roster'!$D$1-1, 1), 0))</f>
        <v>25</v>
      </c>
      <c r="G8" s="13">
        <f ca="1">IF($E8="","",ROUNDDOWN(YEARFRAC($E8, 'Week 1 Roster'!$D$1+14, 1), 0))</f>
        <v>25</v>
      </c>
      <c r="H8" s="13" t="b">
        <f t="shared" ca="1" si="10"/>
        <v>0</v>
      </c>
      <c r="I8" s="13">
        <f ca="1">IF($A8=0,"",VLOOKUP($B8,Employees!$A:$G,6,FALSE))</f>
        <v>48</v>
      </c>
      <c r="J8" s="13" t="str">
        <f ca="1">IF($A8=0,"",VLOOKUP($B8,Employees!$A:$G,7,FALSE))</f>
        <v>GCM</v>
      </c>
      <c r="K8" s="14">
        <f t="shared" ca="1" si="11"/>
        <v>18.169999999999998</v>
      </c>
      <c r="L8" s="14">
        <f t="shared" ca="1" si="12"/>
        <v>18.5</v>
      </c>
      <c r="M8" s="14">
        <f t="shared" ca="1" si="13"/>
        <v>5.9999999999999982</v>
      </c>
      <c r="N8" s="14">
        <f t="shared" ca="1" si="14"/>
        <v>0</v>
      </c>
      <c r="O8" s="14">
        <f t="shared" ca="1" si="15"/>
        <v>1.1833333333333345</v>
      </c>
      <c r="P8" s="14">
        <f t="shared" ca="1" si="16"/>
        <v>0</v>
      </c>
      <c r="Q8" s="28">
        <f t="shared" ca="1" si="17"/>
        <v>5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43.853333333333339</v>
      </c>
      <c r="W8" s="17">
        <f ca="1">IF($A8=0,0,SUMIF('Week 1 Roster'!$AZ:$AZ,$B8,'Week 1 Roster'!$AE:$AE))</f>
        <v>6.9999999999999991</v>
      </c>
      <c r="X8" s="17">
        <f ca="1">IF($A8=0,0,SUMIF('Week 1 Roster'!$AZ:$AZ,$B8,'Week 1 Roster'!$AG:$AG))</f>
        <v>10</v>
      </c>
      <c r="Y8" s="17">
        <f ca="1">IF($A8=0,0,SUMIF('Week 1 Roster'!$AZ:$AZ,$B8,'Week 1 Roster'!$AI:$AI))</f>
        <v>5.9999999999999982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1.1833333333333345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3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24.183333333333334</v>
      </c>
      <c r="AI8" s="17">
        <f ca="1">IF($A8=0,0,SUMIF('Week 2 Roster'!$AZ:$AZ,$B8,'Week 2 Roster'!$AE:$AE))</f>
        <v>11.17</v>
      </c>
      <c r="AJ8" s="17">
        <f ca="1">IF($A8=0,0,SUMIF('Week 2 Roster'!$AZ:$AZ,$B8,'Week 2 Roster'!$AG:$AG))</f>
        <v>8.4999999999999982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2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19.669999999999998</v>
      </c>
      <c r="AT8" s="17"/>
      <c r="AU8" s="25">
        <f>'Week 1 Roster'!A8</f>
        <v>10245</v>
      </c>
      <c r="AV8" s="25">
        <f>'Week 2 Roster'!A8</f>
        <v>10245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10243</v>
      </c>
      <c r="B9" s="28">
        <f t="shared" ca="1" si="9"/>
        <v>10243</v>
      </c>
      <c r="C9" s="28" t="str">
        <f ca="1">IF($A9=0,"",VLOOKUP($B9,Employees!$A:$G,2,FALSE))</f>
        <v>Shi Wei</v>
      </c>
      <c r="D9" s="28" t="str">
        <f ca="1">IF($A9=0,"",VLOOKUP($B9,Employees!$A:$G,3,FALSE))</f>
        <v>Wong</v>
      </c>
      <c r="E9" s="26">
        <f ca="1">IF($A9=0,"",VLOOKUP($B9,Employees!$A:$G,5,FALSE))</f>
        <v>36411</v>
      </c>
      <c r="F9" s="13">
        <f ca="1">IF($E9="","",ROUNDDOWN(YEARFRAC($E9, 'Week 1 Roster'!$D$1-1, 1), 0))</f>
        <v>24</v>
      </c>
      <c r="G9" s="13">
        <f ca="1">IF($E9="","",ROUNDDOWN(YEARFRAC($E9, 'Week 1 Roster'!$D$1+14, 1), 0))</f>
        <v>24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GCM</v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76</v>
      </c>
      <c r="T9" s="14">
        <f t="shared" ca="1" si="20"/>
        <v>0</v>
      </c>
      <c r="U9" s="14">
        <f t="shared" ca="1" si="21"/>
        <v>76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38</v>
      </c>
      <c r="AF9" s="17">
        <f ca="1">IF($A9=0,0,SUMIF('Week 1 Roster'!$AZ:$AZ,$B9,'Week 1 Roster'!$AS:$AS))</f>
        <v>0</v>
      </c>
      <c r="AG9" s="17">
        <f t="shared" ca="1" si="22"/>
        <v>38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38</v>
      </c>
      <c r="AR9" s="17">
        <f ca="1">IF($A9=0,0,SUMIF('Week 2 Roster'!$AZ:$AZ,$B9,'Week 2 Roster'!$AS:$AS))</f>
        <v>0</v>
      </c>
      <c r="AS9" s="17">
        <f t="shared" ca="1" si="23"/>
        <v>38</v>
      </c>
      <c r="AT9" s="17"/>
      <c r="AU9" s="25">
        <f>'Week 1 Roster'!A9</f>
        <v>10243</v>
      </c>
      <c r="AV9" s="25">
        <f>'Week 2 Roster'!A9</f>
        <v>10243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10240</v>
      </c>
      <c r="B10" s="28">
        <f t="shared" ca="1" si="9"/>
        <v>10240</v>
      </c>
      <c r="C10" s="28" t="str">
        <f ca="1">IF($A10=0,"",VLOOKUP($B10,Employees!$A:$G,2,FALSE))</f>
        <v>Hexu</v>
      </c>
      <c r="D10" s="28" t="str">
        <f ca="1">IF($A10=0,"",VLOOKUP($B10,Employees!$A:$G,3,FALSE))</f>
        <v>Zheng</v>
      </c>
      <c r="E10" s="26">
        <f ca="1">IF($A10=0,"",VLOOKUP($B10,Employees!$A:$G,5,FALSE))</f>
        <v>36206</v>
      </c>
      <c r="F10" s="13">
        <f ca="1">IF($E10="","",ROUNDDOWN(YEARFRAC($E10, 'Week 1 Roster'!$D$1-1, 1), 0))</f>
        <v>24</v>
      </c>
      <c r="G10" s="13">
        <f ca="1">IF($E10="","",ROUNDDOWN(YEARFRAC($E10, 'Week 1 Roster'!$D$1+14, 1), 0))</f>
        <v>25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GCM</v>
      </c>
      <c r="K10" s="14">
        <f t="shared" ca="1" si="11"/>
        <v>0</v>
      </c>
      <c r="L10" s="14">
        <f t="shared" ca="1" si="12"/>
        <v>0</v>
      </c>
      <c r="M10" s="14">
        <f t="shared" ca="1" si="13"/>
        <v>17.333333333333336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2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17.333333333333336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8.5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1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8.5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8.8333333333333339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8.8333333333333339</v>
      </c>
      <c r="AT10" s="17"/>
      <c r="AU10" s="25">
        <f>'Week 1 Roster'!A10</f>
        <v>10240</v>
      </c>
      <c r="AV10" s="25">
        <f>'Week 2 Roster'!A10</f>
        <v>10240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10025</v>
      </c>
      <c r="B11" s="28">
        <f t="shared" ca="1" si="9"/>
        <v>10025</v>
      </c>
      <c r="C11" s="28" t="str">
        <f ca="1">IF($A11=0,"",VLOOKUP($B11,Employees!$A:$G,2,FALSE))</f>
        <v>LINGYI</v>
      </c>
      <c r="D11" s="28" t="str">
        <f ca="1">IF($A11=0,"",VLOOKUP($B11,Employees!$A:$G,3,FALSE))</f>
        <v>LIU</v>
      </c>
      <c r="E11" s="26">
        <f ca="1">IF($A11=0,"",VLOOKUP($B11,Employees!$A:$G,5,FALSE))</f>
        <v>37388</v>
      </c>
      <c r="F11" s="13">
        <f ca="1">IF($E11="","",ROUNDDOWN(YEARFRAC($E11, 'Week 1 Roster'!$D$1-1, 1), 0))</f>
        <v>21</v>
      </c>
      <c r="G11" s="13">
        <f ca="1">IF($E11="","",ROUNDDOWN(YEARFRAC($E11, 'Week 1 Roster'!$D$1+14, 1), 0))</f>
        <v>21</v>
      </c>
      <c r="H11" s="13" t="b">
        <f t="shared" ca="1" si="10"/>
        <v>0</v>
      </c>
      <c r="I11" s="13">
        <f ca="1">IF($A11=0,"",VLOOKUP($B11,Employees!$A:$G,6,FALSE))</f>
        <v>48</v>
      </c>
      <c r="J11" s="13" t="str">
        <f ca="1">IF($A11=0,"",VLOOKUP($B11,Employees!$A:$G,7,FALSE))</f>
        <v>GCM</v>
      </c>
      <c r="K11" s="14">
        <f t="shared" ca="1" si="11"/>
        <v>39.5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2.3000000000000025</v>
      </c>
      <c r="P11" s="14">
        <f t="shared" ca="1" si="16"/>
        <v>0</v>
      </c>
      <c r="Q11" s="28">
        <f t="shared" ca="1" si="17"/>
        <v>5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41.800000000000004</v>
      </c>
      <c r="W11" s="17">
        <f ca="1">IF($A11=0,0,SUMIF('Week 1 Roster'!$AZ:$AZ,$B11,'Week 1 Roster'!$AE:$AE))</f>
        <v>24.5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2.3000000000000025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3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26.800000000000004</v>
      </c>
      <c r="AI11" s="17">
        <f ca="1">IF($A11=0,0,SUMIF('Week 2 Roster'!$AZ:$AZ,$B11,'Week 2 Roster'!$AE:$AE))</f>
        <v>15.000000000000002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2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15.000000000000002</v>
      </c>
      <c r="AT11" s="17"/>
      <c r="AU11" s="25">
        <f>'Week 1 Roster'!A11</f>
        <v>10025</v>
      </c>
      <c r="AV11" s="25">
        <f>'Week 2 Roster'!A11</f>
        <v>10025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10312</v>
      </c>
      <c r="B12" s="28">
        <f t="shared" ca="1" si="9"/>
        <v>10312</v>
      </c>
      <c r="C12" s="28" t="str">
        <f ca="1">IF($A12=0,"",VLOOKUP($B12,Employees!$A:$G,2,FALSE))</f>
        <v>Minh Khai</v>
      </c>
      <c r="D12" s="28" t="str">
        <f ca="1">IF($A12=0,"",VLOOKUP($B12,Employees!$A:$G,3,FALSE))</f>
        <v>Truong</v>
      </c>
      <c r="E12" s="26">
        <f ca="1">IF($A12=0,"",VLOOKUP($B12,Employees!$A:$G,5,FALSE))</f>
        <v>37780</v>
      </c>
      <c r="F12" s="13">
        <f ca="1">IF($E12="","",ROUNDDOWN(YEARFRAC($E12, 'Week 1 Roster'!$D$1-1, 1), 0))</f>
        <v>20</v>
      </c>
      <c r="G12" s="13">
        <f ca="1">IF($E12="","",ROUNDDOWN(YEARFRAC($E12, 'Week 1 Roster'!$D$1+14, 1), 0))</f>
        <v>20</v>
      </c>
      <c r="H12" s="13" t="b">
        <f t="shared" ca="1" si="10"/>
        <v>0</v>
      </c>
      <c r="I12" s="13">
        <f ca="1">IF($A12=0,"",VLOOKUP($B12,Employees!$A:$G,6,FALSE))</f>
        <v>76</v>
      </c>
      <c r="J12" s="13" t="str">
        <f ca="1">IF($A12=0,"",VLOOKUP($B12,Employees!$A:$G,7,FALSE))</f>
        <v>SS</v>
      </c>
      <c r="K12" s="14">
        <f t="shared" ca="1" si="11"/>
        <v>35.85</v>
      </c>
      <c r="L12" s="14">
        <f t="shared" ca="1" si="12"/>
        <v>16.5</v>
      </c>
      <c r="M12" s="14">
        <f t="shared" ca="1" si="13"/>
        <v>15.999999999999996</v>
      </c>
      <c r="N12" s="14">
        <f t="shared" ca="1" si="14"/>
        <v>0</v>
      </c>
      <c r="O12" s="14">
        <f t="shared" ca="1" si="15"/>
        <v>4.0000000000000018</v>
      </c>
      <c r="P12" s="14">
        <f t="shared" ca="1" si="16"/>
        <v>0</v>
      </c>
      <c r="Q12" s="28">
        <f t="shared" ca="1" si="17"/>
        <v>8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72.349999999999994</v>
      </c>
      <c r="W12" s="17">
        <f ca="1">IF($A12=0,0,SUMIF('Week 1 Roster'!$AZ:$AZ,$B12,'Week 1 Roster'!$AE:$AE))</f>
        <v>14.499999999999998</v>
      </c>
      <c r="X12" s="17">
        <f ca="1">IF($A12=0,0,SUMIF('Week 1 Roster'!$AZ:$AZ,$B12,'Week 1 Roster'!$AG:$AG))</f>
        <v>11</v>
      </c>
      <c r="Y12" s="17">
        <f ca="1">IF($A12=0,0,SUMIF('Week 1 Roster'!$AZ:$AZ,$B12,'Week 1 Roster'!$AI:$AI))</f>
        <v>8.4999999999999982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2.7000000000000011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4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36.700000000000003</v>
      </c>
      <c r="AI12" s="17">
        <f ca="1">IF($A12=0,0,SUMIF('Week 2 Roster'!$AZ:$AZ,$B12,'Week 2 Roster'!$AE:$AE))</f>
        <v>21.35</v>
      </c>
      <c r="AJ12" s="17">
        <f ca="1">IF($A12=0,0,SUMIF('Week 2 Roster'!$AZ:$AZ,$B12,'Week 2 Roster'!$AG:$AG))</f>
        <v>5.4999999999999982</v>
      </c>
      <c r="AK12" s="17">
        <f ca="1">IF($A12=0,0,SUMIF('Week 2 Roster'!$AZ:$AZ,$B12,'Week 2 Roster'!$AI:$AI))</f>
        <v>7.4999999999999982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1.3000000000000007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4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35.650000000000006</v>
      </c>
      <c r="AT12" s="17"/>
      <c r="AU12" s="25">
        <f>'Week 1 Roster'!A12</f>
        <v>10312</v>
      </c>
      <c r="AV12" s="25">
        <f>'Week 2 Roster'!A12</f>
        <v>10312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10313</v>
      </c>
      <c r="B13" s="28">
        <f t="shared" ca="1" si="9"/>
        <v>10313</v>
      </c>
      <c r="C13" s="28" t="str">
        <f ca="1">IF($A13=0,"",VLOOKUP($B13,Employees!$A:$G,2,FALSE))</f>
        <v>Thi ha chau</v>
      </c>
      <c r="D13" s="28" t="str">
        <f ca="1">IF($A13=0,"",VLOOKUP($B13,Employees!$A:$G,3,FALSE))</f>
        <v>Mai</v>
      </c>
      <c r="E13" s="26">
        <f ca="1">IF($A13=0,"",VLOOKUP($B13,Employees!$A:$G,5,FALSE))</f>
        <v>38087</v>
      </c>
      <c r="F13" s="13">
        <f ca="1">IF($E13="","",ROUNDDOWN(YEARFRAC($E13, 'Week 1 Roster'!$D$1-1, 1), 0))</f>
        <v>19</v>
      </c>
      <c r="G13" s="13">
        <f ca="1">IF($E13="","",ROUNDDOWN(YEARFRAC($E13, 'Week 1 Roster'!$D$1+14, 1), 0))</f>
        <v>19</v>
      </c>
      <c r="H13" s="13" t="b">
        <f t="shared" ca="1" si="10"/>
        <v>0</v>
      </c>
      <c r="I13" s="13">
        <f ca="1">IF($A13=0,"",VLOOKUP($B13,Employees!$A:$G,6,FALSE))</f>
        <v>76</v>
      </c>
      <c r="J13" s="13" t="str">
        <f ca="1">IF($A13=0,"",VLOOKUP($B13,Employees!$A:$G,7,FALSE))</f>
        <v>SS</v>
      </c>
      <c r="K13" s="14">
        <f t="shared" ca="1" si="11"/>
        <v>42.5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7.5666666666666771</v>
      </c>
      <c r="P13" s="14">
        <f t="shared" ca="1" si="16"/>
        <v>0</v>
      </c>
      <c r="Q13" s="28">
        <f t="shared" ca="1" si="17"/>
        <v>6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50.066666666666677</v>
      </c>
      <c r="W13" s="17">
        <f ca="1">IF($A13=0,0,SUMIF('Week 1 Roster'!$AZ:$AZ,$B13,'Week 1 Roster'!$AE:$AE))</f>
        <v>12.999999999999998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2.4500000000000046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2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15.450000000000003</v>
      </c>
      <c r="AI13" s="17">
        <f ca="1">IF($A13=0,0,SUMIF('Week 2 Roster'!$AZ:$AZ,$B13,'Week 2 Roster'!$AE:$AE))</f>
        <v>29.5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5.1166666666666725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4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34.616666666666674</v>
      </c>
      <c r="AT13" s="17"/>
      <c r="AU13" s="25">
        <f>'Week 1 Roster'!A13</f>
        <v>10313</v>
      </c>
      <c r="AV13" s="25">
        <f>'Week 2 Roster'!A13</f>
        <v>10313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10351</v>
      </c>
      <c r="B14" s="28">
        <f t="shared" ca="1" si="9"/>
        <v>10351</v>
      </c>
      <c r="C14" s="28" t="str">
        <f ca="1">IF($A14=0,"",VLOOKUP($B14,Employees!$A:$G,2,FALSE))</f>
        <v>Daniel</v>
      </c>
      <c r="D14" s="28" t="str">
        <f ca="1">IF($A14=0,"",VLOOKUP($B14,Employees!$A:$G,3,FALSE))</f>
        <v>Han</v>
      </c>
      <c r="E14" s="26">
        <f ca="1">IF($A14=0,"",VLOOKUP($B14,Employees!$A:$G,5,FALSE))</f>
        <v>40023</v>
      </c>
      <c r="F14" s="13">
        <f ca="1">IF($E14="","",ROUNDDOWN(YEARFRAC($E14, 'Week 1 Roster'!$D$1-1, 1), 0))</f>
        <v>14</v>
      </c>
      <c r="G14" s="13">
        <f ca="1">IF($E14="","",ROUNDDOWN(YEARFRAC($E14, 'Week 1 Roster'!$D$1+14, 1), 0))</f>
        <v>14</v>
      </c>
      <c r="H14" s="13" t="b">
        <f t="shared" ca="1" si="10"/>
        <v>0</v>
      </c>
      <c r="I14" s="13">
        <f ca="1">IF($A14=0,"",VLOOKUP($B14,Employees!$A:$G,6,FALSE))</f>
        <v>76</v>
      </c>
      <c r="J14" s="13" t="str">
        <f ca="1">IF($A14=0,"",VLOOKUP($B14,Employees!$A:$G,7,FALSE))</f>
        <v>SS</v>
      </c>
      <c r="K14" s="14">
        <f t="shared" ca="1" si="11"/>
        <v>0</v>
      </c>
      <c r="L14" s="14">
        <f t="shared" ca="1" si="12"/>
        <v>4.9166666666666679</v>
      </c>
      <c r="M14" s="14">
        <f t="shared" ca="1" si="13"/>
        <v>10.000000000000002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3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14.91666666666667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5.0000000000000009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1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5.0000000000000009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4.9166666666666679</v>
      </c>
      <c r="AK14" s="17">
        <f ca="1">IF($A14=0,0,SUMIF('Week 2 Roster'!$AZ:$AZ,$B14,'Week 2 Roster'!$AI:$AI))</f>
        <v>5.0000000000000009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2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9.9166666666666679</v>
      </c>
      <c r="AT14" s="17"/>
      <c r="AU14" s="25">
        <f>'Week 1 Roster'!A14</f>
        <v>10351</v>
      </c>
      <c r="AV14" s="25">
        <f>'Week 2 Roster'!A14</f>
        <v>10352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10352</v>
      </c>
      <c r="B15" s="28">
        <f t="shared" ca="1" si="9"/>
        <v>10352</v>
      </c>
      <c r="C15" s="28" t="str">
        <f ca="1">IF($A15=0,"",VLOOKUP($B15,Employees!$A:$G,2,FALSE))</f>
        <v>Ye Min</v>
      </c>
      <c r="D15" s="28" t="str">
        <f ca="1">IF($A15=0,"",VLOOKUP($B15,Employees!$A:$G,3,FALSE))</f>
        <v>Oo</v>
      </c>
      <c r="E15" s="26">
        <f ca="1">IF($A15=0,"",VLOOKUP($B15,Employees!$A:$G,5,FALSE))</f>
        <v>37261</v>
      </c>
      <c r="F15" s="13">
        <f ca="1">IF($E15="","",ROUNDDOWN(YEARFRAC($E15, 'Week 1 Roster'!$D$1-1, 1), 0))</f>
        <v>22</v>
      </c>
      <c r="G15" s="13">
        <f ca="1">IF($E15="","",ROUNDDOWN(YEARFRAC($E15, 'Week 1 Roster'!$D$1+14, 1), 0))</f>
        <v>22</v>
      </c>
      <c r="H15" s="13" t="b">
        <f t="shared" ca="1" si="10"/>
        <v>0</v>
      </c>
      <c r="I15" s="13">
        <f ca="1">IF($A15=0,"",VLOOKUP($B15,Employees!$A:$G,6,FALSE))</f>
        <v>48</v>
      </c>
      <c r="J15" s="13" t="str">
        <f ca="1">IF($A15=0,"",VLOOKUP($B15,Employees!$A:$G,7,FALSE))</f>
        <v>SS</v>
      </c>
      <c r="K15" s="14">
        <f t="shared" ca="1" si="11"/>
        <v>8.5000000000000018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1</v>
      </c>
      <c r="R15" s="14">
        <f t="shared" ca="1" si="18"/>
        <v>9.5</v>
      </c>
      <c r="S15" s="14">
        <f t="shared" ca="1" si="19"/>
        <v>0</v>
      </c>
      <c r="T15" s="14">
        <f t="shared" ca="1" si="20"/>
        <v>0</v>
      </c>
      <c r="U15" s="14">
        <f t="shared" ca="1" si="21"/>
        <v>18</v>
      </c>
      <c r="W15" s="17">
        <f ca="1">IF($A15=0,0,SUMIF('Week 1 Roster'!$AZ:$AZ,$B15,'Week 1 Roster'!$AE:$AE))</f>
        <v>8.5000000000000018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1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8.5000000000000018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9.5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9.5</v>
      </c>
      <c r="AT15" s="17"/>
      <c r="AU15" s="25">
        <f>'Week 1 Roster'!A15</f>
        <v>10352</v>
      </c>
      <c r="AV15" s="25">
        <f>'Week 2 Roster'!A15</f>
        <v>10351</v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10337</v>
      </c>
      <c r="B16" s="28">
        <f t="shared" ca="1" si="9"/>
        <v>10337</v>
      </c>
      <c r="C16" s="28" t="str">
        <f ca="1">IF($A16=0,"",VLOOKUP($B16,Employees!$A:$G,2,FALSE))</f>
        <v>Ngoc My</v>
      </c>
      <c r="D16" s="28" t="str">
        <f ca="1">IF($A16=0,"",VLOOKUP($B16,Employees!$A:$G,3,FALSE))</f>
        <v>Nguyen</v>
      </c>
      <c r="E16" s="26">
        <f ca="1">IF($A16=0,"",VLOOKUP($B16,Employees!$A:$G,5,FALSE))</f>
        <v>37666</v>
      </c>
      <c r="F16" s="13">
        <f ca="1">IF($E16="","",ROUNDDOWN(YEARFRAC($E16, 'Week 1 Roster'!$D$1-1, 1), 0))</f>
        <v>20</v>
      </c>
      <c r="G16" s="13">
        <f ca="1">IF($E16="","",ROUNDDOWN(YEARFRAC($E16, 'Week 1 Roster'!$D$1+14, 1), 0))</f>
        <v>21</v>
      </c>
      <c r="H16" s="13" t="b">
        <f t="shared" ca="1" si="10"/>
        <v>1</v>
      </c>
      <c r="I16" s="13">
        <f ca="1">IF($A16=0,"",VLOOKUP($B16,Employees!$A:$G,6,FALSE))</f>
        <v>76</v>
      </c>
      <c r="J16" s="13" t="str">
        <f ca="1">IF($A16=0,"",VLOOKUP($B16,Employees!$A:$G,7,FALSE))</f>
        <v>SS</v>
      </c>
      <c r="K16" s="14">
        <f t="shared" ca="1" si="11"/>
        <v>14.999999999999998</v>
      </c>
      <c r="L16" s="14">
        <f t="shared" ca="1" si="12"/>
        <v>8.283333333333335</v>
      </c>
      <c r="M16" s="14">
        <f t="shared" ca="1" si="13"/>
        <v>0</v>
      </c>
      <c r="N16" s="14">
        <f t="shared" ca="1" si="14"/>
        <v>0</v>
      </c>
      <c r="O16" s="14">
        <f t="shared" ca="1" si="15"/>
        <v>2.7833333333333368</v>
      </c>
      <c r="P16" s="14">
        <f t="shared" ca="1" si="16"/>
        <v>0</v>
      </c>
      <c r="Q16" s="28">
        <f t="shared" ca="1" si="17"/>
        <v>3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26.06666666666667</v>
      </c>
      <c r="W16" s="17">
        <f ca="1">IF($A16=0,0,SUMIF('Week 1 Roster'!$AZ:$AZ,$B16,'Week 1 Roster'!$AE:$AE))</f>
        <v>14.999999999999998</v>
      </c>
      <c r="X16" s="17">
        <f ca="1">IF($A16=0,0,SUMIF('Week 1 Roster'!$AZ:$AZ,$B16,'Week 1 Roster'!$AG:$AG))</f>
        <v>8.283333333333335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2.7833333333333368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3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26.06666666666667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>
        <f>'Week 1 Roster'!A16</f>
        <v>10337</v>
      </c>
      <c r="AV16" s="25">
        <f>'Week 2 Roster'!A16</f>
        <v>10028</v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10028</v>
      </c>
      <c r="B17" s="28">
        <f t="shared" ca="1" si="9"/>
        <v>10028</v>
      </c>
      <c r="C17" s="28" t="str">
        <f ca="1">IF($A17=0,"",VLOOKUP($B17,Employees!$A:$G,2,FALSE))</f>
        <v>Onnida</v>
      </c>
      <c r="D17" s="28" t="str">
        <f ca="1">IF($A17=0,"",VLOOKUP($B17,Employees!$A:$G,3,FALSE))</f>
        <v>Tantinijkun</v>
      </c>
      <c r="E17" s="26">
        <f ca="1">IF($A17=0,"",VLOOKUP($B17,Employees!$A:$G,5,FALSE))</f>
        <v>36036</v>
      </c>
      <c r="F17" s="13">
        <f ca="1">IF($E17="","",ROUNDDOWN(YEARFRAC($E17, 'Week 1 Roster'!$D$1-1, 1), 0))</f>
        <v>25</v>
      </c>
      <c r="G17" s="13">
        <f ca="1">IF($E17="","",ROUNDDOWN(YEARFRAC($E17, 'Week 1 Roster'!$D$1+14, 1), 0))</f>
        <v>25</v>
      </c>
      <c r="H17" s="13" t="b">
        <f t="shared" ca="1" si="10"/>
        <v>0</v>
      </c>
      <c r="I17" s="13">
        <f ca="1">IF($A17=0,"",VLOOKUP($B17,Employees!$A:$G,6,FALSE))</f>
        <v>48</v>
      </c>
      <c r="J17" s="13" t="str">
        <f ca="1">IF($A17=0,"",VLOOKUP($B17,Employees!$A:$G,7,FALSE))</f>
        <v>GCM</v>
      </c>
      <c r="K17" s="14">
        <f t="shared" ca="1" si="11"/>
        <v>3.9999999999999982</v>
      </c>
      <c r="L17" s="14">
        <f t="shared" ca="1" si="12"/>
        <v>0</v>
      </c>
      <c r="M17" s="14">
        <f t="shared" ca="1" si="13"/>
        <v>6.1166666666666671</v>
      </c>
      <c r="N17" s="14">
        <f t="shared" ca="1" si="14"/>
        <v>0</v>
      </c>
      <c r="O17" s="14">
        <f t="shared" ca="1" si="15"/>
        <v>1.2500000000000009</v>
      </c>
      <c r="P17" s="14">
        <f t="shared" ca="1" si="16"/>
        <v>0</v>
      </c>
      <c r="Q17" s="28">
        <f t="shared" ca="1" si="17"/>
        <v>2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11.366666666666667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3.9999999999999982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6.1166666666666671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1.2500000000000009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2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11.366666666666667</v>
      </c>
      <c r="AT17" s="17"/>
      <c r="AU17" s="25" t="str">
        <f>'Week 1 Roster'!A17</f>
        <v/>
      </c>
      <c r="AV17" s="25">
        <f>'Week 2 Roster'!A17</f>
        <v>10323</v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10323</v>
      </c>
      <c r="B18" s="28">
        <f t="shared" ca="1" si="9"/>
        <v>10323</v>
      </c>
      <c r="C18" s="28" t="str">
        <f ca="1">IF($A18=0,"",VLOOKUP($B18,Employees!$A:$G,2,FALSE))</f>
        <v>Yu-Tung</v>
      </c>
      <c r="D18" s="28" t="str">
        <f ca="1">IF($A18=0,"",VLOOKUP($B18,Employees!$A:$G,3,FALSE))</f>
        <v>Chen</v>
      </c>
      <c r="E18" s="26">
        <f ca="1">IF($A18=0,"",VLOOKUP($B18,Employees!$A:$G,5,FALSE))</f>
        <v>35397</v>
      </c>
      <c r="F18" s="13">
        <f ca="1">IF($E18="","",ROUNDDOWN(YEARFRAC($E18, 'Week 1 Roster'!$D$1-1, 1), 0))</f>
        <v>27</v>
      </c>
      <c r="G18" s="13">
        <f ca="1">IF($E18="","",ROUNDDOWN(YEARFRAC($E18, 'Week 1 Roster'!$D$1+14, 1), 0))</f>
        <v>27</v>
      </c>
      <c r="H18" s="13" t="b">
        <f t="shared" ca="1" si="10"/>
        <v>0</v>
      </c>
      <c r="I18" s="13">
        <f ca="1">IF($A18=0,"",VLOOKUP($B18,Employees!$A:$G,6,FALSE))</f>
        <v>48</v>
      </c>
      <c r="J18" s="13" t="str">
        <f ca="1">IF($A18=0,"",VLOOKUP($B18,Employees!$A:$G,7,FALSE))</f>
        <v>SS</v>
      </c>
      <c r="K18" s="14">
        <f t="shared" ca="1" si="11"/>
        <v>0</v>
      </c>
      <c r="L18" s="14">
        <f t="shared" ca="1" si="12"/>
        <v>0</v>
      </c>
      <c r="M18" s="14">
        <f t="shared" ca="1" si="13"/>
        <v>6.1166666666666671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1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6.1166666666666671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6.1166666666666671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1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6.1166666666666671</v>
      </c>
      <c r="AT18" s="17"/>
      <c r="AU18" s="25" t="str">
        <f>'Week 1 Roster'!A18</f>
        <v/>
      </c>
      <c r="AV18" s="25">
        <f>'Week 2 Roster'!A18</f>
        <v>10350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10350</v>
      </c>
      <c r="B19" s="28">
        <f t="shared" ca="1" si="9"/>
        <v>10350</v>
      </c>
      <c r="C19" s="28" t="str">
        <f ca="1">IF($A19=0,"",VLOOKUP($B19,Employees!$A:$G,2,FALSE))</f>
        <v>Axel</v>
      </c>
      <c r="D19" s="28" t="str">
        <f ca="1">IF($A19=0,"",VLOOKUP($B19,Employees!$A:$G,3,FALSE))</f>
        <v>Purnomo</v>
      </c>
      <c r="E19" s="26">
        <f ca="1">IF($A19=0,"",VLOOKUP($B19,Employees!$A:$G,5,FALSE))</f>
        <v>36475</v>
      </c>
      <c r="F19" s="13">
        <f ca="1">IF($E19="","",ROUNDDOWN(YEARFRAC($E19, 'Week 1 Roster'!$D$1-1, 1), 0))</f>
        <v>24</v>
      </c>
      <c r="G19" s="13">
        <f ca="1">IF($E19="","",ROUNDDOWN(YEARFRAC($E19, 'Week 1 Roster'!$D$1+14, 1), 0))</f>
        <v>24</v>
      </c>
      <c r="H19" s="13" t="b">
        <f t="shared" ca="1" si="10"/>
        <v>0</v>
      </c>
      <c r="I19" s="13">
        <f ca="1">IF($A19=0,"",VLOOKUP($B19,Employees!$A:$G,6,FALSE))</f>
        <v>76</v>
      </c>
      <c r="J19" s="13" t="str">
        <f ca="1">IF($A19=0,"",VLOOKUP($B19,Employees!$A:$G,7,FALSE))</f>
        <v>SS</v>
      </c>
      <c r="K19" s="14">
        <f t="shared" ca="1" si="11"/>
        <v>4.4999999999999982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1.3833333333333337</v>
      </c>
      <c r="P19" s="14">
        <f t="shared" ca="1" si="16"/>
        <v>0</v>
      </c>
      <c r="Q19" s="28">
        <f t="shared" ca="1" si="17"/>
        <v>1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5.883333333333332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4.4999999999999982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1.3833333333333337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1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5.883333333333332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355.75666666666666</v>
      </c>
      <c r="C8" s="14">
        <f t="shared" si="2"/>
        <v>90.966666666666669</v>
      </c>
      <c r="D8" s="14">
        <f t="shared" si="3"/>
        <v>88.48</v>
      </c>
      <c r="E8" s="14">
        <f t="shared" si="4"/>
        <v>0</v>
      </c>
      <c r="F8" s="14">
        <f t="shared" si="5"/>
        <v>26.300000000000026</v>
      </c>
      <c r="G8" s="14">
        <f t="shared" si="6"/>
        <v>0</v>
      </c>
      <c r="H8" s="28">
        <f t="shared" si="7"/>
        <v>67</v>
      </c>
      <c r="I8" s="14">
        <f t="shared" si="8"/>
        <v>59</v>
      </c>
      <c r="J8" s="14">
        <f t="shared" si="9"/>
        <v>76</v>
      </c>
      <c r="K8" s="14">
        <f t="shared" si="10"/>
        <v>0</v>
      </c>
      <c r="L8" s="14">
        <f t="shared" si="11"/>
        <v>696.50333333333344</v>
      </c>
      <c r="N8" s="17">
        <f>IF(ISBLANK($A8),0,SUMIF('Week 1 Roster'!$B:$B,$A8,'Week 1 Roster'!$AE:$AE))</f>
        <v>165.11666666666667</v>
      </c>
      <c r="O8" s="17">
        <f>IF(ISBLANK($A8),0,SUMIF('Week 1 Roster'!$B:$B,$A8,'Week 1 Roster'!$AG:$AG))</f>
        <v>48.55</v>
      </c>
      <c r="P8" s="17">
        <f>IF(ISBLANK($A8),0,SUMIF('Week 1 Roster'!$B:$B,$A8,'Week 1 Roster'!$AI:$AI))</f>
        <v>46.413333333333334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13.516666666666683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32</v>
      </c>
      <c r="U8" s="17">
        <f>IF(ISBLANK($A8),0,SUMIF('Week 1 Roster'!$B:$B,$A8,'Week 1 Roster'!$AQ:$AQ))</f>
        <v>42.5</v>
      </c>
      <c r="V8" s="17">
        <f>IF(ISBLANK($A8),0,SUMIF('Week 1 Roster'!$B:$B,$A8,'Week 1 Roster'!$AR:$AR))</f>
        <v>38</v>
      </c>
      <c r="W8" s="17">
        <f>IF(ISBLANK($A8),0,SUMIF('Week 1 Roster'!$B:$B,$A8,'Week 1 Roster'!$AS:$AS))</f>
        <v>0</v>
      </c>
      <c r="X8" s="17">
        <f t="shared" si="12"/>
        <v>354.09666666666675</v>
      </c>
      <c r="Z8" s="17">
        <f>IF(ISBLANK($A8),0,SUMIF('Week 2 Roster'!$B:$B,$A8,'Week 2 Roster'!$AE:$AE))</f>
        <v>190.64000000000001</v>
      </c>
      <c r="AA8" s="17">
        <f>IF(ISBLANK($A8),0,SUMIF('Week 2 Roster'!$B:$B,$A8,'Week 2 Roster'!$AG:$AG))</f>
        <v>42.416666666666671</v>
      </c>
      <c r="AB8" s="17">
        <f>IF(ISBLANK($A8),0,SUMIF('Week 2 Roster'!$B:$B,$A8,'Week 2 Roster'!$AI:$AI))</f>
        <v>42.06666666666667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12.783333333333342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35</v>
      </c>
      <c r="AG8" s="17">
        <f>IF(ISBLANK($A8),0,SUMIF('Week 2 Roster'!$B:$B,$A8,'Week 2 Roster'!$AQ:$AQ))</f>
        <v>16.5</v>
      </c>
      <c r="AH8" s="17">
        <f>IF(ISBLANK($A8),0,SUMIF('Week 2 Roster'!$B:$B,$A8,'Week 2 Roster'!$AR:$AR))</f>
        <v>38</v>
      </c>
      <c r="AI8" s="17">
        <f>IF(ISBLANK($A8),0,SUMIF('Week 2 Roster'!$B:$B,$A8,'Week 2 Roster'!$AS:$AS))</f>
        <v>0</v>
      </c>
      <c r="AJ8" s="17">
        <f t="shared" si="13"/>
        <v>342.40666666666669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38" zoomScale="186" zoomScaleNormal="186" workbookViewId="0">
      <selection activeCell="F56" sqref="F56"/>
    </sheetView>
  </sheetViews>
  <sheetFormatPr baseColWidth="10" defaultColWidth="10.83203125" defaultRowHeight="13"/>
  <cols>
    <col min="1" max="1" width="11.5" customWidth="1"/>
    <col min="2" max="2" width="17.1640625" bestFit="1" customWidth="1"/>
    <col min="3" max="3" width="16.1640625" customWidth="1"/>
    <col min="4" max="4" width="22.83203125" customWidth="1"/>
    <col min="5" max="5" width="11.5"/>
    <col min="6" max="6" width="13.6640625" style="32" bestFit="1" customWidth="1"/>
    <col min="7" max="7" width="11.5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76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76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76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76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998</v>
      </c>
      <c r="D337" s="67" t="s">
        <v>999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76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ColWidth="11.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ColWidth="11.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2024-02-19T08:55:07Z</dcterms:modified>
</cp:coreProperties>
</file>