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90763DF1-0C49-4B49-A960-C22885ED3506}" xr6:coauthVersionLast="47" xr6:coauthVersionMax="47" xr10:uidLastSave="{00000000-0000-0000-0000-000000000000}"/>
  <bookViews>
    <workbookView xWindow="-820" yWindow="740" windowWidth="28800" windowHeight="1660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C11" i="2" s="1"/>
  <c r="BB11" i="2"/>
  <c r="BA11" i="2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CB8" i="2" s="1"/>
  <c r="CA8" i="2"/>
  <c r="BZ8" i="2"/>
  <c r="BY8" i="2"/>
  <c r="BX8" i="2"/>
  <c r="BU8" i="2"/>
  <c r="BT8" i="2"/>
  <c r="BS8" i="2"/>
  <c r="BP8" i="2"/>
  <c r="BQ8" i="2" s="1"/>
  <c r="BO8" i="2"/>
  <c r="BN8" i="2"/>
  <c r="BL8" i="2"/>
  <c r="BK8" i="2"/>
  <c r="BJ8" i="2"/>
  <c r="BI8" i="2"/>
  <c r="BF8" i="2"/>
  <c r="BG8" i="2" s="1"/>
  <c r="BE8" i="2"/>
  <c r="BD8" i="2"/>
  <c r="BA8" i="2"/>
  <c r="BB8" i="2" s="1"/>
  <c r="F8" i="2" s="1"/>
  <c r="CI7" i="2"/>
  <c r="CH7" i="2"/>
  <c r="CG7" i="2" s="1"/>
  <c r="CF7" i="2"/>
  <c r="CE7" i="2"/>
  <c r="CD7" i="2"/>
  <c r="CC7" i="2"/>
  <c r="BZ7" i="2"/>
  <c r="CA7" i="2" s="1"/>
  <c r="BY7" i="2"/>
  <c r="BX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BZ5" i="2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W3" i="2" s="1"/>
  <c r="BV3" i="2"/>
  <c r="BU3" i="2"/>
  <c r="BT3" i="2"/>
  <c r="BS3" i="2"/>
  <c r="BP3" i="2"/>
  <c r="BO3" i="2"/>
  <c r="BN3" i="2"/>
  <c r="BM3" i="2" s="1"/>
  <c r="BL3" i="2"/>
  <c r="BK3" i="2"/>
  <c r="BJ3" i="2"/>
  <c r="BI3" i="2"/>
  <c r="BG3" i="2"/>
  <c r="BF3" i="2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U8" i="18"/>
  <c r="BT8" i="18"/>
  <c r="BS8" i="18"/>
  <c r="BP8" i="18"/>
  <c r="BO8" i="18"/>
  <c r="BN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CA7" i="18" s="1"/>
  <c r="BY7" i="18"/>
  <c r="BX7" i="18"/>
  <c r="BU7" i="18"/>
  <c r="BT7" i="18"/>
  <c r="BS7" i="18"/>
  <c r="BP7" i="18"/>
  <c r="BQ7" i="18" s="1"/>
  <c r="O7" i="18" s="1"/>
  <c r="BO7" i="18"/>
  <c r="BN7" i="18"/>
  <c r="BK7" i="18"/>
  <c r="BJ7" i="18"/>
  <c r="BI7" i="18"/>
  <c r="BF7" i="18"/>
  <c r="BE7" i="18"/>
  <c r="BD7" i="18"/>
  <c r="BA7" i="18"/>
  <c r="CI6" i="18"/>
  <c r="CH6" i="18"/>
  <c r="CE6" i="18"/>
  <c r="CD6" i="18"/>
  <c r="CC6" i="18"/>
  <c r="BZ6" i="18"/>
  <c r="BY6" i="18"/>
  <c r="BX6" i="18"/>
  <c r="BU6" i="18"/>
  <c r="BT6" i="18"/>
  <c r="BS6" i="18"/>
  <c r="BP6" i="18"/>
  <c r="BO6" i="18"/>
  <c r="BN6" i="18"/>
  <c r="BK6" i="18"/>
  <c r="BJ6" i="18"/>
  <c r="BI6" i="18"/>
  <c r="BF6" i="18"/>
  <c r="BE6" i="18"/>
  <c r="BD6" i="18"/>
  <c r="BB6" i="18"/>
  <c r="BA6" i="18"/>
  <c r="CI5" i="18"/>
  <c r="CH5" i="18"/>
  <c r="CE5" i="18"/>
  <c r="CD5" i="18"/>
  <c r="CC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E5" i="18"/>
  <c r="BD5" i="18"/>
  <c r="BA5" i="18"/>
  <c r="CI4" i="18"/>
  <c r="CH4" i="18"/>
  <c r="CE4" i="18"/>
  <c r="CF4" i="18" s="1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F95" i="2"/>
  <c r="F11" i="2"/>
  <c r="L15" i="2"/>
  <c r="F32" i="2"/>
  <c r="U79" i="18"/>
  <c r="R24" i="18"/>
  <c r="F78" i="18"/>
  <c r="O15" i="18"/>
  <c r="R78" i="18"/>
  <c r="L81" i="18"/>
  <c r="U78" i="2"/>
  <c r="F62" i="2"/>
  <c r="U70" i="2"/>
  <c r="I78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K30" i="19" l="1"/>
  <c r="J146" i="19"/>
  <c r="BR2" i="2"/>
  <c r="CG4" i="18"/>
  <c r="BC6" i="18"/>
  <c r="BH5" i="18"/>
  <c r="BV8" i="18"/>
  <c r="R8" i="18" s="1"/>
  <c r="BL8" i="18"/>
  <c r="BM8" i="18" s="1"/>
  <c r="BV8" i="2"/>
  <c r="R8" i="2" s="1"/>
  <c r="CF6" i="18"/>
  <c r="X6" i="18" s="1"/>
  <c r="CA5" i="18"/>
  <c r="CB5" i="18" s="1"/>
  <c r="CB7" i="18"/>
  <c r="BR7" i="18"/>
  <c r="BV6" i="18"/>
  <c r="BW6" i="18" s="1"/>
  <c r="BL6" i="18"/>
  <c r="L6" i="18" s="1"/>
  <c r="CA5" i="2"/>
  <c r="U5" i="2" s="1"/>
  <c r="BR8" i="2"/>
  <c r="BR4" i="2"/>
  <c r="CG5" i="2"/>
  <c r="BG11" i="2"/>
  <c r="BH11" i="2" s="1"/>
  <c r="BH2" i="2"/>
  <c r="BV7" i="2"/>
  <c r="R7" i="2" s="1"/>
  <c r="BQ3" i="2"/>
  <c r="O3" i="2" s="1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H12" i="18"/>
  <c r="BR38" i="18"/>
  <c r="CB42" i="18"/>
  <c r="BM13" i="18"/>
  <c r="BC29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M5" i="18" s="1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I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X5" i="18"/>
  <c r="F7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F6" i="18"/>
  <c r="R6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CG7" i="18" l="1"/>
  <c r="I7" i="18"/>
  <c r="I8" i="18"/>
  <c r="O5" i="18"/>
  <c r="BW8" i="18"/>
  <c r="BW8" i="2"/>
  <c r="CG6" i="18"/>
  <c r="R7" i="18"/>
  <c r="CK7" i="18" s="1"/>
  <c r="AP7" i="18" s="1"/>
  <c r="BM7" i="18"/>
  <c r="O6" i="18"/>
  <c r="BM6" i="18"/>
  <c r="CB5" i="2"/>
  <c r="BR3" i="2"/>
  <c r="F2" i="2"/>
  <c r="L2" i="2"/>
  <c r="CK2" i="2" s="1"/>
  <c r="AP2" i="2" s="1"/>
  <c r="R2" i="2"/>
  <c r="BW7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CK6" i="2" s="1"/>
  <c r="AP6" i="2" s="1"/>
  <c r="T7" i="19" s="1"/>
  <c r="H7" i="19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L7" i="19"/>
  <c r="R17" i="2"/>
  <c r="CK17" i="2" s="1"/>
  <c r="AP17" i="2" s="1"/>
  <c r="T21" i="19" s="1"/>
  <c r="H21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69" i="18"/>
  <c r="BW2" i="18"/>
  <c r="CK2" i="18"/>
  <c r="AP2" i="18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T22" i="19" l="1"/>
  <c r="AF22" i="19"/>
  <c r="AB6" i="2"/>
  <c r="AB2" i="2"/>
  <c r="AB7" i="18"/>
  <c r="L23" i="19"/>
  <c r="T11" i="19"/>
  <c r="H11" i="19" s="1"/>
  <c r="T6" i="19"/>
  <c r="H6" i="19" s="1"/>
  <c r="T4" i="19"/>
  <c r="H4" i="19" s="1"/>
  <c r="T5" i="19"/>
  <c r="H5" i="19" s="1"/>
  <c r="AB17" i="2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02" i="19" l="1"/>
  <c r="H98" i="19"/>
  <c r="H22" i="19"/>
  <c r="H74" i="19"/>
  <c r="H174" i="19"/>
  <c r="H92" i="19"/>
  <c r="H136" i="19"/>
  <c r="H57" i="19"/>
  <c r="H78" i="19"/>
  <c r="H132" i="19"/>
  <c r="H49" i="19"/>
  <c r="H171" i="19"/>
  <c r="H64" i="19"/>
  <c r="H68" i="19"/>
  <c r="H145" i="19"/>
  <c r="H142" i="19"/>
  <c r="H199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N3" i="12"/>
  <c r="AI3" i="12"/>
  <c r="AC3" i="12"/>
  <c r="AA3" i="12"/>
  <c r="D3" i="12"/>
  <c r="AR3" i="12"/>
  <c r="Z3" i="12"/>
  <c r="AF3" i="12"/>
  <c r="AJ3" i="12"/>
  <c r="E3" i="12"/>
  <c r="J3" i="12"/>
  <c r="AL3" i="12"/>
  <c r="AK3" i="12"/>
  <c r="AM3" i="12"/>
  <c r="I3" i="12"/>
  <c r="AB3" i="12"/>
  <c r="AP3" i="12"/>
  <c r="AQ3" i="12"/>
  <c r="AD3" i="12"/>
  <c r="C3" i="12"/>
  <c r="AO3" i="12"/>
  <c r="AE3" i="12"/>
  <c r="A4" i="12" a="1"/>
  <c r="X21" i="19" l="1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L3" i="12" s="1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P3" i="12"/>
  <c r="M3" i="12"/>
  <c r="R3" i="12"/>
  <c r="A4" i="12"/>
  <c r="F3" i="12"/>
  <c r="G3" i="12"/>
  <c r="AS3" i="12"/>
  <c r="T3" i="12"/>
  <c r="O3" i="12"/>
  <c r="S3" i="12"/>
  <c r="N3" i="12"/>
  <c r="Q3" i="12"/>
  <c r="K3" i="12"/>
  <c r="L11" i="19" l="1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U3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J4" i="12" s="1"/>
  <c r="L4" i="12" s="1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I4" i="12" l="1"/>
  <c r="K4" i="12" s="1"/>
  <c r="AM5" i="12"/>
  <c r="O5" i="12" s="1"/>
  <c r="AL5" i="12"/>
  <c r="N5" i="12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U5" i="12" l="1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D9" i="12"/>
  <c r="AK9" i="12"/>
  <c r="AD9" i="12"/>
  <c r="AE9" i="12"/>
  <c r="E9" i="12"/>
  <c r="AO9" i="12"/>
  <c r="AB9" i="12"/>
  <c r="AJ9" i="12"/>
  <c r="I9" i="12"/>
  <c r="AC9" i="12"/>
  <c r="W9" i="12"/>
  <c r="B9" i="12"/>
  <c r="AF9" i="12"/>
  <c r="Y9" i="12"/>
  <c r="J9" i="12"/>
  <c r="AA9" i="12"/>
  <c r="X9" i="12"/>
  <c r="AR9" i="12"/>
  <c r="AQ9" i="12"/>
  <c r="AP9" i="12"/>
  <c r="AL9" i="12"/>
  <c r="Z9" i="12"/>
  <c r="AN9" i="12"/>
  <c r="AI9" i="12"/>
  <c r="AM9" i="12"/>
  <c r="C9" i="12"/>
  <c r="A10" i="12" a="1"/>
  <c r="M9" i="12" l="1"/>
  <c r="L9" i="12"/>
  <c r="Q9" i="12"/>
  <c r="S9" i="12"/>
  <c r="T9" i="12"/>
  <c r="U8" i="12"/>
  <c r="A10" i="12"/>
  <c r="K9" i="12"/>
  <c r="AG9" i="12"/>
  <c r="P9" i="12"/>
  <c r="R9" i="12"/>
  <c r="G9" i="12"/>
  <c r="F9" i="12"/>
  <c r="H9" i="12"/>
  <c r="AS9" i="12"/>
  <c r="O9" i="12"/>
  <c r="N9" i="12"/>
  <c r="U9" i="12" l="1"/>
  <c r="D10" i="12"/>
  <c r="AL10" i="12"/>
  <c r="J10" i="12"/>
  <c r="W10" i="12"/>
  <c r="AI10" i="12"/>
  <c r="AJ10" i="12"/>
  <c r="AN10" i="12"/>
  <c r="Z10" i="12"/>
  <c r="AQ10" i="12"/>
  <c r="AO10" i="12"/>
  <c r="AE10" i="12"/>
  <c r="X10" i="12"/>
  <c r="AB10" i="12"/>
  <c r="AK10" i="12"/>
  <c r="Y10" i="12"/>
  <c r="AC10" i="12"/>
  <c r="B10" i="12"/>
  <c r="E10" i="12"/>
  <c r="AP10" i="12"/>
  <c r="I10" i="12"/>
  <c r="C10" i="12"/>
  <c r="AR10" i="12"/>
  <c r="AD10" i="12"/>
  <c r="AM10" i="12"/>
  <c r="AF10" i="12"/>
  <c r="AA10" i="12"/>
  <c r="A11" i="12" a="1"/>
  <c r="R10" i="12" l="1"/>
  <c r="M10" i="12"/>
  <c r="S10" i="12"/>
  <c r="Q10" i="12"/>
  <c r="T10" i="12"/>
  <c r="L10" i="12"/>
  <c r="N10" i="12"/>
  <c r="A11" i="12"/>
  <c r="K10" i="12"/>
  <c r="AG10" i="12"/>
  <c r="O10" i="12"/>
  <c r="F10" i="12"/>
  <c r="H10" i="12"/>
  <c r="G10" i="12"/>
  <c r="P10" i="12"/>
  <c r="AS10" i="12"/>
  <c r="U10" i="12" l="1"/>
  <c r="AK11" i="12"/>
  <c r="AJ11" i="12"/>
  <c r="I11" i="12"/>
  <c r="AC11" i="12"/>
  <c r="AA11" i="12"/>
  <c r="AB11" i="12"/>
  <c r="AM11" i="12"/>
  <c r="AQ11" i="12"/>
  <c r="AO11" i="12"/>
  <c r="E11" i="12"/>
  <c r="W11" i="12"/>
  <c r="AI11" i="12"/>
  <c r="Y11" i="12"/>
  <c r="D11" i="12"/>
  <c r="Z11" i="12"/>
  <c r="AF11" i="12"/>
  <c r="AD11" i="12"/>
  <c r="X11" i="12"/>
  <c r="C11" i="12"/>
  <c r="AP11" i="12"/>
  <c r="B11" i="12"/>
  <c r="AN11" i="12"/>
  <c r="AR11" i="12"/>
  <c r="J11" i="12"/>
  <c r="AL11" i="12"/>
  <c r="AE11" i="12"/>
  <c r="A12" i="12" a="1"/>
  <c r="L11" i="12" l="1"/>
  <c r="M11" i="12"/>
  <c r="S11" i="12"/>
  <c r="N11" i="12"/>
  <c r="R11" i="12"/>
  <c r="A12" i="12"/>
  <c r="K11" i="12"/>
  <c r="AG11" i="12"/>
  <c r="F11" i="12"/>
  <c r="G11" i="12"/>
  <c r="H11" i="12"/>
  <c r="P11" i="12"/>
  <c r="O11" i="12"/>
  <c r="T11" i="12"/>
  <c r="AS11" i="12"/>
  <c r="Q11" i="12"/>
  <c r="U11" i="12" l="1"/>
  <c r="D12" i="12"/>
  <c r="W12" i="12"/>
  <c r="AE12" i="12"/>
  <c r="AC12" i="12"/>
  <c r="AR12" i="12"/>
  <c r="J12" i="12"/>
  <c r="AB12" i="12"/>
  <c r="C12" i="12"/>
  <c r="E12" i="12"/>
  <c r="Y12" i="12"/>
  <c r="AJ12" i="12"/>
  <c r="AQ12" i="12"/>
  <c r="AN12" i="12"/>
  <c r="I12" i="12"/>
  <c r="B12" i="12"/>
  <c r="AA12" i="12"/>
  <c r="AI12" i="12"/>
  <c r="AP12" i="12"/>
  <c r="X12" i="12"/>
  <c r="AM12" i="12"/>
  <c r="AF12" i="12"/>
  <c r="AK12" i="12"/>
  <c r="Z12" i="12"/>
  <c r="AL12" i="12"/>
  <c r="AO12" i="12"/>
  <c r="AD12" i="12"/>
  <c r="A13" i="12" a="1"/>
  <c r="L12" i="12" l="1"/>
  <c r="T12" i="12"/>
  <c r="N12" i="12"/>
  <c r="R12" i="12"/>
  <c r="P12" i="12"/>
  <c r="S12" i="12"/>
  <c r="A13" i="12"/>
  <c r="M12" i="12"/>
  <c r="K12" i="12"/>
  <c r="AG12" i="12"/>
  <c r="AS12" i="12"/>
  <c r="G12" i="12"/>
  <c r="F12" i="12"/>
  <c r="H12" i="12"/>
  <c r="O12" i="12"/>
  <c r="Q12" i="12"/>
  <c r="U12" i="12" l="1"/>
  <c r="W13" i="12"/>
  <c r="AF13" i="12"/>
  <c r="AD13" i="12"/>
  <c r="AO13" i="12"/>
  <c r="AQ13" i="12"/>
  <c r="AJ13" i="12"/>
  <c r="D13" i="12"/>
  <c r="AA13" i="12"/>
  <c r="AE13" i="12"/>
  <c r="AK13" i="12"/>
  <c r="AN13" i="12"/>
  <c r="AC13" i="12"/>
  <c r="AM13" i="12"/>
  <c r="C13" i="12"/>
  <c r="X13" i="12"/>
  <c r="Z13" i="12"/>
  <c r="E13" i="12"/>
  <c r="AL13" i="12"/>
  <c r="I13" i="12"/>
  <c r="AR13" i="12"/>
  <c r="AB13" i="12"/>
  <c r="AP13" i="12"/>
  <c r="AI13" i="12"/>
  <c r="J13" i="12"/>
  <c r="B13" i="12"/>
  <c r="Y13" i="12"/>
  <c r="A14" i="12" a="1"/>
  <c r="M13" i="12" l="1"/>
  <c r="S13" i="12"/>
  <c r="Q13" i="12"/>
  <c r="AS13" i="12"/>
  <c r="L13" i="12"/>
  <c r="R13" i="12"/>
  <c r="T13" i="12"/>
  <c r="A14" i="12"/>
  <c r="P13" i="12"/>
  <c r="H13" i="12"/>
  <c r="F13" i="12"/>
  <c r="G13" i="12"/>
  <c r="K13" i="12"/>
  <c r="AG13" i="12"/>
  <c r="N13" i="12"/>
  <c r="O13" i="12"/>
  <c r="U13" i="12" l="1"/>
  <c r="D14" i="12"/>
  <c r="AF14" i="12"/>
  <c r="Z14" i="12"/>
  <c r="AA14" i="12"/>
  <c r="AB14" i="12"/>
  <c r="AR14" i="12"/>
  <c r="AE14" i="12"/>
  <c r="C14" i="12"/>
  <c r="AK14" i="12"/>
  <c r="AI14" i="12"/>
  <c r="AJ14" i="12"/>
  <c r="Y14" i="12"/>
  <c r="AD14" i="12"/>
  <c r="AO14" i="12"/>
  <c r="AM14" i="12"/>
  <c r="W14" i="12"/>
  <c r="AN14" i="12"/>
  <c r="X14" i="12"/>
  <c r="AC14" i="12"/>
  <c r="B14" i="12"/>
  <c r="I14" i="12"/>
  <c r="J14" i="12"/>
  <c r="E14" i="12"/>
  <c r="AL14" i="12"/>
  <c r="AQ14" i="12"/>
  <c r="AP14" i="12"/>
  <c r="A15" i="12" a="1"/>
  <c r="R14" i="12" l="1"/>
  <c r="Q14" i="12"/>
  <c r="O14" i="12"/>
  <c r="A15" i="12"/>
  <c r="H14" i="12"/>
  <c r="F14" i="12"/>
  <c r="G14" i="12"/>
  <c r="S14" i="12"/>
  <c r="N14" i="12"/>
  <c r="AG14" i="12"/>
  <c r="K14" i="12"/>
  <c r="M14" i="12"/>
  <c r="L14" i="12"/>
  <c r="AS14" i="12"/>
  <c r="T14" i="12"/>
  <c r="P14" i="12"/>
  <c r="U14" i="12" l="1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N15" i="12" l="1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<sst xmlns="http://schemas.openxmlformats.org/spreadsheetml/2006/main" count="1658" uniqueCount="989">
  <si>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</si>
  <si>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</si>
  <si>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</si>
  <si>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</si>
  <si>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</si>
  <si>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</si>
  <si>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</si>
  <si>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</si>
  <si>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</si>
  <si>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</si>
  <si>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</si>
  <si>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</si>
  <si>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</si>
  <si>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</si>
  <si>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</si>
  <si>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</si>
  <si>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</si>
  <si>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</si>
  <si>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</si>
  <si>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</si>
  <si>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</si>
  <si>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</si>
  <si>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</si>
  <si>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</si>
  <si>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</si>
  <si>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</si>
  <si>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</si>
  <si>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</si>
  <si>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</si>
  <si>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</si>
  <si>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</si>
  <si>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</si>
  <si>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</si>
  <si>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</si>
  <si>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</si>
  <si>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</si>
  <si>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</si>
  <si>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</si>
  <si>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</si>
  <si>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</si>
  <si>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</si>
  <si>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</si>
  <si>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</si>
  <si>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</si>
  <si>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</si>
  <si>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</si>
  <si>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</si>
  <si>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</si>
  <si>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</si>
  <si>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</si>
  <si>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</si>
  <si>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</si>
  <si>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</si>
  <si>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</si>
  <si>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</si>
  <si>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</si>
  <si>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</si>
  <si>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</si>
  <si>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</si>
  <si>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</si>
  <si>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</si>
  <si>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</si>
  <si>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</si>
  <si>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</si>
  <si>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</si>
  <si>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</si>
  <si>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</si>
  <si>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</si>
  <si>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</si>
  <si>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</si>
  <si>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</si>
  <si>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</si>
  <si>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</si>
  <si>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</si>
  <si>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</si>
  <si>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</si>
  <si>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</si>
  <si>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</si>
  <si>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</si>
  <si>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</si>
  <si>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</si>
  <si>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</si>
  <si>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</si>
  <si>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</si>
  <si>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</si>
  <si>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</si>
  <si>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</si>
  <si>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</si>
  <si>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</si>
  <si>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</si>
  <si>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</si>
  <si>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</si>
  <si>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</si>
  <si>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</si>
  <si>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</si>
  <si>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</si>
  <si>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</si>
  <si>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</si>
  <si>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</si>
  <si>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</si>
  <si>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</si>
  <si>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</si>
  <si>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</si>
  <si>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</si>
  <si>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</si>
  <si>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</si>
  <si>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</si>
  <si>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</si>
  <si>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</si>
  <si>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</si>
  <si>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</si>
  <si>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</si>
  <si>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</si>
  <si>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</si>
  <si>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</si>
  <si>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</si>
  <si>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</si>
  <si>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</si>
  <si>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</si>
  <si>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</si>
  <si>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</si>
  <si>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</si>
  <si>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</si>
  <si>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</si>
  <si>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</si>
  <si>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</si>
  <si>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</si>
  <si>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</si>
  <si>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</si>
  <si>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</si>
  <si>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</si>
  <si>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</si>
  <si>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</si>
  <si>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</si>
  <si>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</si>
  <si>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</si>
  <si>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</si>
  <si>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</si>
  <si>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</si>
  <si>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</si>
  <si>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</si>
  <si>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</si>
  <si>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</si>
  <si>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</si>
  <si>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</si>
  <si>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</si>
  <si>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</si>
  <si>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</si>
  <si>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</si>
  <si>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</si>
  <si>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</si>
  <si>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</si>
  <si>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</si>
  <si>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</si>
  <si>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</si>
  <si>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</si>
  <si>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</si>
  <si>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</si>
  <si>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</si>
  <si>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</si>
  <si>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</si>
  <si>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</si>
  <si>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</si>
  <si>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</si>
  <si>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</si>
  <si>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</si>
  <si>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</si>
  <si>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</si>
  <si>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</si>
  <si>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</si>
  <si>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</si>
  <si>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</si>
  <si>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</si>
  <si>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</si>
  <si>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</si>
  <si>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</si>
  <si>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</si>
  <si>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</si>
  <si>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</si>
  <si>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</si>
  <si>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</si>
  <si>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</si>
  <si>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</si>
  <si>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</si>
  <si>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</si>
  <si>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</si>
  <si>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</si>
  <si>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</si>
  <si>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</si>
  <si>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</si>
  <si>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</si>
  <si>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</si>
  <si>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</si>
  <si>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</si>
  <si>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</si>
  <si>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</si>
  <si>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</si>
  <si>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</si>
  <si>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</si>
  <si>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</si>
  <si>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</si>
  <si>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</si>
  <si>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</si>
  <si>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</si>
  <si>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</si>
  <si>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</si>
  <si>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</si>
  <si>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</si>
  <si>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</si>
  <si>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</si>
  <si>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</si>
  <si>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</si>
  <si>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</si>
  <si>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</si>
  <si>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</si>
  <si>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</si>
  <si>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</si>
  <si>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</si>
  <si>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</si>
  <si>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</si>
  <si>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</si>
  <si>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</si>
  <si>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</si>
  <si>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</si>
  <si>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</si>
  <si>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</si>
  <si>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</si>
  <si>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</si>
  <si>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</si>
  <si>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</si>
  <si>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</si>
  <si>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</si>
  <si>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</si>
  <si>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</si>
  <si>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</si>
  <si>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</si>
  <si>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</si>
  <si>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</si>
  <si>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</si>
  <si>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</si>
  <si>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</si>
  <si>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</si>
  <si>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</si>
  <si>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</si>
  <si>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</si>
  <si>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</si>
  <si>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</si>
  <si>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</si>
  <si>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</si>
  <si>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</si>
  <si>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</si>
  <si>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</si>
  <si>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</si>
  <si>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</si>
  <si>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</si>
  <si>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</si>
  <si>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</si>
  <si>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</si>
  <si>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</si>
  <si>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</si>
  <si>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</si>
  <si>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</si>
  <si>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</si>
  <si>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</si>
  <si>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</si>
  <si>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</si>
  <si>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</si>
  <si>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</si>
  <si>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</si>
  <si>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</si>
  <si>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</si>
  <si>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</si>
  <si>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</si>
  <si>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</si>
  <si>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</si>
  <si>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</si>
  <si>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</si>
  <si>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</si>
  <si>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</si>
  <si>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</si>
  <si>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</si>
  <si>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</si>
  <si>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</si>
  <si>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</si>
  <si>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</si>
  <si>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</si>
  <si>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</si>
  <si>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</si>
  <si>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</si>
  <si>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</si>
  <si>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</si>
  <si>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</si>
  <si>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</si>
  <si>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</si>
  <si>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</si>
  <si>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</si>
  <si>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</si>
  <si>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</si>
  <si>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</si>
  <si>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</si>
  <si>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</si>
  <si>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</si>
  <si>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</si>
  <si>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</si>
  <si>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</si>
  <si>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</si>
  <si>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</si>
  <si>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</si>
  <si>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</si>
  <si>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</si>
  <si>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</si>
  <si>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</si>
  <si>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</si>
  <si>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</si>
  <si>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</si>
  <si>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</si>
  <si>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</si>
  <si>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</si>
  <si>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</si>
  <si>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</si>
  <si>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</si>
  <si>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</si>
  <si>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</si>
  <si>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</si>
  <si>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</si>
  <si>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</si>
  <si>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</si>
  <si>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</si>
  <si>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</si>
  <si>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</si>
  <si>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</si>
  <si>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</si>
  <si>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</si>
  <si>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</si>
  <si>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</si>
  <si>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</si>
  <si>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</si>
  <si>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</si>
  <si>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</si>
  <si>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</si>
  <si>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</si>
  <si>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</si>
  <si>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</si>
  <si>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</si>
  <si>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</si>
  <si>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</si>
  <si>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</si>
  <si>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</si>
  <si>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</si>
  <si>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</si>
  <si>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</si>
  <si>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</si>
  <si>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</si>
  <si>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</si>
  <si>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</si>
  <si>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</si>
  <si>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</si>
  <si>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</si>
  <si>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</si>
  <si>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</si>
  <si>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</si>
  <si>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</si>
  <si>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</si>
  <si>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</si>
  <si>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</si>
  <si>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</si>
  <si>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</si>
  <si>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</si>
  <si>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</si>
  <si>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</si>
  <si>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</si>
  <si>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</si>
  <si>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</si>
  <si>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</si>
  <si>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</si>
  <si>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</si>
  <si>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</si>
  <si>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</si>
  <si>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</si>
  <si>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</si>
  <si>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</si>
  <si>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</si>
  <si>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</si>
  <si>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</si>
  <si>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</si>
  <si>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</si>
  <si>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</si>
  <si>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</si>
  <si>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</si>
  <si>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</si>
  <si>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</si>
  <si>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</si>
  <si>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</si>
  <si>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</si>
  <si>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</si>
  <si>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</si>
  <si>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</si>
  <si>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</si>
  <si>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</si>
  <si>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</si>
  <si>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</si>
  <si>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</si>
  <si>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</si>
  <si>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</si>
  <si>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</si>
  <si>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</si>
  <si>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</si>
  <si>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</si>
  <si>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</si>
  <si>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</si>
  <si>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</si>
  <si>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</si>
  <si>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</si>
  <si>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</si>
  <si>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</si>
  <si>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</si>
  <si>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</si>
  <si>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</si>
  <si>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</si>
  <si>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</si>
  <si>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</si>
  <si>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</si>
  <si>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</si>
  <si>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</si>
  <si>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</si>
  <si>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</si>
  <si>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</si>
  <si>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</si>
  <si>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</si>
  <si>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</si>
  <si>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</si>
  <si>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</si>
  <si>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</si>
  <si>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</si>
  <si>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</si>
  <si>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</si>
  <si>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</si>
  <si>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</si>
  <si>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</si>
  <si>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</si>
  <si>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</si>
  <si>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</si>
  <si>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</si>
  <si>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</si>
  <si>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</si>
  <si>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</si>
  <si>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</si>
  <si>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</si>
  <si>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</si>
  <si>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</si>
  <si>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</si>
  <si>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</si>
  <si>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</si>
  <si>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</si>
  <si>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</si>
  <si>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</si>
  <si>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</si>
  <si>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</si>
  <si>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</si>
  <si>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</si>
  <si>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</si>
  <si>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</si>
  <si>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</si>
  <si>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</si>
  <si>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</si>
  <si>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</si>
  <si>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</si>
  <si>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</si>
  <si>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</si>
  <si>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</si>
  <si>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</si>
  <si>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</si>
  <si>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</si>
  <si>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</si>
  <si>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</si>
  <si>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</si>
  <si>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</si>
  <si>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</si>
  <si>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</si>
  <si>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</si>
  <si>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</si>
  <si>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</si>
  <si>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</si>
  <si>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</si>
  <si>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</si>
  <si>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</si>
  <si>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</si>
  <si>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</si>
  <si>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</si>
  <si>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Jim Chu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</si>
  <si>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</si>
  <si>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</si>
  <si>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</si>
  <si>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</si>
  <si>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</si>
  <si>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</si>
  <si>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</si>
  <si>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</si>
  <si>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</si>
  <si>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</si>
  <si>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</si>
  <si>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</si>
  <si>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</si>
  <si>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Lhakpa Diki 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</si>
  <si>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</si>
  <si>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</si>
  <si>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</si>
  <si>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</si>
  <si>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louisa Jiang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</si>
  <si>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</si>
  <si>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</si>
  <si>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</si>
  <si>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</si>
  <si>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</si>
  <si>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</si>
  <si>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</si>
  <si>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</si>
  <si>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</si>
  <si>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</si>
  <si>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</si>
  <si>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</si>
  <si>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</si>
  <si>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</si>
  <si>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</si>
  <si>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</si>
  <si>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</si>
  <si>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</si>
  <si>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</si>
  <si>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</si>
  <si>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</si>
  <si>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</si>
  <si>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</si>
  <si>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</si>
  <si>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</si>
  <si>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</si>
  <si>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</si>
  <si>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</si>
  <si>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</si>
  <si>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</si>
  <si>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</si>
  <si>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</si>
  <si>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</si>
  <si>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</si>
  <si>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</si>
  <si>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</si>
  <si>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</si>
  <si>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</si>
  <si>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</si>
  <si>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</si>
  <si>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</si>
  <si>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</si>
  <si>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</si>
  <si>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</si>
  <si>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</si>
  <si>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</si>
  <si>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</si>
  <si>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</si>
  <si>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</si>
  <si>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</si>
  <si>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</si>
  <si>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</si>
  <si>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</si>
  <si>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</si>
  <si>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</si>
  <si>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</si>
  <si>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</si>
  <si>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</si>
  <si>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</si>
  <si>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</si>
  <si>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</si>
  <si>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</si>
  <si>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</si>
  <si>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</si>
  <si>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</si>
  <si>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</si>
  <si>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</si>
  <si>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</si>
  <si>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</si>
  <si>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</si>
  <si>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</si>
  <si>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</si>
  <si>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</si>
  <si>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</si>
  <si>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</si>
  <si>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</si>
  <si>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</si>
  <si>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</si>
  <si>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</si>
  <si>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</si>
  <si>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</si>
  <si>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</si>
  <si>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</si>
  <si>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</si>
  <si>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</si>
  <si>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</si>
  <si>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</si>
  <si>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</si>
  <si>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</si>
  <si>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</si>
  <si>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</si>
  <si>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</si>
  <si>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</si>
  <si>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</si>
  <si>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</si>
  <si>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</si>
  <si>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</si>
  <si>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</si>
  <si>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</si>
  <si>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</si>
  <si>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</si>
  <si>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</si>
  <si>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</si>
  <si>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</si>
  <si>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</si>
  <si>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</si>
  <si>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</si>
  <si>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</si>
  <si>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</si>
  <si>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</si>
  <si>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</si>
  <si>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</si>
  <si>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</si>
  <si>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</si>
  <si>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</si>
  <si>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</si>
  <si>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</si>
  <si>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</si>
  <si>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</si>
  <si>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</si>
  <si>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</si>
  <si>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</si>
  <si>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</si>
  <si>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</si>
  <si>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</si>
  <si>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</si>
  <si>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</si>
  <si>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</si>
  <si>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</si>
  <si>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</si>
  <si>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</si>
  <si>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</si>
  <si>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</si>
  <si>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</si>
  <si>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</si>
  <si>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</si>
  <si>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</si>
  <si>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</si>
  <si>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</si>
  <si>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</si>
  <si>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</si>
  <si>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</si>
  <si>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</si>
  <si>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</si>
  <si>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</si>
  <si>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</si>
  <si>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</si>
  <si>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</si>
  <si>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</si>
  <si>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</si>
  <si>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</si>
  <si>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</si>
  <si>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</si>
  <si>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</si>
  <si>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</si>
  <si>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</si>
  <si>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</si>
  <si>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</si>
  <si>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</si>
  <si>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</si>
  <si>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</si>
  <si>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</si>
  <si>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</si>
  <si>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</si>
  <si>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</si>
  <si>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</si>
  <si>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</si>
  <si>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</si>
  <si>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</si>
  <si>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</si>
  <si>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</si>
  <si>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</si>
  <si>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</si>
  <si>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</si>
  <si>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</si>
  <si>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</si>
  <si>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</si>
  <si>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</si>
  <si>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</si>
  <si>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</si>
  <si>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</si>
  <si>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</si>
  <si>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</si>
  <si>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</si>
  <si>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</si>
  <si>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</si>
  <si>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</si>
  <si>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</si>
  <si>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</si>
  <si>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</si>
  <si>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</si>
  <si>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</si>
  <si>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</si>
  <si>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</si>
  <si>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</si>
  <si>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</si>
  <si>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</si>
  <si>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</si>
  <si>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</si>
  <si>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</si>
  <si>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</si>
  <si>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</si>
  <si>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</si>
  <si>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</si>
  <si>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</si>
  <si>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</si>
  <si>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</si>
  <si>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</si>
  <si>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</si>
  <si>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</si>
  <si>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</si>
  <si>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</si>
  <si>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</si>
  <si>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</si>
  <si>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</si>
  <si>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</si>
  <si>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</si>
  <si>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</si>
  <si>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</si>
  <si>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</si>
  <si>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</si>
  <si>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</si>
  <si>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</si>
  <si>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</si>
  <si>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</si>
  <si>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</si>
  <si>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</si>
  <si>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</si>
  <si>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</si>
  <si>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</si>
  <si>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</si>
  <si>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</si>
  <si>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</si>
  <si>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</si>
  <si>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</si>
  <si>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</si>
  <si>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</si>
  <si>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</si>
  <si>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</si>
  <si>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</si>
  <si>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</si>
  <si>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</si>
  <si>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</si>
  <si>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</si>
  <si>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</si>
  <si>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</si>
  <si>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</si>
  <si>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</si>
  <si>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</si>
  <si>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</si>
  <si>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</si>
  <si>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</si>
  <si>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</si>
  <si>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</si>
  <si>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</si>
  <si>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</si>
  <si>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</si>
  <si>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</si>
  <si>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</si>
  <si>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</si>
  <si>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</si>
  <si>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</si>
  <si>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</si>
  <si>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</si>
  <si>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</si>
  <si>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</si>
  <si>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</si>
  <si>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</si>
  <si>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</si>
  <si>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</si>
  <si>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</si>
  <si>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</si>
  <si>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</si>
  <si>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</si>
  <si>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</si>
  <si>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</si>
  <si>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</si>
  <si>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</si>
  <si>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</si>
  <si>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</si>
  <si>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</si>
  <si>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</si>
  <si>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</si>
  <si>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</si>
  <si>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</si>
  <si>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</si>
  <si>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</si>
  <si>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</si>
  <si>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</si>
  <si>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</si>
  <si>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</si>
  <si>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</si>
  <si>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</si>
  <si>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</si>
  <si>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</si>
  <si>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</si>
  <si>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</si>
  <si>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</si>
  <si>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</si>
  <si>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</si>
  <si>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</si>
  <si>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</si>
  <si>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</si>
  <si>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</si>
  <si>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</si>
  <si>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</si>
  <si>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</si>
  <si>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</si>
  <si>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</si>
  <si>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</si>
  <si>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</si>
  <si>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</si>
  <si>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</si>
  <si>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</si>
  <si>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</si>
  <si>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</si>
  <si>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</si>
  <si>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</si>
  <si>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</si>
  <si>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</si>
  <si>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</si>
  <si>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</si>
  <si>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</si>
  <si>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</si>
  <si>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</si>
  <si>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</si>
  <si>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</si>
  <si>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</si>
  <si>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</si>
  <si>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</si>
  <si>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</si>
  <si>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</si>
  <si>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</si>
  <si>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</si>
  <si>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</si>
  <si>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</si>
  <si>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</si>
  <si>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</si>
  <si>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</si>
  <si>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</si>
  <si>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</si>
  <si>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</si>
  <si>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</si>
  <si>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</si>
  <si>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</si>
  <si>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</si>
  <si>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</si>
  <si>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</si>
  <si>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</si>
  <si>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</si>
  <si>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</si>
  <si>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</si>
  <si>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</si>
  <si>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</si>
  <si>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</si>
  <si>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</si>
  <si>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</si>
  <si>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</si>
  <si>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</si>
  <si>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</si>
  <si>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</si>
  <si>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</si>
  <si>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</si>
  <si>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</si>
  <si>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</si>
  <si>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</si>
  <si>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</si>
  <si>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</si>
  <si>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</si>
  <si>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</si>
  <si>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</si>
  <si>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</si>
  <si>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</si>
  <si>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</si>
  <si>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</si>
  <si>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</si>
  <si>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</si>
  <si>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</si>
  <si>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</si>
  <si>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</si>
  <si>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</si>
  <si>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</si>
  <si>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</si>
  <si>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</si>
  <si>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</si>
  <si>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</si>
  <si>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</si>
  <si>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</si>
  <si>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</si>
  <si>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</si>
  <si>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</si>
  <si>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</si>
  <si>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</si>
  <si>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</si>
  <si>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</si>
  <si>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</si>
  <si>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</si>
  <si>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</si>
  <si>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</si>
  <si>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</si>
  <si>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</si>
  <si>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</si>
  <si>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</si>
  <si>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</si>
  <si>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</si>
  <si>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</si>
  <si>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</si>
  <si>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</si>
  <si>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</si>
  <si>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</si>
  <si>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</si>
  <si>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</si>
  <si>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</si>
  <si>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</si>
  <si>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</si>
  <si>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</si>
  <si>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</si>
  <si>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</si>
  <si>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</si>
  <si>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</si>
  <si>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</si>
  <si>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</si>
  <si>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</si>
  <si>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</si>
  <si>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</si>
  <si>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</si>
  <si>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</si>
  <si>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</si>
  <si>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</si>
  <si>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</si>
  <si>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</si>
  <si>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</si>
  <si>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</si>
  <si>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</si>
  <si>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</si>
  <si>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</si>
  <si>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</si>
  <si>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</si>
  <si>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</si>
  <si>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</si>
  <si>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</si>
  <si>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</si>
  <si>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</si>
  <si>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</si>
  <si>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</si>
  <si>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</si>
  <si>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</si>
  <si>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</si>
  <si>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</si>
  <si>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</si>
  <si>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</si>
  <si>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</si>
  <si>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</si>
  <si>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</si>
  <si>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</si>
  <si>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</si>
  <si>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</si>
  <si>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</si>
  <si>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</si>
  <si>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</si>
  <si>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</si>
  <si>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</si>
  <si>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</si>
  <si>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</si>
  <si>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</si>
  <si>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</si>
  <si>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</si>
  <si>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</si>
  <si>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</si>
  <si>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</si>
  <si>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</si>
  <si>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</si>
  <si>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Henry huang</t>
  </si>
  <si>
    <t>Afri budiyanto</t>
  </si>
  <si>
    <t>Levin Liu</t>
    <phoneticPr fontId="2" type="noConversion"/>
  </si>
  <si>
    <t>perry wang</t>
  </si>
  <si>
    <t>Rosemin YAN</t>
  </si>
  <si>
    <t>YAN</t>
  </si>
  <si>
    <t>Yunpeng</t>
  </si>
  <si>
    <t>pipi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</si>
</sst>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8"/>
      <color rgb="FF0D0D0D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10211</v>
      </c>
      <c r="B2" s="10" t="s">
        <v>622</v>
      </c>
      <c r="C2" s="75" t="s">
        <v>981</v>
      </c>
      <c r="D2" s="78">
        <v>0.83333333333333337</v>
      </c>
      <c r="E2" s="78">
        <v>1.0625</v>
      </c>
      <c r="F2" s="44">
        <f>BA2-BB2</f>
        <v>4.9999999999999991</v>
      </c>
      <c r="G2" s="78">
        <v>0.91666666666666663</v>
      </c>
      <c r="H2" s="78">
        <v>1.0625</v>
      </c>
      <c r="I2" s="44">
        <f>BF2-BG2</f>
        <v>3.5000000000000009</v>
      </c>
      <c r="J2" s="78">
        <v>0.8125</v>
      </c>
      <c r="K2" s="78">
        <v>1.0625</v>
      </c>
      <c r="L2" s="44">
        <f>BK2-BL2</f>
        <v>5.5</v>
      </c>
      <c r="M2" s="78">
        <v>0.875</v>
      </c>
      <c r="N2" s="78">
        <v>1.0625</v>
      </c>
      <c r="O2" s="44">
        <f>BP2-BQ2</f>
        <v>4.5</v>
      </c>
      <c r="P2" s="80">
        <v>0.83333333333333337</v>
      </c>
      <c r="Q2" s="80">
        <v>1.0625</v>
      </c>
      <c r="R2" s="44">
        <f>BU2-BV2</f>
        <v>4.9999999999999991</v>
      </c>
      <c r="S2" s="78">
        <v>0.4375</v>
      </c>
      <c r="T2" s="78">
        <v>1.0625</v>
      </c>
      <c r="U2" s="44">
        <f>BZ2-CA2</f>
        <v>14</v>
      </c>
      <c r="V2" s="78">
        <v>0.75</v>
      </c>
      <c r="W2" s="80">
        <v>1.0625</v>
      </c>
      <c r="X2" s="44">
        <f>CE2-CF2</f>
        <v>7</v>
      </c>
      <c r="Y2" s="44"/>
      <c r="Z2" s="44"/>
      <c r="AA2" s="44"/>
      <c r="AB2" s="44">
        <f>SUM(F2,I2,L2,O2,R2,U2,X2)</f>
        <v>44.5</v>
      </c>
      <c r="AC2" s="23"/>
      <c r="AD2" s="6">
        <v>2</v>
      </c>
      <c r="AE2" s="7">
        <f t="shared" ref="AE2:AE40" si="1">SUMIF($BC$1:$CI$1,AE$1,$BC2:$CI2)+AD2</f>
        <v>7.9999999999999947</v>
      </c>
      <c r="AF2" s="6"/>
      <c r="AG2" s="7">
        <f t="shared" ref="AG2:AG40" si="2">SUMIF($BC$1:$CI$1,AG$1,$BC2:$CI2)+AF2</f>
        <v>14</v>
      </c>
      <c r="AH2" s="6"/>
      <c r="AI2" s="7">
        <f t="shared" ref="AI2:AI40" si="3">SUMIF($BC$1:$CI$1,AI$1,$BC2:$CI2)+AH2</f>
        <v>7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10.000000000000004</v>
      </c>
      <c r="AN2" s="6"/>
      <c r="AO2" s="7">
        <f t="shared" ref="AO2:AO40" si="6">SUMIF($BC$1:$CI$1,AO$1,$BC2:$CI2)+AN2</f>
        <v>7.5</v>
      </c>
      <c r="AP2" s="30">
        <f>CK2</f>
        <v>7</v>
      </c>
      <c r="AQ2" s="6"/>
      <c r="AR2" s="6"/>
      <c r="AS2" s="6"/>
      <c r="AT2" s="44">
        <f>AE2+AG2+AI2+AK2+AM2+AO2+SUM(AQ2:AS2)</f>
        <v>46.5</v>
      </c>
      <c r="AU2" s="60"/>
      <c r="AV2" s="5"/>
      <c r="AW2" s="5"/>
      <c r="AX2" s="5"/>
      <c r="AY2" s="5"/>
      <c r="AZ2" s="24">
        <f>VLOOKUP(C2,Employees!D:H,5,FALSE)</f>
        <v>10211</v>
      </c>
      <c r="BA2" s="5">
        <f t="shared" ref="BA2" si="7">IF(ISBLANK(D2),0,(E2-D2)*24)</f>
        <v>5.4999999999999991</v>
      </c>
      <c r="BB2" s="5">
        <f>IF(BA2&gt;$AY$1,1,IF(BA2&gt;=$AX$1,0.5,0))</f>
        <v>0.5</v>
      </c>
      <c r="BC2" s="5">
        <f>BA2-BB2-BD2-BE2</f>
        <v>1.4999999999999982</v>
      </c>
      <c r="BD2" s="5">
        <f>IF(AND(E2&gt;$AV$1),(MIN(E2,$AW$1)-MAX(D2,$AV$1))*24,0)</f>
        <v>2.0000000000000009</v>
      </c>
      <c r="BE2" s="5">
        <f t="shared" ref="BE2" si="8">IF(E2&gt;$AW$1,(E2-$AW$1)*24,0)</f>
        <v>1.5</v>
      </c>
      <c r="BF2" s="5">
        <f t="shared" ref="BF2" si="9">IF(ISBLANK(G2),0,(H2-G2)*24)</f>
        <v>3.5000000000000009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2.0000000000000009</v>
      </c>
      <c r="BJ2" s="5">
        <f t="shared" ref="BJ2" si="10">IF(H2&gt;$AW$1,(H2-$AW$1)*24,0)</f>
        <v>1.5</v>
      </c>
      <c r="BK2" s="5">
        <f t="shared" ref="BK2" si="11">IF(ISBLANK(J2),0,(K2-J2)*24)</f>
        <v>6</v>
      </c>
      <c r="BL2" s="5">
        <f>IF(BK2&gt;$AY$1,1,IF(BK2&gt;=$AX$1,0.5,0))</f>
        <v>0.5</v>
      </c>
      <c r="BM2" s="5">
        <f>BK2-BL2-BN2-BO2</f>
        <v>1.9999999999999991</v>
      </c>
      <c r="BN2" s="5">
        <f>IF(AND(K2&gt;$AV$1),(MIN(K2,$AW$1)-MAX(J2,$AV$1))*24,0)</f>
        <v>2.0000000000000009</v>
      </c>
      <c r="BO2" s="5">
        <f t="shared" ref="BO2" si="12">IF(K2&gt;$AW$1,(K2-$AW$1)*24,0)</f>
        <v>1.5</v>
      </c>
      <c r="BP2" s="5">
        <f t="shared" ref="BP2" si="13">IF(ISBLANK(M2),0,(N2-M2)*24)</f>
        <v>4.5</v>
      </c>
      <c r="BQ2" s="5">
        <f>IF(BP2&gt;$AY$1,1,IF(BP2&gt;=$AX$1,0.5,0))</f>
        <v>0</v>
      </c>
      <c r="BR2" s="5">
        <f>BP2-BQ2-BS2-BT2</f>
        <v>0.99999999999999911</v>
      </c>
      <c r="BS2" s="5">
        <f>IF(AND(N2&gt;$AV$1),(MIN(N2,$AW$1)-MAX(M2,$AV$1))*24,0)</f>
        <v>2.0000000000000009</v>
      </c>
      <c r="BT2" s="5">
        <f t="shared" ref="BT2" si="14">IF(N2&gt;$AW$1,(N2-$AW$1)*24,0)</f>
        <v>1.5</v>
      </c>
      <c r="BU2" s="5">
        <f t="shared" ref="BU2" si="15">IF(ISBLANK(P2),0,(Q2-P2)*24)</f>
        <v>5.4999999999999991</v>
      </c>
      <c r="BV2" s="5">
        <f>IF(BU2&gt;$AY$1,1,IF(BU2&gt;=$AX$1,0.5,0))</f>
        <v>0.5</v>
      </c>
      <c r="BW2" s="5">
        <f>BU2-BV2-BX2-BY2</f>
        <v>1.4999999999999982</v>
      </c>
      <c r="BX2" s="5">
        <f>IF(AND(Q2&gt;$AV$1),(MIN(Q2,$AW$1)-MAX(P2,$AV$1))*24,0)</f>
        <v>2.0000000000000009</v>
      </c>
      <c r="BY2" s="5">
        <f t="shared" ref="BY2" si="16">IF(Q2&gt;$AW$1,(Q2-$AW$1)*24,0)</f>
        <v>1.5</v>
      </c>
      <c r="BZ2" s="5">
        <f t="shared" ref="BZ2" si="17">IF(ISBLANK(S2),0,(T2-S2)*24)</f>
        <v>15</v>
      </c>
      <c r="CA2" s="5">
        <f>IF(BZ2&gt;$AY$1,1,IF(BZ2&gt;=$AX$1,0.5,0))</f>
        <v>1</v>
      </c>
      <c r="CB2" s="5">
        <f>BZ2-CA2-CC2-CD2</f>
        <v>10.5</v>
      </c>
      <c r="CC2" s="5">
        <f>IF(AND(T2&gt;$AV$1),(MIN(T2,$AW$1)-MAX(S2,$AV$1))*24,0)</f>
        <v>2.0000000000000009</v>
      </c>
      <c r="CD2" s="5">
        <f t="shared" ref="CD2" si="18">IF(T2&gt;$AW$1,(T2-$AW$1)*24,0)</f>
        <v>1.5</v>
      </c>
      <c r="CE2" s="5">
        <f t="shared" ref="CE2" si="19">IF(ISBLANK(V2),0,(W2-V2)*24)</f>
        <v>7.5</v>
      </c>
      <c r="CF2" s="5">
        <f>IF(CE2&gt;$AY$1,1,IF(CE2&gt;=$AX$1,0.5,0))</f>
        <v>0.5</v>
      </c>
      <c r="CG2" s="5">
        <f>CE2-CF2-CH2-CI2</f>
        <v>3.4999999999999991</v>
      </c>
      <c r="CH2" s="5">
        <f>IF(AND(W2&gt;$AV$1),(MIN(W2,$AW$1)-MAX(V2,$AV$1))*24,0)</f>
        <v>2.0000000000000009</v>
      </c>
      <c r="CI2" s="5">
        <f>IF(W2&gt;$AW$1,(W2-$AW$1)*24,0)</f>
        <v>1.5</v>
      </c>
      <c r="CJ2" s="5"/>
      <c r="CK2" s="4">
        <f t="shared" ref="CK2:CK33" si="20">SUM(IF(F2&gt;0,1,0),IF(I2&gt;0,1,0),IF(L2&gt;0,1,0),IF(O2&gt;0,1,0),IF(R2&gt;0,1,0),IF(U2&gt;0,1,0),IF(X2&gt;0,1,0))</f>
        <v>7</v>
      </c>
    </row>
    <row r="3" spans="1:89" ht="38" customHeight="1">
      <c r="A3" s="33">
        <f t="shared" si="0"/>
        <v>10301</v>
      </c>
      <c r="B3" s="10" t="s">
        <v>622</v>
      </c>
      <c r="C3" s="83" t="s">
        <v>982</v>
      </c>
      <c r="D3" s="78"/>
      <c r="E3" s="78"/>
      <c r="F3" s="44">
        <f t="shared" ref="F3:F69" si="21">BA3-BB3</f>
        <v>0</v>
      </c>
      <c r="G3" s="78"/>
      <c r="H3" s="78"/>
      <c r="I3" s="44">
        <f t="shared" ref="I3:I69" si="22">BF3-BG3</f>
        <v>0</v>
      </c>
      <c r="J3" s="79"/>
      <c r="K3" s="80"/>
      <c r="L3" s="44">
        <f t="shared" ref="L3:L69" si="23">BK3-BL3</f>
        <v>0</v>
      </c>
      <c r="M3" s="80">
        <v>0.70833333333333337</v>
      </c>
      <c r="N3" s="80">
        <v>0.91666666666666663</v>
      </c>
      <c r="O3" s="44">
        <f t="shared" ref="O3:O69" si="24">BP3-BQ3</f>
        <v>4.9999999999999982</v>
      </c>
      <c r="P3" s="80"/>
      <c r="Q3" s="80"/>
      <c r="R3" s="44">
        <f t="shared" ref="R3:R69" si="25">BU3-BV3</f>
        <v>0</v>
      </c>
      <c r="S3" s="80"/>
      <c r="T3" s="80"/>
      <c r="U3" s="44">
        <f t="shared" ref="U3:U69" si="26">BZ3-CA3</f>
        <v>0</v>
      </c>
      <c r="V3" s="80">
        <v>0.4375</v>
      </c>
      <c r="W3" s="80">
        <v>0.625</v>
      </c>
      <c r="X3" s="44">
        <f t="shared" ref="X3:X69" si="27">CE3-CF3</f>
        <v>4.5</v>
      </c>
      <c r="Y3" s="44"/>
      <c r="Z3" s="44"/>
      <c r="AA3" s="44"/>
      <c r="AB3" s="44">
        <f t="shared" ref="AB3:AB69" si="28">SUM(F3,I3,L3,O3,R3,U3,X3)</f>
        <v>9.4999999999999982</v>
      </c>
      <c r="AC3" s="23"/>
      <c r="AD3" s="6"/>
      <c r="AE3" s="7">
        <f t="shared" si="1"/>
        <v>4.9999999999999982</v>
      </c>
      <c r="AF3" s="6"/>
      <c r="AG3" s="7">
        <f t="shared" si="2"/>
        <v>0</v>
      </c>
      <c r="AH3" s="6"/>
      <c r="AI3" s="7">
        <f t="shared" si="3"/>
        <v>4.5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2</v>
      </c>
      <c r="AQ3" s="6"/>
      <c r="AR3" s="6"/>
      <c r="AS3" s="6"/>
      <c r="AT3" s="44">
        <f t="shared" ref="AT3:AT69" si="30">AE3+AG3+AI3+AK3+AM3+AO3+SUM(AQ3:AS3)</f>
        <v>9.4999999999999982</v>
      </c>
      <c r="AU3" s="60"/>
      <c r="AV3" s="5"/>
      <c r="AW3" s="5"/>
      <c r="AX3" s="5"/>
      <c r="AY3" s="5"/>
      <c r="AZ3" s="24">
        <f>VLOOKUP(C3,Employees!D:H,5,FALSE)</f>
        <v>10301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4.9999999999999982</v>
      </c>
      <c r="BQ3" s="5">
        <f t="shared" ref="BQ3:BQ66" si="47">IF(BP3&gt;$AY$1,1,IF(BP3&gt;=$AX$1,0.5,0))</f>
        <v>0</v>
      </c>
      <c r="BR3" s="5">
        <f t="shared" ref="BR3:BR66" si="48">BP3-BQ3-BS3-BT3</f>
        <v>4.9999999999999982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4.5</v>
      </c>
      <c r="CF3" s="5">
        <f t="shared" ref="CF3:CF66" si="62">IF(CE3&gt;$AY$1,1,IF(CE3&gt;=$AX$1,0.5,0))</f>
        <v>0</v>
      </c>
      <c r="CG3" s="5">
        <f t="shared" ref="CG3:CG66" si="63">CE3-CF3-CH3-CI3</f>
        <v>4.5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2</v>
      </c>
    </row>
    <row r="4" spans="1:89" ht="38" customHeight="1">
      <c r="A4" s="33">
        <f t="shared" si="0"/>
        <v>10308</v>
      </c>
      <c r="B4" s="10" t="s">
        <v>622</v>
      </c>
      <c r="C4" s="84" t="s">
        <v>870</v>
      </c>
      <c r="D4" s="78"/>
      <c r="E4" s="78"/>
      <c r="F4" s="44">
        <f t="shared" si="21"/>
        <v>0</v>
      </c>
      <c r="G4" s="79"/>
      <c r="H4" s="80"/>
      <c r="I4" s="44">
        <f t="shared" si="22"/>
        <v>0</v>
      </c>
      <c r="J4" s="79"/>
      <c r="K4" s="78"/>
      <c r="L4" s="44">
        <f t="shared" si="23"/>
        <v>0</v>
      </c>
      <c r="M4" s="79">
        <v>0.4375</v>
      </c>
      <c r="N4" s="80">
        <v>0.70833333333333337</v>
      </c>
      <c r="O4" s="44">
        <f t="shared" si="24"/>
        <v>6.0000000000000009</v>
      </c>
      <c r="P4" s="80"/>
      <c r="Q4" s="80"/>
      <c r="R4" s="44">
        <f t="shared" si="25"/>
        <v>0</v>
      </c>
      <c r="S4" s="80"/>
      <c r="T4" s="78"/>
      <c r="U4" s="44">
        <f t="shared" si="26"/>
        <v>0</v>
      </c>
      <c r="V4" s="80"/>
      <c r="W4" s="80"/>
      <c r="X4" s="44">
        <f t="shared" si="27"/>
        <v>0</v>
      </c>
      <c r="Y4" s="44"/>
      <c r="Z4" s="44"/>
      <c r="AA4" s="44"/>
      <c r="AB4" s="44">
        <f t="shared" si="28"/>
        <v>6.0000000000000009</v>
      </c>
      <c r="AC4" s="23"/>
      <c r="AD4" s="6"/>
      <c r="AE4" s="7">
        <f t="shared" si="1"/>
        <v>6.0000000000000009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>
        <v>1</v>
      </c>
      <c r="AM4" s="7">
        <f t="shared" si="5"/>
        <v>1</v>
      </c>
      <c r="AN4" s="6">
        <v>1.5</v>
      </c>
      <c r="AO4" s="7">
        <f t="shared" si="6"/>
        <v>1.5</v>
      </c>
      <c r="AP4" s="30">
        <f t="shared" si="29"/>
        <v>1</v>
      </c>
      <c r="AQ4" s="6"/>
      <c r="AR4" s="6"/>
      <c r="AS4" s="6"/>
      <c r="AT4" s="44">
        <f t="shared" si="30"/>
        <v>8.5</v>
      </c>
      <c r="AU4" s="60"/>
      <c r="AV4" s="5"/>
      <c r="AW4" s="5"/>
      <c r="AX4" s="5"/>
      <c r="AY4" s="5"/>
      <c r="AZ4" s="24">
        <f>VLOOKUP(C4,Employees!D:H,5,FALSE)</f>
        <v>10308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6.5000000000000009</v>
      </c>
      <c r="BQ4" s="5">
        <f t="shared" si="47"/>
        <v>0.5</v>
      </c>
      <c r="BR4" s="5">
        <f t="shared" si="48"/>
        <v>6.0000000000000009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1</v>
      </c>
    </row>
    <row r="5" spans="1:89" ht="38" customHeight="1">
      <c r="A5" s="33">
        <f t="shared" si="0"/>
        <v>10299</v>
      </c>
      <c r="B5" s="10" t="s">
        <v>622</v>
      </c>
      <c r="C5" s="84" t="s">
        <v>847</v>
      </c>
      <c r="D5" s="78">
        <v>0.70833333333333337</v>
      </c>
      <c r="E5" s="78">
        <v>1.0625</v>
      </c>
      <c r="F5" s="44">
        <f t="shared" si="21"/>
        <v>8</v>
      </c>
      <c r="G5" s="80">
        <v>0.4375</v>
      </c>
      <c r="H5" s="78">
        <v>0.625</v>
      </c>
      <c r="I5" s="44">
        <f t="shared" si="22"/>
        <v>4.5</v>
      </c>
      <c r="J5" s="79"/>
      <c r="K5" s="80"/>
      <c r="L5" s="44">
        <f t="shared" si="23"/>
        <v>0</v>
      </c>
      <c r="M5" s="78"/>
      <c r="N5" s="78"/>
      <c r="O5" s="44">
        <f t="shared" si="24"/>
        <v>0</v>
      </c>
      <c r="P5" s="78"/>
      <c r="Q5" s="78"/>
      <c r="R5" s="44">
        <f t="shared" si="25"/>
        <v>0</v>
      </c>
      <c r="S5" s="80">
        <v>0.66666666666666663</v>
      </c>
      <c r="T5" s="78">
        <v>1.0625</v>
      </c>
      <c r="U5" s="44">
        <f t="shared" si="26"/>
        <v>8.5</v>
      </c>
      <c r="V5" s="78">
        <v>0.75</v>
      </c>
      <c r="W5" s="80">
        <v>1.0625</v>
      </c>
      <c r="X5" s="44">
        <f t="shared" si="27"/>
        <v>7</v>
      </c>
      <c r="Y5" s="44"/>
      <c r="Z5" s="44"/>
      <c r="AA5" s="44"/>
      <c r="AB5" s="44">
        <f t="shared" si="28"/>
        <v>28</v>
      </c>
      <c r="AC5" s="23"/>
      <c r="AD5" s="6">
        <v>1</v>
      </c>
      <c r="AE5" s="7">
        <f t="shared" si="1"/>
        <v>10</v>
      </c>
      <c r="AF5" s="6"/>
      <c r="AG5" s="7">
        <f t="shared" si="2"/>
        <v>7</v>
      </c>
      <c r="AH5" s="6"/>
      <c r="AI5" s="7">
        <f t="shared" si="3"/>
        <v>7</v>
      </c>
      <c r="AJ5" s="6"/>
      <c r="AK5" s="7">
        <f t="shared" si="4"/>
        <v>0</v>
      </c>
      <c r="AL5" s="6"/>
      <c r="AM5" s="7">
        <f t="shared" si="5"/>
        <v>2.0000000000000009</v>
      </c>
      <c r="AN5" s="6"/>
      <c r="AO5" s="7">
        <f t="shared" si="6"/>
        <v>3</v>
      </c>
      <c r="AP5" s="30">
        <f t="shared" si="29"/>
        <v>4</v>
      </c>
      <c r="AQ5" s="6"/>
      <c r="AR5" s="6"/>
      <c r="AS5" s="6"/>
      <c r="AT5" s="44">
        <f t="shared" si="30"/>
        <v>29</v>
      </c>
      <c r="AU5" s="60"/>
      <c r="AV5" s="5"/>
      <c r="AW5" s="5"/>
      <c r="AX5" s="5"/>
      <c r="AY5" s="5"/>
      <c r="AZ5" s="24">
        <f>VLOOKUP(C5,Employees!D:H,5,FALSE)</f>
        <v>10299</v>
      </c>
      <c r="BA5" s="5">
        <f t="shared" si="31"/>
        <v>8.5</v>
      </c>
      <c r="BB5" s="5">
        <f t="shared" si="32"/>
        <v>0.5</v>
      </c>
      <c r="BC5" s="5">
        <f t="shared" si="33"/>
        <v>4.4999999999999991</v>
      </c>
      <c r="BD5" s="5">
        <f t="shared" si="34"/>
        <v>2.0000000000000009</v>
      </c>
      <c r="BE5" s="5">
        <f t="shared" si="35"/>
        <v>1.5</v>
      </c>
      <c r="BF5" s="5">
        <f t="shared" si="36"/>
        <v>4.5</v>
      </c>
      <c r="BG5" s="5">
        <f t="shared" si="37"/>
        <v>0</v>
      </c>
      <c r="BH5" s="5">
        <f t="shared" si="38"/>
        <v>4.5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9.5</v>
      </c>
      <c r="CA5" s="5">
        <f t="shared" si="57"/>
        <v>1</v>
      </c>
      <c r="CB5" s="5">
        <f t="shared" si="58"/>
        <v>4.9999999999999991</v>
      </c>
      <c r="CC5" s="5">
        <f t="shared" si="59"/>
        <v>2.0000000000000009</v>
      </c>
      <c r="CD5" s="5">
        <f t="shared" si="60"/>
        <v>1.5</v>
      </c>
      <c r="CE5" s="5">
        <f t="shared" si="61"/>
        <v>7.5</v>
      </c>
      <c r="CF5" s="5">
        <f t="shared" si="62"/>
        <v>0.5</v>
      </c>
      <c r="CG5" s="5">
        <f t="shared" si="63"/>
        <v>3.4999999999999991</v>
      </c>
      <c r="CH5" s="5">
        <f t="shared" si="64"/>
        <v>2.0000000000000009</v>
      </c>
      <c r="CI5" s="5">
        <f t="shared" si="65"/>
        <v>1.5</v>
      </c>
      <c r="CJ5" s="5"/>
      <c r="CK5" s="4">
        <f t="shared" si="20"/>
        <v>4</v>
      </c>
    </row>
    <row r="6" spans="1:89" ht="38" customHeight="1">
      <c r="A6" s="33">
        <f t="shared" si="0"/>
        <v>10230</v>
      </c>
      <c r="B6" s="10" t="s">
        <v>622</v>
      </c>
      <c r="C6" s="75" t="s">
        <v>984</v>
      </c>
      <c r="D6" s="80">
        <v>0.4375</v>
      </c>
      <c r="E6" s="80">
        <v>0.70833333333333337</v>
      </c>
      <c r="F6" s="44">
        <f t="shared" si="21"/>
        <v>6.0000000000000009</v>
      </c>
      <c r="G6" s="78">
        <v>0.625</v>
      </c>
      <c r="H6" s="80">
        <v>0.95833333333333337</v>
      </c>
      <c r="I6" s="44">
        <f t="shared" si="22"/>
        <v>7.5</v>
      </c>
      <c r="J6" s="80">
        <v>0.4375</v>
      </c>
      <c r="K6" s="80">
        <v>0.75</v>
      </c>
      <c r="L6" s="44">
        <f t="shared" si="23"/>
        <v>7</v>
      </c>
      <c r="M6" s="77"/>
      <c r="N6" s="77"/>
      <c r="O6" s="44">
        <f t="shared" si="24"/>
        <v>0</v>
      </c>
      <c r="P6" s="80">
        <v>0.4375</v>
      </c>
      <c r="Q6" s="77">
        <v>0.70833333333333337</v>
      </c>
      <c r="R6" s="44">
        <f t="shared" si="25"/>
        <v>6.0000000000000009</v>
      </c>
      <c r="S6" s="80"/>
      <c r="T6" s="80"/>
      <c r="U6" s="44">
        <f t="shared" si="26"/>
        <v>0</v>
      </c>
      <c r="V6" s="80">
        <v>0.625</v>
      </c>
      <c r="W6" s="80">
        <v>0.75</v>
      </c>
      <c r="X6" s="44">
        <f t="shared" si="27"/>
        <v>3</v>
      </c>
      <c r="Y6" s="44"/>
      <c r="Z6" s="44"/>
      <c r="AA6" s="44"/>
      <c r="AB6" s="44">
        <f t="shared" si="28"/>
        <v>29.5</v>
      </c>
      <c r="AC6" s="23"/>
      <c r="AD6" s="6"/>
      <c r="AE6" s="7">
        <f t="shared" si="1"/>
        <v>25.5</v>
      </c>
      <c r="AF6" s="6"/>
      <c r="AG6" s="7">
        <f t="shared" si="2"/>
        <v>0</v>
      </c>
      <c r="AH6" s="6"/>
      <c r="AI6" s="7">
        <f t="shared" si="3"/>
        <v>3</v>
      </c>
      <c r="AJ6" s="6"/>
      <c r="AK6" s="7">
        <f t="shared" si="4"/>
        <v>0</v>
      </c>
      <c r="AL6" s="6"/>
      <c r="AM6" s="7">
        <f t="shared" si="5"/>
        <v>1.0000000000000018</v>
      </c>
      <c r="AN6" s="6"/>
      <c r="AO6" s="7">
        <f t="shared" si="6"/>
        <v>0</v>
      </c>
      <c r="AP6" s="30">
        <f t="shared" si="29"/>
        <v>5</v>
      </c>
      <c r="AQ6" s="6"/>
      <c r="AR6" s="6"/>
      <c r="AS6" s="6"/>
      <c r="AT6" s="44">
        <f t="shared" si="30"/>
        <v>29.5</v>
      </c>
      <c r="AU6" s="60"/>
      <c r="AV6" s="5"/>
      <c r="AW6" s="5"/>
      <c r="AX6" s="5"/>
      <c r="AY6" s="5"/>
      <c r="AZ6" s="24">
        <f>VLOOKUP(C6,Employees!D:H,5,FALSE)</f>
        <v>10230</v>
      </c>
      <c r="BA6" s="5">
        <f t="shared" si="31"/>
        <v>6.5000000000000009</v>
      </c>
      <c r="BB6" s="5">
        <f t="shared" si="32"/>
        <v>0.5</v>
      </c>
      <c r="BC6" s="5">
        <f t="shared" si="33"/>
        <v>6.0000000000000009</v>
      </c>
      <c r="BD6" s="5">
        <f t="shared" si="34"/>
        <v>0</v>
      </c>
      <c r="BE6" s="5">
        <f t="shared" si="35"/>
        <v>0</v>
      </c>
      <c r="BF6" s="5">
        <f t="shared" si="36"/>
        <v>8</v>
      </c>
      <c r="BG6" s="5">
        <f t="shared" si="37"/>
        <v>0.5</v>
      </c>
      <c r="BH6" s="5">
        <f t="shared" si="38"/>
        <v>6.4999999999999982</v>
      </c>
      <c r="BI6" s="5">
        <f t="shared" si="39"/>
        <v>1.0000000000000018</v>
      </c>
      <c r="BJ6" s="5">
        <f t="shared" si="40"/>
        <v>0</v>
      </c>
      <c r="BK6" s="5">
        <f t="shared" si="41"/>
        <v>7.5</v>
      </c>
      <c r="BL6" s="5">
        <f t="shared" si="42"/>
        <v>0.5</v>
      </c>
      <c r="BM6" s="5">
        <f t="shared" si="43"/>
        <v>7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6.5000000000000009</v>
      </c>
      <c r="BV6" s="5">
        <f t="shared" si="52"/>
        <v>0.5</v>
      </c>
      <c r="BW6" s="5">
        <f t="shared" si="53"/>
        <v>6.0000000000000009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3</v>
      </c>
      <c r="CF6" s="5">
        <f t="shared" si="62"/>
        <v>0</v>
      </c>
      <c r="CG6" s="5">
        <f t="shared" si="63"/>
        <v>3</v>
      </c>
      <c r="CH6" s="5">
        <f t="shared" si="64"/>
        <v>0</v>
      </c>
      <c r="CI6" s="5">
        <f t="shared" si="65"/>
        <v>0</v>
      </c>
      <c r="CJ6" s="5"/>
      <c r="CK6" s="4">
        <f t="shared" si="20"/>
        <v>5</v>
      </c>
    </row>
    <row r="7" spans="1:89" ht="38" customHeight="1">
      <c r="A7" s="33">
        <f t="shared" si="0"/>
        <v>10333</v>
      </c>
      <c r="B7" s="10" t="s">
        <v>622</v>
      </c>
      <c r="C7" s="75" t="s">
        <v>983</v>
      </c>
      <c r="D7" s="80"/>
      <c r="E7" s="78"/>
      <c r="F7" s="44">
        <f t="shared" si="21"/>
        <v>0</v>
      </c>
      <c r="G7" s="78"/>
      <c r="H7" s="78"/>
      <c r="I7" s="44">
        <f t="shared" si="22"/>
        <v>0</v>
      </c>
      <c r="J7" s="77">
        <v>0.75</v>
      </c>
      <c r="K7" s="77">
        <v>0.95833333333333337</v>
      </c>
      <c r="L7" s="44">
        <f t="shared" si="23"/>
        <v>5.0000000000000009</v>
      </c>
      <c r="M7" s="77"/>
      <c r="N7" s="77"/>
      <c r="O7" s="44">
        <f t="shared" si="24"/>
        <v>0</v>
      </c>
      <c r="P7" s="77"/>
      <c r="Q7" s="77"/>
      <c r="R7" s="44">
        <f t="shared" si="25"/>
        <v>0</v>
      </c>
      <c r="S7" s="81"/>
      <c r="T7" s="81"/>
      <c r="U7" s="44">
        <f t="shared" si="26"/>
        <v>0</v>
      </c>
      <c r="V7" s="81"/>
      <c r="W7" s="81"/>
      <c r="X7" s="44">
        <f t="shared" si="27"/>
        <v>0</v>
      </c>
      <c r="Y7" s="44"/>
      <c r="Z7" s="44"/>
      <c r="AA7" s="44"/>
      <c r="AB7" s="44">
        <f t="shared" si="28"/>
        <v>5.0000000000000009</v>
      </c>
      <c r="AC7" s="23"/>
      <c r="AD7" s="6"/>
      <c r="AE7" s="7">
        <f t="shared" si="1"/>
        <v>3.9999999999999991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1.0000000000000018</v>
      </c>
      <c r="AN7" s="6"/>
      <c r="AO7" s="7">
        <f t="shared" si="6"/>
        <v>0</v>
      </c>
      <c r="AP7" s="30">
        <f t="shared" si="29"/>
        <v>1</v>
      </c>
      <c r="AQ7" s="6"/>
      <c r="AR7" s="6"/>
      <c r="AS7" s="6"/>
      <c r="AT7" s="44">
        <f t="shared" si="30"/>
        <v>5.0000000000000009</v>
      </c>
      <c r="AU7" s="60"/>
      <c r="AV7" s="5"/>
      <c r="AW7" s="5"/>
      <c r="AX7" s="5"/>
      <c r="AY7" s="5"/>
      <c r="AZ7" s="24">
        <f>VLOOKUP(C7,Employees!D:H,5,FALSE)</f>
        <v>10333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5.0000000000000009</v>
      </c>
      <c r="BL7" s="5">
        <f t="shared" si="42"/>
        <v>0</v>
      </c>
      <c r="BM7" s="5">
        <f t="shared" si="43"/>
        <v>3.9999999999999991</v>
      </c>
      <c r="BN7" s="5">
        <f t="shared" si="44"/>
        <v>1.0000000000000018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1</v>
      </c>
    </row>
    <row r="8" spans="1:89" ht="38" customHeight="1">
      <c r="A8" s="33">
        <f t="shared" si="0"/>
        <v>10355</v>
      </c>
      <c r="B8" s="10" t="s">
        <v>622</v>
      </c>
      <c r="C8" s="75" t="s">
        <v>988</v>
      </c>
      <c r="D8" s="78"/>
      <c r="E8" s="78"/>
      <c r="F8" s="44">
        <f t="shared" si="21"/>
        <v>0</v>
      </c>
      <c r="G8" s="78"/>
      <c r="H8" s="78"/>
      <c r="I8" s="44">
        <f t="shared" si="22"/>
        <v>0</v>
      </c>
      <c r="J8" s="79"/>
      <c r="K8" s="80"/>
      <c r="L8" s="44">
        <f t="shared" si="23"/>
        <v>0</v>
      </c>
      <c r="M8" s="78">
        <v>0.79166666666666663</v>
      </c>
      <c r="N8" s="78">
        <v>1.0625</v>
      </c>
      <c r="O8" s="44">
        <f t="shared" si="24"/>
        <v>6.0000000000000009</v>
      </c>
      <c r="P8" s="77">
        <v>0.72916666666666663</v>
      </c>
      <c r="Q8" s="80">
        <v>1.0625</v>
      </c>
      <c r="R8" s="44">
        <f t="shared" si="25"/>
        <v>7.5</v>
      </c>
      <c r="S8" s="54"/>
      <c r="T8" s="54"/>
      <c r="U8" s="44">
        <f t="shared" si="26"/>
        <v>0</v>
      </c>
      <c r="V8" s="80"/>
      <c r="W8" s="80"/>
      <c r="X8" s="44">
        <f t="shared" si="27"/>
        <v>0</v>
      </c>
      <c r="Y8" s="44"/>
      <c r="Z8" s="44"/>
      <c r="AA8" s="44"/>
      <c r="AB8" s="44">
        <f t="shared" si="28"/>
        <v>13.5</v>
      </c>
      <c r="AC8" s="23"/>
      <c r="AD8" s="6"/>
      <c r="AE8" s="7">
        <f t="shared" si="1"/>
        <v>6.4999999999999991</v>
      </c>
      <c r="AF8" s="6"/>
      <c r="AG8" s="7">
        <f t="shared" si="2"/>
        <v>1.5</v>
      </c>
      <c r="AH8" s="6">
        <v>2</v>
      </c>
      <c r="AI8" s="7">
        <f t="shared" si="3"/>
        <v>2</v>
      </c>
      <c r="AJ8" s="6"/>
      <c r="AK8" s="7">
        <f t="shared" si="4"/>
        <v>0</v>
      </c>
      <c r="AL8" s="6"/>
      <c r="AM8" s="7">
        <f t="shared" si="5"/>
        <v>4.0000000000000018</v>
      </c>
      <c r="AN8" s="6"/>
      <c r="AO8" s="7">
        <f t="shared" si="6"/>
        <v>1.5</v>
      </c>
      <c r="AP8" s="30">
        <f t="shared" si="29"/>
        <v>2</v>
      </c>
      <c r="AQ8" s="6"/>
      <c r="AR8" s="6"/>
      <c r="AS8" s="6"/>
      <c r="AT8" s="44">
        <f t="shared" si="30"/>
        <v>15.500000000000002</v>
      </c>
      <c r="AU8" s="60"/>
      <c r="AV8" s="5"/>
      <c r="AW8" s="5"/>
      <c r="AX8" s="5"/>
      <c r="AY8" s="5"/>
      <c r="AZ8" s="24">
        <f>VLOOKUP(C8,Employees!D:H,5,FALSE)</f>
        <v>10355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6.5000000000000009</v>
      </c>
      <c r="BQ8" s="5">
        <f t="shared" si="47"/>
        <v>0.5</v>
      </c>
      <c r="BR8" s="5">
        <f t="shared" si="48"/>
        <v>2.5</v>
      </c>
      <c r="BS8" s="5">
        <f t="shared" si="49"/>
        <v>2.0000000000000009</v>
      </c>
      <c r="BT8" s="5">
        <f t="shared" si="50"/>
        <v>1.5</v>
      </c>
      <c r="BU8" s="5">
        <f t="shared" si="51"/>
        <v>8</v>
      </c>
      <c r="BV8" s="5">
        <f t="shared" si="52"/>
        <v>0.5</v>
      </c>
      <c r="BW8" s="5">
        <f t="shared" si="53"/>
        <v>3.9999999999999991</v>
      </c>
      <c r="BX8" s="5">
        <f t="shared" si="54"/>
        <v>2.0000000000000009</v>
      </c>
      <c r="BY8" s="5">
        <f t="shared" si="55"/>
        <v>1.5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2</v>
      </c>
    </row>
    <row r="9" spans="1:89" ht="38" customHeight="1">
      <c r="A9" s="33" t="str">
        <f t="shared" si="0"/>
        <v/>
      </c>
      <c r="B9" s="10"/>
      <c r="C9" s="75"/>
      <c r="D9" s="77"/>
      <c r="E9" s="77"/>
      <c r="F9" s="44">
        <f t="shared" si="21"/>
        <v>0</v>
      </c>
      <c r="G9" s="77"/>
      <c r="H9" s="77"/>
      <c r="I9" s="44">
        <f t="shared" si="22"/>
        <v>0</v>
      </c>
      <c r="J9" s="77"/>
      <c r="K9" s="77"/>
      <c r="L9" s="44">
        <f t="shared" si="23"/>
        <v>0</v>
      </c>
      <c r="M9" s="80"/>
      <c r="N9" s="80"/>
      <c r="O9" s="44">
        <f t="shared" si="24"/>
        <v>0</v>
      </c>
      <c r="P9" s="80"/>
      <c r="Q9" s="80"/>
      <c r="R9" s="44">
        <f t="shared" si="25"/>
        <v>0</v>
      </c>
      <c r="S9" s="79"/>
      <c r="T9" s="79"/>
      <c r="U9" s="44">
        <f t="shared" si="26"/>
        <v>0</v>
      </c>
      <c r="V9" s="80"/>
      <c r="W9" s="80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/>
      <c r="AS9" s="6"/>
      <c r="AT9" s="44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 t="str">
        <f t="shared" si="0"/>
        <v/>
      </c>
      <c r="B10" s="10"/>
      <c r="C10" s="76"/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/>
      <c r="AS10" s="6"/>
      <c r="AT10" s="44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6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89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10211</v>
      </c>
      <c r="B2" s="10" t="s">
        <v>622</v>
      </c>
      <c r="C2" s="75" t="s">
        <v>981</v>
      </c>
      <c r="D2" s="78"/>
      <c r="E2" s="78"/>
      <c r="F2" s="44">
        <f>BA2-BB2</f>
        <v>0</v>
      </c>
      <c r="G2" s="78">
        <v>0.91666666666666663</v>
      </c>
      <c r="H2" s="79">
        <v>1.0625</v>
      </c>
      <c r="I2" s="44">
        <f>BF2-BG2</f>
        <v>3.5000000000000009</v>
      </c>
      <c r="J2" s="79">
        <v>0.79166666666666663</v>
      </c>
      <c r="K2" s="79">
        <v>1.0625</v>
      </c>
      <c r="L2" s="44">
        <f>BK2-BL2</f>
        <v>6.0000000000000009</v>
      </c>
      <c r="M2" s="78">
        <v>0.83333333333333337</v>
      </c>
      <c r="N2" s="78">
        <v>1.0625</v>
      </c>
      <c r="O2" s="44">
        <f>BP2-BQ2</f>
        <v>4.9999999999999991</v>
      </c>
      <c r="P2" s="78">
        <v>0.91666666666666663</v>
      </c>
      <c r="Q2" s="78">
        <v>1.0625</v>
      </c>
      <c r="R2" s="44">
        <f>BU2-BV2</f>
        <v>3.5000000000000009</v>
      </c>
      <c r="S2" s="79">
        <v>0.75</v>
      </c>
      <c r="T2" s="78">
        <v>1.0625</v>
      </c>
      <c r="U2" s="44">
        <f>BZ2-CA2</f>
        <v>7</v>
      </c>
      <c r="V2" s="78">
        <v>0.75</v>
      </c>
      <c r="W2" s="78">
        <v>1.0625</v>
      </c>
      <c r="X2" s="44">
        <f>CE2-CF2</f>
        <v>7</v>
      </c>
      <c r="Y2" s="44"/>
      <c r="Z2" s="44"/>
      <c r="AA2" s="44"/>
      <c r="AB2" s="65">
        <f>SUM(F2,I2,L2,O2,R2,U2,X2)</f>
        <v>32</v>
      </c>
      <c r="AC2" s="23"/>
      <c r="AD2" s="6">
        <v>1</v>
      </c>
      <c r="AE2" s="7">
        <f>SUMIF($BC$1:$CI$1,AE$1,$BC2:$CI2)+AD2</f>
        <v>4.9999999999999982</v>
      </c>
      <c r="AF2" s="6"/>
      <c r="AG2" s="7">
        <f>SUMIF($BC$1:$CI$1,AG$1,$BC2:$CI2)+AF2</f>
        <v>7</v>
      </c>
      <c r="AH2" s="6"/>
      <c r="AI2" s="7">
        <f>SUMIF($BC$1:$CI$1,AI$1,$BC2:$CI2)+AH2</f>
        <v>7</v>
      </c>
      <c r="AJ2" s="6"/>
      <c r="AK2" s="7">
        <f>SUMIF($BC$1:$CI$1,AK$1,$BC2:$CI2)+AJ2</f>
        <v>0</v>
      </c>
      <c r="AL2" s="43"/>
      <c r="AM2" s="7">
        <f>SUMIF($BC$1:$CI$1,AM$1,$BC2:$CI2)+AL2</f>
        <v>8.0000000000000036</v>
      </c>
      <c r="AN2" s="6"/>
      <c r="AO2" s="7">
        <f>SUMIF($BC$1:$CI$1,AO$1,$BC2:$CI2)+AN2</f>
        <v>6</v>
      </c>
      <c r="AP2" s="30">
        <f>CK2</f>
        <v>6</v>
      </c>
      <c r="AQ2" s="6"/>
      <c r="AR2" s="6"/>
      <c r="AS2" s="6"/>
      <c r="AT2" s="65">
        <f>AE2+AG2+AI2+AK2+AM2+AO2+SUM(AQ2:AS2)</f>
        <v>33</v>
      </c>
      <c r="AU2" s="60"/>
      <c r="AV2" s="5"/>
      <c r="AW2" s="5"/>
      <c r="AX2" s="5"/>
      <c r="AY2" s="5"/>
      <c r="AZ2" s="24">
        <f>VLOOKUP(C2,Employees!D:H,5,FALSE)</f>
        <v>10211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3.5000000000000009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2.0000000000000009</v>
      </c>
      <c r="BJ2" s="5">
        <f t="shared" ref="BJ2" si="4">IF(H2&gt;$AW$1,(H2-$AW$1)*24,0)</f>
        <v>1.5</v>
      </c>
      <c r="BK2" s="5">
        <f t="shared" ref="BK2" si="5">IF(ISBLANK(J2),0,(K2-J2)*24)</f>
        <v>6.5000000000000009</v>
      </c>
      <c r="BL2" s="5">
        <f>IF(BK2&gt;$AY$1,1,IF(BK2&gt;=$AX$1,0.5,0))</f>
        <v>0.5</v>
      </c>
      <c r="BM2" s="5">
        <f>BK2-BL2-BN2-BO2</f>
        <v>2.5</v>
      </c>
      <c r="BN2" s="5">
        <f>IF(AND(K2&gt;$AV$1),(MIN(K2,$AW$1)-MAX(J2,$AV$1))*24,0)</f>
        <v>2.0000000000000009</v>
      </c>
      <c r="BO2" s="5">
        <f t="shared" ref="BO2" si="6">IF(K2&gt;$AW$1,(K2-$AW$1)*24,0)</f>
        <v>1.5</v>
      </c>
      <c r="BP2" s="5">
        <f t="shared" ref="BP2" si="7">IF(ISBLANK(M2),0,(N2-M2)*24)</f>
        <v>5.4999999999999991</v>
      </c>
      <c r="BQ2" s="5">
        <f>IF(BP2&gt;$AY$1,1,IF(BP2&gt;=$AX$1,0.5,0))</f>
        <v>0.5</v>
      </c>
      <c r="BR2" s="5">
        <f>BP2-BQ2-BS2-BT2</f>
        <v>1.4999999999999982</v>
      </c>
      <c r="BS2" s="5">
        <f>IF(AND(N2&gt;$AV$1),(MIN(N2,$AW$1)-MAX(M2,$AV$1))*24,0)</f>
        <v>2.0000000000000009</v>
      </c>
      <c r="BT2" s="5">
        <f t="shared" ref="BT2" si="8">IF(N2&gt;$AW$1,(N2-$AW$1)*24,0)</f>
        <v>1.5</v>
      </c>
      <c r="BU2" s="5">
        <f t="shared" ref="BU2" si="9">IF(ISBLANK(P2),0,(Q2-P2)*24)</f>
        <v>3.5000000000000009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2.0000000000000009</v>
      </c>
      <c r="BY2" s="5">
        <f t="shared" ref="BY2" si="10">IF(Q2&gt;$AW$1,(Q2-$AW$1)*24,0)</f>
        <v>1.5</v>
      </c>
      <c r="BZ2" s="5">
        <f t="shared" ref="BZ2" si="11">IF(ISBLANK(S2),0,(T2-S2)*24)</f>
        <v>7.5</v>
      </c>
      <c r="CA2" s="5">
        <f>IF(BZ2&gt;$AY$1,1,IF(BZ2&gt;=$AX$1,0.5,0))</f>
        <v>0.5</v>
      </c>
      <c r="CB2" s="5">
        <f>BZ2-CA2-CC2-CD2</f>
        <v>3.4999999999999991</v>
      </c>
      <c r="CC2" s="5">
        <f>IF(AND(T2&gt;$AV$1),(MIN(T2,$AW$1)-MAX(S2,$AV$1))*24,0)</f>
        <v>2.0000000000000009</v>
      </c>
      <c r="CD2" s="5">
        <f t="shared" ref="CD2" si="12">IF(T2&gt;$AW$1,(T2-$AW$1)*24,0)</f>
        <v>1.5</v>
      </c>
      <c r="CE2" s="5">
        <f t="shared" ref="CE2" si="13">IF(ISBLANK(V2),0,(W2-V2)*24)</f>
        <v>7.5</v>
      </c>
      <c r="CF2" s="5">
        <f>IF(CE2&gt;$AY$1,1,IF(CE2&gt;=$AX$1,0.5,0))</f>
        <v>0.5</v>
      </c>
      <c r="CG2" s="5">
        <f>CE2-CF2-CH2-CI2</f>
        <v>3.4999999999999991</v>
      </c>
      <c r="CH2" s="5">
        <f>IF(AND(W2&gt;$AV$1),(MIN(W2,$AW$1)-MAX(V2,$AV$1))*24,0)</f>
        <v>2.0000000000000009</v>
      </c>
      <c r="CI2" s="5">
        <f>IF(W2&gt;$AW$1,(W2-$AW$1)*24,0)</f>
        <v>1.5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47" customHeight="1">
      <c r="A3" s="33">
        <f t="shared" si="0"/>
        <v>10301</v>
      </c>
      <c r="B3" s="10" t="s">
        <v>622</v>
      </c>
      <c r="C3" s="83" t="s">
        <v>982</v>
      </c>
      <c r="D3" s="79"/>
      <c r="E3" s="80"/>
      <c r="F3" s="44">
        <f t="shared" ref="F3:F74" si="15">BA3-BB3</f>
        <v>0</v>
      </c>
      <c r="G3" s="80"/>
      <c r="H3" s="79"/>
      <c r="I3" s="44">
        <f t="shared" ref="I3:I74" si="16">BF3-BG3</f>
        <v>0</v>
      </c>
      <c r="J3" s="79"/>
      <c r="K3" s="79"/>
      <c r="L3" s="44">
        <f t="shared" ref="L3:L74" si="17">BK3-BL3</f>
        <v>0</v>
      </c>
      <c r="M3" s="79"/>
      <c r="N3" s="79"/>
      <c r="O3" s="44">
        <f t="shared" ref="O3:O74" si="18">BP3-BQ3</f>
        <v>0</v>
      </c>
      <c r="P3" s="79"/>
      <c r="Q3" s="79"/>
      <c r="R3" s="44">
        <f t="shared" ref="R3:R74" si="19">BU3-BV3</f>
        <v>0</v>
      </c>
      <c r="S3" s="79"/>
      <c r="T3" s="79"/>
      <c r="U3" s="44">
        <f t="shared" ref="U3:U74" si="20">BZ3-CA3</f>
        <v>0</v>
      </c>
      <c r="V3" s="79">
        <v>0.4375</v>
      </c>
      <c r="W3" s="79">
        <v>0.79166666666666663</v>
      </c>
      <c r="X3" s="44">
        <f t="shared" ref="X3:X74" si="21">CE3-CF3</f>
        <v>8</v>
      </c>
      <c r="Y3" s="44"/>
      <c r="Z3" s="44"/>
      <c r="AA3" s="44"/>
      <c r="AB3" s="65">
        <f t="shared" ref="AB3:AB74" si="22">SUM(F3,I3,L3,O3,R3,U3,X3)</f>
        <v>8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0</v>
      </c>
      <c r="AH3" s="6">
        <v>0.5</v>
      </c>
      <c r="AI3" s="7">
        <f t="shared" ref="AI3:AI74" si="25">SUMIF($BC$1:$CI$1,AI$1,$BC3:$CI3)+AH3</f>
        <v>8.5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1</v>
      </c>
      <c r="AQ3" s="6"/>
      <c r="AR3" s="6"/>
      <c r="AS3" s="6"/>
      <c r="AT3" s="65">
        <f t="shared" ref="AT3:AT74" si="30">AE3+AG3+AI3+AK3+AM3+AO3+SUM(AQ3:AS3)</f>
        <v>8.5</v>
      </c>
      <c r="AU3" s="60"/>
      <c r="AV3" s="5"/>
      <c r="AW3" s="5"/>
      <c r="AX3" s="5"/>
      <c r="AY3" s="5"/>
      <c r="AZ3" s="24">
        <f>VLOOKUP(C3,Employees!D:H,5,FALSE)</f>
        <v>10301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8.5</v>
      </c>
      <c r="CF3" s="5">
        <f t="shared" ref="CF3:CF66" si="62">IF(CE3&gt;$AY$1,1,IF(CE3&gt;=$AX$1,0.5,0))</f>
        <v>0.5</v>
      </c>
      <c r="CG3" s="5">
        <f t="shared" ref="CG3:CG66" si="63">CE3-CF3-CH3-CI3</f>
        <v>8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1</v>
      </c>
    </row>
    <row r="4" spans="1:89" ht="47" customHeight="1">
      <c r="A4" s="33">
        <f t="shared" si="0"/>
        <v>10308</v>
      </c>
      <c r="B4" s="10" t="s">
        <v>622</v>
      </c>
      <c r="C4" s="84" t="s">
        <v>870</v>
      </c>
      <c r="D4" s="79"/>
      <c r="E4" s="80"/>
      <c r="F4" s="44">
        <f t="shared" si="15"/>
        <v>0</v>
      </c>
      <c r="G4" s="79"/>
      <c r="H4" s="80"/>
      <c r="I4" s="44">
        <f t="shared" si="16"/>
        <v>0</v>
      </c>
      <c r="J4" s="79"/>
      <c r="K4" s="80"/>
      <c r="L4" s="44">
        <f t="shared" si="17"/>
        <v>0</v>
      </c>
      <c r="M4" s="79"/>
      <c r="N4" s="80"/>
      <c r="O4" s="44">
        <f t="shared" si="18"/>
        <v>0</v>
      </c>
      <c r="P4" s="79"/>
      <c r="Q4" s="80"/>
      <c r="R4" s="44">
        <f t="shared" si="19"/>
        <v>0</v>
      </c>
      <c r="S4" s="79"/>
      <c r="T4" s="80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0</v>
      </c>
      <c r="AC4" s="23"/>
      <c r="AD4" s="6"/>
      <c r="AE4" s="7">
        <f t="shared" si="23"/>
        <v>0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0</v>
      </c>
      <c r="AQ4" s="6"/>
      <c r="AR4" s="6"/>
      <c r="AS4" s="6"/>
      <c r="AT4" s="65">
        <f t="shared" si="30"/>
        <v>0</v>
      </c>
      <c r="AU4" s="60"/>
      <c r="AV4" s="5"/>
      <c r="AW4" s="5"/>
      <c r="AX4" s="5"/>
      <c r="AY4" s="5"/>
      <c r="AZ4" s="24">
        <f>VLOOKUP(C4,Employees!D:H,5,FALSE)</f>
        <v>10308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0</v>
      </c>
    </row>
    <row r="5" spans="1:89" ht="47" customHeight="1">
      <c r="A5" s="33">
        <f t="shared" si="0"/>
        <v>10299</v>
      </c>
      <c r="B5" s="10" t="s">
        <v>622</v>
      </c>
      <c r="C5" s="84" t="s">
        <v>847</v>
      </c>
      <c r="D5" s="80">
        <v>0.70833333333333337</v>
      </c>
      <c r="E5" s="79">
        <v>1.0625</v>
      </c>
      <c r="F5" s="44">
        <f t="shared" si="15"/>
        <v>8</v>
      </c>
      <c r="G5" s="80">
        <v>0.4375</v>
      </c>
      <c r="H5" s="79">
        <v>0.625</v>
      </c>
      <c r="I5" s="44">
        <f t="shared" si="16"/>
        <v>4.5</v>
      </c>
      <c r="J5" s="80">
        <v>0.625</v>
      </c>
      <c r="K5" s="79">
        <v>1.0625</v>
      </c>
      <c r="L5" s="44">
        <f t="shared" si="17"/>
        <v>9.5</v>
      </c>
      <c r="M5" s="80">
        <v>0.625</v>
      </c>
      <c r="N5" s="79">
        <v>1.0625</v>
      </c>
      <c r="O5" s="44">
        <f t="shared" si="18"/>
        <v>9.5</v>
      </c>
      <c r="P5" s="79"/>
      <c r="Q5" s="80"/>
      <c r="R5" s="44">
        <f t="shared" si="19"/>
        <v>0</v>
      </c>
      <c r="S5" s="78">
        <v>0.75</v>
      </c>
      <c r="T5" s="78">
        <v>1.0625</v>
      </c>
      <c r="U5" s="44">
        <f t="shared" si="20"/>
        <v>7</v>
      </c>
      <c r="V5" s="80">
        <v>0.75</v>
      </c>
      <c r="W5" s="78">
        <v>1.0625</v>
      </c>
      <c r="X5" s="44">
        <f t="shared" si="21"/>
        <v>7</v>
      </c>
      <c r="Y5" s="44"/>
      <c r="Z5" s="44"/>
      <c r="AA5" s="44"/>
      <c r="AB5" s="65">
        <f t="shared" si="22"/>
        <v>45.5</v>
      </c>
      <c r="AC5" s="23"/>
      <c r="AD5" s="6">
        <v>1</v>
      </c>
      <c r="AE5" s="7">
        <f t="shared" si="23"/>
        <v>22</v>
      </c>
      <c r="AF5" s="6"/>
      <c r="AG5" s="7">
        <f t="shared" si="24"/>
        <v>5.5</v>
      </c>
      <c r="AH5" s="6"/>
      <c r="AI5" s="7">
        <f t="shared" si="25"/>
        <v>7</v>
      </c>
      <c r="AJ5" s="6"/>
      <c r="AK5" s="7">
        <f t="shared" si="26"/>
        <v>0</v>
      </c>
      <c r="AL5" s="43"/>
      <c r="AM5" s="7">
        <f t="shared" si="27"/>
        <v>6.0000000000000027</v>
      </c>
      <c r="AN5" s="6"/>
      <c r="AO5" s="7">
        <f t="shared" si="28"/>
        <v>6</v>
      </c>
      <c r="AP5" s="30">
        <f t="shared" si="29"/>
        <v>6</v>
      </c>
      <c r="AQ5" s="6"/>
      <c r="AR5" s="6"/>
      <c r="AS5" s="6"/>
      <c r="AT5" s="65">
        <f t="shared" si="30"/>
        <v>46.5</v>
      </c>
      <c r="AU5" s="60"/>
      <c r="AV5" s="5"/>
      <c r="AW5" s="5"/>
      <c r="AX5" s="5"/>
      <c r="AY5" s="5"/>
      <c r="AZ5" s="24">
        <f>VLOOKUP(C5,Employees!D:H,5,FALSE)</f>
        <v>10299</v>
      </c>
      <c r="BA5" s="5">
        <f t="shared" si="31"/>
        <v>8.5</v>
      </c>
      <c r="BB5" s="5">
        <f t="shared" si="32"/>
        <v>0.5</v>
      </c>
      <c r="BC5" s="5">
        <f t="shared" si="33"/>
        <v>4.4999999999999991</v>
      </c>
      <c r="BD5" s="5">
        <f t="shared" si="34"/>
        <v>2.0000000000000009</v>
      </c>
      <c r="BE5" s="5">
        <f t="shared" si="35"/>
        <v>1.5</v>
      </c>
      <c r="BF5" s="5">
        <f t="shared" si="36"/>
        <v>4.5</v>
      </c>
      <c r="BG5" s="5">
        <f t="shared" si="37"/>
        <v>0</v>
      </c>
      <c r="BH5" s="5">
        <f t="shared" si="38"/>
        <v>4.5</v>
      </c>
      <c r="BI5" s="5">
        <f t="shared" si="39"/>
        <v>0</v>
      </c>
      <c r="BJ5" s="5">
        <f t="shared" si="40"/>
        <v>0</v>
      </c>
      <c r="BK5" s="5">
        <f t="shared" si="41"/>
        <v>10.5</v>
      </c>
      <c r="BL5" s="5">
        <f t="shared" si="42"/>
        <v>1</v>
      </c>
      <c r="BM5" s="5">
        <f t="shared" si="43"/>
        <v>5.9999999999999991</v>
      </c>
      <c r="BN5" s="5">
        <f t="shared" si="44"/>
        <v>2.0000000000000009</v>
      </c>
      <c r="BO5" s="5">
        <f t="shared" si="45"/>
        <v>1.5</v>
      </c>
      <c r="BP5" s="5">
        <f t="shared" si="46"/>
        <v>10.5</v>
      </c>
      <c r="BQ5" s="5">
        <f t="shared" si="47"/>
        <v>1</v>
      </c>
      <c r="BR5" s="5">
        <f t="shared" si="48"/>
        <v>5.9999999999999991</v>
      </c>
      <c r="BS5" s="5">
        <f t="shared" si="49"/>
        <v>2.0000000000000009</v>
      </c>
      <c r="BT5" s="5">
        <f t="shared" si="50"/>
        <v>1.5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7.5</v>
      </c>
      <c r="CA5" s="5">
        <f t="shared" si="57"/>
        <v>0.5</v>
      </c>
      <c r="CB5" s="5">
        <f t="shared" si="58"/>
        <v>3.4999999999999991</v>
      </c>
      <c r="CC5" s="5">
        <f t="shared" si="59"/>
        <v>2.0000000000000009</v>
      </c>
      <c r="CD5" s="5">
        <f t="shared" si="60"/>
        <v>1.5</v>
      </c>
      <c r="CE5" s="5">
        <f t="shared" si="61"/>
        <v>7.5</v>
      </c>
      <c r="CF5" s="5">
        <f t="shared" si="62"/>
        <v>0.5</v>
      </c>
      <c r="CG5" s="5">
        <f t="shared" si="63"/>
        <v>3.4999999999999991</v>
      </c>
      <c r="CH5" s="5">
        <f t="shared" si="64"/>
        <v>2.0000000000000009</v>
      </c>
      <c r="CI5" s="5">
        <f t="shared" si="65"/>
        <v>1.5</v>
      </c>
      <c r="CJ5" s="5"/>
      <c r="CK5" s="4">
        <f t="shared" si="14"/>
        <v>6</v>
      </c>
    </row>
    <row r="6" spans="1:89" ht="47" customHeight="1">
      <c r="A6" s="33">
        <f t="shared" si="0"/>
        <v>10230</v>
      </c>
      <c r="B6" s="10" t="s">
        <v>622</v>
      </c>
      <c r="C6" s="75" t="s">
        <v>984</v>
      </c>
      <c r="D6" s="80">
        <v>0.4375</v>
      </c>
      <c r="E6" s="80">
        <v>0.91666666666666663</v>
      </c>
      <c r="F6" s="44">
        <f t="shared" si="15"/>
        <v>10.5</v>
      </c>
      <c r="G6" s="80"/>
      <c r="H6" s="80"/>
      <c r="I6" s="44">
        <f t="shared" si="16"/>
        <v>0</v>
      </c>
      <c r="J6" s="80">
        <v>0.4375</v>
      </c>
      <c r="K6" s="80">
        <v>0.70833333333333337</v>
      </c>
      <c r="L6" s="44">
        <f t="shared" si="17"/>
        <v>6.0000000000000009</v>
      </c>
      <c r="M6" s="80"/>
      <c r="N6" s="80"/>
      <c r="O6" s="44">
        <f t="shared" si="18"/>
        <v>0</v>
      </c>
      <c r="P6" s="80">
        <v>0.4375</v>
      </c>
      <c r="Q6" s="80">
        <v>0.91666666666666663</v>
      </c>
      <c r="R6" s="44">
        <f t="shared" si="19"/>
        <v>10.5</v>
      </c>
      <c r="S6" s="79"/>
      <c r="T6" s="79"/>
      <c r="U6" s="44">
        <f t="shared" si="20"/>
        <v>0</v>
      </c>
      <c r="V6" s="80"/>
      <c r="W6" s="78"/>
      <c r="X6" s="44">
        <f t="shared" si="21"/>
        <v>0</v>
      </c>
      <c r="Y6" s="44"/>
      <c r="Z6" s="44"/>
      <c r="AA6" s="44"/>
      <c r="AB6" s="65">
        <f t="shared" si="22"/>
        <v>27</v>
      </c>
      <c r="AC6" s="23"/>
      <c r="AD6" s="6"/>
      <c r="AE6" s="7">
        <f t="shared" si="23"/>
        <v>27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3</v>
      </c>
      <c r="AQ6" s="6"/>
      <c r="AR6" s="6"/>
      <c r="AS6" s="6"/>
      <c r="AT6" s="65">
        <f t="shared" si="30"/>
        <v>27</v>
      </c>
      <c r="AU6" s="60"/>
      <c r="AV6" s="5"/>
      <c r="AW6" s="5"/>
      <c r="AX6" s="5"/>
      <c r="AY6" s="5"/>
      <c r="AZ6" s="24">
        <f>VLOOKUP(C6,Employees!D:H,5,FALSE)</f>
        <v>10230</v>
      </c>
      <c r="BA6" s="5">
        <f t="shared" si="31"/>
        <v>11.5</v>
      </c>
      <c r="BB6" s="5">
        <f t="shared" si="32"/>
        <v>1</v>
      </c>
      <c r="BC6" s="5">
        <f t="shared" si="33"/>
        <v>10.5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6.5000000000000009</v>
      </c>
      <c r="BL6" s="5">
        <f t="shared" si="42"/>
        <v>0.5</v>
      </c>
      <c r="BM6" s="5">
        <f t="shared" si="43"/>
        <v>6.0000000000000009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11.5</v>
      </c>
      <c r="BV6" s="5">
        <f t="shared" si="52"/>
        <v>1</v>
      </c>
      <c r="BW6" s="5">
        <f t="shared" si="53"/>
        <v>10.5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3</v>
      </c>
    </row>
    <row r="7" spans="1:89" ht="47" customHeight="1">
      <c r="A7" s="33">
        <f t="shared" si="0"/>
        <v>10333</v>
      </c>
      <c r="B7" s="10" t="s">
        <v>622</v>
      </c>
      <c r="C7" s="75" t="s">
        <v>983</v>
      </c>
      <c r="D7" s="79"/>
      <c r="E7" s="80"/>
      <c r="F7" s="44">
        <f t="shared" si="15"/>
        <v>0</v>
      </c>
      <c r="G7" s="80">
        <v>0.58333333333333337</v>
      </c>
      <c r="H7" s="79">
        <v>0.95833333333333337</v>
      </c>
      <c r="I7" s="44">
        <f t="shared" si="16"/>
        <v>8.5</v>
      </c>
      <c r="J7" s="80"/>
      <c r="K7" s="79"/>
      <c r="L7" s="44">
        <f t="shared" si="17"/>
        <v>0</v>
      </c>
      <c r="M7" s="80">
        <v>0.4375</v>
      </c>
      <c r="N7" s="79">
        <v>0.625</v>
      </c>
      <c r="O7" s="44">
        <f t="shared" si="18"/>
        <v>4.5</v>
      </c>
      <c r="P7" s="80">
        <v>0.72916666666666663</v>
      </c>
      <c r="Q7" s="78">
        <v>1.0625</v>
      </c>
      <c r="R7" s="44">
        <f t="shared" si="19"/>
        <v>7.5</v>
      </c>
      <c r="S7" s="79">
        <v>0.4375</v>
      </c>
      <c r="T7" s="79">
        <v>0.75</v>
      </c>
      <c r="U7" s="44">
        <f t="shared" si="20"/>
        <v>7</v>
      </c>
      <c r="V7" s="79"/>
      <c r="W7" s="79"/>
      <c r="X7" s="44">
        <f t="shared" si="21"/>
        <v>0</v>
      </c>
      <c r="Y7" s="44"/>
      <c r="Z7" s="44"/>
      <c r="AA7" s="44"/>
      <c r="AB7" s="65">
        <f t="shared" si="22"/>
        <v>27.5</v>
      </c>
      <c r="AC7" s="23"/>
      <c r="AD7" s="6"/>
      <c r="AE7" s="7">
        <f t="shared" si="23"/>
        <v>15.999999999999996</v>
      </c>
      <c r="AF7" s="6">
        <v>0.5</v>
      </c>
      <c r="AG7" s="7">
        <f t="shared" si="24"/>
        <v>9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3.0000000000000027</v>
      </c>
      <c r="AN7" s="6"/>
      <c r="AO7" s="7">
        <f t="shared" si="28"/>
        <v>0</v>
      </c>
      <c r="AP7" s="30">
        <f t="shared" si="29"/>
        <v>4</v>
      </c>
      <c r="AQ7" s="6"/>
      <c r="AR7" s="6"/>
      <c r="AS7" s="6"/>
      <c r="AT7" s="65">
        <f t="shared" si="30"/>
        <v>28</v>
      </c>
      <c r="AU7" s="60"/>
      <c r="AV7" s="5"/>
      <c r="AW7" s="5"/>
      <c r="AX7" s="5"/>
      <c r="AY7" s="5"/>
      <c r="AZ7" s="24">
        <f>VLOOKUP(C7,Employees!D:H,5,FALSE)</f>
        <v>10333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9</v>
      </c>
      <c r="BG7" s="5">
        <f t="shared" si="37"/>
        <v>0.5</v>
      </c>
      <c r="BH7" s="5">
        <f t="shared" si="38"/>
        <v>7.4999999999999982</v>
      </c>
      <c r="BI7" s="5">
        <f t="shared" si="39"/>
        <v>1.0000000000000018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4.5</v>
      </c>
      <c r="BQ7" s="5">
        <f t="shared" si="47"/>
        <v>0</v>
      </c>
      <c r="BR7" s="5">
        <f t="shared" si="48"/>
        <v>4.5</v>
      </c>
      <c r="BS7" s="5">
        <f t="shared" si="49"/>
        <v>0</v>
      </c>
      <c r="BT7" s="5">
        <f t="shared" si="50"/>
        <v>0</v>
      </c>
      <c r="BU7" s="5">
        <f t="shared" si="51"/>
        <v>8</v>
      </c>
      <c r="BV7" s="5">
        <f t="shared" si="52"/>
        <v>0.5</v>
      </c>
      <c r="BW7" s="5">
        <f t="shared" si="53"/>
        <v>3.9999999999999991</v>
      </c>
      <c r="BX7" s="5">
        <f t="shared" si="54"/>
        <v>2.0000000000000009</v>
      </c>
      <c r="BY7" s="5">
        <f t="shared" si="55"/>
        <v>1.5</v>
      </c>
      <c r="BZ7" s="5">
        <f t="shared" si="56"/>
        <v>7.5</v>
      </c>
      <c r="CA7" s="5">
        <f t="shared" si="57"/>
        <v>0.5</v>
      </c>
      <c r="CB7" s="5">
        <f t="shared" si="58"/>
        <v>7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4</v>
      </c>
    </row>
    <row r="8" spans="1:89" ht="47" customHeight="1">
      <c r="A8" s="33">
        <f t="shared" si="0"/>
        <v>10355</v>
      </c>
      <c r="B8" s="10" t="s">
        <v>622</v>
      </c>
      <c r="C8" s="75" t="s">
        <v>988</v>
      </c>
      <c r="D8" s="79"/>
      <c r="E8" s="79"/>
      <c r="F8" s="44">
        <f t="shared" si="15"/>
        <v>0</v>
      </c>
      <c r="G8" s="79"/>
      <c r="H8" s="79"/>
      <c r="I8" s="44">
        <f t="shared" si="16"/>
        <v>0</v>
      </c>
      <c r="J8" s="79"/>
      <c r="K8" s="79"/>
      <c r="L8" s="44">
        <f t="shared" si="17"/>
        <v>0</v>
      </c>
      <c r="M8" s="79"/>
      <c r="N8" s="79"/>
      <c r="O8" s="44">
        <f t="shared" si="18"/>
        <v>0</v>
      </c>
      <c r="P8" s="79"/>
      <c r="Q8" s="79"/>
      <c r="R8" s="44">
        <f t="shared" si="19"/>
        <v>0</v>
      </c>
      <c r="S8" s="79"/>
      <c r="T8" s="79"/>
      <c r="U8" s="44">
        <f t="shared" si="20"/>
        <v>0</v>
      </c>
      <c r="V8" s="79"/>
      <c r="W8" s="79"/>
      <c r="X8" s="44">
        <f t="shared" si="21"/>
        <v>0</v>
      </c>
      <c r="Y8" s="44"/>
      <c r="Z8" s="44"/>
      <c r="AA8" s="44"/>
      <c r="AB8" s="65">
        <f t="shared" si="22"/>
        <v>0</v>
      </c>
      <c r="AC8" s="23"/>
      <c r="AD8" s="6"/>
      <c r="AE8" s="7">
        <f t="shared" si="23"/>
        <v>0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>
        <v>2</v>
      </c>
      <c r="AM8" s="7">
        <f t="shared" si="27"/>
        <v>2</v>
      </c>
      <c r="AN8" s="6">
        <v>3</v>
      </c>
      <c r="AO8" s="7">
        <f t="shared" si="28"/>
        <v>3</v>
      </c>
      <c r="AP8" s="30">
        <f t="shared" si="29"/>
        <v>0</v>
      </c>
      <c r="AQ8" s="6"/>
      <c r="AR8" s="6"/>
      <c r="AS8" s="6"/>
      <c r="AT8" s="65">
        <f t="shared" si="30"/>
        <v>5</v>
      </c>
      <c r="AU8" s="60"/>
      <c r="AV8" s="5"/>
      <c r="AW8" s="5"/>
      <c r="AX8" s="5"/>
      <c r="AY8" s="5"/>
      <c r="AZ8" s="24">
        <f>VLOOKUP(C8,Employees!D:H,5,FALSE)</f>
        <v>10355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0</v>
      </c>
    </row>
    <row r="9" spans="1:89" ht="47" customHeight="1">
      <c r="A9" s="33" t="str">
        <f t="shared" si="0"/>
        <v/>
      </c>
      <c r="B9" s="10"/>
      <c r="C9" s="76"/>
      <c r="D9" s="79"/>
      <c r="E9" s="80"/>
      <c r="F9" s="44">
        <f t="shared" si="15"/>
        <v>0</v>
      </c>
      <c r="G9" s="79"/>
      <c r="H9" s="80"/>
      <c r="I9" s="44">
        <f t="shared" si="16"/>
        <v>0</v>
      </c>
      <c r="J9" s="79"/>
      <c r="K9" s="80"/>
      <c r="L9" s="44">
        <f t="shared" si="17"/>
        <v>0</v>
      </c>
      <c r="M9" s="79"/>
      <c r="N9" s="80"/>
      <c r="O9" s="44">
        <f t="shared" si="18"/>
        <v>0</v>
      </c>
      <c r="P9" s="79"/>
      <c r="Q9" s="80"/>
      <c r="R9" s="44">
        <f t="shared" si="19"/>
        <v>0</v>
      </c>
      <c r="S9" s="56"/>
      <c r="T9" s="56"/>
      <c r="U9" s="44">
        <f t="shared" si="20"/>
        <v>0</v>
      </c>
      <c r="V9" s="80"/>
      <c r="W9" s="79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/>
      <c r="AS9" s="6"/>
      <c r="AT9" s="65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 t="str">
        <f t="shared" si="0"/>
        <v/>
      </c>
      <c r="B10" s="10"/>
      <c r="C10" s="72"/>
      <c r="D10" s="79"/>
      <c r="E10" s="80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2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5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82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 V11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abSelected="1" zoomScale="120" zoomScaleNormal="120" workbookViewId="0">
      <selection activeCell="I6" sqref="I6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10211</v>
      </c>
      <c r="B2" s="28">
        <f ca="1">IF(A2=0,"",_xlfn.NUMBERVALUE(A2))</f>
        <v>10211</v>
      </c>
      <c r="C2" s="28" t="str">
        <f ca="1">IF($A2=0,"",VLOOKUP($B2,Employees!$A:$G,2,FALSE))</f>
        <v>YAO-KUN</v>
      </c>
      <c r="D2" s="28" t="str">
        <f ca="1">IF($A2=0,"",VLOOKUP($B2,Employees!$A:$G,3,FALSE))</f>
        <v>HUANG</v>
      </c>
      <c r="E2" s="26">
        <f ca="1">IF($A2=0,"",VLOOKUP($B2,Employees!$A:$G,5,FALSE))</f>
        <v>33574</v>
      </c>
      <c r="F2" s="13">
        <f ca="1">IF($E2="","",ROUNDDOWN(YEARFRAC($E2, 'Week 1 Roster'!$D$1-1, 1), 0))</f>
        <v>32</v>
      </c>
      <c r="G2" s="13">
        <f ca="1">IF($E2="","",ROUNDDOWN(YEARFRAC($E2, 'Week 1 Roster'!$D$1+14, 1), 0))</f>
        <v>32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HL</v>
      </c>
      <c r="K2" s="14">
        <f t="shared" ref="K2" ca="1" si="0">W2+AI2</f>
        <v>12.999999999999993</v>
      </c>
      <c r="L2" s="14">
        <f t="shared" ref="L2" ca="1" si="1">X2+AJ2</f>
        <v>21</v>
      </c>
      <c r="M2" s="14">
        <f t="shared" ref="M2" ca="1" si="2">Y2+AK2</f>
        <v>14</v>
      </c>
      <c r="N2" s="14">
        <f t="shared" ref="N2" ca="1" si="3">Z2+AL2</f>
        <v>0</v>
      </c>
      <c r="O2" s="14">
        <f t="shared" ref="O2" ca="1" si="4">AA2+AM2</f>
        <v>18.000000000000007</v>
      </c>
      <c r="P2" s="14">
        <f t="shared" ref="P2:Q2" ca="1" si="5">AB2+AN2</f>
        <v>13.5</v>
      </c>
      <c r="Q2" s="28">
        <f t="shared" ca="1" si="5"/>
        <v>13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79.5</v>
      </c>
      <c r="W2" s="17">
        <f ca="1">IF($A2=0,0,SUMIF('Week 1 Roster'!$AZ:$AZ,$B2,'Week 1 Roster'!$AE:$AE))</f>
        <v>7.9999999999999947</v>
      </c>
      <c r="X2" s="17">
        <f ca="1">IF($A2=0,0,SUMIF('Week 1 Roster'!$AZ:$AZ,$B2,'Week 1 Roster'!$AG:$AG))</f>
        <v>14</v>
      </c>
      <c r="Y2" s="17">
        <f ca="1">IF($A2=0,0,SUMIF('Week 1 Roster'!$AZ:$AZ,$B2,'Week 1 Roster'!$AI:$AI))</f>
        <v>7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10.000000000000004</v>
      </c>
      <c r="AB2" s="17">
        <f ca="1">IF($A2=0,0,SUMIF('Week 1 Roster'!$AZ:$AZ,$B2,'Week 1 Roster'!$AO:$AO))</f>
        <v>7.5</v>
      </c>
      <c r="AC2" s="38">
        <f ca="1">IF($A2=0,0,SUMIF('Week 1 Roster'!$AZ:$AZ,$B2,'Week 1 Roster'!$AP:$AP))</f>
        <v>7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46.5</v>
      </c>
      <c r="AI2" s="17">
        <f ca="1">IF($A2=0,0,SUMIF('Week 2 Roster'!$AZ:$AZ,$B2,'Week 2 Roster'!$AE:$AE))</f>
        <v>4.9999999999999982</v>
      </c>
      <c r="AJ2" s="17">
        <f ca="1">IF($A2=0,0,SUMIF('Week 2 Roster'!$AZ:$AZ,$B2,'Week 2 Roster'!$AG:$AG))</f>
        <v>7</v>
      </c>
      <c r="AK2" s="17">
        <f ca="1">IF($A2=0,0,SUMIF('Week 2 Roster'!$AZ:$AZ,$B2,'Week 2 Roster'!$AI:$AI))</f>
        <v>7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8.0000000000000036</v>
      </c>
      <c r="AN2" s="17">
        <f ca="1">IF($A2=0,0,SUMIF('Week 2 Roster'!$AZ:$AZ,$B2,'Week 2 Roster'!$AO:$AO))</f>
        <v>6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33</v>
      </c>
      <c r="AT2" s="17"/>
      <c r="AU2" s="25">
        <f>'Week 1 Roster'!A2</f>
        <v>10211</v>
      </c>
      <c r="AV2" s="25">
        <f>'Week 2 Roster'!A2</f>
        <v>10211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10301</v>
      </c>
      <c r="B3" s="28">
        <f t="shared" ref="B3:B66" ca="1" si="9">IF(A3=0,"",_xlfn.NUMBERVALUE(A3))</f>
        <v>10301</v>
      </c>
      <c r="C3" s="28" t="str">
        <f ca="1">IF($A3=0,"",VLOOKUP($B3,Employees!$A:$G,2,FALSE))</f>
        <v>Afri</v>
      </c>
      <c r="D3" s="28" t="str">
        <f ca="1">IF($A3=0,"",VLOOKUP($B3,Employees!$A:$G,3,FALSE))</f>
        <v>Budiyanto</v>
      </c>
      <c r="E3" s="26">
        <f ca="1">IF($A3=0,"",VLOOKUP($B3,Employees!$A:$G,5,FALSE))</f>
        <v>35887</v>
      </c>
      <c r="F3" s="13">
        <f ca="1">IF($E3="","",ROUNDDOWN(YEARFRAC($E3, 'Week 1 Roster'!$D$1-1, 1), 0))</f>
        <v>25</v>
      </c>
      <c r="G3" s="13">
        <f ca="1">IF($E3="","",ROUNDDOWN(YEARFRAC($E3, 'Week 1 Roster'!$D$1+14, 1), 0))</f>
        <v>25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4.9999999999999982</v>
      </c>
      <c r="L3" s="14">
        <f t="shared" ref="L3:L66" ca="1" si="12">X3+AJ3</f>
        <v>0</v>
      </c>
      <c r="M3" s="14">
        <f t="shared" ref="M3:M66" ca="1" si="13">Y3+AK3</f>
        <v>13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3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18</v>
      </c>
      <c r="W3" s="17">
        <f ca="1">IF($A3=0,0,SUMIF('Week 1 Roster'!$AZ:$AZ,$B3,'Week 1 Roster'!$AE:$AE))</f>
        <v>4.9999999999999982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4.5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9.4999999999999982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8.5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8.5</v>
      </c>
      <c r="AT3" s="17"/>
      <c r="AU3" s="25">
        <f>'Week 1 Roster'!A3</f>
        <v>10301</v>
      </c>
      <c r="AV3" s="25">
        <f>'Week 2 Roster'!A3</f>
        <v>10301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10308</v>
      </c>
      <c r="B4" s="28">
        <f t="shared" ca="1" si="9"/>
        <v>10308</v>
      </c>
      <c r="C4" s="28" t="str">
        <f ca="1">IF($A4=0,"",VLOOKUP($B4,Employees!$A:$G,2,FALSE))</f>
        <v>Kai</v>
      </c>
      <c r="D4" s="28" t="str">
        <f ca="1">IF($A4=0,"",VLOOKUP($B4,Employees!$A:$G,3,FALSE))</f>
        <v>Tseng</v>
      </c>
      <c r="E4" s="26">
        <f ca="1">IF($A4=0,"",VLOOKUP($B4,Employees!$A:$G,5,FALSE))</f>
        <v>29640</v>
      </c>
      <c r="F4" s="13">
        <f ca="1">IF($E4="","",ROUNDDOWN(YEARFRAC($E4, 'Week 1 Roster'!$D$1-1, 1), 0))</f>
        <v>42</v>
      </c>
      <c r="G4" s="13">
        <f ca="1">IF($E4="","",ROUNDDOWN(YEARFRAC($E4, 'Week 1 Roster'!$D$1+14, 1), 0))</f>
        <v>42</v>
      </c>
      <c r="H4" s="13" t="b">
        <f t="shared" ca="1" si="10"/>
        <v>0</v>
      </c>
      <c r="I4" s="13">
        <f ca="1">IF($A4=0,"",VLOOKUP($B4,Employees!$A:$G,6,FALSE))</f>
        <v>200</v>
      </c>
      <c r="J4" s="13" t="str">
        <f ca="1">IF($A4=0,"",VLOOKUP($B4,Employees!$A:$G,7,FALSE))</f>
        <v>GCM</v>
      </c>
      <c r="K4" s="14">
        <f t="shared" ca="1" si="11"/>
        <v>6.0000000000000009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1</v>
      </c>
      <c r="P4" s="14">
        <f t="shared" ca="1" si="16"/>
        <v>1.5</v>
      </c>
      <c r="Q4" s="28">
        <f t="shared" ca="1" si="17"/>
        <v>1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8.5</v>
      </c>
      <c r="W4" s="17">
        <f ca="1">IF($A4=0,0,SUMIF('Week 1 Roster'!$AZ:$AZ,$B4,'Week 1 Roster'!$AE:$AE))</f>
        <v>6.0000000000000009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</v>
      </c>
      <c r="AB4" s="17">
        <f ca="1">IF($A4=0,0,SUMIF('Week 1 Roster'!$AZ:$AZ,$B4,'Week 1 Roster'!$AO:$AO))</f>
        <v>1.5</v>
      </c>
      <c r="AC4" s="38">
        <f ca="1">IF($A4=0,0,SUMIF('Week 1 Roster'!$AZ:$AZ,$B4,'Week 1 Roster'!$AP:$AP))</f>
        <v>1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8.5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>
        <f>'Week 1 Roster'!A4</f>
        <v>10308</v>
      </c>
      <c r="AV4" s="25">
        <f>'Week 2 Roster'!A4</f>
        <v>10308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10299</v>
      </c>
      <c r="B5" s="28">
        <f t="shared" ca="1" si="9"/>
        <v>10299</v>
      </c>
      <c r="C5" s="28" t="str">
        <f ca="1">IF($A5=0,"",VLOOKUP($B5,Employees!$A:$G,2,FALSE))</f>
        <v>YUTANG</v>
      </c>
      <c r="D5" s="28" t="str">
        <f ca="1">IF($A5=0,"",VLOOKUP($B5,Employees!$A:$G,3,FALSE))</f>
        <v>HUANG</v>
      </c>
      <c r="E5" s="26">
        <f ca="1">IF($A5=0,"",VLOOKUP($B5,Employees!$A:$G,5,FALSE))</f>
        <v>33976</v>
      </c>
      <c r="F5" s="13">
        <f ca="1">IF($E5="","",ROUNDDOWN(YEARFRAC($E5, 'Week 1 Roster'!$D$1-1, 1), 0))</f>
        <v>31</v>
      </c>
      <c r="G5" s="13">
        <f ca="1">IF($E5="","",ROUNDDOWN(YEARFRAC($E5, 'Week 1 Roster'!$D$1+14, 1), 0))</f>
        <v>31</v>
      </c>
      <c r="H5" s="13" t="b">
        <f t="shared" ca="1" si="10"/>
        <v>0</v>
      </c>
      <c r="I5" s="13">
        <f ca="1">IF($A5=0,"",VLOOKUP($B5,Employees!$A:$G,6,FALSE))</f>
        <v>200</v>
      </c>
      <c r="J5" s="13" t="str">
        <f ca="1">IF($A5=0,"",VLOOKUP($B5,Employees!$A:$G,7,FALSE))</f>
        <v>GCM</v>
      </c>
      <c r="K5" s="14">
        <f t="shared" ca="1" si="11"/>
        <v>32</v>
      </c>
      <c r="L5" s="14">
        <f t="shared" ca="1" si="12"/>
        <v>12.5</v>
      </c>
      <c r="M5" s="14">
        <f t="shared" ca="1" si="13"/>
        <v>14</v>
      </c>
      <c r="N5" s="14">
        <f t="shared" ca="1" si="14"/>
        <v>0</v>
      </c>
      <c r="O5" s="14">
        <f t="shared" ca="1" si="15"/>
        <v>8.0000000000000036</v>
      </c>
      <c r="P5" s="14">
        <f t="shared" ca="1" si="16"/>
        <v>9</v>
      </c>
      <c r="Q5" s="28">
        <f t="shared" ca="1" si="17"/>
        <v>10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75.5</v>
      </c>
      <c r="W5" s="17">
        <f ca="1">IF($A5=0,0,SUMIF('Week 1 Roster'!$AZ:$AZ,$B5,'Week 1 Roster'!$AE:$AE))</f>
        <v>10</v>
      </c>
      <c r="X5" s="17">
        <f ca="1">IF($A5=0,0,SUMIF('Week 1 Roster'!$AZ:$AZ,$B5,'Week 1 Roster'!$AG:$AG))</f>
        <v>7</v>
      </c>
      <c r="Y5" s="17">
        <f ca="1">IF($A5=0,0,SUMIF('Week 1 Roster'!$AZ:$AZ,$B5,'Week 1 Roster'!$AI:$AI))</f>
        <v>7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2.0000000000000009</v>
      </c>
      <c r="AB5" s="17">
        <f ca="1">IF($A5=0,0,SUMIF('Week 1 Roster'!$AZ:$AZ,$B5,'Week 1 Roster'!$AO:$AO))</f>
        <v>3</v>
      </c>
      <c r="AC5" s="38">
        <f ca="1">IF($A5=0,0,SUMIF('Week 1 Roster'!$AZ:$AZ,$B5,'Week 1 Roster'!$AP:$AP))</f>
        <v>4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29</v>
      </c>
      <c r="AI5" s="17">
        <f ca="1">IF($A5=0,0,SUMIF('Week 2 Roster'!$AZ:$AZ,$B5,'Week 2 Roster'!$AE:$AE))</f>
        <v>22</v>
      </c>
      <c r="AJ5" s="17">
        <f ca="1">IF($A5=0,0,SUMIF('Week 2 Roster'!$AZ:$AZ,$B5,'Week 2 Roster'!$AG:$AG))</f>
        <v>5.5</v>
      </c>
      <c r="AK5" s="17">
        <f ca="1">IF($A5=0,0,SUMIF('Week 2 Roster'!$AZ:$AZ,$B5,'Week 2 Roster'!$AI:$AI))</f>
        <v>7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6.0000000000000027</v>
      </c>
      <c r="AN5" s="17">
        <f ca="1">IF($A5=0,0,SUMIF('Week 2 Roster'!$AZ:$AZ,$B5,'Week 2 Roster'!$AO:$AO))</f>
        <v>6</v>
      </c>
      <c r="AO5" s="38">
        <f ca="1">IF($A5=0,0,SUMIF('Week 2 Roster'!$AZ:$AZ,$B5,'Week 2 Roster'!$AP:$AP))</f>
        <v>6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46.5</v>
      </c>
      <c r="AT5" s="17"/>
      <c r="AU5" s="25">
        <f>'Week 1 Roster'!A5</f>
        <v>10299</v>
      </c>
      <c r="AV5" s="25">
        <f>'Week 2 Roster'!A5</f>
        <v>10299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10230</v>
      </c>
      <c r="B6" s="28">
        <f t="shared" ca="1" si="9"/>
        <v>10230</v>
      </c>
      <c r="C6" s="28" t="str">
        <f ca="1">IF($A6=0,"",VLOOKUP($B6,Employees!$A:$G,2,FALSE))</f>
        <v>Shou-Feng</v>
      </c>
      <c r="D6" s="28" t="str">
        <f ca="1">IF($A6=0,"",VLOOKUP($B6,Employees!$A:$G,3,FALSE))</f>
        <v>Wang</v>
      </c>
      <c r="E6" s="26">
        <f ca="1">IF($A6=0,"",VLOOKUP($B6,Employees!$A:$G,5,FALSE))</f>
        <v>34408</v>
      </c>
      <c r="F6" s="13">
        <f ca="1">IF($E6="","",ROUNDDOWN(YEARFRAC($E6, 'Week 1 Roster'!$D$1-1, 1), 0))</f>
        <v>29</v>
      </c>
      <c r="G6" s="13">
        <f ca="1">IF($E6="","",ROUNDDOWN(YEARFRAC($E6, 'Week 1 Roster'!$D$1+14, 1), 0))</f>
        <v>29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52.5</v>
      </c>
      <c r="L6" s="14">
        <f t="shared" ca="1" si="12"/>
        <v>0</v>
      </c>
      <c r="M6" s="14">
        <f t="shared" ca="1" si="13"/>
        <v>3</v>
      </c>
      <c r="N6" s="14">
        <f t="shared" ca="1" si="14"/>
        <v>0</v>
      </c>
      <c r="O6" s="14">
        <f t="shared" ca="1" si="15"/>
        <v>1.0000000000000018</v>
      </c>
      <c r="P6" s="14">
        <f t="shared" ca="1" si="16"/>
        <v>0</v>
      </c>
      <c r="Q6" s="28">
        <f t="shared" ca="1" si="17"/>
        <v>8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56.5</v>
      </c>
      <c r="W6" s="17">
        <f ca="1">IF($A6=0,0,SUMIF('Week 1 Roster'!$AZ:$AZ,$B6,'Week 1 Roster'!$AE:$AE))</f>
        <v>25.5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3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1.0000000000000018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5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29.5</v>
      </c>
      <c r="AI6" s="17">
        <f ca="1">IF($A6=0,0,SUMIF('Week 2 Roster'!$AZ:$AZ,$B6,'Week 2 Roster'!$AE:$AE))</f>
        <v>27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27</v>
      </c>
      <c r="AT6" s="17"/>
      <c r="AU6" s="25">
        <f>'Week 1 Roster'!A6</f>
        <v>10230</v>
      </c>
      <c r="AV6" s="25">
        <f>'Week 2 Roster'!A6</f>
        <v>10230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10333</v>
      </c>
      <c r="B7" s="28">
        <f t="shared" ca="1" si="9"/>
        <v>10333</v>
      </c>
      <c r="C7" s="28" t="str">
        <f ca="1">IF($A7=0,"",VLOOKUP($B7,Employees!$A:$G,2,FALSE))</f>
        <v>YuHao</v>
      </c>
      <c r="D7" s="28" t="str">
        <f ca="1">IF($A7=0,"",VLOOKUP($B7,Employees!$A:$G,3,FALSE))</f>
        <v>Liu</v>
      </c>
      <c r="E7" s="26">
        <f ca="1">IF($A7=0,"",VLOOKUP($B7,Employees!$A:$G,5,FALSE))</f>
        <v>37236</v>
      </c>
      <c r="F7" s="13">
        <f ca="1">IF($E7="","",ROUNDDOWN(YEARFRAC($E7, 'Week 1 Roster'!$D$1-1, 1), 0))</f>
        <v>22</v>
      </c>
      <c r="G7" s="13">
        <f ca="1">IF($E7="","",ROUNDDOWN(YEARFRAC($E7, 'Week 1 Roster'!$D$1+14, 1), 0))</f>
        <v>22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19.999999999999996</v>
      </c>
      <c r="L7" s="14">
        <f t="shared" ca="1" si="12"/>
        <v>9</v>
      </c>
      <c r="M7" s="14">
        <f t="shared" ca="1" si="13"/>
        <v>0</v>
      </c>
      <c r="N7" s="14">
        <f t="shared" ca="1" si="14"/>
        <v>0</v>
      </c>
      <c r="O7" s="14">
        <f t="shared" ca="1" si="15"/>
        <v>4.0000000000000044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33</v>
      </c>
      <c r="W7" s="17">
        <f ca="1">IF($A7=0,0,SUMIF('Week 1 Roster'!$AZ:$AZ,$B7,'Week 1 Roster'!$AE:$AE))</f>
        <v>3.9999999999999991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1.0000000000000018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5.0000000000000009</v>
      </c>
      <c r="AI7" s="17">
        <f ca="1">IF($A7=0,0,SUMIF('Week 2 Roster'!$AZ:$AZ,$B7,'Week 2 Roster'!$AE:$AE))</f>
        <v>15.999999999999996</v>
      </c>
      <c r="AJ7" s="17">
        <f ca="1">IF($A7=0,0,SUMIF('Week 2 Roster'!$AZ:$AZ,$B7,'Week 2 Roster'!$AG:$AG))</f>
        <v>9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3.0000000000000027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4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28</v>
      </c>
      <c r="AT7" s="17"/>
      <c r="AU7" s="25">
        <f>'Week 1 Roster'!A7</f>
        <v>10333</v>
      </c>
      <c r="AV7" s="25">
        <f>'Week 2 Roster'!A7</f>
        <v>10333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10355</v>
      </c>
      <c r="B8" s="28">
        <f t="shared" ca="1" si="9"/>
        <v>10355</v>
      </c>
      <c r="C8" s="28" t="str">
        <f ca="1">IF($A8=0,"",VLOOKUP($B8,Employees!$A:$G,2,FALSE))</f>
        <v>Yunpeng</v>
      </c>
      <c r="D8" s="28" t="str">
        <f ca="1">IF($A8=0,"",VLOOKUP($B8,Employees!$A:$G,3,FALSE))</f>
        <v>Wang</v>
      </c>
      <c r="E8" s="26">
        <f ca="1">IF($A8=0,"",VLOOKUP($B8,Employees!$A:$G,5,FALSE))</f>
        <v>36804</v>
      </c>
      <c r="F8" s="13">
        <f ca="1">IF($E8="","",ROUNDDOWN(YEARFRAC($E8, 'Week 1 Roster'!$D$1-1, 1), 0))</f>
        <v>23</v>
      </c>
      <c r="G8" s="13">
        <f ca="1">IF($E8="","",ROUNDDOWN(YEARFRAC($E8, 'Week 1 Roster'!$D$1+14, 1), 0))</f>
        <v>23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SS</v>
      </c>
      <c r="K8" s="14">
        <f t="shared" ca="1" si="11"/>
        <v>6.4999999999999991</v>
      </c>
      <c r="L8" s="14">
        <f t="shared" ca="1" si="12"/>
        <v>1.5</v>
      </c>
      <c r="M8" s="14">
        <f t="shared" ca="1" si="13"/>
        <v>2</v>
      </c>
      <c r="N8" s="14">
        <f t="shared" ca="1" si="14"/>
        <v>0</v>
      </c>
      <c r="O8" s="14">
        <f t="shared" ca="1" si="15"/>
        <v>6.0000000000000018</v>
      </c>
      <c r="P8" s="14">
        <f t="shared" ca="1" si="16"/>
        <v>4.5</v>
      </c>
      <c r="Q8" s="28">
        <f t="shared" ca="1" si="17"/>
        <v>2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20.5</v>
      </c>
      <c r="W8" s="17">
        <f ca="1">IF($A8=0,0,SUMIF('Week 1 Roster'!$AZ:$AZ,$B8,'Week 1 Roster'!$AE:$AE))</f>
        <v>6.4999999999999991</v>
      </c>
      <c r="X8" s="17">
        <f ca="1">IF($A8=0,0,SUMIF('Week 1 Roster'!$AZ:$AZ,$B8,'Week 1 Roster'!$AG:$AG))</f>
        <v>1.5</v>
      </c>
      <c r="Y8" s="17">
        <f ca="1">IF($A8=0,0,SUMIF('Week 1 Roster'!$AZ:$AZ,$B8,'Week 1 Roster'!$AI:$AI))</f>
        <v>2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4.0000000000000018</v>
      </c>
      <c r="AB8" s="17">
        <f ca="1">IF($A8=0,0,SUMIF('Week 1 Roster'!$AZ:$AZ,$B8,'Week 1 Roster'!$AO:$AO))</f>
        <v>1.5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15.500000000000002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2</v>
      </c>
      <c r="AN8" s="17">
        <f ca="1">IF($A8=0,0,SUMIF('Week 2 Roster'!$AZ:$AZ,$B8,'Week 2 Roster'!$AO:$AO))</f>
        <v>3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</v>
      </c>
      <c r="AT8" s="17"/>
      <c r="AU8" s="25">
        <f>'Week 1 Roster'!A8</f>
        <v>10355</v>
      </c>
      <c r="AV8" s="25">
        <f>'Week 2 Roster'!A8</f>
        <v>10355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135</v>
      </c>
      <c r="C22" s="14">
        <f t="shared" si="2"/>
        <v>44</v>
      </c>
      <c r="D22" s="14">
        <f t="shared" si="3"/>
        <v>46</v>
      </c>
      <c r="E22" s="14">
        <f t="shared" si="4"/>
        <v>0</v>
      </c>
      <c r="F22" s="14">
        <f t="shared" si="5"/>
        <v>38.000000000000014</v>
      </c>
      <c r="G22" s="14">
        <f t="shared" si="6"/>
        <v>28.5</v>
      </c>
      <c r="H22" s="28">
        <f t="shared" si="7"/>
        <v>42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291.5</v>
      </c>
      <c r="N22" s="17">
        <f>IF(ISBLANK($A22),0,SUMIF('Week 1 Roster'!$B:$B,$A22,'Week 1 Roster'!$AE:$AE))</f>
        <v>64.999999999999986</v>
      </c>
      <c r="O22" s="17">
        <f>IF(ISBLANK($A22),0,SUMIF('Week 1 Roster'!$B:$B,$A22,'Week 1 Roster'!$AG:$AG))</f>
        <v>22.5</v>
      </c>
      <c r="P22" s="17">
        <f>IF(ISBLANK($A22),0,SUMIF('Week 1 Roster'!$B:$B,$A22,'Week 1 Roster'!$AI:$AI))</f>
        <v>23.5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19.000000000000007</v>
      </c>
      <c r="S22" s="17">
        <f>IF(ISBLANK($A22),0,SUMIF('Week 1 Roster'!$B:$B,$A22,'Week 1 Roster'!$AO:$AO))</f>
        <v>13.5</v>
      </c>
      <c r="T22" s="38">
        <f>IF(ISBLANK($A22),0,SUMIF('Week 1 Roster'!$B:$B,$A22,'Week 1 Roster'!$AP:$AP))</f>
        <v>22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143.5</v>
      </c>
      <c r="Z22" s="17">
        <f>IF(ISBLANK($A22),0,SUMIF('Week 2 Roster'!$B:$B,$A22,'Week 2 Roster'!$AE:$AE))</f>
        <v>70</v>
      </c>
      <c r="AA22" s="17">
        <f>IF(ISBLANK($A22),0,SUMIF('Week 2 Roster'!$B:$B,$A22,'Week 2 Roster'!$AG:$AG))</f>
        <v>21.5</v>
      </c>
      <c r="AB22" s="17">
        <f>IF(ISBLANK($A22),0,SUMIF('Week 2 Roster'!$B:$B,$A22,'Week 2 Roster'!$AI:$AI))</f>
        <v>22.5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19.000000000000011</v>
      </c>
      <c r="AE22" s="17">
        <f>IF(ISBLANK($A22),0,SUMIF('Week 2 Roster'!$B:$B,$A22,'Week 2 Roster'!$AO:$AO))</f>
        <v>15</v>
      </c>
      <c r="AF22" s="38">
        <f>IF(ISBLANK($A22),0,SUMIF('Week 2 Roster'!$B:$B,$A22,'Week 2 Roster'!$AP:$AP))</f>
        <v>20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148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30" zoomScale="186" zoomScaleNormal="186" workbookViewId="0">
      <selection activeCell="F236" sqref="F236"/>
    </sheetView>
  </sheetViews>
  <sheetFormatPr baseColWidth="10" defaultRowHeight="13"/>
  <cols>
    <col min="2" max="2" width="17.1640625" bestFit="1" customWidth="1"/>
    <col min="3" max="3" width="16.1640625" customWidth="1"/>
    <col min="4" max="4" width="21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923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900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899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880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509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434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838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490</v>
      </c>
      <c r="C157" s="39" t="s">
        <v>492</v>
      </c>
      <c r="D157" s="67" t="s">
        <v>491</v>
      </c>
      <c r="E157" s="68">
        <v>34555</v>
      </c>
      <c r="F157" s="32">
        <v>76</v>
      </c>
      <c r="G157" s="39" t="s">
        <v>493</v>
      </c>
      <c r="H157" s="12">
        <f t="shared" si="2"/>
        <v>10156</v>
      </c>
    </row>
    <row r="158" spans="1:8">
      <c r="A158">
        <v>10157</v>
      </c>
      <c r="B158" s="67" t="s">
        <v>494</v>
      </c>
      <c r="C158" s="67" t="s">
        <v>484</v>
      </c>
      <c r="D158" s="67" t="s">
        <v>497</v>
      </c>
      <c r="E158" s="68">
        <v>34427</v>
      </c>
      <c r="F158" s="32">
        <v>76</v>
      </c>
      <c r="G158" s="39" t="s">
        <v>493</v>
      </c>
      <c r="H158" s="12">
        <f t="shared" si="2"/>
        <v>10157</v>
      </c>
    </row>
    <row r="159" spans="1:8">
      <c r="A159">
        <v>10158</v>
      </c>
      <c r="B159" s="39" t="s">
        <v>495</v>
      </c>
      <c r="C159" s="67" t="s">
        <v>496</v>
      </c>
      <c r="D159" s="67" t="s">
        <v>498</v>
      </c>
      <c r="E159" s="68">
        <v>32933</v>
      </c>
      <c r="F159" s="32">
        <v>76</v>
      </c>
      <c r="G159" s="39" t="s">
        <v>493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489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499</v>
      </c>
      <c r="C163" s="39" t="s">
        <v>501</v>
      </c>
      <c r="D163" s="67" t="s">
        <v>614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500</v>
      </c>
      <c r="C164" s="39" t="s">
        <v>502</v>
      </c>
      <c r="D164" s="67" t="s">
        <v>503</v>
      </c>
      <c r="E164" s="68">
        <v>35172</v>
      </c>
      <c r="F164" s="32">
        <v>48</v>
      </c>
      <c r="G164" s="39" t="s">
        <v>493</v>
      </c>
      <c r="H164" s="12">
        <f t="shared" si="2"/>
        <v>10163</v>
      </c>
    </row>
    <row r="165" spans="1:8">
      <c r="A165">
        <v>10164</v>
      </c>
      <c r="B165" s="39" t="s">
        <v>504</v>
      </c>
      <c r="C165" s="39" t="s">
        <v>483</v>
      </c>
      <c r="D165" s="67" t="s">
        <v>507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505</v>
      </c>
      <c r="C166" s="39" t="s">
        <v>506</v>
      </c>
      <c r="D166" s="67" t="s">
        <v>508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512</v>
      </c>
      <c r="C167" s="39" t="s">
        <v>513</v>
      </c>
      <c r="D167" s="67" t="s">
        <v>514</v>
      </c>
      <c r="E167" s="68">
        <v>27005</v>
      </c>
      <c r="F167" s="32">
        <v>76</v>
      </c>
      <c r="G167" s="39" t="s">
        <v>493</v>
      </c>
      <c r="H167" s="12">
        <f t="shared" si="2"/>
        <v>10166</v>
      </c>
    </row>
    <row r="168" spans="1:8">
      <c r="A168">
        <v>10167</v>
      </c>
      <c r="B168" s="39" t="s">
        <v>521</v>
      </c>
      <c r="C168" s="39" t="s">
        <v>510</v>
      </c>
      <c r="D168" s="67" t="s">
        <v>511</v>
      </c>
      <c r="E168" s="68">
        <v>38228</v>
      </c>
      <c r="F168" s="32">
        <v>76</v>
      </c>
      <c r="G168" s="39" t="s">
        <v>493</v>
      </c>
      <c r="H168" s="12">
        <f t="shared" si="2"/>
        <v>10167</v>
      </c>
    </row>
    <row r="169" spans="1:8">
      <c r="A169">
        <v>10168</v>
      </c>
      <c r="B169" s="39" t="s">
        <v>517</v>
      </c>
      <c r="C169" s="39" t="s">
        <v>516</v>
      </c>
      <c r="D169" s="67" t="s">
        <v>515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520</v>
      </c>
      <c r="C170" s="39" t="s">
        <v>519</v>
      </c>
      <c r="D170" s="67" t="s">
        <v>518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522</v>
      </c>
      <c r="C171" s="39" t="s">
        <v>523</v>
      </c>
      <c r="D171" s="67" t="s">
        <v>524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525</v>
      </c>
      <c r="C172" s="39" t="s">
        <v>526</v>
      </c>
      <c r="D172" s="67" t="s">
        <v>527</v>
      </c>
      <c r="E172" s="68">
        <v>36922</v>
      </c>
      <c r="F172" s="32">
        <v>76</v>
      </c>
      <c r="G172" s="39" t="s">
        <v>880</v>
      </c>
      <c r="H172" s="12">
        <f t="shared" si="2"/>
        <v>10171</v>
      </c>
    </row>
    <row r="173" spans="1:8">
      <c r="A173">
        <v>10172</v>
      </c>
      <c r="B173" s="39" t="s">
        <v>528</v>
      </c>
      <c r="C173" s="39" t="s">
        <v>348</v>
      </c>
      <c r="D173" s="67" t="s">
        <v>529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530</v>
      </c>
      <c r="C174" s="39" t="s">
        <v>531</v>
      </c>
      <c r="D174" s="67" t="s">
        <v>571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533</v>
      </c>
      <c r="C175" s="39" t="s">
        <v>534</v>
      </c>
      <c r="D175" s="67" t="s">
        <v>532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535</v>
      </c>
      <c r="C176" s="39" t="s">
        <v>536</v>
      </c>
      <c r="D176" s="67" t="s">
        <v>537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542</v>
      </c>
      <c r="C177" s="39" t="s">
        <v>543</v>
      </c>
      <c r="D177" s="67" t="s">
        <v>541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539</v>
      </c>
      <c r="C178" s="39" t="s">
        <v>123</v>
      </c>
      <c r="D178" s="67" t="s">
        <v>540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545</v>
      </c>
      <c r="C179" s="39" t="s">
        <v>123</v>
      </c>
      <c r="D179" s="67" t="s">
        <v>544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546</v>
      </c>
      <c r="C180" s="39" t="s">
        <v>548</v>
      </c>
      <c r="D180" s="67" t="s">
        <v>547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549</v>
      </c>
      <c r="C181" s="39" t="s">
        <v>901</v>
      </c>
      <c r="D181" s="67" t="s">
        <v>550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551</v>
      </c>
      <c r="C182" s="39" t="s">
        <v>308</v>
      </c>
      <c r="D182" s="67" t="s">
        <v>552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554</v>
      </c>
      <c r="C183" s="39" t="s">
        <v>555</v>
      </c>
      <c r="D183" s="67" t="s">
        <v>553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556</v>
      </c>
      <c r="C184" s="39" t="s">
        <v>557</v>
      </c>
      <c r="D184" s="67" t="s">
        <v>558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559</v>
      </c>
      <c r="C185" s="39" t="s">
        <v>560</v>
      </c>
      <c r="D185" s="67" t="s">
        <v>561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563</v>
      </c>
      <c r="C186" s="39" t="s">
        <v>564</v>
      </c>
      <c r="D186" s="67" t="s">
        <v>562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565</v>
      </c>
      <c r="C187" s="39" t="s">
        <v>566</v>
      </c>
      <c r="D187" s="67" t="s">
        <v>567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568</v>
      </c>
      <c r="C188" s="39" t="s">
        <v>569</v>
      </c>
      <c r="D188" s="67" t="s">
        <v>570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572</v>
      </c>
      <c r="D189" s="67" t="s">
        <v>573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574</v>
      </c>
      <c r="C190" s="39" t="s">
        <v>260</v>
      </c>
      <c r="D190" s="67" t="s">
        <v>575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576</v>
      </c>
      <c r="C191" s="39" t="s">
        <v>578</v>
      </c>
      <c r="D191" s="67" t="s">
        <v>577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579</v>
      </c>
      <c r="C192" s="39" t="s">
        <v>183</v>
      </c>
      <c r="D192" s="67" t="s">
        <v>580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581</v>
      </c>
      <c r="C193" s="39" t="s">
        <v>582</v>
      </c>
      <c r="D193" s="67" t="s">
        <v>583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584</v>
      </c>
      <c r="C194" s="39" t="s">
        <v>585</v>
      </c>
      <c r="D194" s="67" t="s">
        <v>586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587</v>
      </c>
      <c r="C195" s="39" t="s">
        <v>588</v>
      </c>
      <c r="D195" s="67" t="s">
        <v>613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590</v>
      </c>
      <c r="C196" s="39" t="s">
        <v>591</v>
      </c>
      <c r="D196" s="67" t="s">
        <v>589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592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593</v>
      </c>
      <c r="C198" s="39" t="s">
        <v>235</v>
      </c>
      <c r="D198" s="67" t="s">
        <v>594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902</v>
      </c>
      <c r="C199" s="39" t="s">
        <v>255</v>
      </c>
      <c r="D199" s="67" t="s">
        <v>595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596</v>
      </c>
      <c r="C200" s="39" t="s">
        <v>597</v>
      </c>
      <c r="D200" s="67" t="s">
        <v>598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599</v>
      </c>
      <c r="C201" s="39" t="s">
        <v>600</v>
      </c>
      <c r="D201" s="67" t="s">
        <v>601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602</v>
      </c>
      <c r="C202" s="39" t="s">
        <v>186</v>
      </c>
      <c r="D202" s="67" t="s">
        <v>603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605</v>
      </c>
      <c r="D203" s="67" t="s">
        <v>604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608</v>
      </c>
      <c r="C204" s="39" t="s">
        <v>607</v>
      </c>
      <c r="D204" s="67" t="s">
        <v>606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610</v>
      </c>
      <c r="C205" s="39" t="s">
        <v>123</v>
      </c>
      <c r="D205" s="67" t="s">
        <v>609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611</v>
      </c>
      <c r="D206" s="67" t="s">
        <v>612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615</v>
      </c>
      <c r="C207" s="39" t="s">
        <v>616</v>
      </c>
      <c r="D207" s="67" t="s">
        <v>617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534</v>
      </c>
      <c r="C208" s="39" t="s">
        <v>123</v>
      </c>
      <c r="D208" s="67" t="s">
        <v>618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619</v>
      </c>
      <c r="C209" s="39" t="s">
        <v>620</v>
      </c>
      <c r="D209" s="67" t="s">
        <v>621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623</v>
      </c>
      <c r="C210" s="39" t="s">
        <v>319</v>
      </c>
      <c r="D210" s="67" t="s">
        <v>624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627</v>
      </c>
      <c r="C211" s="39" t="s">
        <v>626</v>
      </c>
      <c r="D211" s="67" t="s">
        <v>625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836</v>
      </c>
      <c r="C212" s="39" t="s">
        <v>837</v>
      </c>
      <c r="D212" s="67" t="s">
        <v>628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630</v>
      </c>
      <c r="C213" s="39" t="s">
        <v>631</v>
      </c>
      <c r="D213" s="67" t="s">
        <v>629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634</v>
      </c>
      <c r="C214" s="39" t="s">
        <v>633</v>
      </c>
      <c r="D214" s="67" t="s">
        <v>632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635</v>
      </c>
      <c r="C215" s="39" t="s">
        <v>319</v>
      </c>
      <c r="D215" s="67" t="s">
        <v>636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637</v>
      </c>
      <c r="C216" s="39" t="s">
        <v>424</v>
      </c>
      <c r="D216" s="67" t="s">
        <v>638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657</v>
      </c>
      <c r="C217" s="39" t="s">
        <v>640</v>
      </c>
      <c r="D217" s="67" t="s">
        <v>639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641</v>
      </c>
      <c r="C218" s="39" t="s">
        <v>642</v>
      </c>
      <c r="D218" s="67" t="s">
        <v>643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646</v>
      </c>
      <c r="C219" s="39" t="s">
        <v>645</v>
      </c>
      <c r="D219" s="67" t="s">
        <v>644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648</v>
      </c>
      <c r="C220" s="39" t="s">
        <v>267</v>
      </c>
      <c r="D220" s="67" t="s">
        <v>647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651</v>
      </c>
      <c r="C221" s="39" t="s">
        <v>650</v>
      </c>
      <c r="D221" s="67" t="s">
        <v>649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653</v>
      </c>
      <c r="C222" s="39" t="s">
        <v>177</v>
      </c>
      <c r="D222" s="67" t="s">
        <v>652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656</v>
      </c>
      <c r="C223" s="39" t="s">
        <v>655</v>
      </c>
      <c r="D223" s="67" t="s">
        <v>654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658</v>
      </c>
      <c r="C224" s="39" t="s">
        <v>319</v>
      </c>
      <c r="D224" s="67" t="s">
        <v>659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661</v>
      </c>
      <c r="D225" s="67" t="s">
        <v>660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903</v>
      </c>
      <c r="C226" s="39" t="s">
        <v>123</v>
      </c>
      <c r="D226" s="67" t="s">
        <v>662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663</v>
      </c>
      <c r="C227" s="39" t="s">
        <v>308</v>
      </c>
      <c r="D227" s="67" t="s">
        <v>668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664</v>
      </c>
      <c r="C228" s="39" t="s">
        <v>105</v>
      </c>
      <c r="D228" s="67" t="s">
        <v>669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523</v>
      </c>
      <c r="C229" s="39" t="s">
        <v>183</v>
      </c>
      <c r="D229" s="67" t="s">
        <v>670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665</v>
      </c>
      <c r="C230" s="39" t="s">
        <v>666</v>
      </c>
      <c r="D230" s="67" t="s">
        <v>671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667</v>
      </c>
      <c r="C231" s="39" t="s">
        <v>178</v>
      </c>
      <c r="D231" s="67" t="s">
        <v>672</v>
      </c>
      <c r="E231" s="68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673</v>
      </c>
      <c r="C232" s="39" t="s">
        <v>674</v>
      </c>
      <c r="D232" s="67" t="s">
        <v>675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677</v>
      </c>
      <c r="C233" s="39" t="s">
        <v>177</v>
      </c>
      <c r="D233" s="67" t="s">
        <v>676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678</v>
      </c>
      <c r="C234" s="39" t="s">
        <v>105</v>
      </c>
      <c r="D234" s="67" t="s">
        <v>679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682</v>
      </c>
      <c r="C235" s="39" t="s">
        <v>681</v>
      </c>
      <c r="D235" s="67" t="s">
        <v>680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685</v>
      </c>
      <c r="C236" s="39" t="s">
        <v>684</v>
      </c>
      <c r="D236" s="67" t="s">
        <v>683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686</v>
      </c>
      <c r="C237" s="39" t="s">
        <v>687</v>
      </c>
      <c r="D237" s="67" t="s">
        <v>686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689</v>
      </c>
      <c r="C238" s="39" t="s">
        <v>178</v>
      </c>
      <c r="D238" s="67" t="s">
        <v>688</v>
      </c>
      <c r="E238" s="68">
        <v>35318</v>
      </c>
      <c r="F238" s="32">
        <v>76</v>
      </c>
      <c r="G238" s="39" t="s">
        <v>880</v>
      </c>
      <c r="H238" s="12">
        <f t="shared" si="3"/>
        <v>10237</v>
      </c>
    </row>
    <row r="239" spans="1:8">
      <c r="A239" s="2">
        <v>10238</v>
      </c>
      <c r="B239" s="39" t="s">
        <v>690</v>
      </c>
      <c r="C239" s="39" t="s">
        <v>690</v>
      </c>
      <c r="D239" s="67" t="s">
        <v>690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692</v>
      </c>
      <c r="C240" s="39" t="s">
        <v>693</v>
      </c>
      <c r="D240" s="67" t="s">
        <v>691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694</v>
      </c>
      <c r="C241" s="39" t="s">
        <v>696</v>
      </c>
      <c r="D241" s="67" t="s">
        <v>695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699</v>
      </c>
      <c r="C242" s="39" t="s">
        <v>698</v>
      </c>
      <c r="D242" s="67" t="s">
        <v>697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700</v>
      </c>
      <c r="C243" s="39" t="s">
        <v>701</v>
      </c>
      <c r="D243" s="67" t="s">
        <v>702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703</v>
      </c>
      <c r="C244" s="39" t="s">
        <v>543</v>
      </c>
      <c r="D244" s="67" t="s">
        <v>704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707</v>
      </c>
      <c r="C245" s="39" t="s">
        <v>706</v>
      </c>
      <c r="D245" s="67" t="s">
        <v>705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709</v>
      </c>
      <c r="C246" s="39" t="s">
        <v>708</v>
      </c>
      <c r="D246" s="67" t="s">
        <v>710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711</v>
      </c>
      <c r="C247" s="39" t="s">
        <v>324</v>
      </c>
      <c r="D247" s="67" t="s">
        <v>712</v>
      </c>
      <c r="E247" s="68">
        <v>34847</v>
      </c>
      <c r="F247" s="32">
        <v>76</v>
      </c>
      <c r="G247" s="39" t="s">
        <v>880</v>
      </c>
      <c r="H247" s="12">
        <f t="shared" si="3"/>
        <v>10246</v>
      </c>
    </row>
    <row r="248" spans="1:8">
      <c r="A248" s="2">
        <v>10247</v>
      </c>
      <c r="B248" s="39" t="s">
        <v>713</v>
      </c>
      <c r="C248" s="39" t="s">
        <v>715</v>
      </c>
      <c r="D248" s="67" t="s">
        <v>714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716</v>
      </c>
      <c r="C249" s="39" t="s">
        <v>178</v>
      </c>
      <c r="D249" s="67" t="s">
        <v>717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718</v>
      </c>
      <c r="C250" s="39" t="s">
        <v>311</v>
      </c>
      <c r="D250" s="67" t="s">
        <v>719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721</v>
      </c>
      <c r="C251" s="39" t="s">
        <v>722</v>
      </c>
      <c r="D251" s="67" t="s">
        <v>720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723</v>
      </c>
      <c r="C252" s="39" t="s">
        <v>255</v>
      </c>
      <c r="D252" s="67" t="s">
        <v>724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726</v>
      </c>
      <c r="C253" s="39" t="s">
        <v>255</v>
      </c>
      <c r="D253" s="67" t="s">
        <v>725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727</v>
      </c>
      <c r="C254" s="39" t="s">
        <v>729</v>
      </c>
      <c r="D254" s="67" t="s">
        <v>728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730</v>
      </c>
      <c r="C255" s="39" t="s">
        <v>731</v>
      </c>
      <c r="D255" s="67" t="s">
        <v>732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733</v>
      </c>
      <c r="C256" s="39" t="s">
        <v>178</v>
      </c>
      <c r="D256" s="67" t="s">
        <v>734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735</v>
      </c>
      <c r="C257" s="39" t="s">
        <v>736</v>
      </c>
      <c r="D257" s="67" t="s">
        <v>737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739</v>
      </c>
      <c r="C258" s="39" t="s">
        <v>215</v>
      </c>
      <c r="D258" s="67" t="s">
        <v>740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743</v>
      </c>
      <c r="C259" s="39" t="s">
        <v>742</v>
      </c>
      <c r="D259" s="67" t="s">
        <v>741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745</v>
      </c>
      <c r="C260" s="39" t="s">
        <v>543</v>
      </c>
      <c r="D260" s="67" t="s">
        <v>744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746</v>
      </c>
      <c r="C261" s="39" t="s">
        <v>355</v>
      </c>
      <c r="D261" s="67" t="s">
        <v>747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749</v>
      </c>
      <c r="C262" s="39" t="s">
        <v>241</v>
      </c>
      <c r="D262" s="67" t="s">
        <v>748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751</v>
      </c>
      <c r="C263" s="39" t="s">
        <v>319</v>
      </c>
      <c r="D263" s="67" t="s">
        <v>750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754</v>
      </c>
      <c r="C264" s="39" t="s">
        <v>753</v>
      </c>
      <c r="D264" s="67" t="s">
        <v>752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757</v>
      </c>
      <c r="C265" s="39" t="s">
        <v>756</v>
      </c>
      <c r="D265" s="67" t="s">
        <v>755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759</v>
      </c>
      <c r="C266" s="39" t="s">
        <v>348</v>
      </c>
      <c r="D266" s="67" t="s">
        <v>758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761</v>
      </c>
      <c r="C267" s="39" t="s">
        <v>762</v>
      </c>
      <c r="D267" s="67" t="s">
        <v>760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765</v>
      </c>
      <c r="C268" s="39" t="s">
        <v>764</v>
      </c>
      <c r="D268" s="67" t="s">
        <v>763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766</v>
      </c>
      <c r="C269" s="39" t="s">
        <v>105</v>
      </c>
      <c r="D269" s="67" t="s">
        <v>767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770</v>
      </c>
      <c r="C270" s="39" t="s">
        <v>769</v>
      </c>
      <c r="D270" s="67" t="s">
        <v>768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771</v>
      </c>
      <c r="C271" s="39" t="s">
        <v>772</v>
      </c>
      <c r="D271" s="67" t="s">
        <v>773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775</v>
      </c>
      <c r="C272" s="39" t="s">
        <v>183</v>
      </c>
      <c r="D272" s="67" t="s">
        <v>774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777</v>
      </c>
      <c r="C273" s="39" t="s">
        <v>778</v>
      </c>
      <c r="D273" s="67" t="s">
        <v>776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780</v>
      </c>
      <c r="C274" s="39" t="s">
        <v>781</v>
      </c>
      <c r="D274" s="67" t="s">
        <v>779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783</v>
      </c>
      <c r="C275" s="39" t="s">
        <v>197</v>
      </c>
      <c r="D275" s="67" t="s">
        <v>782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786</v>
      </c>
      <c r="C276" s="39" t="s">
        <v>785</v>
      </c>
      <c r="D276" s="67" t="s">
        <v>784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788</v>
      </c>
      <c r="C277" s="39" t="s">
        <v>789</v>
      </c>
      <c r="D277" s="67" t="s">
        <v>787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792</v>
      </c>
      <c r="C278" s="39" t="s">
        <v>791</v>
      </c>
      <c r="D278" s="67" t="s">
        <v>790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794</v>
      </c>
      <c r="C279" s="39" t="s">
        <v>367</v>
      </c>
      <c r="D279" s="67" t="s">
        <v>793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796</v>
      </c>
      <c r="C280" s="39" t="s">
        <v>797</v>
      </c>
      <c r="D280" s="67" t="s">
        <v>795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799</v>
      </c>
      <c r="C281" s="39" t="s">
        <v>177</v>
      </c>
      <c r="D281" s="67" t="s">
        <v>798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800</v>
      </c>
      <c r="C282" s="39" t="s">
        <v>801</v>
      </c>
      <c r="D282" s="67" t="s">
        <v>802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803</v>
      </c>
      <c r="C283" s="39" t="s">
        <v>804</v>
      </c>
      <c r="D283" s="67" t="s">
        <v>805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807</v>
      </c>
      <c r="C284" s="39" t="s">
        <v>701</v>
      </c>
      <c r="D284" s="67" t="s">
        <v>806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809</v>
      </c>
      <c r="C285" s="39" t="s">
        <v>605</v>
      </c>
      <c r="D285" s="67" t="s">
        <v>808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812</v>
      </c>
      <c r="C286" s="39" t="s">
        <v>811</v>
      </c>
      <c r="D286" s="67" t="s">
        <v>810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814</v>
      </c>
      <c r="C287" s="39" t="s">
        <v>815</v>
      </c>
      <c r="D287" s="67" t="s">
        <v>813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818</v>
      </c>
      <c r="C288" s="39" t="s">
        <v>817</v>
      </c>
      <c r="D288" s="67" t="s">
        <v>816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820</v>
      </c>
      <c r="C289" s="39" t="s">
        <v>821</v>
      </c>
      <c r="D289" s="67" t="s">
        <v>819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823</v>
      </c>
      <c r="C290" s="39" t="s">
        <v>824</v>
      </c>
      <c r="D290" s="67" t="s">
        <v>822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827</v>
      </c>
      <c r="C291" s="39" t="s">
        <v>826</v>
      </c>
      <c r="D291" s="67" t="s">
        <v>825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829</v>
      </c>
      <c r="C292" s="39" t="s">
        <v>183</v>
      </c>
      <c r="D292" s="67" t="s">
        <v>828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830</v>
      </c>
      <c r="C293" s="39" t="s">
        <v>419</v>
      </c>
      <c r="D293" s="67" t="s">
        <v>831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832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835</v>
      </c>
      <c r="C295" s="39" t="s">
        <v>834</v>
      </c>
      <c r="D295" s="67" t="s">
        <v>833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839</v>
      </c>
      <c r="C296" s="39" t="s">
        <v>367</v>
      </c>
      <c r="D296" s="67" t="s">
        <v>840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841</v>
      </c>
      <c r="C297" s="39" t="s">
        <v>183</v>
      </c>
      <c r="D297" s="67" t="s">
        <v>842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844</v>
      </c>
      <c r="C298" s="39" t="s">
        <v>123</v>
      </c>
      <c r="D298" s="67" t="s">
        <v>843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846</v>
      </c>
      <c r="C299" s="39" t="s">
        <v>324</v>
      </c>
      <c r="D299" s="67" t="s">
        <v>845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848</v>
      </c>
      <c r="C300" s="39" t="s">
        <v>837</v>
      </c>
      <c r="D300" s="67" t="s">
        <v>847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849</v>
      </c>
      <c r="D301" s="67" t="s">
        <v>850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851</v>
      </c>
      <c r="C302" s="39" t="s">
        <v>852</v>
      </c>
      <c r="D302" s="67" t="s">
        <v>853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854</v>
      </c>
      <c r="C303" s="39" t="s">
        <v>855</v>
      </c>
      <c r="D303" s="67" t="s">
        <v>856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857</v>
      </c>
      <c r="C304" s="39" t="s">
        <v>215</v>
      </c>
      <c r="D304" s="67" t="s">
        <v>858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859</v>
      </c>
      <c r="C305" s="39" t="s">
        <v>355</v>
      </c>
      <c r="D305" s="67" t="s">
        <v>860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861</v>
      </c>
      <c r="C306" s="39" t="s">
        <v>862</v>
      </c>
      <c r="D306" s="67" t="s">
        <v>863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864</v>
      </c>
      <c r="C307" s="39" t="s">
        <v>241</v>
      </c>
      <c r="D307" s="67" t="s">
        <v>865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866</v>
      </c>
      <c r="C308" s="39" t="s">
        <v>867</v>
      </c>
      <c r="D308" s="67" t="s">
        <v>868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869</v>
      </c>
      <c r="C309" s="39" t="s">
        <v>616</v>
      </c>
      <c r="D309" s="67" t="s">
        <v>870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871</v>
      </c>
      <c r="C310" s="39" t="s">
        <v>872</v>
      </c>
      <c r="D310" s="67" t="s">
        <v>873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874</v>
      </c>
      <c r="C311" s="39" t="s">
        <v>875</v>
      </c>
      <c r="D311" s="67" t="s">
        <v>874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876</v>
      </c>
      <c r="D312" s="67" t="s">
        <v>877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878</v>
      </c>
      <c r="C313" s="39" t="s">
        <v>120</v>
      </c>
      <c r="D313" s="67" t="s">
        <v>879</v>
      </c>
      <c r="E313" s="68">
        <v>37780</v>
      </c>
      <c r="F313" s="32">
        <v>48</v>
      </c>
      <c r="G313" s="39" t="s">
        <v>880</v>
      </c>
      <c r="H313" s="12">
        <f t="shared" si="4"/>
        <v>10312</v>
      </c>
    </row>
    <row r="314" spans="1:8">
      <c r="A314" s="2">
        <v>10313</v>
      </c>
      <c r="B314" s="39" t="s">
        <v>881</v>
      </c>
      <c r="C314" s="39" t="s">
        <v>882</v>
      </c>
      <c r="D314" s="67" t="s">
        <v>883</v>
      </c>
      <c r="E314" s="68">
        <v>38087</v>
      </c>
      <c r="F314" s="32">
        <v>48</v>
      </c>
      <c r="G314" s="39" t="s">
        <v>880</v>
      </c>
      <c r="H314" s="12">
        <f t="shared" si="4"/>
        <v>10313</v>
      </c>
    </row>
    <row r="315" spans="1:8">
      <c r="A315" s="2">
        <v>10314</v>
      </c>
      <c r="B315" s="39" t="s">
        <v>884</v>
      </c>
      <c r="C315" s="39" t="s">
        <v>885</v>
      </c>
      <c r="D315" s="67" t="s">
        <v>886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887</v>
      </c>
      <c r="C316" s="39" t="s">
        <v>888</v>
      </c>
      <c r="D316" s="67" t="s">
        <v>888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889</v>
      </c>
      <c r="C317" s="39" t="s">
        <v>890</v>
      </c>
      <c r="D317" s="67" t="s">
        <v>891</v>
      </c>
      <c r="E317" s="68">
        <v>33474</v>
      </c>
      <c r="F317" s="32">
        <v>48</v>
      </c>
      <c r="G317" s="39" t="s">
        <v>880</v>
      </c>
      <c r="H317" s="12">
        <f t="shared" si="4"/>
        <v>10316</v>
      </c>
    </row>
    <row r="318" spans="1:8">
      <c r="A318" s="2">
        <v>10317</v>
      </c>
      <c r="B318" s="39" t="s">
        <v>892</v>
      </c>
      <c r="C318" s="39" t="s">
        <v>893</v>
      </c>
      <c r="D318" s="67" t="s">
        <v>894</v>
      </c>
      <c r="E318" s="68">
        <v>35245</v>
      </c>
      <c r="F318" s="32">
        <v>76</v>
      </c>
      <c r="G318" s="39" t="s">
        <v>880</v>
      </c>
      <c r="H318" s="12">
        <f t="shared" si="4"/>
        <v>10317</v>
      </c>
    </row>
    <row r="319" spans="1:8">
      <c r="A319" s="2">
        <v>10318</v>
      </c>
      <c r="B319" s="39" t="s">
        <v>896</v>
      </c>
      <c r="C319" s="39" t="s">
        <v>105</v>
      </c>
      <c r="D319" s="67" t="s">
        <v>908</v>
      </c>
      <c r="E319" s="68">
        <v>37102</v>
      </c>
      <c r="F319" s="32">
        <v>48</v>
      </c>
      <c r="G319" s="39" t="s">
        <v>880</v>
      </c>
      <c r="H319" s="12">
        <f t="shared" si="4"/>
        <v>10318</v>
      </c>
    </row>
    <row r="320" spans="1:8">
      <c r="A320" s="2">
        <v>10319</v>
      </c>
      <c r="B320" s="39" t="s">
        <v>897</v>
      </c>
      <c r="C320" s="39" t="s">
        <v>123</v>
      </c>
      <c r="D320" s="67" t="s">
        <v>898</v>
      </c>
      <c r="E320" s="68">
        <v>38585</v>
      </c>
      <c r="F320" s="32">
        <v>48</v>
      </c>
      <c r="G320" s="39" t="s">
        <v>880</v>
      </c>
      <c r="H320" s="12">
        <f t="shared" si="4"/>
        <v>10319</v>
      </c>
    </row>
    <row r="321" spans="1:8">
      <c r="A321" s="2">
        <v>10320</v>
      </c>
      <c r="B321" s="39" t="s">
        <v>905</v>
      </c>
      <c r="C321" s="39" t="s">
        <v>255</v>
      </c>
      <c r="D321" s="67" t="s">
        <v>904</v>
      </c>
      <c r="E321" s="68">
        <v>35821</v>
      </c>
      <c r="F321" s="32">
        <v>48</v>
      </c>
      <c r="G321" s="39" t="s">
        <v>880</v>
      </c>
      <c r="H321" s="12">
        <f t="shared" si="4"/>
        <v>10320</v>
      </c>
    </row>
    <row r="322" spans="1:8">
      <c r="A322" s="2">
        <v>210321</v>
      </c>
      <c r="B322" s="39" t="s">
        <v>907</v>
      </c>
      <c r="C322" s="39" t="s">
        <v>358</v>
      </c>
      <c r="D322" s="67" t="s">
        <v>906</v>
      </c>
      <c r="E322" s="68">
        <v>39646</v>
      </c>
      <c r="F322" s="32">
        <v>48</v>
      </c>
      <c r="G322" s="39" t="s">
        <v>880</v>
      </c>
      <c r="H322" s="12">
        <f t="shared" ref="H322:H385" si="5">A322</f>
        <v>210321</v>
      </c>
    </row>
    <row r="323" spans="1:8">
      <c r="A323" s="2">
        <v>10322</v>
      </c>
      <c r="B323" s="39" t="s">
        <v>912</v>
      </c>
      <c r="C323" s="39" t="s">
        <v>367</v>
      </c>
      <c r="D323" s="69" t="s">
        <v>911</v>
      </c>
      <c r="E323" s="68">
        <v>36979</v>
      </c>
      <c r="F323" s="32">
        <v>48</v>
      </c>
      <c r="G323" s="39" t="s">
        <v>880</v>
      </c>
      <c r="H323" s="12">
        <f t="shared" si="5"/>
        <v>10322</v>
      </c>
    </row>
    <row r="324" spans="1:8">
      <c r="A324" s="2">
        <v>10323</v>
      </c>
      <c r="B324" s="39" t="s">
        <v>914</v>
      </c>
      <c r="C324" s="39" t="s">
        <v>183</v>
      </c>
      <c r="D324" s="67" t="s">
        <v>915</v>
      </c>
      <c r="E324" s="68">
        <v>35397</v>
      </c>
      <c r="F324" s="32">
        <v>48</v>
      </c>
      <c r="G324" s="39" t="s">
        <v>880</v>
      </c>
      <c r="H324" s="12">
        <f t="shared" si="5"/>
        <v>10323</v>
      </c>
    </row>
    <row r="325" spans="1:8">
      <c r="A325" s="2">
        <v>10324</v>
      </c>
      <c r="B325" s="39" t="s">
        <v>929</v>
      </c>
      <c r="C325" s="39" t="s">
        <v>177</v>
      </c>
      <c r="D325" s="67" t="s">
        <v>913</v>
      </c>
      <c r="E325" s="68">
        <v>32069</v>
      </c>
      <c r="F325" s="32">
        <v>200</v>
      </c>
      <c r="G325" s="39" t="s">
        <v>880</v>
      </c>
      <c r="H325" s="12">
        <f t="shared" si="5"/>
        <v>10324</v>
      </c>
    </row>
    <row r="326" spans="1:8">
      <c r="A326" s="2">
        <v>210325</v>
      </c>
      <c r="B326" s="39" t="s">
        <v>917</v>
      </c>
      <c r="C326" s="39" t="s">
        <v>178</v>
      </c>
      <c r="D326" s="67" t="s">
        <v>916</v>
      </c>
      <c r="E326" s="68">
        <v>39255</v>
      </c>
      <c r="F326" s="32">
        <v>76</v>
      </c>
      <c r="G326" s="39" t="s">
        <v>880</v>
      </c>
      <c r="H326" s="12">
        <f t="shared" si="5"/>
        <v>210325</v>
      </c>
    </row>
    <row r="327" spans="1:8">
      <c r="A327" s="2">
        <v>10326</v>
      </c>
      <c r="B327" s="39" t="s">
        <v>919</v>
      </c>
      <c r="C327" s="39" t="s">
        <v>920</v>
      </c>
      <c r="D327" s="67" t="s">
        <v>918</v>
      </c>
      <c r="E327" s="68">
        <v>38894</v>
      </c>
      <c r="F327" s="32">
        <v>76</v>
      </c>
      <c r="G327" s="39" t="s">
        <v>880</v>
      </c>
      <c r="H327" s="12">
        <f t="shared" si="5"/>
        <v>10326</v>
      </c>
    </row>
    <row r="328" spans="1:8">
      <c r="A328" s="2">
        <v>10327</v>
      </c>
      <c r="B328" s="39" t="s">
        <v>921</v>
      </c>
      <c r="C328" s="39" t="s">
        <v>317</v>
      </c>
      <c r="D328" s="67" t="s">
        <v>922</v>
      </c>
      <c r="E328" s="68">
        <v>36469</v>
      </c>
      <c r="F328" s="32">
        <v>48</v>
      </c>
      <c r="G328" s="39" t="s">
        <v>880</v>
      </c>
      <c r="H328" s="12">
        <f t="shared" si="5"/>
        <v>10327</v>
      </c>
    </row>
    <row r="329" spans="1:8">
      <c r="A329" s="2">
        <v>10328</v>
      </c>
      <c r="B329" s="39" t="s">
        <v>924</v>
      </c>
      <c r="C329" s="39" t="s">
        <v>105</v>
      </c>
      <c r="D329" s="67" t="s">
        <v>925</v>
      </c>
      <c r="E329" s="68">
        <v>35593</v>
      </c>
      <c r="F329" s="32">
        <v>48</v>
      </c>
      <c r="G329" s="39" t="s">
        <v>880</v>
      </c>
      <c r="H329" s="12">
        <f t="shared" si="5"/>
        <v>10328</v>
      </c>
    </row>
    <row r="330" spans="1:8">
      <c r="A330" s="2">
        <v>10329</v>
      </c>
      <c r="B330" s="39" t="s">
        <v>927</v>
      </c>
      <c r="C330" s="39" t="s">
        <v>215</v>
      </c>
      <c r="D330" s="67" t="s">
        <v>926</v>
      </c>
      <c r="E330" s="68">
        <v>37827</v>
      </c>
      <c r="F330" s="32">
        <v>48</v>
      </c>
      <c r="G330" s="39" t="s">
        <v>880</v>
      </c>
      <c r="H330" s="12">
        <f t="shared" si="5"/>
        <v>10329</v>
      </c>
    </row>
    <row r="331" spans="1:8">
      <c r="A331" s="2">
        <v>10330</v>
      </c>
      <c r="B331" s="39" t="s">
        <v>928</v>
      </c>
      <c r="C331" s="39" t="s">
        <v>165</v>
      </c>
      <c r="D331" s="67" t="s">
        <v>928</v>
      </c>
      <c r="E331" s="68">
        <v>38171</v>
      </c>
      <c r="F331" s="32">
        <v>76</v>
      </c>
      <c r="G331" s="39" t="s">
        <v>880</v>
      </c>
      <c r="H331" s="12">
        <f t="shared" si="5"/>
        <v>10330</v>
      </c>
    </row>
    <row r="332" spans="1:8">
      <c r="A332" s="2">
        <v>10331</v>
      </c>
      <c r="B332" s="39" t="s">
        <v>930</v>
      </c>
      <c r="C332" s="39" t="s">
        <v>308</v>
      </c>
      <c r="D332" s="67" t="s">
        <v>935</v>
      </c>
      <c r="E332" s="68">
        <v>36427</v>
      </c>
      <c r="F332" s="32">
        <v>76</v>
      </c>
      <c r="G332" s="39" t="s">
        <v>880</v>
      </c>
      <c r="H332" s="12">
        <f t="shared" si="5"/>
        <v>10331</v>
      </c>
    </row>
    <row r="333" spans="1:8">
      <c r="A333" s="2">
        <v>10332</v>
      </c>
      <c r="B333" s="39" t="s">
        <v>931</v>
      </c>
      <c r="C333" s="39" t="s">
        <v>934</v>
      </c>
      <c r="D333" s="67" t="s">
        <v>936</v>
      </c>
      <c r="E333" s="68">
        <v>35507</v>
      </c>
      <c r="F333" s="32">
        <v>76</v>
      </c>
      <c r="G333" s="39" t="s">
        <v>880</v>
      </c>
      <c r="H333" s="12">
        <f t="shared" si="5"/>
        <v>10332</v>
      </c>
    </row>
    <row r="334" spans="1:8">
      <c r="A334" s="2">
        <v>10333</v>
      </c>
      <c r="B334" s="39" t="s">
        <v>932</v>
      </c>
      <c r="C334" s="39" t="s">
        <v>348</v>
      </c>
      <c r="D334" s="67" t="s">
        <v>937</v>
      </c>
      <c r="E334" s="68">
        <v>37236</v>
      </c>
      <c r="F334" s="32">
        <v>76</v>
      </c>
      <c r="G334" s="39" t="s">
        <v>880</v>
      </c>
      <c r="H334" s="12">
        <f t="shared" si="5"/>
        <v>10333</v>
      </c>
    </row>
    <row r="335" spans="1:8">
      <c r="A335" s="2">
        <v>10334</v>
      </c>
      <c r="B335" s="39" t="s">
        <v>933</v>
      </c>
      <c r="C335" s="39" t="s">
        <v>769</v>
      </c>
      <c r="D335" s="67" t="s">
        <v>938</v>
      </c>
      <c r="E335" s="68">
        <v>37684</v>
      </c>
      <c r="F335" s="32">
        <v>48</v>
      </c>
      <c r="G335" s="39" t="s">
        <v>880</v>
      </c>
      <c r="H335" s="12">
        <f t="shared" si="5"/>
        <v>10334</v>
      </c>
    </row>
    <row r="336" spans="1:8">
      <c r="A336" s="2">
        <v>10335</v>
      </c>
      <c r="B336" s="39" t="s">
        <v>941</v>
      </c>
      <c r="C336" s="39" t="s">
        <v>940</v>
      </c>
      <c r="D336" s="67" t="s">
        <v>939</v>
      </c>
      <c r="E336" s="68">
        <v>36668</v>
      </c>
      <c r="F336" s="32">
        <v>48</v>
      </c>
      <c r="G336" s="39" t="s">
        <v>880</v>
      </c>
      <c r="H336" s="12">
        <f t="shared" si="5"/>
        <v>10335</v>
      </c>
    </row>
    <row r="337" spans="1:8">
      <c r="A337" s="2">
        <v>10336</v>
      </c>
      <c r="B337" s="39" t="s">
        <v>942</v>
      </c>
      <c r="C337" s="39" t="s">
        <v>986</v>
      </c>
      <c r="D337" s="67" t="s">
        <v>985</v>
      </c>
      <c r="E337" s="68">
        <v>38314</v>
      </c>
      <c r="F337" s="32">
        <v>48</v>
      </c>
      <c r="G337" s="39" t="s">
        <v>880</v>
      </c>
      <c r="H337" s="12">
        <f t="shared" si="5"/>
        <v>10336</v>
      </c>
    </row>
    <row r="338" spans="1:8">
      <c r="A338" s="2">
        <v>10337</v>
      </c>
      <c r="B338" s="39" t="s">
        <v>944</v>
      </c>
      <c r="C338" s="39" t="s">
        <v>123</v>
      </c>
      <c r="D338" s="67" t="s">
        <v>943</v>
      </c>
      <c r="E338" s="68">
        <v>37666</v>
      </c>
      <c r="F338" s="32">
        <v>48</v>
      </c>
      <c r="G338" s="39" t="s">
        <v>880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945</v>
      </c>
      <c r="E339" s="68">
        <v>36592</v>
      </c>
      <c r="F339" s="32">
        <v>48</v>
      </c>
      <c r="G339" s="39" t="s">
        <v>880</v>
      </c>
      <c r="H339" s="12">
        <f t="shared" si="5"/>
        <v>10338</v>
      </c>
    </row>
    <row r="340" spans="1:8">
      <c r="A340" s="2">
        <v>10339</v>
      </c>
      <c r="B340" s="39" t="s">
        <v>947</v>
      </c>
      <c r="C340" s="39" t="s">
        <v>241</v>
      </c>
      <c r="D340" s="67" t="s">
        <v>946</v>
      </c>
      <c r="E340" s="68">
        <v>37665</v>
      </c>
      <c r="F340" s="32">
        <v>48</v>
      </c>
      <c r="G340" s="39" t="s">
        <v>880</v>
      </c>
      <c r="H340" s="12">
        <f t="shared" si="5"/>
        <v>10339</v>
      </c>
    </row>
    <row r="341" spans="1:8">
      <c r="A341" s="2">
        <v>10340</v>
      </c>
      <c r="B341" s="39" t="s">
        <v>949</v>
      </c>
      <c r="C341" s="39" t="s">
        <v>183</v>
      </c>
      <c r="D341" s="67" t="s">
        <v>948</v>
      </c>
      <c r="E341" s="68">
        <v>38199</v>
      </c>
      <c r="F341" s="32">
        <v>76</v>
      </c>
      <c r="G341" s="39" t="s">
        <v>880</v>
      </c>
      <c r="H341" s="12">
        <f t="shared" si="5"/>
        <v>10340</v>
      </c>
    </row>
    <row r="342" spans="1:8">
      <c r="A342" s="2">
        <v>10341</v>
      </c>
      <c r="B342" s="39" t="s">
        <v>951</v>
      </c>
      <c r="C342" s="39" t="s">
        <v>123</v>
      </c>
      <c r="D342" s="67" t="s">
        <v>950</v>
      </c>
      <c r="E342" s="68">
        <v>37703</v>
      </c>
      <c r="F342" s="32">
        <v>48</v>
      </c>
      <c r="G342" s="39" t="s">
        <v>880</v>
      </c>
      <c r="H342" s="12">
        <f t="shared" si="5"/>
        <v>10341</v>
      </c>
    </row>
    <row r="343" spans="1:8">
      <c r="A343" s="2">
        <v>10342</v>
      </c>
      <c r="B343" s="39" t="s">
        <v>954</v>
      </c>
      <c r="C343" s="39" t="s">
        <v>952</v>
      </c>
      <c r="D343" s="67" t="s">
        <v>953</v>
      </c>
      <c r="E343" s="68">
        <v>38057</v>
      </c>
      <c r="F343" s="32">
        <v>48</v>
      </c>
      <c r="G343" s="39" t="s">
        <v>880</v>
      </c>
      <c r="H343" s="12">
        <f t="shared" si="5"/>
        <v>10342</v>
      </c>
    </row>
    <row r="344" spans="1:8">
      <c r="A344" s="2">
        <v>10343</v>
      </c>
      <c r="B344" s="39" t="s">
        <v>956</v>
      </c>
      <c r="C344" s="39" t="s">
        <v>957</v>
      </c>
      <c r="D344" s="67" t="s">
        <v>955</v>
      </c>
      <c r="E344" s="68">
        <v>37927</v>
      </c>
      <c r="F344" s="32">
        <v>48</v>
      </c>
      <c r="G344" s="39" t="s">
        <v>880</v>
      </c>
      <c r="H344" s="12">
        <f t="shared" si="5"/>
        <v>10343</v>
      </c>
    </row>
    <row r="345" spans="1:8">
      <c r="A345" s="2">
        <v>10344</v>
      </c>
      <c r="B345" s="39" t="s">
        <v>960</v>
      </c>
      <c r="C345" s="39" t="s">
        <v>959</v>
      </c>
      <c r="D345" s="67" t="s">
        <v>958</v>
      </c>
      <c r="E345" s="68">
        <v>34723</v>
      </c>
      <c r="F345" s="32">
        <v>48</v>
      </c>
      <c r="G345" s="39" t="s">
        <v>880</v>
      </c>
      <c r="H345" s="12">
        <f t="shared" si="5"/>
        <v>10344</v>
      </c>
    </row>
    <row r="346" spans="1:8">
      <c r="A346" s="2">
        <v>10345</v>
      </c>
      <c r="B346" s="39" t="s">
        <v>963</v>
      </c>
      <c r="C346" s="39" t="s">
        <v>961</v>
      </c>
      <c r="D346" s="67" t="s">
        <v>962</v>
      </c>
      <c r="E346" s="68">
        <v>38423</v>
      </c>
      <c r="F346" s="32">
        <v>48</v>
      </c>
      <c r="G346" s="39" t="s">
        <v>880</v>
      </c>
      <c r="H346" s="12">
        <f t="shared" si="5"/>
        <v>10345</v>
      </c>
    </row>
    <row r="347" spans="1:8">
      <c r="A347" s="2">
        <v>10346</v>
      </c>
      <c r="B347" s="39" t="s">
        <v>965</v>
      </c>
      <c r="C347" s="39" t="s">
        <v>966</v>
      </c>
      <c r="D347" s="67" t="s">
        <v>964</v>
      </c>
      <c r="E347" s="68">
        <v>36269</v>
      </c>
      <c r="F347" s="32">
        <v>48</v>
      </c>
      <c r="G347" s="39" t="s">
        <v>880</v>
      </c>
      <c r="H347" s="12">
        <f t="shared" si="5"/>
        <v>10346</v>
      </c>
    </row>
    <row r="348" spans="1:8">
      <c r="A348" s="2">
        <v>10347</v>
      </c>
      <c r="B348" s="39" t="s">
        <v>967</v>
      </c>
      <c r="C348" s="39" t="s">
        <v>706</v>
      </c>
      <c r="D348" s="67" t="s">
        <v>968</v>
      </c>
      <c r="E348" s="68">
        <v>37609</v>
      </c>
      <c r="F348" s="32">
        <v>76</v>
      </c>
      <c r="G348" s="39" t="s">
        <v>880</v>
      </c>
      <c r="H348" s="12">
        <f t="shared" si="5"/>
        <v>10347</v>
      </c>
    </row>
    <row r="349" spans="1:8">
      <c r="A349" s="2">
        <v>10348</v>
      </c>
      <c r="B349" s="39" t="s">
        <v>972</v>
      </c>
      <c r="C349" s="39" t="s">
        <v>971</v>
      </c>
      <c r="D349" s="67" t="s">
        <v>970</v>
      </c>
      <c r="E349" s="68">
        <v>34747</v>
      </c>
      <c r="F349" s="32">
        <v>76</v>
      </c>
      <c r="G349" s="39" t="s">
        <v>880</v>
      </c>
      <c r="H349" s="12">
        <f t="shared" si="5"/>
        <v>10348</v>
      </c>
    </row>
    <row r="350" spans="1:8">
      <c r="A350" s="2">
        <v>10349</v>
      </c>
      <c r="B350" s="39" t="s">
        <v>975</v>
      </c>
      <c r="C350" s="39" t="s">
        <v>974</v>
      </c>
      <c r="D350" s="67" t="s">
        <v>973</v>
      </c>
      <c r="E350" s="68">
        <v>37825</v>
      </c>
      <c r="F350" s="32">
        <v>48</v>
      </c>
      <c r="G350" s="39" t="s">
        <v>880</v>
      </c>
      <c r="H350" s="12">
        <f t="shared" si="5"/>
        <v>10349</v>
      </c>
    </row>
    <row r="351" spans="1:8">
      <c r="A351" s="2">
        <v>10350</v>
      </c>
      <c r="B351" s="39" t="s">
        <v>978</v>
      </c>
      <c r="C351" s="39" t="s">
        <v>977</v>
      </c>
      <c r="D351" s="67" t="s">
        <v>976</v>
      </c>
      <c r="E351" s="68">
        <v>36475</v>
      </c>
      <c r="F351" s="32">
        <v>76</v>
      </c>
      <c r="G351" s="39" t="s">
        <v>880</v>
      </c>
      <c r="H351" s="12">
        <f t="shared" si="5"/>
        <v>10350</v>
      </c>
    </row>
    <row r="352" spans="1:8">
      <c r="A352" s="2">
        <v>10351</v>
      </c>
      <c r="B352" s="39" t="s">
        <v>980</v>
      </c>
      <c r="C352" s="39" t="s">
        <v>347</v>
      </c>
      <c r="D352" s="67" t="s">
        <v>979</v>
      </c>
      <c r="E352" s="68">
        <v>40023</v>
      </c>
      <c r="F352" s="32">
        <v>76</v>
      </c>
      <c r="G352" s="39" t="s">
        <v>880</v>
      </c>
      <c r="H352" s="12">
        <f t="shared" si="5"/>
        <v>10351</v>
      </c>
    </row>
    <row r="353" spans="1:8">
      <c r="A353" s="2">
        <v>10352</v>
      </c>
      <c r="E353" s="1"/>
      <c r="H353" s="12">
        <f t="shared" si="5"/>
        <v>10352</v>
      </c>
    </row>
    <row r="354" spans="1:8">
      <c r="A354" s="2">
        <v>10353</v>
      </c>
      <c r="E354" s="1"/>
      <c r="H354" s="12">
        <f t="shared" si="5"/>
        <v>10353</v>
      </c>
    </row>
    <row r="355" spans="1:8">
      <c r="A355" s="2">
        <v>10354</v>
      </c>
      <c r="E355" s="1"/>
      <c r="H355" s="12">
        <f t="shared" si="5"/>
        <v>10354</v>
      </c>
    </row>
    <row r="356" spans="1:8">
      <c r="A356" s="2">
        <v>10355</v>
      </c>
      <c r="B356" s="39" t="s">
        <v>987</v>
      </c>
      <c r="C356" s="39" t="s">
        <v>178</v>
      </c>
      <c r="D356" s="67" t="s">
        <v>988</v>
      </c>
      <c r="E356" s="68">
        <v>36804</v>
      </c>
      <c r="F356" s="32">
        <v>48</v>
      </c>
      <c r="G356" s="39" t="s">
        <v>880</v>
      </c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538</v>
      </c>
      <c r="D21" s="2"/>
    </row>
    <row r="22" spans="1:4">
      <c r="A22" s="8" t="s">
        <v>622</v>
      </c>
    </row>
    <row r="23" spans="1:4">
      <c r="A23" s="8" t="s">
        <v>909</v>
      </c>
    </row>
    <row r="24" spans="1:4">
      <c r="A24" s="8" t="s">
        <v>910</v>
      </c>
    </row>
    <row r="25" spans="1:4">
      <c r="A25" s="8" t="s">
        <v>895</v>
      </c>
    </row>
    <row r="26" spans="1:4">
      <c r="A26" s="8" t="s">
        <v>53</v>
      </c>
    </row>
    <row r="27" spans="1:4">
      <c r="A27" s="8" t="s">
        <v>969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738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2024-02-19T06:31:05Z</dcterms:modified>
</cp:coreProperties>
</file>