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bgam941\Dropbox\PhD\meta-analysis_specificity\"/>
    </mc:Choice>
  </mc:AlternateContent>
  <bookViews>
    <workbookView xWindow="0" yWindow="0" windowWidth="10155" windowHeight="5460" tabRatio="500" activeTab="1"/>
  </bookViews>
  <sheets>
    <sheet name="main" sheetId="1" r:id="rId1"/>
    <sheet name="quality_checklist" sheetId="2" r:id="rId2"/>
    <sheet name="N_count" sheetId="3" r:id="rId3"/>
  </sheets>
  <calcPr calcId="152511"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3" l="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77" i="1"/>
  <c r="AM76"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8" i="1"/>
  <c r="S18" i="1"/>
  <c r="S92" i="1"/>
  <c r="Y92" i="1"/>
  <c r="AB92" i="1"/>
  <c r="S89" i="1"/>
  <c r="Y88" i="1"/>
  <c r="AB88" i="1"/>
  <c r="AJ92" i="1"/>
  <c r="X92" i="1"/>
  <c r="W92" i="1"/>
  <c r="M92" i="1"/>
  <c r="AJ91" i="1"/>
  <c r="Y91" i="1"/>
  <c r="AB91" i="1"/>
  <c r="X91" i="1"/>
  <c r="W91" i="1"/>
  <c r="M91" i="1"/>
  <c r="AJ90" i="1"/>
  <c r="Y90" i="1"/>
  <c r="AB90" i="1"/>
  <c r="X90" i="1"/>
  <c r="W90" i="1"/>
  <c r="M90" i="1"/>
  <c r="AJ89" i="1"/>
  <c r="Y89" i="1"/>
  <c r="AB89" i="1"/>
  <c r="X89" i="1"/>
  <c r="W89" i="1"/>
  <c r="M89" i="1"/>
  <c r="AJ88" i="1"/>
  <c r="X88" i="1"/>
  <c r="W88" i="1"/>
  <c r="M88" i="1"/>
  <c r="AJ87" i="1"/>
  <c r="Y87" i="1"/>
  <c r="AB87" i="1"/>
  <c r="X87" i="1"/>
  <c r="W87" i="1"/>
  <c r="M87" i="1"/>
  <c r="D37" i="2"/>
  <c r="D55" i="2"/>
  <c r="D73" i="2"/>
  <c r="D109" i="2"/>
  <c r="D127" i="2"/>
  <c r="D145" i="2"/>
  <c r="D163" i="2"/>
  <c r="D181" i="2"/>
  <c r="D199" i="2"/>
  <c r="D217" i="2"/>
  <c r="D235" i="2"/>
  <c r="D253" i="2"/>
  <c r="D271" i="2"/>
  <c r="D289" i="2"/>
  <c r="D307" i="2"/>
  <c r="D325" i="2"/>
  <c r="D343" i="2"/>
  <c r="D361" i="2"/>
  <c r="D379" i="2"/>
  <c r="D397" i="2"/>
  <c r="D433" i="2"/>
  <c r="D469" i="2"/>
  <c r="D505" i="2"/>
  <c r="D504" i="2"/>
  <c r="D503" i="2"/>
  <c r="D502" i="2"/>
  <c r="D501" i="2"/>
  <c r="D500" i="2"/>
  <c r="D499" i="2"/>
  <c r="D498" i="2"/>
  <c r="D497" i="2"/>
  <c r="D496" i="2"/>
  <c r="D495" i="2"/>
  <c r="D494" i="2"/>
  <c r="D493" i="2"/>
  <c r="D492" i="2"/>
  <c r="D491" i="2"/>
  <c r="D490" i="2"/>
  <c r="D489" i="2"/>
  <c r="D488" i="2"/>
  <c r="D91" i="2"/>
  <c r="D90" i="2"/>
  <c r="D89" i="2"/>
  <c r="D88" i="2"/>
  <c r="D87" i="2"/>
  <c r="D86" i="2"/>
  <c r="D85" i="2"/>
  <c r="D84" i="2"/>
  <c r="D83" i="2"/>
  <c r="D82" i="2"/>
  <c r="D81" i="2"/>
  <c r="D80" i="2"/>
  <c r="D79" i="2"/>
  <c r="D78" i="2"/>
  <c r="D77" i="2"/>
  <c r="D76" i="2"/>
  <c r="D75" i="2"/>
  <c r="D74" i="2"/>
  <c r="Y15" i="1"/>
  <c r="AB15" i="1"/>
  <c r="Y17" i="1"/>
  <c r="AB17" i="1"/>
  <c r="Y16" i="1"/>
  <c r="AB16" i="1"/>
  <c r="Y18" i="1"/>
  <c r="AB18" i="1"/>
  <c r="X15" i="1"/>
  <c r="W15" i="1"/>
  <c r="X18" i="1"/>
  <c r="W18" i="1"/>
  <c r="X16" i="1"/>
  <c r="W16" i="1"/>
  <c r="X17" i="1"/>
  <c r="W17" i="1"/>
  <c r="AJ98" i="1"/>
  <c r="AJ97" i="1"/>
  <c r="AJ96" i="1"/>
  <c r="AJ95" i="1"/>
  <c r="AJ94" i="1"/>
  <c r="AJ93" i="1"/>
  <c r="Y93" i="1"/>
  <c r="AB93" i="1"/>
  <c r="Y94" i="1"/>
  <c r="AB94" i="1"/>
  <c r="Y96" i="1"/>
  <c r="AB96" i="1"/>
  <c r="Y97" i="1"/>
  <c r="AB97" i="1"/>
  <c r="X98" i="1"/>
  <c r="W98" i="1"/>
  <c r="X97" i="1"/>
  <c r="W97" i="1"/>
  <c r="X96" i="1"/>
  <c r="W96" i="1"/>
  <c r="X95" i="1"/>
  <c r="W95" i="1"/>
  <c r="X94" i="1"/>
  <c r="W94" i="1"/>
  <c r="X93" i="1"/>
  <c r="W93" i="1"/>
  <c r="S98" i="1"/>
  <c r="Y98" i="1"/>
  <c r="AB98" i="1"/>
  <c r="S95" i="1"/>
  <c r="Y95" i="1"/>
  <c r="AB95" i="1"/>
  <c r="M98" i="1"/>
  <c r="M97" i="1"/>
  <c r="M96" i="1"/>
  <c r="M95" i="1"/>
  <c r="M94" i="1"/>
  <c r="M93" i="1"/>
  <c r="D451" i="2"/>
  <c r="D450" i="2"/>
  <c r="D449" i="2"/>
  <c r="D448" i="2"/>
  <c r="D447" i="2"/>
  <c r="D446" i="2"/>
  <c r="D445" i="2"/>
  <c r="D444" i="2"/>
  <c r="D443" i="2"/>
  <c r="D442" i="2"/>
  <c r="D441" i="2"/>
  <c r="D440" i="2"/>
  <c r="D439" i="2"/>
  <c r="D438" i="2"/>
  <c r="D437" i="2"/>
  <c r="D436" i="2"/>
  <c r="D435" i="2"/>
  <c r="D434" i="2"/>
  <c r="D487" i="2"/>
  <c r="D486" i="2"/>
  <c r="D485" i="2"/>
  <c r="D484" i="2"/>
  <c r="D483" i="2"/>
  <c r="D482" i="2"/>
  <c r="D481" i="2"/>
  <c r="D480" i="2"/>
  <c r="D479" i="2"/>
  <c r="D478" i="2"/>
  <c r="D477" i="2"/>
  <c r="D476" i="2"/>
  <c r="D475" i="2"/>
  <c r="D474" i="2"/>
  <c r="D473" i="2"/>
  <c r="D472" i="2"/>
  <c r="D471" i="2"/>
  <c r="D470" i="2"/>
  <c r="D523" i="2"/>
  <c r="D541" i="2"/>
  <c r="D577" i="2"/>
  <c r="D576" i="2"/>
  <c r="D575" i="2"/>
  <c r="D574" i="2"/>
  <c r="D573" i="2"/>
  <c r="D572" i="2"/>
  <c r="D571" i="2"/>
  <c r="D570" i="2"/>
  <c r="D569" i="2"/>
  <c r="D568" i="2"/>
  <c r="D567" i="2"/>
  <c r="D566" i="2"/>
  <c r="D565" i="2"/>
  <c r="D564" i="2"/>
  <c r="D563" i="2"/>
  <c r="D562" i="2"/>
  <c r="D561" i="2"/>
  <c r="D560" i="2"/>
  <c r="D559" i="2"/>
  <c r="D595" i="2"/>
  <c r="D631" i="2"/>
  <c r="D630" i="2"/>
  <c r="D629" i="2"/>
  <c r="D628" i="2"/>
  <c r="D627" i="2"/>
  <c r="D626" i="2"/>
  <c r="D625" i="2"/>
  <c r="D624" i="2"/>
  <c r="D623" i="2"/>
  <c r="D622" i="2"/>
  <c r="D621" i="2"/>
  <c r="D620" i="2"/>
  <c r="D619" i="2"/>
  <c r="D618" i="2"/>
  <c r="D617" i="2"/>
  <c r="D616" i="2"/>
  <c r="D615" i="2"/>
  <c r="D614" i="2"/>
  <c r="D613" i="2"/>
  <c r="D649" i="2"/>
  <c r="D667" i="2"/>
  <c r="D703" i="2"/>
  <c r="D702" i="2"/>
  <c r="D701" i="2"/>
  <c r="D700" i="2"/>
  <c r="D699" i="2"/>
  <c r="D698" i="2"/>
  <c r="D697" i="2"/>
  <c r="D696" i="2"/>
  <c r="D695" i="2"/>
  <c r="D694" i="2"/>
  <c r="D693" i="2"/>
  <c r="D692" i="2"/>
  <c r="D691" i="2"/>
  <c r="D690" i="2"/>
  <c r="D689" i="2"/>
  <c r="D688" i="2"/>
  <c r="D687" i="2"/>
  <c r="D686" i="2"/>
  <c r="D685" i="2"/>
  <c r="D739" i="2"/>
  <c r="D738" i="2"/>
  <c r="D737" i="2"/>
  <c r="D736" i="2"/>
  <c r="D735" i="2"/>
  <c r="D734" i="2"/>
  <c r="D733" i="2"/>
  <c r="D732" i="2"/>
  <c r="D731" i="2"/>
  <c r="D730" i="2"/>
  <c r="D729" i="2"/>
  <c r="D728" i="2"/>
  <c r="D727" i="2"/>
  <c r="D726" i="2"/>
  <c r="D725" i="2"/>
  <c r="D724" i="2"/>
  <c r="D723" i="2"/>
  <c r="D722" i="2"/>
  <c r="D721" i="2"/>
  <c r="D775" i="2"/>
  <c r="D774" i="2"/>
  <c r="D773" i="2"/>
  <c r="D772" i="2"/>
  <c r="D771" i="2"/>
  <c r="D770" i="2"/>
  <c r="D769" i="2"/>
  <c r="D768" i="2"/>
  <c r="D767" i="2"/>
  <c r="D766" i="2"/>
  <c r="D765" i="2"/>
  <c r="D764" i="2"/>
  <c r="D763" i="2"/>
  <c r="D762" i="2"/>
  <c r="D761" i="2"/>
  <c r="D760" i="2"/>
  <c r="D759" i="2"/>
  <c r="D758" i="2"/>
  <c r="Y128" i="1"/>
  <c r="AB128" i="1"/>
  <c r="X128" i="1"/>
  <c r="W128" i="1"/>
  <c r="X138" i="1"/>
  <c r="W138" i="1"/>
  <c r="Y138" i="1"/>
  <c r="AB138" i="1"/>
  <c r="X139" i="1"/>
  <c r="W139" i="1"/>
  <c r="Y139" i="1"/>
  <c r="AB139" i="1"/>
  <c r="X141" i="1"/>
  <c r="W141" i="1"/>
  <c r="Y141" i="1"/>
  <c r="AB141" i="1"/>
  <c r="X142" i="1"/>
  <c r="W142" i="1"/>
  <c r="Y142" i="1"/>
  <c r="AB142" i="1"/>
  <c r="T143" i="1"/>
  <c r="X143" i="1"/>
  <c r="W143" i="1"/>
  <c r="Y143" i="1"/>
  <c r="AB143" i="1"/>
  <c r="T140" i="1"/>
  <c r="X140" i="1"/>
  <c r="W140" i="1"/>
  <c r="Y140" i="1"/>
  <c r="AB140" i="1"/>
  <c r="X77" i="1"/>
  <c r="W77" i="1"/>
  <c r="Y77" i="1"/>
  <c r="AB77" i="1"/>
  <c r="Y84" i="1"/>
  <c r="AB84" i="1"/>
  <c r="Y85" i="1"/>
  <c r="AB85" i="1"/>
  <c r="Y86" i="1"/>
  <c r="AB86" i="1"/>
  <c r="Y119" i="1"/>
  <c r="AB119" i="1"/>
  <c r="Y112" i="1"/>
  <c r="AB112" i="1"/>
  <c r="Y113" i="1"/>
  <c r="AB113" i="1"/>
  <c r="S114" i="1"/>
  <c r="Y114" i="1"/>
  <c r="AB114" i="1"/>
  <c r="X119" i="1"/>
  <c r="W119" i="1"/>
  <c r="AJ114" i="1"/>
  <c r="AJ113" i="1"/>
  <c r="AJ112" i="1"/>
  <c r="X114" i="1"/>
  <c r="W114" i="1"/>
  <c r="X113" i="1"/>
  <c r="W113" i="1"/>
  <c r="X112" i="1"/>
  <c r="W112" i="1"/>
  <c r="AJ77" i="1"/>
  <c r="Y133" i="1"/>
  <c r="AB133" i="1"/>
  <c r="Y134" i="1"/>
  <c r="AB134" i="1"/>
  <c r="S135" i="1"/>
  <c r="Y135" i="1"/>
  <c r="AB135" i="1"/>
  <c r="AJ135" i="1"/>
  <c r="AJ134" i="1"/>
  <c r="AJ133" i="1"/>
  <c r="X135" i="1"/>
  <c r="W135" i="1"/>
  <c r="X134" i="1"/>
  <c r="W134" i="1"/>
  <c r="X133" i="1"/>
  <c r="W133" i="1"/>
  <c r="AJ86" i="1"/>
  <c r="AJ85" i="1"/>
  <c r="AJ84" i="1"/>
  <c r="X86" i="1"/>
  <c r="W86" i="1"/>
  <c r="X85" i="1"/>
  <c r="W85" i="1"/>
  <c r="X84" i="1"/>
  <c r="W84" i="1"/>
  <c r="AJ75" i="1"/>
  <c r="AJ74" i="1"/>
  <c r="Y75" i="1"/>
  <c r="AB75" i="1"/>
  <c r="X74" i="1"/>
  <c r="W74" i="1"/>
  <c r="Y74" i="1"/>
  <c r="AB74" i="1"/>
  <c r="W75" i="1"/>
  <c r="X75" i="1"/>
  <c r="M75" i="1"/>
  <c r="M74" i="1"/>
  <c r="AJ7" i="1"/>
  <c r="X7" i="1"/>
  <c r="W7" i="1"/>
  <c r="Y7" i="1"/>
  <c r="AB7" i="1"/>
  <c r="M7" i="1"/>
  <c r="M51" i="1"/>
  <c r="M48" i="1"/>
  <c r="M34" i="1"/>
  <c r="M33" i="1"/>
  <c r="M32" i="1"/>
  <c r="M31" i="1"/>
  <c r="M30" i="1"/>
  <c r="M29" i="1"/>
  <c r="X2" i="1"/>
  <c r="W2" i="1"/>
  <c r="Y2" i="1"/>
  <c r="AB2" i="1"/>
  <c r="X3" i="1"/>
  <c r="W3" i="1"/>
  <c r="Y3" i="1"/>
  <c r="AB3" i="1"/>
  <c r="X4" i="1"/>
  <c r="W4" i="1"/>
  <c r="Y4" i="1"/>
  <c r="AB4" i="1"/>
  <c r="X5" i="1"/>
  <c r="W5" i="1"/>
  <c r="Y5" i="1"/>
  <c r="AB5" i="1"/>
  <c r="X6" i="1"/>
  <c r="W6" i="1"/>
  <c r="Y6" i="1"/>
  <c r="AB6" i="1"/>
  <c r="X8" i="1"/>
  <c r="W8" i="1"/>
  <c r="Y8" i="1"/>
  <c r="AB8" i="1"/>
  <c r="X9" i="1"/>
  <c r="W9" i="1"/>
  <c r="Y9" i="1"/>
  <c r="AB9" i="1"/>
  <c r="X10" i="1"/>
  <c r="W10" i="1"/>
  <c r="Y10" i="1"/>
  <c r="AB10" i="1"/>
  <c r="T11" i="1"/>
  <c r="X11" i="1"/>
  <c r="W11" i="1"/>
  <c r="Y11" i="1"/>
  <c r="AB11" i="1"/>
  <c r="X12" i="1"/>
  <c r="W12" i="1"/>
  <c r="Y12" i="1"/>
  <c r="AB12" i="1"/>
  <c r="X13" i="1"/>
  <c r="W13" i="1"/>
  <c r="Y13" i="1"/>
  <c r="AB13" i="1"/>
  <c r="X14" i="1"/>
  <c r="W14" i="1"/>
  <c r="Y14" i="1"/>
  <c r="AB14" i="1"/>
  <c r="X19" i="1"/>
  <c r="W19" i="1"/>
  <c r="Y19" i="1"/>
  <c r="AB19" i="1"/>
  <c r="X20" i="1"/>
  <c r="W20" i="1"/>
  <c r="Y20" i="1"/>
  <c r="AB20" i="1"/>
  <c r="X21" i="1"/>
  <c r="W21" i="1"/>
  <c r="Y21" i="1"/>
  <c r="AB21" i="1"/>
  <c r="T22" i="1"/>
  <c r="X22" i="1"/>
  <c r="W22" i="1"/>
  <c r="Y22" i="1"/>
  <c r="AB22" i="1"/>
  <c r="Y23" i="1"/>
  <c r="AB23" i="1"/>
  <c r="Y24" i="1"/>
  <c r="AB24" i="1"/>
  <c r="Y25" i="1"/>
  <c r="AB25" i="1"/>
  <c r="Y26" i="1"/>
  <c r="S27" i="1"/>
  <c r="Y27" i="1"/>
  <c r="AB27" i="1"/>
  <c r="Y28" i="1"/>
  <c r="AB28" i="1"/>
  <c r="X29" i="1"/>
  <c r="W29" i="1"/>
  <c r="Y29" i="1"/>
  <c r="AB29" i="1"/>
  <c r="X30" i="1"/>
  <c r="W30" i="1"/>
  <c r="Y30" i="1"/>
  <c r="AB30" i="1"/>
  <c r="T31" i="1"/>
  <c r="X31" i="1"/>
  <c r="W31" i="1"/>
  <c r="Y31" i="1"/>
  <c r="AB31" i="1"/>
  <c r="X32" i="1"/>
  <c r="W32" i="1"/>
  <c r="Y32" i="1"/>
  <c r="AB32" i="1"/>
  <c r="X33" i="1"/>
  <c r="W33" i="1"/>
  <c r="Y33" i="1"/>
  <c r="AB33" i="1"/>
  <c r="T34" i="1"/>
  <c r="X34" i="1"/>
  <c r="W34" i="1"/>
  <c r="Y34" i="1"/>
  <c r="AB34" i="1"/>
  <c r="X35" i="1"/>
  <c r="W35" i="1"/>
  <c r="Y35" i="1"/>
  <c r="AB35" i="1"/>
  <c r="X36" i="1"/>
  <c r="W36" i="1"/>
  <c r="Y36" i="1"/>
  <c r="AB36" i="1"/>
  <c r="X37" i="1"/>
  <c r="W37" i="1"/>
  <c r="Y37" i="1"/>
  <c r="AB37" i="1"/>
  <c r="X38" i="1"/>
  <c r="W38" i="1"/>
  <c r="Y38" i="1"/>
  <c r="AB38" i="1"/>
  <c r="X39" i="1"/>
  <c r="W39" i="1"/>
  <c r="Y39" i="1"/>
  <c r="AB39" i="1"/>
  <c r="X40" i="1"/>
  <c r="W40" i="1"/>
  <c r="Y40" i="1"/>
  <c r="AB40" i="1"/>
  <c r="T41" i="1"/>
  <c r="X41" i="1"/>
  <c r="W41" i="1"/>
  <c r="Y41" i="1"/>
  <c r="AB41" i="1"/>
  <c r="X42" i="1"/>
  <c r="Y42" i="1"/>
  <c r="AB42" i="1"/>
  <c r="X43" i="1"/>
  <c r="W43" i="1"/>
  <c r="Y43" i="1"/>
  <c r="AB43" i="1"/>
  <c r="X44" i="1"/>
  <c r="W44" i="1"/>
  <c r="Y44" i="1"/>
  <c r="AB44" i="1"/>
  <c r="T45" i="1"/>
  <c r="X45" i="1"/>
  <c r="W45" i="1"/>
  <c r="Y45" i="1"/>
  <c r="AB45" i="1"/>
  <c r="X46" i="1"/>
  <c r="W46" i="1"/>
  <c r="Y46" i="1"/>
  <c r="AB46" i="1"/>
  <c r="X47" i="1"/>
  <c r="W47" i="1"/>
  <c r="Y47" i="1"/>
  <c r="AB47" i="1"/>
  <c r="T48" i="1"/>
  <c r="X48" i="1"/>
  <c r="W48" i="1"/>
  <c r="Y48" i="1"/>
  <c r="AB48" i="1"/>
  <c r="X49" i="1"/>
  <c r="W49" i="1"/>
  <c r="Y49" i="1"/>
  <c r="AB49" i="1"/>
  <c r="X50" i="1"/>
  <c r="W50" i="1"/>
  <c r="Y50" i="1"/>
  <c r="AB50" i="1"/>
  <c r="T51" i="1"/>
  <c r="X51" i="1"/>
  <c r="W51" i="1"/>
  <c r="Y51" i="1"/>
  <c r="AB51" i="1"/>
  <c r="X52" i="1"/>
  <c r="W52" i="1"/>
  <c r="Y52" i="1"/>
  <c r="AB52" i="1"/>
  <c r="X53" i="1"/>
  <c r="W53" i="1"/>
  <c r="Y53" i="1"/>
  <c r="AB53" i="1"/>
  <c r="T54" i="1"/>
  <c r="X54" i="1"/>
  <c r="W54" i="1"/>
  <c r="Y54" i="1"/>
  <c r="AB54" i="1"/>
  <c r="X55" i="1"/>
  <c r="W55" i="1"/>
  <c r="Y55" i="1"/>
  <c r="AB55" i="1"/>
  <c r="X56" i="1"/>
  <c r="W56" i="1"/>
  <c r="Y56" i="1"/>
  <c r="AB56" i="1"/>
  <c r="T57" i="1"/>
  <c r="X57" i="1"/>
  <c r="W57" i="1"/>
  <c r="Y57" i="1"/>
  <c r="AB57" i="1"/>
  <c r="X58" i="1"/>
  <c r="W58" i="1"/>
  <c r="Y58" i="1"/>
  <c r="AB58" i="1"/>
  <c r="X59" i="1"/>
  <c r="W59" i="1"/>
  <c r="Y59" i="1"/>
  <c r="AB59" i="1"/>
  <c r="T60" i="1"/>
  <c r="X60" i="1"/>
  <c r="W60" i="1"/>
  <c r="Y60" i="1"/>
  <c r="AB60" i="1"/>
  <c r="X61" i="1"/>
  <c r="W61" i="1"/>
  <c r="Y61" i="1"/>
  <c r="AB61" i="1"/>
  <c r="X62" i="1"/>
  <c r="W62" i="1"/>
  <c r="Y62" i="1"/>
  <c r="AB62" i="1"/>
  <c r="T63" i="1"/>
  <c r="X63" i="1"/>
  <c r="W63" i="1"/>
  <c r="Y63" i="1"/>
  <c r="AB63" i="1"/>
  <c r="Y64" i="1"/>
  <c r="AB64" i="1"/>
  <c r="Y65" i="1"/>
  <c r="AB65" i="1"/>
  <c r="Y66" i="1"/>
  <c r="AB66" i="1"/>
  <c r="Y67" i="1"/>
  <c r="AB67" i="1"/>
  <c r="Y68" i="1"/>
  <c r="AB68" i="1"/>
  <c r="Y69" i="1"/>
  <c r="AB69" i="1"/>
  <c r="Y70" i="1"/>
  <c r="AB70" i="1"/>
  <c r="Y71" i="1"/>
  <c r="AB71" i="1"/>
  <c r="Y72" i="1"/>
  <c r="AB72" i="1"/>
  <c r="Y73" i="1"/>
  <c r="AB73" i="1"/>
  <c r="Y76" i="1"/>
  <c r="AB76" i="1"/>
  <c r="X78" i="1"/>
  <c r="W78" i="1"/>
  <c r="Y78" i="1"/>
  <c r="AB78" i="1"/>
  <c r="X79" i="1"/>
  <c r="W79" i="1"/>
  <c r="Y79" i="1"/>
  <c r="AB79" i="1"/>
  <c r="T80" i="1"/>
  <c r="X80" i="1"/>
  <c r="W80" i="1"/>
  <c r="Y80" i="1"/>
  <c r="AB80" i="1"/>
  <c r="Y81" i="1"/>
  <c r="AB81" i="1"/>
  <c r="Y82" i="1"/>
  <c r="AB82" i="1"/>
  <c r="S83" i="1"/>
  <c r="Y83" i="1"/>
  <c r="AB83" i="1"/>
  <c r="X99" i="1"/>
  <c r="W99" i="1"/>
  <c r="Y99" i="1"/>
  <c r="AB99" i="1"/>
  <c r="X100" i="1"/>
  <c r="W100" i="1"/>
  <c r="Y100" i="1"/>
  <c r="AB100" i="1"/>
  <c r="X101" i="1"/>
  <c r="W101" i="1"/>
  <c r="Y101" i="1"/>
  <c r="AB101" i="1"/>
  <c r="Y102" i="1"/>
  <c r="AB102" i="1"/>
  <c r="Y103" i="1"/>
  <c r="AB103" i="1"/>
  <c r="S104" i="1"/>
  <c r="Y104" i="1"/>
  <c r="AB104" i="1"/>
  <c r="Y105" i="1"/>
  <c r="AB105" i="1"/>
  <c r="Y106" i="1"/>
  <c r="AB106" i="1"/>
  <c r="S107" i="1"/>
  <c r="Y107" i="1"/>
  <c r="AB107" i="1"/>
  <c r="Y108" i="1"/>
  <c r="AB108" i="1"/>
  <c r="Y109" i="1"/>
  <c r="AB109" i="1"/>
  <c r="Y110" i="1"/>
  <c r="AB110" i="1"/>
  <c r="Y111" i="1"/>
  <c r="AB111" i="1"/>
  <c r="Y115" i="1"/>
  <c r="AB115" i="1"/>
  <c r="Y116" i="1"/>
  <c r="AB116" i="1"/>
  <c r="S117" i="1"/>
  <c r="Y117" i="1"/>
  <c r="AB117" i="1"/>
  <c r="Y118" i="1"/>
  <c r="AB118" i="1"/>
  <c r="Y120" i="1"/>
  <c r="AB120" i="1"/>
  <c r="Y121" i="1"/>
  <c r="AB121" i="1"/>
  <c r="X122" i="1"/>
  <c r="W122" i="1"/>
  <c r="Y122" i="1"/>
  <c r="AB122" i="1"/>
  <c r="X123" i="1"/>
  <c r="W123" i="1"/>
  <c r="Y123" i="1"/>
  <c r="AB123" i="1"/>
  <c r="T124" i="1"/>
  <c r="X124" i="1"/>
  <c r="W124" i="1"/>
  <c r="Y124" i="1"/>
  <c r="AB124" i="1"/>
  <c r="Y125" i="1"/>
  <c r="AB125" i="1"/>
  <c r="Y126" i="1"/>
  <c r="AB126" i="1"/>
  <c r="S127" i="1"/>
  <c r="Y127" i="1"/>
  <c r="AB127" i="1"/>
  <c r="X129" i="1"/>
  <c r="W129" i="1"/>
  <c r="Y129" i="1"/>
  <c r="AB129" i="1"/>
  <c r="X130" i="1"/>
  <c r="W130" i="1"/>
  <c r="Y130" i="1"/>
  <c r="AB130" i="1"/>
  <c r="X131" i="1"/>
  <c r="W131" i="1"/>
  <c r="Y131" i="1"/>
  <c r="AB131" i="1"/>
  <c r="X132" i="1"/>
  <c r="W132" i="1"/>
  <c r="Y132" i="1"/>
  <c r="AB132" i="1"/>
  <c r="X136" i="1"/>
  <c r="W136" i="1"/>
  <c r="Y136" i="1"/>
  <c r="AB136" i="1"/>
  <c r="X137" i="1"/>
  <c r="W137" i="1"/>
  <c r="Y137" i="1"/>
  <c r="AB137" i="1"/>
  <c r="Y144" i="1"/>
  <c r="AB144" i="1"/>
  <c r="X145" i="1"/>
  <c r="W145" i="1"/>
  <c r="Y145" i="1"/>
  <c r="AB145" i="1"/>
  <c r="X146" i="1"/>
  <c r="W146" i="1"/>
  <c r="Y146" i="1"/>
  <c r="AB146" i="1"/>
  <c r="Y147" i="1"/>
  <c r="AB147" i="1"/>
  <c r="Y148" i="1"/>
  <c r="AB148" i="1"/>
  <c r="Y149" i="1"/>
  <c r="AB149" i="1"/>
  <c r="Y150" i="1"/>
  <c r="AB150" i="1"/>
  <c r="Y151" i="1"/>
  <c r="AB151" i="1"/>
  <c r="Y152" i="1"/>
  <c r="AB152" i="1"/>
  <c r="S153" i="1"/>
  <c r="Y153" i="1"/>
  <c r="AB153" i="1"/>
  <c r="Y154" i="1"/>
  <c r="AB154" i="1"/>
  <c r="Y155" i="1"/>
  <c r="AB155" i="1"/>
  <c r="S156" i="1"/>
  <c r="Y156" i="1"/>
  <c r="AB156" i="1"/>
  <c r="Y157" i="1"/>
  <c r="AB157" i="1"/>
  <c r="Y158" i="1"/>
  <c r="AB158" i="1"/>
  <c r="S159" i="1"/>
  <c r="Y159" i="1"/>
  <c r="AB159" i="1"/>
  <c r="Y160" i="1"/>
  <c r="AB160" i="1"/>
  <c r="Y161" i="1"/>
  <c r="AB161" i="1"/>
  <c r="S162" i="1"/>
  <c r="Y162" i="1"/>
  <c r="AB162" i="1"/>
  <c r="Y163" i="1"/>
  <c r="AB163" i="1"/>
  <c r="Y164" i="1"/>
  <c r="AB164" i="1"/>
  <c r="S165" i="1"/>
  <c r="Y165" i="1"/>
  <c r="AB165" i="1"/>
  <c r="Y166" i="1"/>
  <c r="AB166" i="1"/>
  <c r="Y167" i="1"/>
  <c r="AB167" i="1"/>
  <c r="S168" i="1"/>
  <c r="Y168" i="1"/>
  <c r="AB168" i="1"/>
  <c r="Y169" i="1"/>
  <c r="AB169" i="1"/>
  <c r="Y170" i="1"/>
  <c r="AB170" i="1"/>
  <c r="S171" i="1"/>
  <c r="Y171" i="1"/>
  <c r="AB171" i="1"/>
  <c r="Y172" i="1"/>
  <c r="AB172" i="1"/>
  <c r="Y173" i="1"/>
  <c r="AB173" i="1"/>
  <c r="Y174" i="1"/>
  <c r="AB174" i="1"/>
  <c r="AJ3" i="1"/>
  <c r="AJ4" i="1"/>
  <c r="AJ5" i="1"/>
  <c r="AJ6" i="1"/>
  <c r="AJ8" i="1"/>
  <c r="AJ9" i="1"/>
  <c r="AJ10" i="1"/>
  <c r="AJ11" i="1"/>
  <c r="AJ12" i="1"/>
  <c r="AJ13" i="1"/>
  <c r="AJ14"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6" i="1"/>
  <c r="AJ78" i="1"/>
  <c r="AJ79" i="1"/>
  <c r="AJ80" i="1"/>
  <c r="AJ81" i="1"/>
  <c r="AJ82" i="1"/>
  <c r="AJ83" i="1"/>
  <c r="AJ99" i="1"/>
  <c r="AJ100" i="1"/>
  <c r="AJ101" i="1"/>
  <c r="AJ102" i="1"/>
  <c r="AJ103" i="1"/>
  <c r="AJ104" i="1"/>
  <c r="AJ105" i="1"/>
  <c r="AJ106" i="1"/>
  <c r="AJ107" i="1"/>
  <c r="AJ108" i="1"/>
  <c r="AJ109" i="1"/>
  <c r="AJ110" i="1"/>
  <c r="AJ111" i="1"/>
  <c r="AJ115" i="1"/>
  <c r="AJ116" i="1"/>
  <c r="AJ117" i="1"/>
  <c r="AJ118" i="1"/>
  <c r="AJ120" i="1"/>
  <c r="AJ121" i="1"/>
  <c r="AJ122" i="1"/>
  <c r="AJ123" i="1"/>
  <c r="AJ124" i="1"/>
  <c r="AJ125" i="1"/>
  <c r="AJ126" i="1"/>
  <c r="AJ127" i="1"/>
  <c r="AJ129" i="1"/>
  <c r="AJ130" i="1"/>
  <c r="AJ131" i="1"/>
  <c r="AJ132" i="1"/>
  <c r="AJ136" i="1"/>
  <c r="AJ137"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2" i="1"/>
  <c r="D757" i="2"/>
  <c r="D793" i="2"/>
  <c r="D811" i="2"/>
  <c r="D829" i="2"/>
  <c r="D847" i="2"/>
  <c r="D865" i="2"/>
  <c r="D883" i="2"/>
  <c r="D60" i="2"/>
  <c r="D20" i="2"/>
  <c r="D21" i="2"/>
  <c r="D22" i="2"/>
  <c r="D23" i="2"/>
  <c r="D24" i="2"/>
  <c r="D25" i="2"/>
  <c r="D26" i="2"/>
  <c r="D27" i="2"/>
  <c r="D28" i="2"/>
  <c r="D29" i="2"/>
  <c r="D30" i="2"/>
  <c r="D31" i="2"/>
  <c r="D32" i="2"/>
  <c r="D33" i="2"/>
  <c r="D34" i="2"/>
  <c r="D35" i="2"/>
  <c r="D36" i="2"/>
  <c r="D38" i="2"/>
  <c r="D39" i="2"/>
  <c r="D40" i="2"/>
  <c r="D41" i="2"/>
  <c r="D42" i="2"/>
  <c r="D43" i="2"/>
  <c r="D44" i="2"/>
  <c r="D45" i="2"/>
  <c r="D46" i="2"/>
  <c r="D47" i="2"/>
  <c r="D48" i="2"/>
  <c r="D49" i="2"/>
  <c r="D50" i="2"/>
  <c r="D51" i="2"/>
  <c r="D52" i="2"/>
  <c r="D53" i="2"/>
  <c r="D54" i="2"/>
  <c r="D56" i="2"/>
  <c r="D57" i="2"/>
  <c r="D58" i="2"/>
  <c r="D59" i="2"/>
  <c r="D61" i="2"/>
  <c r="D62" i="2"/>
  <c r="D63" i="2"/>
  <c r="D64" i="2"/>
  <c r="D65" i="2"/>
  <c r="D66" i="2"/>
  <c r="D67" i="2"/>
  <c r="D68" i="2"/>
  <c r="D69" i="2"/>
  <c r="D70" i="2"/>
  <c r="D71" i="2"/>
  <c r="D72"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8" i="2"/>
  <c r="D129" i="2"/>
  <c r="D130" i="2"/>
  <c r="D131" i="2"/>
  <c r="D132" i="2"/>
  <c r="D133" i="2"/>
  <c r="D134" i="2"/>
  <c r="D135" i="2"/>
  <c r="D136" i="2"/>
  <c r="D137" i="2"/>
  <c r="D138" i="2"/>
  <c r="D139" i="2"/>
  <c r="D140" i="2"/>
  <c r="D141" i="2"/>
  <c r="D142" i="2"/>
  <c r="D143" i="2"/>
  <c r="D144" i="2"/>
  <c r="D146" i="2"/>
  <c r="D147" i="2"/>
  <c r="D148" i="2"/>
  <c r="D149" i="2"/>
  <c r="D150" i="2"/>
  <c r="D151" i="2"/>
  <c r="D152" i="2"/>
  <c r="D153" i="2"/>
  <c r="D154" i="2"/>
  <c r="D155" i="2"/>
  <c r="D156" i="2"/>
  <c r="D157" i="2"/>
  <c r="D158" i="2"/>
  <c r="D159" i="2"/>
  <c r="D160" i="2"/>
  <c r="D161" i="2"/>
  <c r="D162" i="2"/>
  <c r="D164" i="2"/>
  <c r="D165" i="2"/>
  <c r="D166" i="2"/>
  <c r="D167" i="2"/>
  <c r="D168" i="2"/>
  <c r="D169" i="2"/>
  <c r="D170" i="2"/>
  <c r="D171" i="2"/>
  <c r="D172" i="2"/>
  <c r="D173" i="2"/>
  <c r="D174" i="2"/>
  <c r="D175" i="2"/>
  <c r="D176" i="2"/>
  <c r="D177" i="2"/>
  <c r="D178" i="2"/>
  <c r="D179" i="2"/>
  <c r="D180" i="2"/>
  <c r="D182" i="2"/>
  <c r="D183" i="2"/>
  <c r="D184" i="2"/>
  <c r="D185" i="2"/>
  <c r="D186" i="2"/>
  <c r="D187" i="2"/>
  <c r="D188" i="2"/>
  <c r="D189" i="2"/>
  <c r="D190" i="2"/>
  <c r="D191" i="2"/>
  <c r="D192" i="2"/>
  <c r="D193" i="2"/>
  <c r="D194" i="2"/>
  <c r="D195" i="2"/>
  <c r="D196" i="2"/>
  <c r="D197" i="2"/>
  <c r="D198" i="2"/>
  <c r="D200" i="2"/>
  <c r="D201" i="2"/>
  <c r="D202" i="2"/>
  <c r="D203" i="2"/>
  <c r="D204" i="2"/>
  <c r="D205" i="2"/>
  <c r="D206" i="2"/>
  <c r="D207" i="2"/>
  <c r="D208" i="2"/>
  <c r="D209" i="2"/>
  <c r="D210" i="2"/>
  <c r="D211" i="2"/>
  <c r="D212" i="2"/>
  <c r="D213" i="2"/>
  <c r="D214" i="2"/>
  <c r="D215" i="2"/>
  <c r="D216" i="2"/>
  <c r="D218" i="2"/>
  <c r="D219" i="2"/>
  <c r="D220" i="2"/>
  <c r="D221" i="2"/>
  <c r="D222" i="2"/>
  <c r="D223" i="2"/>
  <c r="D224" i="2"/>
  <c r="D225" i="2"/>
  <c r="D226" i="2"/>
  <c r="D227" i="2"/>
  <c r="D228" i="2"/>
  <c r="D229" i="2"/>
  <c r="D230" i="2"/>
  <c r="D231" i="2"/>
  <c r="D232" i="2"/>
  <c r="D233" i="2"/>
  <c r="D234" i="2"/>
  <c r="D236" i="2"/>
  <c r="D237" i="2"/>
  <c r="D238" i="2"/>
  <c r="D239" i="2"/>
  <c r="D240" i="2"/>
  <c r="D241" i="2"/>
  <c r="D242" i="2"/>
  <c r="D243" i="2"/>
  <c r="D244" i="2"/>
  <c r="D245" i="2"/>
  <c r="D246" i="2"/>
  <c r="D247" i="2"/>
  <c r="D248" i="2"/>
  <c r="D249" i="2"/>
  <c r="D250" i="2"/>
  <c r="D251" i="2"/>
  <c r="D252" i="2"/>
  <c r="D254" i="2"/>
  <c r="D255" i="2"/>
  <c r="D256" i="2"/>
  <c r="D257" i="2"/>
  <c r="D258" i="2"/>
  <c r="D259" i="2"/>
  <c r="D260" i="2"/>
  <c r="D261" i="2"/>
  <c r="D262" i="2"/>
  <c r="D263" i="2"/>
  <c r="D264" i="2"/>
  <c r="D265" i="2"/>
  <c r="D266" i="2"/>
  <c r="D267" i="2"/>
  <c r="D268" i="2"/>
  <c r="D269" i="2"/>
  <c r="D270" i="2"/>
  <c r="D272" i="2"/>
  <c r="D273" i="2"/>
  <c r="D274" i="2"/>
  <c r="D275" i="2"/>
  <c r="D276" i="2"/>
  <c r="D277" i="2"/>
  <c r="D278" i="2"/>
  <c r="D279" i="2"/>
  <c r="D280" i="2"/>
  <c r="D281" i="2"/>
  <c r="D282" i="2"/>
  <c r="D283" i="2"/>
  <c r="D284" i="2"/>
  <c r="D285" i="2"/>
  <c r="D286" i="2"/>
  <c r="D287" i="2"/>
  <c r="D288" i="2"/>
  <c r="D290" i="2"/>
  <c r="D291" i="2"/>
  <c r="D292" i="2"/>
  <c r="D293" i="2"/>
  <c r="D294" i="2"/>
  <c r="D295" i="2"/>
  <c r="D296" i="2"/>
  <c r="D297" i="2"/>
  <c r="D298" i="2"/>
  <c r="D299" i="2"/>
  <c r="D300" i="2"/>
  <c r="D301" i="2"/>
  <c r="D302" i="2"/>
  <c r="D303" i="2"/>
  <c r="D304" i="2"/>
  <c r="D305" i="2"/>
  <c r="D306" i="2"/>
  <c r="D308" i="2"/>
  <c r="D309" i="2"/>
  <c r="D310" i="2"/>
  <c r="D311" i="2"/>
  <c r="D312" i="2"/>
  <c r="D313" i="2"/>
  <c r="D314" i="2"/>
  <c r="D315" i="2"/>
  <c r="D316" i="2"/>
  <c r="D317" i="2"/>
  <c r="D318" i="2"/>
  <c r="D319" i="2"/>
  <c r="D320" i="2"/>
  <c r="D321" i="2"/>
  <c r="D322" i="2"/>
  <c r="D323" i="2"/>
  <c r="D324" i="2"/>
  <c r="D326" i="2"/>
  <c r="D327" i="2"/>
  <c r="D328" i="2"/>
  <c r="D329" i="2"/>
  <c r="D330" i="2"/>
  <c r="D331" i="2"/>
  <c r="D332" i="2"/>
  <c r="D333" i="2"/>
  <c r="D334" i="2"/>
  <c r="D335" i="2"/>
  <c r="D336" i="2"/>
  <c r="D337" i="2"/>
  <c r="D338" i="2"/>
  <c r="D339" i="2"/>
  <c r="D340" i="2"/>
  <c r="D341" i="2"/>
  <c r="D342" i="2"/>
  <c r="D344" i="2"/>
  <c r="D345" i="2"/>
  <c r="D346" i="2"/>
  <c r="D347" i="2"/>
  <c r="D348" i="2"/>
  <c r="D349" i="2"/>
  <c r="D350" i="2"/>
  <c r="D351" i="2"/>
  <c r="D352" i="2"/>
  <c r="D353" i="2"/>
  <c r="D354" i="2"/>
  <c r="D355" i="2"/>
  <c r="D356" i="2"/>
  <c r="D357" i="2"/>
  <c r="D358" i="2"/>
  <c r="D359" i="2"/>
  <c r="D360" i="2"/>
  <c r="D362" i="2"/>
  <c r="D363" i="2"/>
  <c r="D364" i="2"/>
  <c r="D365" i="2"/>
  <c r="D366" i="2"/>
  <c r="D367" i="2"/>
  <c r="D368" i="2"/>
  <c r="D369" i="2"/>
  <c r="D370" i="2"/>
  <c r="D371" i="2"/>
  <c r="D372" i="2"/>
  <c r="D373" i="2"/>
  <c r="D374" i="2"/>
  <c r="D375" i="2"/>
  <c r="D376" i="2"/>
  <c r="D377" i="2"/>
  <c r="D378" i="2"/>
  <c r="D380" i="2"/>
  <c r="D381" i="2"/>
  <c r="D382" i="2"/>
  <c r="D383" i="2"/>
  <c r="D384" i="2"/>
  <c r="D385" i="2"/>
  <c r="D386" i="2"/>
  <c r="D387" i="2"/>
  <c r="D388" i="2"/>
  <c r="D389" i="2"/>
  <c r="D390" i="2"/>
  <c r="D391" i="2"/>
  <c r="D392" i="2"/>
  <c r="D393" i="2"/>
  <c r="D394" i="2"/>
  <c r="D395" i="2"/>
  <c r="D396" i="2"/>
  <c r="D416" i="2"/>
  <c r="D417" i="2"/>
  <c r="D418" i="2"/>
  <c r="D419" i="2"/>
  <c r="D420" i="2"/>
  <c r="D421" i="2"/>
  <c r="D422" i="2"/>
  <c r="D423" i="2"/>
  <c r="D424" i="2"/>
  <c r="D425" i="2"/>
  <c r="D426" i="2"/>
  <c r="D427" i="2"/>
  <c r="D428" i="2"/>
  <c r="D429" i="2"/>
  <c r="D430" i="2"/>
  <c r="D431" i="2"/>
  <c r="D432" i="2"/>
  <c r="D452" i="2"/>
  <c r="D453" i="2"/>
  <c r="D454" i="2"/>
  <c r="D455" i="2"/>
  <c r="D456" i="2"/>
  <c r="D457" i="2"/>
  <c r="D458" i="2"/>
  <c r="D459" i="2"/>
  <c r="D460" i="2"/>
  <c r="D461" i="2"/>
  <c r="D462" i="2"/>
  <c r="D463" i="2"/>
  <c r="D464" i="2"/>
  <c r="D465" i="2"/>
  <c r="D466" i="2"/>
  <c r="D467" i="2"/>
  <c r="D468" i="2"/>
  <c r="D506" i="2"/>
  <c r="D507" i="2"/>
  <c r="D508" i="2"/>
  <c r="D509" i="2"/>
  <c r="D510" i="2"/>
  <c r="D511" i="2"/>
  <c r="D512" i="2"/>
  <c r="D513" i="2"/>
  <c r="D514" i="2"/>
  <c r="D515" i="2"/>
  <c r="D516" i="2"/>
  <c r="D517" i="2"/>
  <c r="D518" i="2"/>
  <c r="D519" i="2"/>
  <c r="D520" i="2"/>
  <c r="D521" i="2"/>
  <c r="D522" i="2"/>
  <c r="D524" i="2"/>
  <c r="D525" i="2"/>
  <c r="D526" i="2"/>
  <c r="D527" i="2"/>
  <c r="D528" i="2"/>
  <c r="D529" i="2"/>
  <c r="D530" i="2"/>
  <c r="D531" i="2"/>
  <c r="D532" i="2"/>
  <c r="D533" i="2"/>
  <c r="D534" i="2"/>
  <c r="D535" i="2"/>
  <c r="D536" i="2"/>
  <c r="D537" i="2"/>
  <c r="D538" i="2"/>
  <c r="D539" i="2"/>
  <c r="D540" i="2"/>
  <c r="D542" i="2"/>
  <c r="D543" i="2"/>
  <c r="D544" i="2"/>
  <c r="D545" i="2"/>
  <c r="D546" i="2"/>
  <c r="D547" i="2"/>
  <c r="D548" i="2"/>
  <c r="D549" i="2"/>
  <c r="D550" i="2"/>
  <c r="D551" i="2"/>
  <c r="D552" i="2"/>
  <c r="D553" i="2"/>
  <c r="D554" i="2"/>
  <c r="D555" i="2"/>
  <c r="D556" i="2"/>
  <c r="D557" i="2"/>
  <c r="D558" i="2"/>
  <c r="D578" i="2"/>
  <c r="D579" i="2"/>
  <c r="D580" i="2"/>
  <c r="D581" i="2"/>
  <c r="D582" i="2"/>
  <c r="D583" i="2"/>
  <c r="D584" i="2"/>
  <c r="D585" i="2"/>
  <c r="D586" i="2"/>
  <c r="D587" i="2"/>
  <c r="D588" i="2"/>
  <c r="D589" i="2"/>
  <c r="D590" i="2"/>
  <c r="D591" i="2"/>
  <c r="D592" i="2"/>
  <c r="D593" i="2"/>
  <c r="D594" i="2"/>
  <c r="D596" i="2"/>
  <c r="D597" i="2"/>
  <c r="D598" i="2"/>
  <c r="D599" i="2"/>
  <c r="D600" i="2"/>
  <c r="D601" i="2"/>
  <c r="D602" i="2"/>
  <c r="D603" i="2"/>
  <c r="D604" i="2"/>
  <c r="D605" i="2"/>
  <c r="D606" i="2"/>
  <c r="D607" i="2"/>
  <c r="D608" i="2"/>
  <c r="D609" i="2"/>
  <c r="D610" i="2"/>
  <c r="D611" i="2"/>
  <c r="D612" i="2"/>
  <c r="D632" i="2"/>
  <c r="D633" i="2"/>
  <c r="D634" i="2"/>
  <c r="D635" i="2"/>
  <c r="D636" i="2"/>
  <c r="D637" i="2"/>
  <c r="D638" i="2"/>
  <c r="D639" i="2"/>
  <c r="D640" i="2"/>
  <c r="D641" i="2"/>
  <c r="D642" i="2"/>
  <c r="D643" i="2"/>
  <c r="D644" i="2"/>
  <c r="D645" i="2"/>
  <c r="D646" i="2"/>
  <c r="D647" i="2"/>
  <c r="D648" i="2"/>
  <c r="D650" i="2"/>
  <c r="D651" i="2"/>
  <c r="D652" i="2"/>
  <c r="D653" i="2"/>
  <c r="D654" i="2"/>
  <c r="D655" i="2"/>
  <c r="D656" i="2"/>
  <c r="D657" i="2"/>
  <c r="D658" i="2"/>
  <c r="D659" i="2"/>
  <c r="D660" i="2"/>
  <c r="D661" i="2"/>
  <c r="D662" i="2"/>
  <c r="D663" i="2"/>
  <c r="D664" i="2"/>
  <c r="D665" i="2"/>
  <c r="D666" i="2"/>
  <c r="D668" i="2"/>
  <c r="D669" i="2"/>
  <c r="D670" i="2"/>
  <c r="D671" i="2"/>
  <c r="D672" i="2"/>
  <c r="D673" i="2"/>
  <c r="D674" i="2"/>
  <c r="D675" i="2"/>
  <c r="D676" i="2"/>
  <c r="D677" i="2"/>
  <c r="D678" i="2"/>
  <c r="D679" i="2"/>
  <c r="D680" i="2"/>
  <c r="D681" i="2"/>
  <c r="D682" i="2"/>
  <c r="D683" i="2"/>
  <c r="D684" i="2"/>
  <c r="D704" i="2"/>
  <c r="D705" i="2"/>
  <c r="D706" i="2"/>
  <c r="D707" i="2"/>
  <c r="D708" i="2"/>
  <c r="D709" i="2"/>
  <c r="D710" i="2"/>
  <c r="D711" i="2"/>
  <c r="D712" i="2"/>
  <c r="D713" i="2"/>
  <c r="D714" i="2"/>
  <c r="D715" i="2"/>
  <c r="D716" i="2"/>
  <c r="D717" i="2"/>
  <c r="D718" i="2"/>
  <c r="D719" i="2"/>
  <c r="D720" i="2"/>
  <c r="D740" i="2"/>
  <c r="D741" i="2"/>
  <c r="D742" i="2"/>
  <c r="D743" i="2"/>
  <c r="D744" i="2"/>
  <c r="D745" i="2"/>
  <c r="D746" i="2"/>
  <c r="D747" i="2"/>
  <c r="D748" i="2"/>
  <c r="D749" i="2"/>
  <c r="D750" i="2"/>
  <c r="D751" i="2"/>
  <c r="D752" i="2"/>
  <c r="D753" i="2"/>
  <c r="D754" i="2"/>
  <c r="D755" i="2"/>
  <c r="D756" i="2"/>
  <c r="D776" i="2"/>
  <c r="D777" i="2"/>
  <c r="D778" i="2"/>
  <c r="D779" i="2"/>
  <c r="D780" i="2"/>
  <c r="D781" i="2"/>
  <c r="D782" i="2"/>
  <c r="D783" i="2"/>
  <c r="D784" i="2"/>
  <c r="D785" i="2"/>
  <c r="D786" i="2"/>
  <c r="D787" i="2"/>
  <c r="D788" i="2"/>
  <c r="D789" i="2"/>
  <c r="D790" i="2"/>
  <c r="D791" i="2"/>
  <c r="D792" i="2"/>
  <c r="D794" i="2"/>
  <c r="D795" i="2"/>
  <c r="D796" i="2"/>
  <c r="D797" i="2"/>
  <c r="D798" i="2"/>
  <c r="D799" i="2"/>
  <c r="D800" i="2"/>
  <c r="D801" i="2"/>
  <c r="D802" i="2"/>
  <c r="D803" i="2"/>
  <c r="D804" i="2"/>
  <c r="D805" i="2"/>
  <c r="D806" i="2"/>
  <c r="D807" i="2"/>
  <c r="D808" i="2"/>
  <c r="D809" i="2"/>
  <c r="D810" i="2"/>
  <c r="D812" i="2"/>
  <c r="D813" i="2"/>
  <c r="D814" i="2"/>
  <c r="D815" i="2"/>
  <c r="D816" i="2"/>
  <c r="D817" i="2"/>
  <c r="D818" i="2"/>
  <c r="D819" i="2"/>
  <c r="D820" i="2"/>
  <c r="D821" i="2"/>
  <c r="D822" i="2"/>
  <c r="D823" i="2"/>
  <c r="D824" i="2"/>
  <c r="D825" i="2"/>
  <c r="D826" i="2"/>
  <c r="D827" i="2"/>
  <c r="D828" i="2"/>
  <c r="D830" i="2"/>
  <c r="D831" i="2"/>
  <c r="D832" i="2"/>
  <c r="D833" i="2"/>
  <c r="D834" i="2"/>
  <c r="D835" i="2"/>
  <c r="D836" i="2"/>
  <c r="D837" i="2"/>
  <c r="D838" i="2"/>
  <c r="D839" i="2"/>
  <c r="D840" i="2"/>
  <c r="D841" i="2"/>
  <c r="D842" i="2"/>
  <c r="D843" i="2"/>
  <c r="D844" i="2"/>
  <c r="D845" i="2"/>
  <c r="D846" i="2"/>
  <c r="D848" i="2"/>
  <c r="D849" i="2"/>
  <c r="D850" i="2"/>
  <c r="D851" i="2"/>
  <c r="D852" i="2"/>
  <c r="D853" i="2"/>
  <c r="D854" i="2"/>
  <c r="D855" i="2"/>
  <c r="D856" i="2"/>
  <c r="D857" i="2"/>
  <c r="D858" i="2"/>
  <c r="D859" i="2"/>
  <c r="D860" i="2"/>
  <c r="D861" i="2"/>
  <c r="D862" i="2"/>
  <c r="D863" i="2"/>
  <c r="D864" i="2"/>
  <c r="D866" i="2"/>
  <c r="D867" i="2"/>
  <c r="D868" i="2"/>
  <c r="D869" i="2"/>
  <c r="D870" i="2"/>
  <c r="D871" i="2"/>
  <c r="D872" i="2"/>
  <c r="D873" i="2"/>
  <c r="D874" i="2"/>
  <c r="D875" i="2"/>
  <c r="D876" i="2"/>
  <c r="D877" i="2"/>
  <c r="D878" i="2"/>
  <c r="D879" i="2"/>
  <c r="D880" i="2"/>
  <c r="D881" i="2"/>
  <c r="D882" i="2"/>
  <c r="X64" i="1"/>
  <c r="W64" i="1"/>
  <c r="X65" i="1"/>
  <c r="W65" i="1"/>
  <c r="X66" i="1"/>
  <c r="W66" i="1"/>
  <c r="X67" i="1"/>
  <c r="W67" i="1"/>
  <c r="X68" i="1"/>
  <c r="W68" i="1"/>
  <c r="X69" i="1"/>
  <c r="W69" i="1"/>
  <c r="X70" i="1"/>
  <c r="W70" i="1"/>
  <c r="X71" i="1"/>
  <c r="W71" i="1"/>
  <c r="X72" i="1"/>
  <c r="W72" i="1"/>
  <c r="X73" i="1"/>
  <c r="W73" i="1"/>
  <c r="X76" i="1"/>
  <c r="W76" i="1"/>
  <c r="X81" i="1"/>
  <c r="W81" i="1"/>
  <c r="X82" i="1"/>
  <c r="W82" i="1"/>
  <c r="X83" i="1"/>
  <c r="W83" i="1"/>
  <c r="X102" i="1"/>
  <c r="W102" i="1"/>
  <c r="X103" i="1"/>
  <c r="W103" i="1"/>
  <c r="X104" i="1"/>
  <c r="W104" i="1"/>
  <c r="X105" i="1"/>
  <c r="W105" i="1"/>
  <c r="X106" i="1"/>
  <c r="W106" i="1"/>
  <c r="X107" i="1"/>
  <c r="W107" i="1"/>
  <c r="X108" i="1"/>
  <c r="W108" i="1"/>
  <c r="X109" i="1"/>
  <c r="W109" i="1"/>
  <c r="X110" i="1"/>
  <c r="W110" i="1"/>
  <c r="X111" i="1"/>
  <c r="W111" i="1"/>
  <c r="X115" i="1"/>
  <c r="W115" i="1"/>
  <c r="X116" i="1"/>
  <c r="W116" i="1"/>
  <c r="X117" i="1"/>
  <c r="W117" i="1"/>
  <c r="X118" i="1"/>
  <c r="W118" i="1"/>
  <c r="X120" i="1"/>
  <c r="W120" i="1"/>
  <c r="X121" i="1"/>
  <c r="W121" i="1"/>
  <c r="X125" i="1"/>
  <c r="W125" i="1"/>
  <c r="X126" i="1"/>
  <c r="W126" i="1"/>
  <c r="X127" i="1"/>
  <c r="W127" i="1"/>
  <c r="X144" i="1"/>
  <c r="W144" i="1"/>
  <c r="X147" i="1"/>
  <c r="W147" i="1"/>
  <c r="X148" i="1"/>
  <c r="W148" i="1"/>
  <c r="X149" i="1"/>
  <c r="W149" i="1"/>
  <c r="X150" i="1"/>
  <c r="W150" i="1"/>
  <c r="X151" i="1"/>
  <c r="W151" i="1"/>
  <c r="X152" i="1"/>
  <c r="W152" i="1"/>
  <c r="X153" i="1"/>
  <c r="W153" i="1"/>
  <c r="X154" i="1"/>
  <c r="W154" i="1"/>
  <c r="X155" i="1"/>
  <c r="W155" i="1"/>
  <c r="X156" i="1"/>
  <c r="W156" i="1"/>
  <c r="X157" i="1"/>
  <c r="W157" i="1"/>
  <c r="X158" i="1"/>
  <c r="W158" i="1"/>
  <c r="X159" i="1"/>
  <c r="W159" i="1"/>
  <c r="X160" i="1"/>
  <c r="W160" i="1"/>
  <c r="X161" i="1"/>
  <c r="W161" i="1"/>
  <c r="X162" i="1"/>
  <c r="W162" i="1"/>
  <c r="X163" i="1"/>
  <c r="W163" i="1"/>
  <c r="X164" i="1"/>
  <c r="W164" i="1"/>
  <c r="X165" i="1"/>
  <c r="W165" i="1"/>
  <c r="X166" i="1"/>
  <c r="W166" i="1"/>
  <c r="X167" i="1"/>
  <c r="W167" i="1"/>
  <c r="X168" i="1"/>
  <c r="W168" i="1"/>
  <c r="X169" i="1"/>
  <c r="W169" i="1"/>
  <c r="X170" i="1"/>
  <c r="W170" i="1"/>
  <c r="X171" i="1"/>
  <c r="W171" i="1"/>
  <c r="X172" i="1"/>
  <c r="W172" i="1"/>
  <c r="X173" i="1"/>
  <c r="W173" i="1"/>
  <c r="X174" i="1"/>
  <c r="W174" i="1"/>
  <c r="X23" i="1"/>
  <c r="W23" i="1"/>
  <c r="X24" i="1"/>
  <c r="W24" i="1"/>
  <c r="X25" i="1"/>
  <c r="W25" i="1"/>
  <c r="X26" i="1"/>
  <c r="W26" i="1"/>
  <c r="X27" i="1"/>
  <c r="W27" i="1"/>
  <c r="X28" i="1"/>
  <c r="W28" i="1"/>
  <c r="M83" i="1"/>
  <c r="M82" i="1"/>
  <c r="M81" i="1"/>
  <c r="M111" i="1"/>
  <c r="M110" i="1"/>
  <c r="M109" i="1"/>
  <c r="M108" i="1"/>
  <c r="N27" i="1"/>
  <c r="M27" i="1"/>
  <c r="N26" i="1"/>
  <c r="M26" i="1"/>
  <c r="N25" i="1"/>
  <c r="M25" i="1"/>
  <c r="N127" i="1"/>
  <c r="M127" i="1"/>
  <c r="N126" i="1"/>
  <c r="M126" i="1"/>
  <c r="N125" i="1"/>
  <c r="M125" i="1"/>
  <c r="M24" i="1"/>
  <c r="M23" i="1"/>
  <c r="N38" i="1"/>
  <c r="N37" i="1"/>
  <c r="N36" i="1"/>
  <c r="N35" i="1"/>
  <c r="M174" i="1"/>
  <c r="M173" i="1"/>
  <c r="M137" i="1"/>
  <c r="M136" i="1"/>
  <c r="M117" i="1"/>
  <c r="M116" i="1"/>
  <c r="M115" i="1"/>
  <c r="M171" i="1"/>
  <c r="M170" i="1"/>
  <c r="M169" i="1"/>
  <c r="M168" i="1"/>
  <c r="M167" i="1"/>
  <c r="M166" i="1"/>
  <c r="M165" i="1"/>
  <c r="M164" i="1"/>
  <c r="M163" i="1"/>
  <c r="M162" i="1"/>
  <c r="M161" i="1"/>
  <c r="M160" i="1"/>
  <c r="M159" i="1"/>
  <c r="M158" i="1"/>
  <c r="M157" i="1"/>
  <c r="M156" i="1"/>
  <c r="M155" i="1"/>
  <c r="M154" i="1"/>
  <c r="M153" i="1"/>
  <c r="M152" i="1"/>
  <c r="M151" i="1"/>
  <c r="N124" i="1"/>
  <c r="M124" i="1"/>
  <c r="N123" i="1"/>
  <c r="M123" i="1"/>
  <c r="M122" i="1"/>
  <c r="N122" i="1"/>
  <c r="M118" i="1"/>
  <c r="N107" i="1"/>
  <c r="M107" i="1"/>
  <c r="N106" i="1"/>
  <c r="M106" i="1"/>
  <c r="N105" i="1"/>
  <c r="M105" i="1"/>
  <c r="N104" i="1"/>
  <c r="M104" i="1"/>
  <c r="N103" i="1"/>
  <c r="M103" i="1"/>
  <c r="N102" i="1"/>
  <c r="M102" i="1"/>
  <c r="M66" i="1"/>
  <c r="M65" i="1"/>
  <c r="N129" i="1"/>
  <c r="M129" i="1"/>
  <c r="N130" i="1"/>
  <c r="M130" i="1"/>
  <c r="N131" i="1"/>
  <c r="M131" i="1"/>
  <c r="N132" i="1"/>
  <c r="M132" i="1"/>
  <c r="N99" i="1"/>
  <c r="M99" i="1"/>
  <c r="N100" i="1"/>
  <c r="M100" i="1"/>
  <c r="N101" i="1"/>
  <c r="M101" i="1"/>
  <c r="M80" i="1"/>
  <c r="M79" i="1"/>
  <c r="M78" i="1"/>
  <c r="N63" i="1"/>
  <c r="M63" i="1"/>
  <c r="N62" i="1"/>
  <c r="M62" i="1"/>
  <c r="N61" i="1"/>
  <c r="M61" i="1"/>
  <c r="N60" i="1"/>
  <c r="M60" i="1"/>
  <c r="N59" i="1"/>
  <c r="M59" i="1"/>
  <c r="N58" i="1"/>
  <c r="M58" i="1"/>
  <c r="M53" i="1"/>
  <c r="M54" i="1"/>
  <c r="M55" i="1"/>
  <c r="M56" i="1"/>
  <c r="M57" i="1"/>
  <c r="M52" i="1"/>
  <c r="M50" i="1"/>
  <c r="M49" i="1"/>
  <c r="M47" i="1"/>
  <c r="M46" i="1"/>
  <c r="M45" i="1"/>
  <c r="M44" i="1"/>
  <c r="M43" i="1"/>
  <c r="M42" i="1"/>
  <c r="N41" i="1"/>
  <c r="M41" i="1"/>
  <c r="N40" i="1"/>
  <c r="M40" i="1"/>
  <c r="N39" i="1"/>
  <c r="M39" i="1"/>
  <c r="N22" i="1"/>
  <c r="M22" i="1"/>
  <c r="N21" i="1"/>
  <c r="M21" i="1"/>
  <c r="N20" i="1"/>
  <c r="M20" i="1"/>
  <c r="M19" i="1"/>
  <c r="N19" i="1"/>
  <c r="N14" i="1"/>
  <c r="M14" i="1"/>
  <c r="N13" i="1"/>
  <c r="M13" i="1"/>
  <c r="N12" i="1"/>
  <c r="M12" i="1"/>
  <c r="N10" i="1"/>
  <c r="N11" i="1"/>
  <c r="N9" i="1"/>
  <c r="M10" i="1"/>
  <c r="M11" i="1"/>
  <c r="M9" i="1"/>
  <c r="N8" i="1"/>
  <c r="M8" i="1"/>
  <c r="M4" i="1"/>
  <c r="M5" i="1"/>
  <c r="M2" i="1"/>
  <c r="M3" i="1"/>
  <c r="M6" i="1"/>
  <c r="AB26" i="1"/>
  <c r="W42" i="1"/>
</calcChain>
</file>

<file path=xl/comments1.xml><?xml version="1.0" encoding="utf-8"?>
<comments xmlns="http://schemas.openxmlformats.org/spreadsheetml/2006/main">
  <authors>
    <author>Brooke Macnamara</author>
    <author>Beau</author>
    <author>Beau Lawrence Gamble</author>
  </authors>
  <commentList>
    <comment ref="B1" authorId="0" shapeId="0">
      <text>
        <r>
          <rPr>
            <sz val="9"/>
            <color indexed="81"/>
            <rFont val="Calibri"/>
            <family val="2"/>
          </rPr>
          <t xml:space="preserve">Article count (we report the number of "studies" included in the meta-analysis as the number of separate articles)
</t>
        </r>
      </text>
    </comment>
    <comment ref="C1" authorId="0" shapeId="0">
      <text>
        <r>
          <rPr>
            <sz val="9"/>
            <color indexed="81"/>
            <rFont val="Calibri"/>
            <family val="2"/>
          </rPr>
          <t xml:space="preserve">Study number
</t>
        </r>
      </text>
    </comment>
    <comment ref="G1" authorId="0" shapeId="0">
      <text>
        <r>
          <rPr>
            <b/>
            <sz val="9"/>
            <color indexed="81"/>
            <rFont val="Calibri"/>
            <family val="2"/>
          </rPr>
          <t>S#</t>
        </r>
        <r>
          <rPr>
            <sz val="9"/>
            <color indexed="81"/>
            <rFont val="Calibri"/>
            <family val="2"/>
          </rPr>
          <t xml:space="preserve"> = multiple samples within a document (S1 = first independent sample, S2 = second independent sample, etc.)
</t>
        </r>
        <r>
          <rPr>
            <b/>
            <sz val="9"/>
            <color indexed="81"/>
            <rFont val="Calibri"/>
            <family val="2"/>
          </rPr>
          <t>FT#</t>
        </r>
        <r>
          <rPr>
            <sz val="9"/>
            <color indexed="81"/>
            <rFont val="Calibri"/>
            <family val="2"/>
          </rPr>
          <t xml:space="preserve"> = multiple measures of specificity of future thinking administered to the same sample (FT1 = first measure of specificity of future thinking, FT2 = second measure of specificity of future thinking, etc.)
</t>
        </r>
        <r>
          <rPr>
            <b/>
            <sz val="9"/>
            <color indexed="81"/>
            <rFont val="Calibri"/>
            <family val="2"/>
          </rPr>
          <t>D#</t>
        </r>
        <r>
          <rPr>
            <sz val="9"/>
            <color indexed="81"/>
            <rFont val="Calibri"/>
            <family val="2"/>
          </rPr>
          <t xml:space="preserve"> = multiple measures of depression (D1 = first depression measure, D2 = second depression measure, etc.)
Gray rows will indicate data used to calculate a weighted average effect size from multiple measures of specificity of future thinking.
</t>
        </r>
        <r>
          <rPr>
            <b/>
            <sz val="9"/>
            <color indexed="81"/>
            <rFont val="Calibri"/>
            <family val="2"/>
          </rPr>
          <t>EM#</t>
        </r>
        <r>
          <rPr>
            <sz val="9"/>
            <color indexed="81"/>
            <rFont val="Calibri"/>
            <family val="2"/>
          </rPr>
          <t xml:space="preserve"> = multiple conditions for emotional valence of future events (e.g., positive vs negative vs neutral)</t>
        </r>
      </text>
    </comment>
    <comment ref="H1" authorId="1" shapeId="0">
      <text>
        <r>
          <rPr>
            <sz val="9"/>
            <color indexed="81"/>
            <rFont val="Calibri"/>
            <family val="2"/>
            <scheme val="minor"/>
          </rPr>
          <t>Information about study population (e.g., undergraduates, hospitalised patients with MDD, etc.)</t>
        </r>
      </text>
    </comment>
    <comment ref="I1" authorId="0" shapeId="0">
      <text>
        <r>
          <rPr>
            <sz val="9"/>
            <color indexed="81"/>
            <rFont val="Calibri"/>
            <family val="2"/>
          </rPr>
          <t>Sample size</t>
        </r>
      </text>
    </comment>
    <comment ref="J1" authorId="1" shapeId="0">
      <text>
        <r>
          <rPr>
            <b/>
            <sz val="9"/>
            <color indexed="81"/>
            <rFont val="Tahoma"/>
            <family val="2"/>
          </rPr>
          <t>Beau:</t>
        </r>
        <r>
          <rPr>
            <sz val="9"/>
            <color indexed="81"/>
            <rFont val="Tahoma"/>
            <family val="2"/>
          </rPr>
          <t xml:space="preserve">
size of the control group (for categorical studies only)
</t>
        </r>
      </text>
    </comment>
    <comment ref="K1" authorId="1" shapeId="0">
      <text>
        <r>
          <rPr>
            <b/>
            <sz val="9"/>
            <color indexed="81"/>
            <rFont val="Tahoma"/>
            <family val="2"/>
          </rPr>
          <t>Beau:</t>
        </r>
        <r>
          <rPr>
            <sz val="9"/>
            <color indexed="81"/>
            <rFont val="Tahoma"/>
            <family val="2"/>
          </rPr>
          <t xml:space="preserve">
Beau:
size of the depressed/dysphoric group (for categorical studies only)
</t>
        </r>
      </text>
    </comment>
    <comment ref="L1" authorId="0" shapeId="0">
      <text>
        <r>
          <rPr>
            <sz val="9"/>
            <color indexed="81"/>
            <rFont val="Calibri"/>
            <family val="2"/>
          </rPr>
          <t>Indicates the page where the final sample size entered into analysis was found.
Page numbers could vary across versions of a publication (e.g., if accessing an author's proof or a reprint).</t>
        </r>
      </text>
    </comment>
    <comment ref="M1" authorId="1" shapeId="0">
      <text>
        <r>
          <rPr>
            <sz val="9"/>
            <color indexed="81"/>
            <rFont val="Tahoma"/>
            <family val="2"/>
          </rPr>
          <t>Proportion of the sample reported as female</t>
        </r>
      </text>
    </comment>
    <comment ref="N1" authorId="1" shapeId="0">
      <text>
        <r>
          <rPr>
            <sz val="9"/>
            <color indexed="81"/>
            <rFont val="Calibri"/>
            <family val="2"/>
            <scheme val="minor"/>
          </rPr>
          <t>Mean age of sample in years.</t>
        </r>
      </text>
    </comment>
    <comment ref="O1" authorId="0" shapeId="0">
      <text>
        <r>
          <rPr>
            <sz val="9"/>
            <color indexed="81"/>
            <rFont val="Calibri"/>
            <family val="2"/>
          </rPr>
          <t>Description of the measure used to diagnose or quantify depression or depressive symptoms.
Gray cells describe multiple measures of depression or depressive symptoms.</t>
        </r>
      </text>
    </comment>
    <comment ref="P1" authorId="0" shapeId="0">
      <text>
        <r>
          <rPr>
            <sz val="9"/>
            <color indexed="81"/>
            <rFont val="Calibri"/>
            <family val="2"/>
          </rPr>
          <t xml:space="preserve">Description of the primary measure of future thinking (e.g., Future Event Task; Prospective Imagery Task).
</t>
        </r>
        <r>
          <rPr>
            <b/>
            <sz val="9"/>
            <color indexed="81"/>
            <rFont val="Calibri"/>
            <family val="2"/>
          </rPr>
          <t>AI:</t>
        </r>
        <r>
          <rPr>
            <sz val="9"/>
            <color indexed="81"/>
            <rFont val="Calibri"/>
            <family val="2"/>
          </rPr>
          <t xml:space="preserve"> Autobiographical Interview (Future Version)
</t>
        </r>
        <r>
          <rPr>
            <b/>
            <sz val="9"/>
            <color indexed="81"/>
            <rFont val="Calibri"/>
            <family val="2"/>
          </rPr>
          <t>AMT-F:</t>
        </r>
        <r>
          <rPr>
            <sz val="9"/>
            <color indexed="81"/>
            <rFont val="Calibri"/>
            <family val="2"/>
          </rPr>
          <t xml:space="preserve"> Autobiographical Memory Test (Future Version)
</t>
        </r>
        <r>
          <rPr>
            <b/>
            <sz val="9"/>
            <color indexed="81"/>
            <rFont val="Calibri"/>
            <family val="2"/>
          </rPr>
          <t>ES:</t>
        </r>
        <r>
          <rPr>
            <sz val="9"/>
            <color indexed="81"/>
            <rFont val="Calibri"/>
            <family val="2"/>
          </rPr>
          <t xml:space="preserve"> Experience Sampling (unnamed task)
</t>
        </r>
        <r>
          <rPr>
            <b/>
            <sz val="9"/>
            <color indexed="81"/>
            <rFont val="Calibri"/>
            <family val="2"/>
          </rPr>
          <t>E-SCEFT</t>
        </r>
        <r>
          <rPr>
            <sz val="9"/>
            <color indexed="81"/>
            <rFont val="Calibri"/>
            <family val="2"/>
          </rPr>
          <t xml:space="preserve">: Sentence Completion for Events in the Future Test (with emotional valence)
</t>
        </r>
        <r>
          <rPr>
            <b/>
            <sz val="9"/>
            <color indexed="81"/>
            <rFont val="Calibri"/>
            <family val="2"/>
          </rPr>
          <t>FEPT</t>
        </r>
        <r>
          <rPr>
            <sz val="9"/>
            <color indexed="81"/>
            <rFont val="Calibri"/>
            <family val="2"/>
          </rPr>
          <t xml:space="preserve">: Future Events Prediction Task
</t>
        </r>
        <r>
          <rPr>
            <b/>
            <sz val="9"/>
            <color indexed="81"/>
            <rFont val="Calibri"/>
            <family val="2"/>
          </rPr>
          <t>FET:</t>
        </r>
        <r>
          <rPr>
            <sz val="9"/>
            <color indexed="81"/>
            <rFont val="Calibri"/>
            <family val="2"/>
          </rPr>
          <t xml:space="preserve"> Future Events Task
</t>
        </r>
        <r>
          <rPr>
            <b/>
            <sz val="9"/>
            <color indexed="81"/>
            <rFont val="Calibri"/>
            <family val="2"/>
          </rPr>
          <t>FF:</t>
        </r>
        <r>
          <rPr>
            <sz val="9"/>
            <color indexed="81"/>
            <rFont val="Calibri"/>
            <family val="2"/>
          </rPr>
          <t xml:space="preserve"> Future Fantasies
</t>
        </r>
        <r>
          <rPr>
            <b/>
            <sz val="9"/>
            <color indexed="81"/>
            <rFont val="Calibri"/>
            <family val="2"/>
          </rPr>
          <t>FIT:</t>
        </r>
        <r>
          <rPr>
            <sz val="9"/>
            <color indexed="81"/>
            <rFont val="Calibri"/>
            <family val="2"/>
          </rPr>
          <t xml:space="preserve"> Future Imagining Test
</t>
        </r>
        <r>
          <rPr>
            <b/>
            <sz val="9"/>
            <color indexed="81"/>
            <rFont val="Calibri"/>
            <family val="2"/>
          </rPr>
          <t>FOF:</t>
        </r>
        <r>
          <rPr>
            <sz val="9"/>
            <color indexed="81"/>
            <rFont val="Calibri"/>
            <family val="2"/>
          </rPr>
          <t xml:space="preserve"> Future-Oriented Fantasies
</t>
        </r>
        <r>
          <rPr>
            <b/>
            <sz val="9"/>
            <color indexed="81"/>
            <rFont val="Calibri"/>
            <family val="2"/>
          </rPr>
          <t>FOT:</t>
        </r>
        <r>
          <rPr>
            <sz val="9"/>
            <color indexed="81"/>
            <rFont val="Calibri"/>
            <family val="2"/>
          </rPr>
          <t xml:space="preserve"> Feared Outcomes Task
</t>
        </r>
        <r>
          <rPr>
            <b/>
            <sz val="9"/>
            <color indexed="81"/>
            <rFont val="Calibri"/>
            <family val="2"/>
          </rPr>
          <t>GET:</t>
        </r>
        <r>
          <rPr>
            <sz val="9"/>
            <color indexed="81"/>
            <rFont val="Calibri"/>
            <family val="2"/>
          </rPr>
          <t xml:space="preserve"> Goal Explanation Task
</t>
        </r>
        <r>
          <rPr>
            <b/>
            <sz val="9"/>
            <color indexed="81"/>
            <rFont val="Calibri"/>
            <family val="2"/>
          </rPr>
          <t>MCQ</t>
        </r>
        <r>
          <rPr>
            <sz val="9"/>
            <color indexed="81"/>
            <rFont val="Calibri"/>
            <family val="2"/>
          </rPr>
          <t xml:space="preserve"> -F: Memory Characteristics Questionnaire (Future version)
</t>
        </r>
        <r>
          <rPr>
            <b/>
            <sz val="9"/>
            <color indexed="81"/>
            <rFont val="Calibri"/>
            <family val="2"/>
          </rPr>
          <t>MEPGAP:</t>
        </r>
        <r>
          <rPr>
            <sz val="9"/>
            <color indexed="81"/>
            <rFont val="Calibri"/>
            <family val="2"/>
          </rPr>
          <t xml:space="preserve"> Measure for Eliciting Positive Future Goals and Plans
</t>
        </r>
        <r>
          <rPr>
            <b/>
            <sz val="9"/>
            <color indexed="81"/>
            <rFont val="Calibri"/>
            <family val="2"/>
          </rPr>
          <t>MMAP:</t>
        </r>
        <r>
          <rPr>
            <sz val="9"/>
            <color indexed="81"/>
            <rFont val="Calibri"/>
            <family val="2"/>
          </rPr>
          <t xml:space="preserve"> Measure of Mental Anticipatory Processes
</t>
        </r>
        <r>
          <rPr>
            <b/>
            <sz val="9"/>
            <color indexed="81"/>
            <rFont val="Calibri"/>
            <family val="2"/>
          </rPr>
          <t>PCAFT:</t>
        </r>
        <r>
          <rPr>
            <sz val="9"/>
            <color indexed="81"/>
            <rFont val="Calibri"/>
            <family val="2"/>
          </rPr>
          <t xml:space="preserve"> Phenomenological Characteristics of Autobiographical Future Thinking
</t>
        </r>
        <r>
          <rPr>
            <b/>
            <sz val="9"/>
            <color indexed="81"/>
            <rFont val="Calibri"/>
            <family val="2"/>
          </rPr>
          <t>PCQ:</t>
        </r>
        <r>
          <rPr>
            <sz val="9"/>
            <color indexed="81"/>
            <rFont val="Calibri"/>
            <family val="2"/>
          </rPr>
          <t xml:space="preserve"> Phenomenological Characteristics of Future Thoughts
</t>
        </r>
        <r>
          <rPr>
            <b/>
            <sz val="9"/>
            <color indexed="81"/>
            <rFont val="Calibri"/>
            <family val="2"/>
          </rPr>
          <t>PIT:</t>
        </r>
        <r>
          <rPr>
            <sz val="9"/>
            <color indexed="81"/>
            <rFont val="Calibri"/>
            <family val="2"/>
          </rPr>
          <t xml:space="preserve"> Prospective Imagery Task
</t>
        </r>
        <r>
          <rPr>
            <b/>
            <sz val="9"/>
            <color indexed="81"/>
            <rFont val="Calibri"/>
            <family val="2"/>
          </rPr>
          <t>PPAI:</t>
        </r>
        <r>
          <rPr>
            <sz val="9"/>
            <color indexed="81"/>
            <rFont val="Calibri"/>
            <family val="2"/>
          </rPr>
          <t xml:space="preserve"> Personal Project Analysis Inventory
</t>
        </r>
        <r>
          <rPr>
            <b/>
            <sz val="9"/>
            <color indexed="81"/>
            <rFont val="Calibri"/>
            <family val="2"/>
          </rPr>
          <t>PSL:</t>
        </r>
        <r>
          <rPr>
            <sz val="9"/>
            <color indexed="81"/>
            <rFont val="Calibri"/>
            <family val="2"/>
          </rPr>
          <t xml:space="preserve"> Personal Strivings Listing
</t>
        </r>
        <r>
          <rPr>
            <b/>
            <sz val="9"/>
            <color indexed="81"/>
            <rFont val="Calibri"/>
            <family val="2"/>
          </rPr>
          <t>RGT:</t>
        </r>
        <r>
          <rPr>
            <sz val="9"/>
            <color indexed="81"/>
            <rFont val="Calibri"/>
            <family val="2"/>
          </rPr>
          <t xml:space="preserve"> Revised Goals Task
</t>
        </r>
        <r>
          <rPr>
            <b/>
            <sz val="9"/>
            <color indexed="81"/>
            <rFont val="Calibri"/>
            <family val="2"/>
          </rPr>
          <t>SCEFT:</t>
        </r>
        <r>
          <rPr>
            <sz val="9"/>
            <color indexed="81"/>
            <rFont val="Calibri"/>
            <family val="2"/>
          </rPr>
          <t xml:space="preserve"> Sentence Completion for Events in the Future Test
</t>
        </r>
        <r>
          <rPr>
            <b/>
            <sz val="9"/>
            <color indexed="81"/>
            <rFont val="Calibri"/>
            <family val="2"/>
          </rPr>
          <t>SCT:</t>
        </r>
        <r>
          <rPr>
            <sz val="9"/>
            <color indexed="81"/>
            <rFont val="Calibri"/>
            <family val="2"/>
          </rPr>
          <t xml:space="preserve"> Scene Construction Task
</t>
        </r>
        <r>
          <rPr>
            <b/>
            <sz val="9"/>
            <color indexed="81"/>
            <rFont val="Calibri"/>
            <family val="2"/>
          </rPr>
          <t>SGT:</t>
        </r>
        <r>
          <rPr>
            <sz val="9"/>
            <color indexed="81"/>
            <rFont val="Calibri"/>
            <family val="2"/>
          </rPr>
          <t xml:space="preserve"> Specific Generation Task
</t>
        </r>
        <r>
          <rPr>
            <b/>
            <sz val="9"/>
            <color indexed="81"/>
            <rFont val="Calibri"/>
            <family val="2"/>
          </rPr>
          <t>TS:</t>
        </r>
        <r>
          <rPr>
            <sz val="9"/>
            <color indexed="81"/>
            <rFont val="Calibri"/>
            <family val="2"/>
          </rPr>
          <t xml:space="preserve"> Thought Samples
</t>
        </r>
        <r>
          <rPr>
            <b/>
            <sz val="9"/>
            <color indexed="81"/>
            <rFont val="Calibri"/>
            <family val="2"/>
          </rPr>
          <t>TQ:</t>
        </r>
        <r>
          <rPr>
            <sz val="9"/>
            <color indexed="81"/>
            <rFont val="Calibri"/>
            <family val="2"/>
          </rPr>
          <t xml:space="preserve"> Thoughts Questionnaire
</t>
        </r>
        <r>
          <rPr>
            <b/>
            <sz val="9"/>
            <color indexed="81"/>
            <rFont val="Calibri"/>
            <family val="2"/>
          </rPr>
          <t>TUTT:</t>
        </r>
        <r>
          <rPr>
            <sz val="9"/>
            <color indexed="81"/>
            <rFont val="Calibri"/>
            <family val="2"/>
          </rPr>
          <t xml:space="preserve"> Task Unrelated Thinking Task
</t>
        </r>
      </text>
    </comment>
    <comment ref="Q1" authorId="1" shapeId="0">
      <text>
        <r>
          <rPr>
            <sz val="9"/>
            <color indexed="81"/>
            <rFont val="Calibri"/>
            <family val="2"/>
            <scheme val="minor"/>
          </rPr>
          <t>Description of the variable reflecting some aspect of specificity in future thinking (e.g., proportion of events coded as specific).</t>
        </r>
      </text>
    </comment>
    <comment ref="R1" authorId="0" shapeId="0">
      <text>
        <r>
          <rPr>
            <sz val="9"/>
            <color indexed="81"/>
            <rFont val="Calibri"/>
            <family val="2"/>
          </rPr>
          <t>Indicates whether an effect size from continuous measures (e.g. a correlation) was reported, or whether only group level statistics were reported.</t>
        </r>
      </text>
    </comment>
    <comment ref="S1" authorId="0" shapeId="0">
      <text>
        <r>
          <rPr>
            <sz val="9"/>
            <color indexed="81"/>
            <rFont val="Calibri"/>
            <family val="2"/>
          </rPr>
          <t>Correlation coefficient (reported by the authors in the document, provided directly by the authors to us, or calculated by us from raw data provided by the authors)</t>
        </r>
      </text>
    </comment>
    <comment ref="T1" authorId="0" shapeId="0">
      <text>
        <r>
          <rPr>
            <sz val="9"/>
            <color indexed="81"/>
            <rFont val="Calibri"/>
            <family val="2"/>
          </rPr>
          <t xml:space="preserve">Cohen's </t>
        </r>
        <r>
          <rPr>
            <i/>
            <sz val="9"/>
            <color indexed="81"/>
            <rFont val="Calibri"/>
            <family val="2"/>
          </rPr>
          <t xml:space="preserve">d </t>
        </r>
        <r>
          <rPr>
            <sz val="9"/>
            <color indexed="81"/>
            <rFont val="Calibri"/>
            <family val="2"/>
          </rPr>
          <t>reported by the author or calculated by us using the calculator companion to Lipsey and Wilson (2001), which can be found at http://www.campbellcollaboration.org/escalc/html/EffectSizeCalculator-SMD1.php</t>
        </r>
      </text>
    </comment>
    <comment ref="U1" authorId="0" shapeId="0">
      <text>
        <r>
          <rPr>
            <sz val="9"/>
            <color indexed="81"/>
            <rFont val="Calibri"/>
            <family val="2"/>
          </rPr>
          <t xml:space="preserve">Indicates how we obtained the effect size entered into the meta-analysis.
• ANOVA = we calculated Cohen's </t>
        </r>
        <r>
          <rPr>
            <i/>
            <sz val="9"/>
            <color indexed="81"/>
            <rFont val="Calibri"/>
            <family val="2"/>
          </rPr>
          <t>d</t>
        </r>
        <r>
          <rPr>
            <sz val="9"/>
            <color indexed="81"/>
            <rFont val="Calibri"/>
            <family val="2"/>
          </rPr>
          <t xml:space="preserve"> from the </t>
        </r>
        <r>
          <rPr>
            <i/>
            <sz val="9"/>
            <color indexed="81"/>
            <rFont val="Calibri"/>
            <family val="2"/>
          </rPr>
          <t>F</t>
        </r>
        <r>
          <rPr>
            <sz val="9"/>
            <color indexed="81"/>
            <rFont val="Calibri"/>
            <family val="2"/>
          </rPr>
          <t xml:space="preserve">-statistic of an ANOVA reported by the authors
• ANOVA, means = we calculated Cohen's </t>
        </r>
        <r>
          <rPr>
            <i/>
            <sz val="9"/>
            <color indexed="81"/>
            <rFont val="Calibri"/>
            <family val="2"/>
          </rPr>
          <t>d</t>
        </r>
        <r>
          <rPr>
            <sz val="9"/>
            <color indexed="81"/>
            <rFont val="Calibri"/>
            <family val="2"/>
          </rPr>
          <t xml:space="preserve"> from the </t>
        </r>
        <r>
          <rPr>
            <i/>
            <sz val="9"/>
            <color indexed="81"/>
            <rFont val="Calibri"/>
            <family val="2"/>
          </rPr>
          <t>F</t>
        </r>
        <r>
          <rPr>
            <sz val="9"/>
            <color indexed="81"/>
            <rFont val="Calibri"/>
            <family val="2"/>
          </rPr>
          <t xml:space="preserve">-statistic of an ANOVA and group means reported by the authors (used to calculate the Cohen's </t>
        </r>
        <r>
          <rPr>
            <i/>
            <sz val="9"/>
            <color indexed="81"/>
            <rFont val="Calibri"/>
            <family val="2"/>
          </rPr>
          <t>d</t>
        </r>
        <r>
          <rPr>
            <sz val="9"/>
            <color indexed="81"/>
            <rFont val="Calibri"/>
            <family val="2"/>
          </rPr>
          <t xml:space="preserve"> when comparing more than 2 groups)
• </t>
        </r>
        <r>
          <rPr>
            <i/>
            <sz val="9"/>
            <color indexed="81"/>
            <rFont val="Calibri"/>
            <family val="2"/>
          </rPr>
          <t>F-</t>
        </r>
        <r>
          <rPr>
            <sz val="9"/>
            <color indexed="81"/>
            <rFont val="Calibri"/>
            <family val="2"/>
          </rPr>
          <t xml:space="preserve">test from first step Wilks' Lambda = we calculated Cohen's </t>
        </r>
        <r>
          <rPr>
            <i/>
            <sz val="9"/>
            <color indexed="81"/>
            <rFont val="Calibri"/>
            <family val="2"/>
          </rPr>
          <t xml:space="preserve">d </t>
        </r>
        <r>
          <rPr>
            <sz val="9"/>
            <color indexed="81"/>
            <rFont val="Calibri"/>
            <family val="2"/>
          </rPr>
          <t xml:space="preserve">from the </t>
        </r>
        <r>
          <rPr>
            <i/>
            <sz val="9"/>
            <color indexed="81"/>
            <rFont val="Calibri"/>
            <family val="2"/>
          </rPr>
          <t>F</t>
        </r>
        <r>
          <rPr>
            <sz val="9"/>
            <color indexed="81"/>
            <rFont val="Calibri"/>
            <family val="2"/>
          </rPr>
          <t xml:space="preserve">-statistic of a first step Wilks' Lambda </t>
        </r>
        <r>
          <rPr>
            <i/>
            <sz val="9"/>
            <color indexed="81"/>
            <rFont val="Calibri"/>
            <family val="2"/>
          </rPr>
          <t>F</t>
        </r>
        <r>
          <rPr>
            <sz val="9"/>
            <color indexed="81"/>
            <rFont val="Calibri"/>
            <family val="2"/>
          </rPr>
          <t xml:space="preserve">-test
• means, standard deviations = we calculated Cohen's </t>
        </r>
        <r>
          <rPr>
            <i/>
            <sz val="9"/>
            <color indexed="81"/>
            <rFont val="Calibri"/>
            <family val="2"/>
          </rPr>
          <t>d</t>
        </r>
        <r>
          <rPr>
            <sz val="9"/>
            <color indexed="81"/>
            <rFont val="Calibri"/>
            <family val="2"/>
          </rPr>
          <t xml:space="preserve"> from the  means and standard deviations reported by the authors
• means, full sample standard deviation = we calculated Cohen's </t>
        </r>
        <r>
          <rPr>
            <i/>
            <sz val="9"/>
            <color indexed="81"/>
            <rFont val="Calibri"/>
            <family val="2"/>
          </rPr>
          <t>d</t>
        </r>
        <r>
          <rPr>
            <sz val="9"/>
            <color indexed="81"/>
            <rFont val="Calibri"/>
            <family val="2"/>
          </rPr>
          <t xml:space="preserve"> from the  means and standard deviations reported by the authors (when group standard deviations were not reported by the authors)
• raw data =  either the authors kindly provided us with raw data or the raw data were reported in the document by the author; we used the raw data to calculate an effect size (correlation coefficient if the depression measure was continuous; Cohen's </t>
        </r>
        <r>
          <rPr>
            <i/>
            <sz val="9"/>
            <color indexed="81"/>
            <rFont val="Calibri"/>
            <family val="2"/>
          </rPr>
          <t>d</t>
        </r>
        <r>
          <rPr>
            <sz val="9"/>
            <color indexed="81"/>
            <rFont val="Calibri"/>
            <family val="2"/>
          </rPr>
          <t xml:space="preserve"> if the depression measure was categorical i.e., "group membership.")
• reported </t>
        </r>
        <r>
          <rPr>
            <i/>
            <sz val="9"/>
            <color indexed="81"/>
            <rFont val="Calibri"/>
            <family val="2"/>
          </rPr>
          <t>d</t>
        </r>
        <r>
          <rPr>
            <sz val="9"/>
            <color indexed="81"/>
            <rFont val="Calibri"/>
            <family val="2"/>
          </rPr>
          <t xml:space="preserve"> = we used the Cohen's </t>
        </r>
        <r>
          <rPr>
            <i/>
            <sz val="9"/>
            <color indexed="81"/>
            <rFont val="Calibri"/>
            <family val="2"/>
          </rPr>
          <t>d</t>
        </r>
        <r>
          <rPr>
            <sz val="9"/>
            <color indexed="81"/>
            <rFont val="Calibri"/>
            <family val="2"/>
          </rPr>
          <t xml:space="preserve"> reported by the authors (used when the authors did not report the means and standard deviations)
• reported </t>
        </r>
        <r>
          <rPr>
            <i/>
            <sz val="9"/>
            <color indexed="81"/>
            <rFont val="Calibri"/>
            <family val="2"/>
          </rPr>
          <t>r</t>
        </r>
        <r>
          <rPr>
            <sz val="9"/>
            <color indexed="81"/>
            <rFont val="Calibri"/>
            <family val="2"/>
          </rPr>
          <t xml:space="preserve"> = we used the correlation coefficient reported by the authors
</t>
        </r>
      </text>
    </comment>
    <comment ref="V1" authorId="0" shapeId="0">
      <text>
        <r>
          <rPr>
            <sz val="9"/>
            <color indexed="81"/>
            <rFont val="Calibri"/>
            <family val="2"/>
          </rPr>
          <t>Page in document where effect size information was found. email = data were acquired through email communication with the author(s). Page numbers could vary across versions of a publication (e.g., if accessing an author's proof or a reprint.)</t>
        </r>
      </text>
    </comment>
    <comment ref="W1" authorId="0" shapeId="0">
      <text>
        <r>
          <rPr>
            <sz val="9"/>
            <color indexed="81"/>
            <rFont val="Calibri"/>
            <family val="2"/>
          </rPr>
          <t>Biserial correlation coefficient (</t>
        </r>
        <r>
          <rPr>
            <i/>
            <sz val="9"/>
            <color indexed="81"/>
            <rFont val="Calibri"/>
            <family val="2"/>
          </rPr>
          <t>rpb</t>
        </r>
        <r>
          <rPr>
            <sz val="9"/>
            <color indexed="81"/>
            <rFont val="Calibri"/>
            <family val="2"/>
          </rPr>
          <t>*1/0.798)
Calculated from data in Column T.</t>
        </r>
      </text>
    </comment>
    <comment ref="X1" authorId="0" shapeId="0">
      <text>
        <r>
          <rPr>
            <sz val="9"/>
            <color indexed="81"/>
            <rFont val="Calibri"/>
            <family val="2"/>
          </rPr>
          <t>Point-biserial correlation coefficient (</t>
        </r>
        <r>
          <rPr>
            <i/>
            <sz val="9"/>
            <color indexed="81"/>
            <rFont val="Calibri"/>
            <family val="2"/>
          </rPr>
          <t>d</t>
        </r>
        <r>
          <rPr>
            <sz val="9"/>
            <color indexed="81"/>
            <rFont val="Calibri"/>
            <family val="2"/>
          </rPr>
          <t>/sqrt(</t>
        </r>
        <r>
          <rPr>
            <i/>
            <sz val="9"/>
            <color indexed="81"/>
            <rFont val="Calibri"/>
            <family val="2"/>
          </rPr>
          <t>d</t>
        </r>
        <r>
          <rPr>
            <sz val="9"/>
            <color indexed="81"/>
            <rFont val="Calibri"/>
            <family val="2"/>
          </rPr>
          <t>^2+4)) calculated from data in Column R.</t>
        </r>
      </text>
    </comment>
    <comment ref="Y1" authorId="0" shapeId="0">
      <text>
        <r>
          <rPr>
            <sz val="9"/>
            <color indexed="81"/>
            <rFont val="Calibri"/>
            <family val="2"/>
          </rPr>
          <t>Effect size
This column contains the reported or calculated correlation coefficients between depressive symptoms and specificity of future thinking. Data in these cells are from data in column P, when correlation coefficients were reported by the authors, or data in column U, when authors only reported data in which one of the variables was categorical. 
Gray cells indicate effect sizes from multiple measures of specificity of future thinking. The cell directly below a set of gray cells is the weighted average of the correlation coefficients found in the gray cells.</t>
        </r>
      </text>
    </comment>
    <comment ref="Z1" authorId="1" shapeId="0">
      <text>
        <r>
          <rPr>
            <b/>
            <sz val="9"/>
            <color indexed="81"/>
            <rFont val="Tahoma"/>
            <family val="2"/>
          </rPr>
          <t xml:space="preserve">Beau:
</t>
        </r>
        <r>
          <rPr>
            <sz val="9"/>
            <color indexed="81"/>
            <rFont val="Tahoma"/>
            <family val="2"/>
          </rPr>
          <t>computed using compute.es package in R (see script calculate_ES.R)</t>
        </r>
      </text>
    </comment>
    <comment ref="AA1" authorId="1" shapeId="0">
      <text>
        <r>
          <rPr>
            <b/>
            <sz val="9"/>
            <color indexed="81"/>
            <rFont val="Tahoma"/>
            <family val="2"/>
          </rPr>
          <t>Beau:</t>
        </r>
        <r>
          <rPr>
            <sz val="9"/>
            <color indexed="81"/>
            <rFont val="Tahoma"/>
            <family val="2"/>
          </rPr>
          <t xml:space="preserve">
computed using compute.es package in R (see script calculate_ES.R)</t>
        </r>
      </text>
    </comment>
    <comment ref="AB1" authorId="0" shapeId="0">
      <text>
        <r>
          <rPr>
            <sz val="9"/>
            <color indexed="81"/>
            <rFont val="Calibri"/>
            <family val="2"/>
          </rPr>
          <t>Calculated variance from the effect size and the sample size.
((1-</t>
        </r>
        <r>
          <rPr>
            <i/>
            <sz val="9"/>
            <color indexed="81"/>
            <rFont val="Calibri"/>
            <family val="2"/>
          </rPr>
          <t>r</t>
        </r>
        <r>
          <rPr>
            <sz val="9"/>
            <color indexed="81"/>
            <rFont val="Calibri"/>
            <family val="2"/>
          </rPr>
          <t>^2)^2)/(</t>
        </r>
        <r>
          <rPr>
            <i/>
            <sz val="9"/>
            <color indexed="81"/>
            <rFont val="Calibri"/>
            <family val="2"/>
          </rPr>
          <t>N</t>
        </r>
        <r>
          <rPr>
            <sz val="9"/>
            <color indexed="81"/>
            <rFont val="Calibri"/>
            <family val="2"/>
          </rPr>
          <t>-1)</t>
        </r>
      </text>
    </comment>
    <comment ref="AC1" authorId="1" shapeId="0">
      <text>
        <r>
          <rPr>
            <sz val="9"/>
            <color indexed="81"/>
            <rFont val="Calibri"/>
            <family val="2"/>
            <scheme val="minor"/>
          </rPr>
          <t xml:space="preserve">Describes the clinical status of patients/participants.
We will follow the coding approach of Everaert, Podina and Koster (2017; in press).
</t>
        </r>
        <r>
          <rPr>
            <b/>
            <sz val="9"/>
            <color indexed="81"/>
            <rFont val="Calibri"/>
            <family val="2"/>
            <scheme val="minor"/>
          </rPr>
          <t>UDS</t>
        </r>
        <r>
          <rPr>
            <sz val="9"/>
            <color indexed="81"/>
            <rFont val="Calibri"/>
            <family val="2"/>
            <scheme val="minor"/>
          </rPr>
          <t xml:space="preserve"> = undiagnosed elevated depressive symptoms
</t>
        </r>
        <r>
          <rPr>
            <b/>
            <sz val="9"/>
            <color indexed="81"/>
            <rFont val="Calibri"/>
            <family val="2"/>
            <scheme val="minor"/>
          </rPr>
          <t>CD</t>
        </r>
        <r>
          <rPr>
            <sz val="9"/>
            <color indexed="81"/>
            <rFont val="Calibri"/>
            <family val="2"/>
            <scheme val="minor"/>
          </rPr>
          <t xml:space="preserve"> = clinical depression
</t>
        </r>
        <r>
          <rPr>
            <b/>
            <sz val="9"/>
            <color indexed="81"/>
            <rFont val="Calibri"/>
            <family val="2"/>
            <scheme val="minor"/>
          </rPr>
          <t>RD</t>
        </r>
        <r>
          <rPr>
            <sz val="9"/>
            <color indexed="81"/>
            <rFont val="Calibri"/>
            <family val="2"/>
            <scheme val="minor"/>
          </rPr>
          <t xml:space="preserve"> = remitted depression
</t>
        </r>
        <r>
          <rPr>
            <b/>
            <sz val="9"/>
            <color indexed="81"/>
            <rFont val="Calibri"/>
            <family val="2"/>
            <scheme val="minor"/>
          </rPr>
          <t>ND</t>
        </r>
        <r>
          <rPr>
            <sz val="9"/>
            <color indexed="81"/>
            <rFont val="Calibri"/>
            <family val="2"/>
            <scheme val="minor"/>
          </rPr>
          <t xml:space="preserve"> = non-depressed
</t>
        </r>
      </text>
    </comment>
    <comment ref="AD1" authorId="1" shapeId="0">
      <text>
        <r>
          <rPr>
            <sz val="9"/>
            <color indexed="81"/>
            <rFont val="Calibri"/>
            <family val="2"/>
            <scheme val="minor"/>
          </rPr>
          <t xml:space="preserve">Describes whether individuals in sample also had diagnosis or high levels of anxiety.
</t>
        </r>
        <r>
          <rPr>
            <b/>
            <sz val="9"/>
            <color indexed="81"/>
            <rFont val="Calibri"/>
            <family val="2"/>
            <scheme val="minor"/>
          </rPr>
          <t>yes</t>
        </r>
        <r>
          <rPr>
            <sz val="9"/>
            <color indexed="81"/>
            <rFont val="Calibri"/>
            <family val="2"/>
            <scheme val="minor"/>
          </rPr>
          <t xml:space="preserve"> = sample had diagnosis or high levels of anxiety
</t>
        </r>
        <r>
          <rPr>
            <b/>
            <sz val="9"/>
            <color indexed="81"/>
            <rFont val="Calibri"/>
            <family val="2"/>
            <scheme val="minor"/>
          </rPr>
          <t>no</t>
        </r>
        <r>
          <rPr>
            <sz val="9"/>
            <color indexed="81"/>
            <rFont val="Calibri"/>
            <family val="2"/>
            <scheme val="minor"/>
          </rPr>
          <t xml:space="preserve"> = sample did not have diagnosis or high levels of anxiety
</t>
        </r>
        <r>
          <rPr>
            <b/>
            <sz val="9"/>
            <color indexed="81"/>
            <rFont val="Calibri"/>
            <family val="2"/>
            <scheme val="minor"/>
          </rPr>
          <t>mixed</t>
        </r>
        <r>
          <rPr>
            <sz val="9"/>
            <color indexed="81"/>
            <rFont val="Calibri"/>
            <family val="2"/>
            <scheme val="minor"/>
          </rPr>
          <t xml:space="preserve"> = anxiety levels reported but did not affect assignment to groups (e.g., Ps in depression group may have had higher or lower levels of anxiety)
</t>
        </r>
        <r>
          <rPr>
            <b/>
            <sz val="9"/>
            <color indexed="81"/>
            <rFont val="Calibri"/>
            <family val="2"/>
            <scheme val="minor"/>
          </rPr>
          <t>unknown</t>
        </r>
        <r>
          <rPr>
            <sz val="9"/>
            <color indexed="81"/>
            <rFont val="Calibri"/>
            <family val="2"/>
            <scheme val="minor"/>
          </rPr>
          <t xml:space="preserve"> = anxiety was not measured or controlled for.</t>
        </r>
      </text>
    </comment>
    <comment ref="AE1" authorId="1" shapeId="0">
      <text>
        <r>
          <rPr>
            <sz val="9"/>
            <color indexed="81"/>
            <rFont val="Calibri"/>
            <family val="2"/>
            <scheme val="minor"/>
          </rPr>
          <t xml:space="preserve">Describes whether future events were positive, negative, or neutral. 
</t>
        </r>
        <r>
          <rPr>
            <b/>
            <sz val="9"/>
            <color indexed="81"/>
            <rFont val="Calibri"/>
            <family val="2"/>
            <scheme val="minor"/>
          </rPr>
          <t>pos</t>
        </r>
        <r>
          <rPr>
            <sz val="9"/>
            <color indexed="81"/>
            <rFont val="Calibri"/>
            <family val="2"/>
            <scheme val="minor"/>
          </rPr>
          <t xml:space="preserve"> = future events were elicited by some type of positive cue; e.g., events generated following presentation of positive cue words, or future goals generated following a cue for things the participant wants to happen (i.e., approach goals).
</t>
        </r>
        <r>
          <rPr>
            <b/>
            <sz val="9"/>
            <color indexed="81"/>
            <rFont val="Calibri"/>
            <family val="2"/>
            <scheme val="minor"/>
          </rPr>
          <t>neg</t>
        </r>
        <r>
          <rPr>
            <sz val="9"/>
            <color indexed="81"/>
            <rFont val="Calibri"/>
            <family val="2"/>
            <scheme val="minor"/>
          </rPr>
          <t xml:space="preserve"> = future events were elicited by some type of negative cue; e.g., events following presentation of negative cue words, or future goals generated following a cue for things the participant does not want to happen (i.e., avoidance goals).
</t>
        </r>
        <r>
          <rPr>
            <b/>
            <sz val="9"/>
            <color indexed="81"/>
            <rFont val="Calibri"/>
            <family val="2"/>
            <scheme val="minor"/>
          </rPr>
          <t>neutral</t>
        </r>
        <r>
          <rPr>
            <sz val="9"/>
            <color indexed="81"/>
            <rFont val="Calibri"/>
            <family val="2"/>
            <scheme val="minor"/>
          </rPr>
          <t xml:space="preserve"> = future events elicited by a cue either designed to be neutral or of no particular emotional valence.
</t>
        </r>
        <r>
          <rPr>
            <b/>
            <sz val="9"/>
            <color indexed="81"/>
            <rFont val="Calibri"/>
            <family val="2"/>
            <scheme val="minor"/>
          </rPr>
          <t>combined</t>
        </r>
        <r>
          <rPr>
            <sz val="9"/>
            <color indexed="81"/>
            <rFont val="Calibri"/>
            <family val="2"/>
            <scheme val="minor"/>
          </rPr>
          <t xml:space="preserve"> = this effect size includes all types of future events
</t>
        </r>
      </text>
    </comment>
    <comment ref="AF1" authorId="1" shapeId="0">
      <text>
        <r>
          <rPr>
            <sz val="9"/>
            <color indexed="81"/>
            <rFont val="Calibri"/>
            <family val="2"/>
            <scheme val="minor"/>
          </rPr>
          <t xml:space="preserve">Describes the event level at which an outcome variable captures some aspect of specificity, following the approach of Hach, Tippett, and Addis (2016).
</t>
        </r>
        <r>
          <rPr>
            <b/>
            <sz val="9"/>
            <color indexed="81"/>
            <rFont val="Calibri"/>
            <family val="2"/>
            <scheme val="minor"/>
          </rPr>
          <t xml:space="preserve">macro = </t>
        </r>
        <r>
          <rPr>
            <sz val="9"/>
            <color indexed="81"/>
            <rFont val="Calibri"/>
            <family val="2"/>
            <scheme val="minor"/>
          </rPr>
          <t xml:space="preserve">a measures of the specificity of future events themselves.
</t>
        </r>
        <r>
          <rPr>
            <b/>
            <sz val="9"/>
            <color indexed="81"/>
            <rFont val="Calibri"/>
            <family val="2"/>
            <scheme val="minor"/>
          </rPr>
          <t>micro =</t>
        </r>
        <r>
          <rPr>
            <sz val="9"/>
            <color indexed="81"/>
            <rFont val="Calibri"/>
            <family val="2"/>
            <scheme val="minor"/>
          </rPr>
          <t xml:space="preserve"> a measures of the specificity </t>
        </r>
        <r>
          <rPr>
            <i/>
            <sz val="9"/>
            <color indexed="81"/>
            <rFont val="Calibri"/>
            <family val="2"/>
            <scheme val="minor"/>
          </rPr>
          <t>within</t>
        </r>
        <r>
          <rPr>
            <sz val="9"/>
            <color indexed="81"/>
            <rFont val="Calibri"/>
            <family val="2"/>
            <scheme val="minor"/>
          </rPr>
          <t xml:space="preserve"> future events.</t>
        </r>
      </text>
    </comment>
    <comment ref="AG1" authorId="1" shapeId="0">
      <text>
        <r>
          <rPr>
            <sz val="9"/>
            <color indexed="81"/>
            <rFont val="Calibri"/>
            <family val="2"/>
            <scheme val="minor"/>
          </rPr>
          <t xml:space="preserve">Describes the type of cue that was presented to participants to prompt the generation of a future simulation:
</t>
        </r>
        <r>
          <rPr>
            <b/>
            <sz val="9"/>
            <color indexed="81"/>
            <rFont val="Calibri"/>
            <family val="2"/>
            <scheme val="minor"/>
          </rPr>
          <t>noun</t>
        </r>
        <r>
          <rPr>
            <sz val="9"/>
            <color indexed="81"/>
            <rFont val="Calibri"/>
            <family val="2"/>
            <scheme val="minor"/>
          </rPr>
          <t xml:space="preserve"> = e.g., laughing, friendly, proud
</t>
        </r>
        <r>
          <rPr>
            <b/>
            <sz val="9"/>
            <color indexed="81"/>
            <rFont val="Calibri"/>
            <family val="2"/>
            <scheme val="minor"/>
          </rPr>
          <t>event</t>
        </r>
        <r>
          <rPr>
            <sz val="9"/>
            <color indexed="81"/>
            <rFont val="Calibri"/>
            <family val="2"/>
            <scheme val="minor"/>
          </rPr>
          <t xml:space="preserve"> = e.g., New Year's Eve, an accident, an election
</t>
        </r>
        <r>
          <rPr>
            <b/>
            <sz val="9"/>
            <color indexed="81"/>
            <rFont val="Calibri"/>
            <family val="2"/>
            <scheme val="minor"/>
          </rPr>
          <t>open</t>
        </r>
        <r>
          <rPr>
            <sz val="9"/>
            <color indexed="81"/>
            <rFont val="Calibri"/>
            <family val="2"/>
            <scheme val="minor"/>
          </rPr>
          <t xml:space="preserve"> = broader instructions such as "Imagine a specific event in the future"
</t>
        </r>
      </text>
    </comment>
    <comment ref="AH1" authorId="1" shapeId="0">
      <text>
        <r>
          <rPr>
            <sz val="9"/>
            <color indexed="81"/>
            <rFont val="Calibri"/>
            <family val="2"/>
            <scheme val="minor"/>
          </rPr>
          <t xml:space="preserve">Describes the source of the measure of specificity of future thinking:
</t>
        </r>
        <r>
          <rPr>
            <b/>
            <sz val="9"/>
            <color indexed="81"/>
            <rFont val="Calibri"/>
            <family val="2"/>
            <scheme val="minor"/>
          </rPr>
          <t>self</t>
        </r>
        <r>
          <rPr>
            <sz val="9"/>
            <color indexed="81"/>
            <rFont val="Calibri"/>
            <family val="2"/>
            <scheme val="minor"/>
          </rPr>
          <t xml:space="preserve"> = participant self-report
</t>
        </r>
        <r>
          <rPr>
            <b/>
            <sz val="9"/>
            <color indexed="81"/>
            <rFont val="Calibri"/>
            <family val="2"/>
            <scheme val="minor"/>
          </rPr>
          <t>researcher</t>
        </r>
        <r>
          <rPr>
            <sz val="9"/>
            <color indexed="81"/>
            <rFont val="Calibri"/>
            <family val="2"/>
            <scheme val="minor"/>
          </rPr>
          <t xml:space="preserve"> = researcher or objective rating/count
</t>
        </r>
      </text>
    </comment>
    <comment ref="AI1" authorId="1" shapeId="0">
      <text>
        <r>
          <rPr>
            <sz val="9"/>
            <color indexed="81"/>
            <rFont val="Calibri"/>
            <family val="2"/>
            <scheme val="minor"/>
          </rPr>
          <t xml:space="preserve">Describes the source of the rating or diagnosis of depression:
</t>
        </r>
        <r>
          <rPr>
            <b/>
            <sz val="9"/>
            <color indexed="81"/>
            <rFont val="Calibri"/>
            <family val="2"/>
            <scheme val="minor"/>
          </rPr>
          <t xml:space="preserve">self = </t>
        </r>
        <r>
          <rPr>
            <sz val="9"/>
            <color indexed="81"/>
            <rFont val="Calibri"/>
            <family val="2"/>
            <scheme val="minor"/>
          </rPr>
          <t xml:space="preserve">participant completed a self-report measure of depression
</t>
        </r>
        <r>
          <rPr>
            <b/>
            <sz val="9"/>
            <color indexed="81"/>
            <rFont val="Calibri"/>
            <family val="2"/>
            <scheme val="minor"/>
          </rPr>
          <t>researcher</t>
        </r>
        <r>
          <rPr>
            <sz val="9"/>
            <color indexed="81"/>
            <rFont val="Calibri"/>
            <family val="2"/>
            <scheme val="minor"/>
          </rPr>
          <t xml:space="preserve"> = depression evaluated by a clinician or researcher.
</t>
        </r>
        <r>
          <rPr>
            <b/>
            <sz val="9"/>
            <color indexed="81"/>
            <rFont val="Calibri"/>
            <family val="2"/>
            <scheme val="minor"/>
          </rPr>
          <t xml:space="preserve">mixed </t>
        </r>
        <r>
          <rPr>
            <sz val="9"/>
            <color indexed="81"/>
            <rFont val="Calibri"/>
            <family val="2"/>
            <scheme val="minor"/>
          </rPr>
          <t xml:space="preserve">= depression evaluated by a combination of self-report and clinical or researcher diagnosis
</t>
        </r>
      </text>
    </comment>
    <comment ref="AK1" authorId="2" shapeId="0">
      <text>
        <r>
          <rPr>
            <b/>
            <sz val="9"/>
            <color indexed="81"/>
            <rFont val="Tahoma"/>
            <family val="2"/>
          </rPr>
          <t xml:space="preserve">Exploratory moderator:
</t>
        </r>
        <r>
          <rPr>
            <sz val="9"/>
            <color indexed="81"/>
            <rFont val="Tahoma"/>
            <family val="2"/>
          </rPr>
          <t>Refers to the type of future cognition for which specificity is measured; ie., was it a future event broadly (which could simply be a predicted or hypothetical future occurrence) or was it a related to a personal goal or plans/steps required to reach a goal?</t>
        </r>
      </text>
    </comment>
    <comment ref="AL1" authorId="0" shapeId="0">
      <text>
        <r>
          <rPr>
            <sz val="9"/>
            <color indexed="81"/>
            <rFont val="Calibri"/>
            <family val="2"/>
          </rPr>
          <t xml:space="preserve">Describes whether or not a study was published in a peer-reviewed scientific journal.
</t>
        </r>
        <r>
          <rPr>
            <b/>
            <sz val="9"/>
            <color indexed="81"/>
            <rFont val="Calibri"/>
            <family val="2"/>
          </rPr>
          <t xml:space="preserve">yes = </t>
        </r>
        <r>
          <rPr>
            <sz val="9"/>
            <color indexed="81"/>
            <rFont val="Calibri"/>
            <family val="2"/>
          </rPr>
          <t>published</t>
        </r>
        <r>
          <rPr>
            <b/>
            <sz val="9"/>
            <color indexed="81"/>
            <rFont val="Calibri"/>
            <family val="2"/>
          </rPr>
          <t xml:space="preserve">
no = </t>
        </r>
        <r>
          <rPr>
            <sz val="9"/>
            <color indexed="81"/>
            <rFont val="Calibri"/>
            <family val="2"/>
          </rPr>
          <t>unpublished</t>
        </r>
      </text>
    </comment>
  </commentList>
</comments>
</file>

<file path=xl/comments2.xml><?xml version="1.0" encoding="utf-8"?>
<comments xmlns="http://schemas.openxmlformats.org/spreadsheetml/2006/main">
  <authors>
    <author>Beau</author>
  </authors>
  <commentList>
    <comment ref="D1" authorId="0" shapeId="0">
      <text>
        <r>
          <rPr>
            <b/>
            <sz val="9"/>
            <color indexed="81"/>
            <rFont val="Tahoma"/>
            <family val="2"/>
          </rPr>
          <t>Beau:</t>
        </r>
        <r>
          <rPr>
            <sz val="9"/>
            <color indexed="81"/>
            <rFont val="Tahoma"/>
            <family val="2"/>
          </rPr>
          <t xml:space="preserve">
Refer to the full checklist (Methodological Quality Checklist) for a complete description of each item and how to judge criteria
</t>
        </r>
      </text>
    </comment>
    <comment ref="E1" authorId="0" shapeId="0">
      <text>
        <r>
          <rPr>
            <b/>
            <sz val="9"/>
            <color indexed="81"/>
            <rFont val="Tahoma"/>
            <family val="2"/>
          </rPr>
          <t>Scoring guide:</t>
        </r>
        <r>
          <rPr>
            <sz val="9"/>
            <color indexed="81"/>
            <rFont val="Tahoma"/>
            <family val="2"/>
          </rPr>
          <t xml:space="preserve">
1) 1 = yes; 0 = no
2) 1 = yes; 0 = no
3) 1 = yes; 0 = no
4) 1 = yes; 0 = no; 0 = unable to determine
5) 1 = yes; 0 = no; 0 = unable to determine
6) 1 = yes; 0 = no; 0 = unable to determine
7) 1 = yes; 0 = no; 0 = unable to determine
8) 1 = yes; 0 = no
9) 1 = yes; 0 = no; 0 = unable to determine
10) 1 = yes; 0 = no
11) 2 = yes; 1 = partially; 0 = no; 0 = unable to determine
12) 1 = yes; 0 = no; 0 = unable to determine
13) 1 = yes; 0 = no
14) 1 = yes; 0 = no
15) 1 = yes; 0 = no
16) 1 = yes; 0 = no
17) 1 = yes; 0 = no; 0 = unable to determine
18) 1 = yes; 0 = no
</t>
        </r>
      </text>
    </comment>
  </commentList>
</comments>
</file>

<file path=xl/sharedStrings.xml><?xml version="1.0" encoding="utf-8"?>
<sst xmlns="http://schemas.openxmlformats.org/spreadsheetml/2006/main" count="3379" uniqueCount="572">
  <si>
    <t>N</t>
  </si>
  <si>
    <t>r</t>
  </si>
  <si>
    <t>d</t>
  </si>
  <si>
    <t>rpb</t>
  </si>
  <si>
    <t>rb</t>
  </si>
  <si>
    <t>Proportion of specific events</t>
  </si>
  <si>
    <t>Detail rating</t>
  </si>
  <si>
    <t>mixed</t>
  </si>
  <si>
    <t>1. Control 2. Depressed</t>
  </si>
  <si>
    <t>1. No history of depressive symptoms 2. Past or current diagnosis of depression from a health professional or current score of &gt;14 on the BDI-II</t>
  </si>
  <si>
    <t>macro</t>
  </si>
  <si>
    <t>micro</t>
  </si>
  <si>
    <t>Addis, Hach &amp; Tippett (2016) - FT1 - EM1</t>
  </si>
  <si>
    <t>Addis, Hach &amp; Tippett (2016) - FT1 - EM2</t>
  </si>
  <si>
    <t>Addis, Hach &amp; Tippett (2016) - FT1 - EM3</t>
  </si>
  <si>
    <t>event</t>
  </si>
  <si>
    <t>self</t>
  </si>
  <si>
    <t>researcher</t>
  </si>
  <si>
    <t>yes</t>
  </si>
  <si>
    <t>positive</t>
  </si>
  <si>
    <t>negative</t>
  </si>
  <si>
    <t>neutral</t>
  </si>
  <si>
    <t>1. Control 2. Dysphoric</t>
  </si>
  <si>
    <t>1. Low levels of depressive symptoms (&lt;16 on the CESD) and no history/treatment of depression/anxiety 2. Scored 16+ on the CES-D and reported no current treatment for depression/anxiety</t>
  </si>
  <si>
    <t>SCEFT</t>
  </si>
  <si>
    <t>UDS</t>
  </si>
  <si>
    <t>E-SCEFT</t>
  </si>
  <si>
    <r>
      <t xml:space="preserve">average of </t>
    </r>
    <r>
      <rPr>
        <i/>
        <sz val="11"/>
        <rFont val="Calibri"/>
        <family val="2"/>
        <scheme val="minor"/>
      </rPr>
      <t>d</t>
    </r>
    <r>
      <rPr>
        <sz val="11"/>
        <rFont val="Calibri"/>
        <family val="2"/>
        <scheme val="minor"/>
      </rPr>
      <t>s</t>
    </r>
  </si>
  <si>
    <t>FET</t>
  </si>
  <si>
    <t>Vividness</t>
  </si>
  <si>
    <t>open</t>
  </si>
  <si>
    <t>Coherence</t>
  </si>
  <si>
    <t>Sensory detail</t>
  </si>
  <si>
    <t>Although proportion of specific future events was also measured in this study, these data were not reported, thus only the self-rated aspects of future thinking are included here. • Sample sizes were discrepetant between those reported in table (pp. 244) and in participants/other results section; we used the latter.</t>
  </si>
  <si>
    <t>1. No current or previous history of depression 2. Current diagnosis of MDD but not suicidal</t>
  </si>
  <si>
    <t>FIT</t>
  </si>
  <si>
    <t>CD</t>
  </si>
  <si>
    <r>
      <t xml:space="preserve">reported </t>
    </r>
    <r>
      <rPr>
        <i/>
        <sz val="11"/>
        <rFont val="Calibri"/>
        <family val="2"/>
        <scheme val="minor"/>
      </rPr>
      <t>F</t>
    </r>
    <r>
      <rPr>
        <sz val="11"/>
        <rFont val="Calibri"/>
        <family val="2"/>
        <scheme val="minor"/>
      </rPr>
      <t>s</t>
    </r>
  </si>
  <si>
    <t>Belcher &amp; Kangas (2014) - FT1</t>
  </si>
  <si>
    <r>
      <t xml:space="preserve">reported </t>
    </r>
    <r>
      <rPr>
        <i/>
        <sz val="11"/>
        <color theme="1" tint="0.499984740745262"/>
        <rFont val="Calibri"/>
        <family val="2"/>
        <scheme val="minor"/>
      </rPr>
      <t>F</t>
    </r>
    <r>
      <rPr>
        <sz val="11"/>
        <color theme="1" tint="0.499984740745262"/>
        <rFont val="Calibri"/>
        <family val="2"/>
        <scheme val="minor"/>
      </rPr>
      <t>s</t>
    </r>
  </si>
  <si>
    <t>Belcher &amp; Kangas (2014) - FT2 - EM1</t>
  </si>
  <si>
    <t>Belcher &amp; Kangas (2014) - FT2 - EM2</t>
  </si>
  <si>
    <t>Belcher &amp; Kangas (2014) - FT2</t>
  </si>
  <si>
    <t>Proportion of specific approach goals</t>
  </si>
  <si>
    <t>Proportion of specific avoidance goals</t>
  </si>
  <si>
    <t>Proportion of specific goals</t>
  </si>
  <si>
    <t>continuous</t>
  </si>
  <si>
    <t>SCEFT-2</t>
  </si>
  <si>
    <t>Proportion of specific events (reported as "Specificity Index")</t>
  </si>
  <si>
    <t>Beck Depression Inventory - Second Edition (BDI-II)</t>
  </si>
  <si>
    <t>NA</t>
  </si>
  <si>
    <t>University students</t>
  </si>
  <si>
    <t>Di Simplicio et al. (2016)</t>
  </si>
  <si>
    <t>1. No past or present Axis 1 disorder based on DSM-IV diagnosis 2. DSM-IV diagnosis of major depressive episode and score of greater than 8 on the HAM-D</t>
  </si>
  <si>
    <t>PIT</t>
  </si>
  <si>
    <t>Sample size of the depression group was reported to be 26 (pp. 674) but data were only available and analysed for 25 participants from this group, and 26 participants from the control group.</t>
  </si>
  <si>
    <t>Di Simplicio et al. (2016) - EM1</t>
  </si>
  <si>
    <t>Di Simplicio et al. (2016) - EM2</t>
  </si>
  <si>
    <t>1. Low levels of depressive symptoms (&lt;10 on the BDI) 2. Elevated levels of depressive symptoms (16-29 on the BDI)</t>
  </si>
  <si>
    <t>Dickson &amp; Bates (2006) - EM1</t>
  </si>
  <si>
    <t>Dickson &amp; Bates (2006) - EM2</t>
  </si>
  <si>
    <t>Dickson &amp; Bates (2006) - EM3</t>
  </si>
  <si>
    <t>Dickson &amp; Bates (2006)</t>
  </si>
  <si>
    <t>1. Low levels of depressive symptoms (1-7 on the BDI and BAI) 2. Elevated levels of depression (14-36 on the BDI and 2-9 on the BAI)</t>
  </si>
  <si>
    <t>Goals Task</t>
  </si>
  <si>
    <t>Specificity of goals</t>
  </si>
  <si>
    <t>no</t>
  </si>
  <si>
    <t>1. Low levels of depressive symptoms (1-7 on the BDI and BAI) 2. Elevated levels of depression (14-36 on the BDI) AND anxiety (14-40 on the BAI)</t>
  </si>
  <si>
    <t>Specificity of plans</t>
  </si>
  <si>
    <t>Plans Task</t>
  </si>
  <si>
    <t>Mean age was approximated based on the "modal age" reported (20-24 years for each group).</t>
  </si>
  <si>
    <t>Mean age was approximated based on the "modal age" reported (20-24 years for each group). • "negative" emotional valence here refers to words related to depressive experiences</t>
  </si>
  <si>
    <t>Mean age was approximated based on the "modal age" reported (20-24 years for each group). • "negative" emotional valence here refers to words related to anxious experiences</t>
  </si>
  <si>
    <t>1. No past or present Axis 1 disorder based on DSM-IV diagnosis (and score of &lt;14 on the BDI-II) 2. DSM-IV diagnosis of major depressive episode (and score of &gt;13 on the BDI-II)</t>
  </si>
  <si>
    <t>GET</t>
  </si>
  <si>
    <t>Specificity of explanations for goals</t>
  </si>
  <si>
    <t>1. Low levels of depressive symptoms (&lt;7 on the BDI) 2. Elevated levels of depressive symptoms (&gt;13 on the BDI)</t>
  </si>
  <si>
    <r>
      <t xml:space="preserve">reported </t>
    </r>
    <r>
      <rPr>
        <i/>
        <sz val="11"/>
        <color theme="1" tint="0.499984740745262"/>
        <rFont val="Calibri"/>
        <family val="2"/>
        <scheme val="minor"/>
      </rPr>
      <t>d</t>
    </r>
  </si>
  <si>
    <r>
      <t xml:space="preserve">reported </t>
    </r>
    <r>
      <rPr>
        <i/>
        <sz val="11"/>
        <rFont val="Calibri"/>
        <family val="2"/>
        <scheme val="minor"/>
      </rPr>
      <t>d</t>
    </r>
  </si>
  <si>
    <t>Sex and mean age estimated based on values for a larger sample (126 participants), before participants with moderate BDI scores were removed (values not reported separately for high and low BDI groups)</t>
  </si>
  <si>
    <t>Anderson &amp; Evans (2015) - FT1</t>
  </si>
  <si>
    <t>Anderson &amp; Evans (2015) - FT2</t>
  </si>
  <si>
    <t>Anderson &amp; Evans (2015) - FT3</t>
  </si>
  <si>
    <t>King, MacDougall, Ferris, Herdman &amp; McKinnon (2011)</t>
  </si>
  <si>
    <t>1. Healthy comparison group with no presence of sub-threshold psychiatric illness 2. DSM-IV diagnosis of major depressive disorder</t>
  </si>
  <si>
    <t>AI</t>
  </si>
  <si>
    <t>Number of episodic details</t>
  </si>
  <si>
    <r>
      <t xml:space="preserve">reported </t>
    </r>
    <r>
      <rPr>
        <i/>
        <sz val="11"/>
        <rFont val="Calibri"/>
        <family val="2"/>
        <scheme val="minor"/>
      </rPr>
      <t>t</t>
    </r>
  </si>
  <si>
    <r>
      <t>The effect size for all conditions (</t>
    </r>
    <r>
      <rPr>
        <i/>
        <sz val="11"/>
        <rFont val="Calibri"/>
        <family val="2"/>
        <scheme val="minor"/>
      </rPr>
      <t>d</t>
    </r>
    <r>
      <rPr>
        <sz val="11"/>
        <rFont val="Calibri"/>
        <family val="2"/>
        <scheme val="minor"/>
      </rPr>
      <t xml:space="preserve"> = -1.04) differs from an average of positive and negative conditions (</t>
    </r>
    <r>
      <rPr>
        <i/>
        <sz val="11"/>
        <rFont val="Calibri"/>
        <family val="2"/>
        <scheme val="minor"/>
      </rPr>
      <t xml:space="preserve">d </t>
    </r>
    <r>
      <rPr>
        <sz val="11"/>
        <rFont val="Calibri"/>
        <family val="2"/>
        <scheme val="minor"/>
      </rPr>
      <t xml:space="preserve">= -.98 and </t>
    </r>
    <r>
      <rPr>
        <i/>
        <sz val="11"/>
        <rFont val="Calibri"/>
        <family val="2"/>
        <scheme val="minor"/>
      </rPr>
      <t xml:space="preserve">d </t>
    </r>
    <r>
      <rPr>
        <sz val="11"/>
        <rFont val="Calibri"/>
        <family val="2"/>
        <scheme val="minor"/>
      </rPr>
      <t>= -1.00) as it also includes the neutral condition, for which difference scores were not reported.</t>
    </r>
  </si>
  <si>
    <t>King, MacDougall, Ferris, Herdman &amp; McKinnon (2011) - EM1</t>
  </si>
  <si>
    <t>King, MacDougall, Ferris, Herdman &amp; McKinnon (2011) - EM2</t>
  </si>
  <si>
    <t>Tyser, Scott, Readdy &amp; McCrea (2014)</t>
  </si>
  <si>
    <t>American Indian adolescents</t>
  </si>
  <si>
    <t>Childhood Depression Inventory (CDI)</t>
  </si>
  <si>
    <t>PSL</t>
  </si>
  <si>
    <t xml:space="preserve">Specificity of goals (measured as number of behaviours to reach each goal) </t>
  </si>
  <si>
    <t>General community</t>
  </si>
  <si>
    <t>SCT</t>
  </si>
  <si>
    <t>raw data</t>
  </si>
  <si>
    <t>Gamble (2015) - FT1</t>
  </si>
  <si>
    <t>Gamble (2015) - FT2</t>
  </si>
  <si>
    <t>Gamble (2015) - FT3</t>
  </si>
  <si>
    <t>Gamble (2015) - FT4</t>
  </si>
  <si>
    <t>Spatial coherence</t>
  </si>
  <si>
    <t>Quality judgment</t>
  </si>
  <si>
    <t>Hadley &amp; MacLeod (2010)</t>
  </si>
  <si>
    <t>Depression subscale of the Hospital Anxiety and Depression Scale (HADS)</t>
  </si>
  <si>
    <t>MEPGAP</t>
  </si>
  <si>
    <t>email</t>
  </si>
  <si>
    <t>Members of a depression charity group</t>
  </si>
  <si>
    <r>
      <t xml:space="preserve">The authors kindly emailed us results from a correlational analysis of the variables of interest. • </t>
    </r>
    <r>
      <rPr>
        <i/>
        <sz val="11"/>
        <rFont val="Calibri"/>
        <family val="2"/>
        <scheme val="minor"/>
      </rPr>
      <t>N</t>
    </r>
    <r>
      <rPr>
        <sz val="11"/>
        <rFont val="Calibri"/>
        <family val="2"/>
        <scheme val="minor"/>
      </rPr>
      <t xml:space="preserve"> = 82 was the number of participants included in this particular analysis</t>
    </r>
  </si>
  <si>
    <t>Parlar, Lee, Haqqee, Rhooms, Lanius &amp; McKinnon (2016)</t>
  </si>
  <si>
    <t>1. Control 2. Depressed &amp; trauma-exposed</t>
  </si>
  <si>
    <t>1. No history of psychiatric illness or trauma exposur 2. DSM-IV diagnosis of recurrent (&gt;2 episodes) of Major Depressive Disorder and history of trauma exposure</t>
  </si>
  <si>
    <t>1. Control 2. Depressed &amp; anxious</t>
  </si>
  <si>
    <r>
      <t xml:space="preserve">reported </t>
    </r>
    <r>
      <rPr>
        <i/>
        <sz val="11"/>
        <color theme="1" tint="0.499984740745262"/>
        <rFont val="Calibri"/>
        <family val="2"/>
        <scheme val="minor"/>
      </rPr>
      <t>r</t>
    </r>
  </si>
  <si>
    <t>Emmons (1992) - S1</t>
  </si>
  <si>
    <t>For this measure of future thinking (specificity of goals), a higher score represents less specificity (i.e., more abstract, high level personal strivings). We therefore reversed the sign of the effect size. • Mean age was not reported; we approximated age based on other studies with similar samples of undergraduate students</t>
  </si>
  <si>
    <t>Emmons (1992) - S2</t>
  </si>
  <si>
    <t>Depression subscale of the Mood and Anxiety Symptoms Questionnaire (MASQ)</t>
  </si>
  <si>
    <t>MMAP</t>
  </si>
  <si>
    <t>Anhedonic depression subscale of the Mood and Anxiety Symptoms Questionnaire (MASQ)</t>
  </si>
  <si>
    <t>Feldman &amp; Hayes (2005) - S1 - D1</t>
  </si>
  <si>
    <t>Feldman &amp; Hayes (2005) - S1 - D2</t>
  </si>
  <si>
    <t>Inventory to Diagnose Depression (IDD)</t>
  </si>
  <si>
    <t>Depressed general community</t>
  </si>
  <si>
    <t>Lang, Blackwell, Harmer, Davison &amp; Holmes (2012) - D1 - EM1</t>
  </si>
  <si>
    <t>Although inclusion into this study was based on DSM-IV diagnosis of depression, the measure of depression that forms a basis for this particular effect size was a self-report (BDI-II)</t>
  </si>
  <si>
    <t>Lang, Blackwell, Harmer, Davison &amp; Holmes (2012) - D1 - EM2</t>
  </si>
  <si>
    <t>Hamilton Rating Scale for Depression (HRSD)</t>
  </si>
  <si>
    <t>Lang, Blackwell, Harmer, Davison &amp; Holmes (2012) - D1</t>
  </si>
  <si>
    <t>Lang, Blackwell, Harmer, Davison &amp; Holmes (2012) - D2 - EM1</t>
  </si>
  <si>
    <t>Lang, Blackwell, Harmer, Davison &amp; Holmes (2012) - D2 - EM2</t>
  </si>
  <si>
    <t>Lang, Blackwell, Harmer, Davison &amp; Holmes (2012) - D2</t>
  </si>
  <si>
    <r>
      <t xml:space="preserve">average of </t>
    </r>
    <r>
      <rPr>
        <i/>
        <sz val="11"/>
        <rFont val="Calibri"/>
        <family val="2"/>
        <scheme val="minor"/>
      </rPr>
      <t>r</t>
    </r>
    <r>
      <rPr>
        <sz val="11"/>
        <rFont val="Calibri"/>
        <family val="2"/>
        <scheme val="minor"/>
      </rPr>
      <t>s</t>
    </r>
  </si>
  <si>
    <t>Although inclusion into this study was based on DSM-IV diagnosis of depression, the measure of depression that forms a basis for this particular effect size was the HRSD</t>
  </si>
  <si>
    <t>Macrynikola, Goklani, Slotnick &amp; Miranda (2017)</t>
  </si>
  <si>
    <t>FOF</t>
  </si>
  <si>
    <t>Engagement (of which vividness is the primary component)</t>
  </si>
  <si>
    <t>TS</t>
  </si>
  <si>
    <t>Concreteness during worry</t>
  </si>
  <si>
    <t>McGowan et al. (2017) - FT1</t>
  </si>
  <si>
    <t>McGowan et al. (2017) - FT2</t>
  </si>
  <si>
    <t>Concreteness during anticipatory processing</t>
  </si>
  <si>
    <t>Morina, Deeprose, Pusowski, Schmid &amp; Holmes (2011)</t>
  </si>
  <si>
    <t>1. No prior history of MDD or anxiety disorders based on DSM-IV diagnosis (and screened using HADS) 2. DSM-IV diagnosis of major depressive disorder (and no anxiety disorder)</t>
  </si>
  <si>
    <t>Morina, Deeprose, Pusowski, Schmid &amp; Holmes (2011) - EM1</t>
  </si>
  <si>
    <t>Morina, Deeprose, Pusowski, Schmid &amp; Holmes (2011) - EM2</t>
  </si>
  <si>
    <t>Center for Epideomiological Studies - Depress Scale (CES-D)</t>
  </si>
  <si>
    <t>Stöber (2000)</t>
  </si>
  <si>
    <t>Stöber (2000) - EM1</t>
  </si>
  <si>
    <t>Vividness, detailedness, and speed (combined)</t>
  </si>
  <si>
    <t>Szőllősi, Pajkossy &amp; Racsmány (2015) - FT1 - EM1</t>
  </si>
  <si>
    <t>Szőllősi, Pajkossy &amp; Racsmány (2015) - FT1</t>
  </si>
  <si>
    <t>Szőllősi, Pajkossy &amp; Racsmány (2015) - FT1 - EM2</t>
  </si>
  <si>
    <t>Clear/distinct time</t>
  </si>
  <si>
    <t>Clear/distinct location</t>
  </si>
  <si>
    <t>Visual details</t>
  </si>
  <si>
    <t>Sound details</t>
  </si>
  <si>
    <t>Accuracy of imagining</t>
  </si>
  <si>
    <t>"accurate" is a synonym of "detailed", which is a synonym of "specific"; thus we take perceived accuracy of imagined events to constitute a measure of some aspect of specificity.</t>
  </si>
  <si>
    <t>Szőllősi, Pajkossy &amp; Racsmány (2015) - FT2 - EM1</t>
  </si>
  <si>
    <t>Szőllősi, Pajkossy &amp; Racsmány (2015) - FT2 - EM2</t>
  </si>
  <si>
    <t>Szőllősi, Pajkossy &amp; Racsmány (2015) - FT2</t>
  </si>
  <si>
    <t>Szőllősi, Pajkossy &amp; Racsmány (2015) - FT3 - EM1</t>
  </si>
  <si>
    <t>Szőllősi, Pajkossy &amp; Racsmány (2015) - FT3 - EM2</t>
  </si>
  <si>
    <t>Szőllősi, Pajkossy &amp; Racsmány (2015) - FT3</t>
  </si>
  <si>
    <t>Szőllősi, Pajkossy &amp; Racsmány (2015) - FT4 - EM1</t>
  </si>
  <si>
    <t>Szőllősi, Pajkossy &amp; Racsmány (2015) - FT4 - EM2</t>
  </si>
  <si>
    <t>Szőllősi, Pajkossy &amp; Racsmány (2015) - FT4</t>
  </si>
  <si>
    <t>Szőllősi, Pajkossy &amp; Racsmány (2015) - FT5 - EM1</t>
  </si>
  <si>
    <t>Szőllősi, Pajkossy &amp; Racsmány (2015) - FT5 - EM2</t>
  </si>
  <si>
    <t>Szőllősi, Pajkossy &amp; Racsmány (2015) - FT5</t>
  </si>
  <si>
    <t>Szőllősi, Pajkossy &amp; Racsmány (2015) - FT6 - EM1</t>
  </si>
  <si>
    <t>Szőllősi, Pajkossy &amp; Racsmány (2015) - FT6 - EM2</t>
  </si>
  <si>
    <t>Szőllősi, Pajkossy &amp; Racsmány (2015) - FT6</t>
  </si>
  <si>
    <t>FEPT</t>
  </si>
  <si>
    <t>1. Control 2. Moderate dysphoria</t>
  </si>
  <si>
    <t>1. Control 2. High dysphoria</t>
  </si>
  <si>
    <r>
      <t>Sex and mean age were estimated based on values reported for the entire sample (</t>
    </r>
    <r>
      <rPr>
        <i/>
        <sz val="11"/>
        <color theme="1" tint="0.499984740745262"/>
        <rFont val="Calibri"/>
        <family val="2"/>
        <scheme val="minor"/>
      </rPr>
      <t xml:space="preserve">N </t>
    </r>
    <r>
      <rPr>
        <sz val="11"/>
        <color theme="1" tint="0.499984740745262"/>
        <rFont val="Calibri"/>
        <family val="2"/>
        <scheme val="minor"/>
      </rPr>
      <t>=</t>
    </r>
    <r>
      <rPr>
        <i/>
        <sz val="11"/>
        <color theme="1" tint="0.499984740745262"/>
        <rFont val="Calibri"/>
        <family val="2"/>
        <scheme val="minor"/>
      </rPr>
      <t xml:space="preserve"> </t>
    </r>
    <r>
      <rPr>
        <sz val="11"/>
        <color theme="1" tint="0.499984740745262"/>
        <rFont val="Calibri"/>
        <family val="2"/>
        <scheme val="minor"/>
      </rPr>
      <t>104; not reported for each group) • The different samples in this study (labelled here as S1 and S2) are not indendent; control groups are the same for each sample</t>
    </r>
  </si>
  <si>
    <r>
      <t>Sex and mean age were estimated based on values reported for the entire sample (</t>
    </r>
    <r>
      <rPr>
        <i/>
        <sz val="11"/>
        <rFont val="Calibri"/>
        <family val="2"/>
        <scheme val="minor"/>
      </rPr>
      <t xml:space="preserve">N </t>
    </r>
    <r>
      <rPr>
        <sz val="11"/>
        <rFont val="Calibri"/>
        <family val="2"/>
        <scheme val="minor"/>
      </rPr>
      <t>=</t>
    </r>
    <r>
      <rPr>
        <i/>
        <sz val="11"/>
        <rFont val="Calibri"/>
        <family val="2"/>
        <scheme val="minor"/>
      </rPr>
      <t xml:space="preserve"> </t>
    </r>
    <r>
      <rPr>
        <sz val="11"/>
        <rFont val="Calibri"/>
        <family val="2"/>
        <scheme val="minor"/>
      </rPr>
      <t>104; not reported for each group) • The different samples in this study (labelled here as S1 and S2) are not indendent; control groups are the same for each sample</t>
    </r>
  </si>
  <si>
    <r>
      <t>Sex and mean age were estimated based on values reported for the entire sample (</t>
    </r>
    <r>
      <rPr>
        <i/>
        <sz val="11"/>
        <rFont val="Calibri"/>
        <family val="2"/>
        <scheme val="minor"/>
      </rPr>
      <t xml:space="preserve">N </t>
    </r>
    <r>
      <rPr>
        <sz val="11"/>
        <rFont val="Calibri"/>
        <family val="2"/>
        <scheme val="minor"/>
      </rPr>
      <t>=</t>
    </r>
    <r>
      <rPr>
        <i/>
        <sz val="11"/>
        <rFont val="Calibri"/>
        <family val="2"/>
        <scheme val="minor"/>
      </rPr>
      <t xml:space="preserve"> </t>
    </r>
    <r>
      <rPr>
        <sz val="11"/>
        <rFont val="Calibri"/>
        <family val="2"/>
        <scheme val="minor"/>
      </rPr>
      <t>104; not reported for each group)  • Although the depressed group was labelled as "high dysphoria", all 24 participants in this group met criteria for MDE or probable MDE according to the CESD-R. We therefore labelled the clinical status for this group as "CD" for clinical depression. • The different samples in this study (labelled here as S1 and S2) are not indendent; control groups are the same for each sample.</t>
    </r>
  </si>
  <si>
    <r>
      <t>Sex and mean age were estimated based on values reported for the entire sample (</t>
    </r>
    <r>
      <rPr>
        <i/>
        <sz val="11"/>
        <color theme="1" tint="0.499984740745262"/>
        <rFont val="Calibri"/>
        <family val="2"/>
        <scheme val="minor"/>
      </rPr>
      <t xml:space="preserve">N </t>
    </r>
    <r>
      <rPr>
        <sz val="11"/>
        <color theme="1" tint="0.499984740745262"/>
        <rFont val="Calibri"/>
        <family val="2"/>
        <scheme val="minor"/>
      </rPr>
      <t>=</t>
    </r>
    <r>
      <rPr>
        <i/>
        <sz val="11"/>
        <color theme="1" tint="0.499984740745262"/>
        <rFont val="Calibri"/>
        <family val="2"/>
        <scheme val="minor"/>
      </rPr>
      <t xml:space="preserve"> </t>
    </r>
    <r>
      <rPr>
        <sz val="11"/>
        <color theme="1" tint="0.499984740745262"/>
        <rFont val="Calibri"/>
        <family val="2"/>
        <scheme val="minor"/>
      </rPr>
      <t>104; not reported for each group)  • Although the depressed group was labelled as "high dysphoria", all 24 participants in this group met criteria for MDE or probable MDE according to the CESD-R. We therefore labelled the clinical status for this group as "CD" for clinical depression. • The different samples in this study (labelled here as S1 and S2) are not indendent; control groups are the same for each sample</t>
    </r>
  </si>
  <si>
    <t>Driessen (2017)</t>
  </si>
  <si>
    <t>Although the study included positive and negative cue words, data on the relationship between details and BDI scores were available only for positive and negative trials combined.</t>
  </si>
  <si>
    <t>SGT</t>
  </si>
  <si>
    <t>MacLeod &amp; Cropley (1995)</t>
  </si>
  <si>
    <t>MacLeod &amp; Cropley (1995) - EM1</t>
  </si>
  <si>
    <r>
      <t xml:space="preserve">For this measure of future thinking (proportion of general responses), a higher score represents </t>
    </r>
    <r>
      <rPr>
        <i/>
        <sz val="11"/>
        <rFont val="Calibri"/>
        <family val="2"/>
        <scheme val="minor"/>
      </rPr>
      <t>less</t>
    </r>
    <r>
      <rPr>
        <sz val="11"/>
        <rFont val="Calibri"/>
        <family val="2"/>
        <scheme val="minor"/>
      </rPr>
      <t xml:space="preserve"> specificity. We therefore reversed the sign of the effect size.</t>
    </r>
  </si>
  <si>
    <r>
      <t xml:space="preserve">For this measure of future thinking (proportion of general responses), a higher score represents </t>
    </r>
    <r>
      <rPr>
        <i/>
        <sz val="11"/>
        <color theme="1" tint="0.499984740745262"/>
        <rFont val="Calibri"/>
        <family val="2"/>
        <scheme val="minor"/>
      </rPr>
      <t>less</t>
    </r>
    <r>
      <rPr>
        <sz val="11"/>
        <color theme="1" tint="0.499984740745262"/>
        <rFont val="Calibri"/>
        <family val="2"/>
        <scheme val="minor"/>
      </rPr>
      <t xml:space="preserve"> specificity. We therefore reversed the sign of the effect size.</t>
    </r>
  </si>
  <si>
    <t>1. Low levels of depressive symptoms (&lt;10 on the BDI) 2. Elevated levels of depressive symptoms (&gt;15 on the BDI)</t>
  </si>
  <si>
    <t>TQ</t>
  </si>
  <si>
    <t>Plimpton, Patel &amp; Kvavilashvili (2015) - FT1</t>
  </si>
  <si>
    <t>Plimpton, Patel &amp; Kvavilashvili (2015) - FT2</t>
  </si>
  <si>
    <t>Williams et al. (1996) - S1</t>
  </si>
  <si>
    <t>General community and hospital patients (control groups)</t>
  </si>
  <si>
    <t>Williams et al. (1996) - S2</t>
  </si>
  <si>
    <t>Overdose patients</t>
  </si>
  <si>
    <t>The reason we have not treated the two groups in this study (overdose patients &amp; controls) categorically—and then to investigate differences in future thinking between them—is that the overdose group included four participants who did not meet criteria for depression. To compare overdose patients vs controls would not truly be comparing high vs low depression groups. • Sex and mean age for this sample were estimated based on the fact that this control group was sex- and age-matched to the experimental group (overdose patients) in the same study.</t>
  </si>
  <si>
    <t>RGT</t>
  </si>
  <si>
    <t>Number of concrete goals</t>
  </si>
  <si>
    <t>1. Control 2. Remitted depression</t>
  </si>
  <si>
    <t>1. No current or past depressive episode, as determined by scores on the Inventory to Diagnose Depression (IDD) and Inventory to Diagnose Depression Lifetime Version (IDD-L) 2. No current depressive episode, as determined by scores on the Inventory to IDD, but history of depressive episode as determined by scores on teh IDD-L</t>
  </si>
  <si>
    <t>Belcher &amp; Kangas (2015) - FT1</t>
  </si>
  <si>
    <t>Proportion of specific events (non-prompted)</t>
  </si>
  <si>
    <t>Belcher &amp; Kangas (2015) - FT2</t>
  </si>
  <si>
    <t>Proportion of specific events (prompted)</t>
  </si>
  <si>
    <t>Murphy et al. (2015)</t>
  </si>
  <si>
    <t>Murphy et al. (2015) - EM1</t>
  </si>
  <si>
    <r>
      <t xml:space="preserve">reported </t>
    </r>
    <r>
      <rPr>
        <i/>
        <sz val="11"/>
        <rFont val="Calibri"/>
        <family val="2"/>
        <scheme val="minor"/>
      </rPr>
      <t>r</t>
    </r>
  </si>
  <si>
    <t>This sample includes only participants with absent or low levels of depressive symptoms (mean score of 4.66 on the BDI-II)</t>
  </si>
  <si>
    <t>Murphy et al. (2015) - EM2</t>
  </si>
  <si>
    <t>Blackwell et al. (2015)</t>
  </si>
  <si>
    <t>Blackwell et al. (2015) - EM1</t>
  </si>
  <si>
    <t>Individuals with major depression</t>
  </si>
  <si>
    <t>Depression subscale of the Depression Anxiety and Stress Scale 21 (DASS-21)</t>
  </si>
  <si>
    <t>Lapp &amp; Spaniol (2017) - S1 - FT1</t>
  </si>
  <si>
    <t>The first author kindly provided us data on the correlations between DASS depression subscale scores and specificity.</t>
  </si>
  <si>
    <t>Lapp &amp; Spaniol (2017) - S1 - FT2</t>
  </si>
  <si>
    <t>Lapp &amp; Spaniol (2017) - S2 - FT1</t>
  </si>
  <si>
    <t>Lapp &amp; Spaniol (2017) - S2 - FT2</t>
  </si>
  <si>
    <t>1. Low levels of depressive symptoms (&lt;14 on the BDI) 2. Elevated levels of depressive symptoms (&gt;19 on the BDI)</t>
  </si>
  <si>
    <t>FOT</t>
  </si>
  <si>
    <t>1. Anxious 2. Dysphoric &amp; anxious</t>
  </si>
  <si>
    <t>1. Low levels of depressive symptoms (&lt;14 on the BDI) and elevated levels of anxiety (&gt;5.7 on the GAD-Q-IV) 2. Elevated levels of depressive symptoms (&gt;19 on the BDI) and elevated levels of anxiety (&gt;5.7 on the GAD-Q-IV)</t>
  </si>
  <si>
    <t>Concreteness of feared outcome</t>
  </si>
  <si>
    <t>University students (dysphoric)</t>
  </si>
  <si>
    <t>University students (controls)</t>
  </si>
  <si>
    <t>University students (anxious)</t>
  </si>
  <si>
    <t>University students (dysphoric &amp; anxious)</t>
  </si>
  <si>
    <t>Stevens et al. (2017) - S1&amp;S2</t>
  </si>
  <si>
    <t>Stevens et al. (2017) - S3&amp;S4</t>
  </si>
  <si>
    <t>Stevens et al. (2017) - S4</t>
  </si>
  <si>
    <t>Stevens et al. (2017) - S3</t>
  </si>
  <si>
    <t>Stevens et al. (2017) - S1</t>
  </si>
  <si>
    <t>Stevens et al. (2017) - S2</t>
  </si>
  <si>
    <t>Specificity of events</t>
  </si>
  <si>
    <t>AMT-F</t>
  </si>
  <si>
    <t>Emotional valence is classified as "negative" here due to the instructions "Imagine that you will have an important, difficult, and stressful problem to resolve in the near future…" • Plan rehearsal = planning and visualising steps to solve future problems</t>
  </si>
  <si>
    <t>Mean age not reported; we approximated age based on distributions of age ranges (pp. 506) • Emotional valence is classified as "negative" here due to instructions: "Imagine that you will have an important, difficult, and stressful problem to resolve in the near future…" • Plan rehearsal = planning and visualising steps to solve future problems</t>
  </si>
  <si>
    <t>Plan rehearsal</t>
  </si>
  <si>
    <t>Proportion of specific future thoughts</t>
  </si>
  <si>
    <t>Proportion of general events</t>
  </si>
  <si>
    <t>raw data online</t>
  </si>
  <si>
    <t>means, SDs</t>
  </si>
  <si>
    <t>Anderson, Boland &amp; Garner (2015) - S2</t>
  </si>
  <si>
    <t>Anderson, Boland &amp; Garner (2015) - S2 - EM1</t>
  </si>
  <si>
    <t>Anderson, Boland &amp; Garner (2015) - S2 - EM2</t>
  </si>
  <si>
    <t>Anderson, Boland &amp; Garner (2015) - S1</t>
  </si>
  <si>
    <t>Boelen, Huntjens &amp; van den Hout (2014)</t>
  </si>
  <si>
    <t>Feldman &amp; Hayes (2005) - S2 - D1</t>
  </si>
  <si>
    <t>1. No symptoms of clinical significance according to the CESD-R 2. Subthreshold depressive symptoms according to the CESD-R</t>
  </si>
  <si>
    <t>1. No symptoms of clinical significance according to the CESD-R 2. Major depressive episode or probable major depressive episode according to the CESD-R</t>
  </si>
  <si>
    <t>Holmes, Lang, Moulds &amp; Steele (2008) - S1 - EM1</t>
  </si>
  <si>
    <t>Holmes, Lang, Moulds &amp; Steele (2008) - S1 - EM2</t>
  </si>
  <si>
    <t>Holmes, Lang, Moulds &amp; Steele (2008) - S1</t>
  </si>
  <si>
    <t>Holmes, Lang, Moulds &amp; Steele (2008) - S2 - EM1</t>
  </si>
  <si>
    <t>Holmes, Lang, Moulds &amp; Steele (2008) - S2 - EM2</t>
  </si>
  <si>
    <t>Holmes, Lang, Moulds &amp; Steele (2008) - S2</t>
  </si>
  <si>
    <t>The different samples in this study (labelled here as S1 and S2) are not indendent; S2 simply includes additional participants with moderate BDI scores, which had been excluded from the categorical analyses</t>
  </si>
  <si>
    <t>The first author kindly provided us data on the association between BDI-II and PIT scores. • This sample includes only participants who met criteria for a current major depressive episode according to the DSM-IV.</t>
  </si>
  <si>
    <t>The authors kindly provided us data on the correlation between BDI scores and specificity. • Emotional valence is classified as "negative" here as "worry" was defined as "intrusive thoughts and images about potential future events or catastrophes". • This study also included a "neutral" condition, but we regard this as not being expliclity future-oriented, as participants were instructed only to engage in unstructured mentation.</t>
  </si>
  <si>
    <t>The first author kindly alerted us to this paper and provided data on the relationships between depression and specificity. • Sex and mean age are approximated based on values for the full sample. • Emotional valuence is coded as "negative" as participants were asked to write down their topic of greatest current worry (worry = "mental activity about some future event that causes you to feel anxious when you think about it")</t>
  </si>
  <si>
    <t>The first author kindly alerted us to this paper and provided data on the relationships between depression and specificity. • Sex and mean age are approximated based on values for the full sample. • Emotional valuence is coded as "negative" as participants were asked to write down their topic of greatest current worry (worry = "mental activity about some future event that causes you to feel anxious when you think about it") • These samples are not independent from the others in the study; this is a categorical effect size for the difference in scores between samples S1 and S2</t>
  </si>
  <si>
    <t>The first author kindly alerted us to this paper and provided data on the relationships between depression and specificity. • Sex and mean age are approximated based on values for the full sample. • Emotional valuence is coded as "negative" as participants were asked to write down their topic of greatest current worry (worry = "mental activity about some future event that causes you to feel anxious when you think about it") • These samples are not independent from the others in the study; this is a categorical effect size for the difference in scores between samples S3 and S4</t>
  </si>
  <si>
    <t>study</t>
  </si>
  <si>
    <t>study #</t>
  </si>
  <si>
    <t>item</t>
  </si>
  <si>
    <t>Hypotheses, aims, objectives clearly identified</t>
  </si>
  <si>
    <t>Primary outcomes clearly described in intro/methods</t>
  </si>
  <si>
    <t>Participant characteristics clearly described</t>
  </si>
  <si>
    <t>item description</t>
  </si>
  <si>
    <t>Participants recruited from the same population</t>
  </si>
  <si>
    <t>Participants recruited within the same time window</t>
  </si>
  <si>
    <t>Tasks and measures clearly described</t>
  </si>
  <si>
    <t>Main outcome measures used all valid and reliable</t>
  </si>
  <si>
    <t>Participant engagement with the experimental task assessed</t>
  </si>
  <si>
    <t>Consideration of principal confounders</t>
  </si>
  <si>
    <t>Appropriate use of statistical tests to assess main outcomes</t>
  </si>
  <si>
    <t>Main findings of the study clearly described</t>
  </si>
  <si>
    <t>Estimates reported for random variability of main outcomes</t>
  </si>
  <si>
    <t>Actual probability values reported</t>
  </si>
  <si>
    <t>Withdrawals and drop-outs reported in terms of numbers and/or reasons</t>
  </si>
  <si>
    <t>Power analysis reported</t>
  </si>
  <si>
    <t>Robinaugh, Lubin, Babic &amp; McNally (2013)</t>
  </si>
  <si>
    <t>Addis, Hach &amp; Tippett (2016)</t>
  </si>
  <si>
    <t>Anderson &amp; Evans (2015)</t>
  </si>
  <si>
    <t>Belcher &amp; Kangas (2014)</t>
  </si>
  <si>
    <t>Belcher &amp; Kangas (2015)</t>
  </si>
  <si>
    <t>Boland, Riggs &amp; Anderson (2018)</t>
  </si>
  <si>
    <t>Brauer (2009)</t>
  </si>
  <si>
    <t>Brauer (2012)</t>
  </si>
  <si>
    <t>Dickson &amp; MacLeod (2004)</t>
  </si>
  <si>
    <t>Dickson &amp; Moberly (2013)</t>
  </si>
  <si>
    <t>Feldman &amp; Hayes (2005) - S2</t>
  </si>
  <si>
    <t>Feldman &amp; Hayes (2005) - S1</t>
  </si>
  <si>
    <t>Gamble (2015)</t>
  </si>
  <si>
    <t>Holmes, Lang, Moulds &amp; Steele (2008)</t>
  </si>
  <si>
    <t>Lang, Blackwell, Harmer, Davison &amp; Holmes (2012)</t>
  </si>
  <si>
    <t>Lapp &amp; Spaniol (2017)</t>
  </si>
  <si>
    <t>McGowan et al. (2017)</t>
  </si>
  <si>
    <t>Plimpton, Patel &amp; Kvavilashvili (2015)</t>
  </si>
  <si>
    <t>Stevens et al. (2017)</t>
  </si>
  <si>
    <t>Szőllősi, Pajkossy &amp; Racsmány (2015)</t>
  </si>
  <si>
    <t>Williams et al. (1996)</t>
  </si>
  <si>
    <t>Subjects asked is representative / source population &amp; participant selection clearly described</t>
  </si>
  <si>
    <t>notes/explanation</t>
  </si>
  <si>
    <t>score</t>
  </si>
  <si>
    <t>Potential confounds reported but not controlled for / investigated</t>
  </si>
  <si>
    <t>Unable to determine</t>
  </si>
  <si>
    <t>Inappropiate responses ommitted</t>
  </si>
  <si>
    <t>Exact p values not reported for the correlations of interest</t>
  </si>
  <si>
    <t>If any results based on data-dredging, was this made clear?</t>
  </si>
  <si>
    <t>Subjects participating is representative / proportion of those asked who agreed should be stated</t>
  </si>
  <si>
    <t>No demonstration that the main confounding factors (e.g., age, sex, ethnicity) are the same in the sample as the source population</t>
  </si>
  <si>
    <t>Unclear if many analyses were exploratory or confirmatory</t>
  </si>
  <si>
    <t>Age and sex not reported for each group separately</t>
  </si>
  <si>
    <t>Possible sex differences between groups not investigated</t>
  </si>
  <si>
    <t>No mention of reliability or validity of future thinking measures</t>
  </si>
  <si>
    <t>Variability of CESD-R scores not reported for each group (only that they were significantly different)</t>
  </si>
  <si>
    <t>Not reported for some relationships (e.g., "ps&gt;.1")</t>
  </si>
  <si>
    <t>Not reported for some relationships (e.g., "p&lt;.06")</t>
  </si>
  <si>
    <t>Stated that the study had adequate power to detect a moderate effect size, but no calculations presented</t>
  </si>
  <si>
    <t>Unable to determine the source population for patients</t>
  </si>
  <si>
    <t>No power analysis reported</t>
  </si>
  <si>
    <t>No</t>
  </si>
  <si>
    <t>Not in some instances</t>
  </si>
  <si>
    <t>Age not reported (only modal age range)</t>
  </si>
  <si>
    <t>Null sex differences reported, but no analysis of age</t>
  </si>
  <si>
    <t>Recruited from two secondary schools</t>
  </si>
  <si>
    <t>Yes, e.g., avoidance goals written in the approach goals condition were excluded</t>
  </si>
  <si>
    <t>Stated that all analysis presented focused on the predicted effects only</t>
  </si>
  <si>
    <t>"Depressed participants were recruited from NHS Primary Care
Teams and Mental Health Trusts in northwest England. The nondepressed
participants were recruited from the Primary Care
Teams and community in the same region."</t>
  </si>
  <si>
    <t>Yes, e.g., independent judges confirmed participants generated correct type of response in each condition</t>
  </si>
  <si>
    <t>Unclear if some analyses were exploratory or confirmatory</t>
  </si>
  <si>
    <t>No mention of assessing engagement</t>
  </si>
  <si>
    <t>No correlations of demographic variables with main outcomes</t>
  </si>
  <si>
    <t>Mean age not reported</t>
  </si>
  <si>
    <t>All subjects were able to generate a sufficient list of personal goals</t>
  </si>
  <si>
    <t>Clearly indicated which analyses were/not planned</t>
  </si>
  <si>
    <t>Not presented for all relevant analyses</t>
  </si>
  <si>
    <t>Some recruited fom university, some from broader community</t>
  </si>
  <si>
    <t>Age and sex were covaried with specificity measures, but not depression measures</t>
  </si>
  <si>
    <t>Participants who returned questionnaires within 4 weeks formed the sample for the study</t>
  </si>
  <si>
    <t>All demographic variables considered except gender</t>
  </si>
  <si>
    <t>Participants prompted if event descriptions were sparse</t>
  </si>
  <si>
    <t>Potential confounders reported but relationships not assessed with depression/specificity</t>
  </si>
  <si>
    <t>Younger group from introductory psychology classes and older group from self-selected email list</t>
  </si>
  <si>
    <t>Experimenters monitored responses and prompted participants when off track</t>
  </si>
  <si>
    <t>Participants questioned if they came up with a non-specific response</t>
  </si>
  <si>
    <t>Variability of specificity not reported in each group</t>
  </si>
  <si>
    <t>"No subjects withdrew from the study"</t>
  </si>
  <si>
    <t>"There were no statistically significant demographic differences between participants who did and did not participate in both study sessions."</t>
  </si>
  <si>
    <t>"Participants who were excluded did not differ from included participants on any symptom measures or on age (all ps &gt; 0.100)"</t>
  </si>
  <si>
    <t>From two large universities</t>
  </si>
  <si>
    <t>Adherence check was conducted</t>
  </si>
  <si>
    <t>Made clear which analyses are follow-up</t>
  </si>
  <si>
    <t>Compliance with the program assessed</t>
  </si>
  <si>
    <t>Correlations of potential confounders reported but not investigated in relation to depression/specificity scores</t>
  </si>
  <si>
    <t>Multiple sources for recruitment</t>
  </si>
  <si>
    <t>Variability of depression scores not reported</t>
  </si>
  <si>
    <t>Potential confounders not investigated in relation to depression/specificity scores</t>
  </si>
  <si>
    <t>No power analysis reported for the relevant analyses (post hoc power analysis reported for other analyses)</t>
  </si>
  <si>
    <t>Unclear how participants were made aware of this study</t>
  </si>
  <si>
    <t>Correlations presented of gender with depression/specificity but not age or other potential confounders</t>
  </si>
  <si>
    <t>All analyses appear to be planned</t>
  </si>
  <si>
    <t>Beck Depression Inventory - Shortened Version (BDI-13)</t>
  </si>
  <si>
    <t>Validity and reliability of this particular version of the Memory Characteristics Questionnaire were not presented</t>
  </si>
  <si>
    <t>Yes, participant excluded for giving same response to each question</t>
  </si>
  <si>
    <t>Yes, clear which analyses were post-hoc</t>
  </si>
  <si>
    <t>Participant age not reported (grade used as proxy)</t>
  </si>
  <si>
    <t>Yes, September of the same year</t>
  </si>
  <si>
    <t>"76% of participants had complete data"</t>
  </si>
  <si>
    <t>Yes, clear which analyses were exploratory</t>
  </si>
  <si>
    <t>Gender considered in relation to depressive symptoms but not specificity (and age neither)</t>
  </si>
  <si>
    <t>Number of items on which participants failed to respond was reported</t>
  </si>
  <si>
    <t>1. No history of psychiatric illness or trauma exposuer 2. DSM-IV diagnosis of recurrent (&gt;2 episodes) of Major Depressive Disorder and history of trauma exposure</t>
  </si>
  <si>
    <t>id</t>
  </si>
  <si>
    <t>n_group1</t>
  </si>
  <si>
    <t>n_group2</t>
  </si>
  <si>
    <t>ND</t>
  </si>
  <si>
    <t>Mean age was estimated based on mean age reported for the entire sample (not reported for each group) • "positive" emotional valence here refers to approach goals • The different samples in this study (labelled here as S1 and S2) are not indendent; control groups are the same for each sample</t>
  </si>
  <si>
    <t>Mean age was estimated based on mean age reported for the entire sample (not reported for each group) • "negative" emotional valence here refers to avoidance goals • The different samples in this study (labelled here as S1 and S2) are not indendent; control groups are the same for each sample</t>
  </si>
  <si>
    <t>Mean age was estimated based on mean age reported for the entire sample (not reported for each group) • The different samples in this study (labelled here as S1 and S2) are not indendent; control groups are the same for each sample</t>
  </si>
  <si>
    <t>Mean age was estimated based on mean age reported for the entire sample (not reported for each group) • "positive" emotional valence here refers to plans coded as "approach"  (averaged across plans for both approach and avoidance goals) • The different samples in this study (labelled here as S1 and S2) are not indendent; control groups are the same for each sample</t>
  </si>
  <si>
    <t>Mean age was estimated based on mean age reported for the entire sample (not reported for each group) • "negative" emotional valence here refers to plans coded as "avoidance" (averaged across plans for both approach and avoidance goals) • The different samples in this study (labelled here as S1 and S2) are not indendent; control groups are the same for each sample</t>
  </si>
  <si>
    <t>Mean age was estimated based on mean age reported for the entire sample (not reported for each group) • "positive" emotional valence here refers to plans coded as "approach" (averaged across plans for both approach and avoidance goals) • The different samples in this study (labelled here as S1 and S2) are not indendent; control groups are the same for each sample</t>
  </si>
  <si>
    <t>Mean age was estimated based on mean age reported for the entire sample (not reported for each group) • "negative" emotional valence here refers to plans coded as "avoidance"  (averaged across plans for both approach and avoidance goals) • The different samples in this study (labelled here as S1 and S2) are not indendent; control groups are the same for each sample</t>
  </si>
  <si>
    <t>"positive" emotional valence here refers to approach goals</t>
  </si>
  <si>
    <t>"negative" emotional valence here refers to avoidance goals</t>
  </si>
  <si>
    <r>
      <t xml:space="preserve">"positive" emotional valence here refers to </t>
    </r>
    <r>
      <rPr>
        <i/>
        <sz val="11"/>
        <color theme="1" tint="0.499984740745262"/>
        <rFont val="Calibri"/>
        <family val="2"/>
        <scheme val="minor"/>
      </rPr>
      <t xml:space="preserve">pro </t>
    </r>
    <r>
      <rPr>
        <sz val="11"/>
        <color theme="1" tint="0.499984740745262"/>
        <rFont val="Calibri"/>
        <family val="2"/>
        <scheme val="minor"/>
      </rPr>
      <t>explanations for achieving one's goals (averaged across both approach and avoidance goals)</t>
    </r>
  </si>
  <si>
    <r>
      <t xml:space="preserve">"negative" emotional valence here refers to </t>
    </r>
    <r>
      <rPr>
        <i/>
        <sz val="11"/>
        <color theme="1" tint="0.499984740745262"/>
        <rFont val="Calibri"/>
        <family val="2"/>
        <scheme val="minor"/>
      </rPr>
      <t xml:space="preserve">con </t>
    </r>
    <r>
      <rPr>
        <sz val="11"/>
        <color theme="1" tint="0.499984740745262"/>
        <rFont val="Calibri"/>
        <family val="2"/>
        <scheme val="minor"/>
      </rPr>
      <t>explanations for (not) achieving one's goals (averaged across both approach and avoidance goals)</t>
    </r>
  </si>
  <si>
    <r>
      <t>This sample includes only participants with absent or low levels of depressive symptoms (&lt;14 on the BDI-II) • The discrepancy between participants in the final analysis (</t>
    </r>
    <r>
      <rPr>
        <i/>
        <sz val="11"/>
        <rFont val="Calibri"/>
        <family val="2"/>
        <scheme val="minor"/>
      </rPr>
      <t xml:space="preserve">n </t>
    </r>
    <r>
      <rPr>
        <sz val="11"/>
        <rFont val="Calibri"/>
        <family val="2"/>
        <scheme val="minor"/>
      </rPr>
      <t>= 100) and the number used to calculate percentage of female participants (</t>
    </r>
    <r>
      <rPr>
        <i/>
        <sz val="11"/>
        <rFont val="Calibri"/>
        <family val="2"/>
        <scheme val="minor"/>
      </rPr>
      <t xml:space="preserve">n </t>
    </r>
    <r>
      <rPr>
        <sz val="11"/>
        <rFont val="Calibri"/>
        <family val="2"/>
        <scheme val="minor"/>
      </rPr>
      <t>= 101) is due to the loss of one participant's data (pp. 424)</t>
    </r>
  </si>
  <si>
    <r>
      <t xml:space="preserve">reported </t>
    </r>
    <r>
      <rPr>
        <i/>
        <sz val="11"/>
        <rFont val="Calibri"/>
        <family val="2"/>
        <scheme val="minor"/>
      </rPr>
      <t xml:space="preserve">p </t>
    </r>
    <r>
      <rPr>
        <sz val="11"/>
        <rFont val="Calibri"/>
        <family val="2"/>
        <scheme val="minor"/>
      </rPr>
      <t>(T test)</t>
    </r>
  </si>
  <si>
    <r>
      <t>Sex and mean age are for the full sample (</t>
    </r>
    <r>
      <rPr>
        <i/>
        <sz val="11"/>
        <rFont val="Calibri"/>
        <family val="2"/>
        <scheme val="minor"/>
      </rPr>
      <t>N</t>
    </r>
    <r>
      <rPr>
        <sz val="11"/>
        <rFont val="Calibri"/>
        <family val="2"/>
        <scheme val="minor"/>
      </rPr>
      <t xml:space="preserve"> = 40), but only 27 participants were included in the relevant analyses. • Cue type is coded as "event" as the cues are words/ phrases typically more descriptive of events than a simple noun (e.g., they include relaxing on a beach; missed opportunity; crossing the road).</t>
    </r>
  </si>
  <si>
    <r>
      <t xml:space="preserve">Mean age was not reported; we approximated age based on reported grade levels, which had been used a proxy for age. • Whilst </t>
    </r>
    <r>
      <rPr>
        <i/>
        <sz val="11"/>
        <rFont val="Calibri"/>
        <family val="2"/>
        <scheme val="minor"/>
      </rPr>
      <t xml:space="preserve">N </t>
    </r>
    <r>
      <rPr>
        <sz val="11"/>
        <rFont val="Calibri"/>
        <family val="2"/>
        <scheme val="minor"/>
      </rPr>
      <t>= 164, data for CDI were only available for 145 participants (pp. 335)</t>
    </r>
  </si>
  <si>
    <r>
      <t xml:space="preserve">The reason we have not treated the two groups in this study (overdose patients &amp; controls) categorically—and then to investigate differences in future thinking between them—is that the overdose group included four participants who did </t>
    </r>
    <r>
      <rPr>
        <i/>
        <sz val="11"/>
        <rFont val="Calibri"/>
        <family val="2"/>
        <scheme val="minor"/>
      </rPr>
      <t xml:space="preserve">not </t>
    </r>
    <r>
      <rPr>
        <sz val="11"/>
        <rFont val="Calibri"/>
        <family val="2"/>
        <scheme val="minor"/>
      </rPr>
      <t>meet criteria for depression. To compare overdose patients vs controls would not truly be comparing high vs low depression groups.</t>
    </r>
  </si>
  <si>
    <t>Parlar et al. (2016) - EM1</t>
  </si>
  <si>
    <t>Parlar et al. (2016) - EM2</t>
  </si>
  <si>
    <t>Parlar et al. (2016) - EM3</t>
  </si>
  <si>
    <t>Parlar et al. (2016)</t>
  </si>
  <si>
    <t>categorical-biserial</t>
  </si>
  <si>
    <t>1. No current or past depressive episode, as determined by scores on the Inventory to Diagnose Depression (IDD) and Inventory to Diagnose Depression Lifetime Version (IDD-L) 2. Current depressive episode based on score on the IDD</t>
  </si>
  <si>
    <t>means, SEs</t>
  </si>
  <si>
    <t>ND-UDS</t>
  </si>
  <si>
    <t>ND-CD</t>
  </si>
  <si>
    <t>ND-RD</t>
  </si>
  <si>
    <t>ref</t>
  </si>
  <si>
    <t>sample_desc</t>
  </si>
  <si>
    <t>N_page</t>
  </si>
  <si>
    <t>sex</t>
  </si>
  <si>
    <t>age</t>
  </si>
  <si>
    <t>dep_measure</t>
  </si>
  <si>
    <t>ft_measure</t>
  </si>
  <si>
    <t>spec_desc</t>
  </si>
  <si>
    <t>es_type</t>
  </si>
  <si>
    <t>calc_from</t>
  </si>
  <si>
    <t>es</t>
  </si>
  <si>
    <t>variance</t>
  </si>
  <si>
    <t>dep_status</t>
  </si>
  <si>
    <t>comorbid_anx</t>
  </si>
  <si>
    <t>emo_val</t>
  </si>
  <si>
    <t>macro_micro</t>
  </si>
  <si>
    <t>cue_type</t>
  </si>
  <si>
    <t>spec_rated</t>
  </si>
  <si>
    <t>dep_rated</t>
  </si>
  <si>
    <t>cat_dim</t>
  </si>
  <si>
    <t>published</t>
  </si>
  <si>
    <t>quality</t>
  </si>
  <si>
    <t>notes                **hold curser over any column header with a red triangle in the corner to view variable descriptions.**</t>
  </si>
  <si>
    <r>
      <t>p</t>
    </r>
    <r>
      <rPr>
        <b/>
        <sz val="11"/>
        <color rgb="FF000000"/>
        <rFont val="Calibri"/>
        <family val="2"/>
        <scheme val="minor"/>
      </rPr>
      <t>_from_</t>
    </r>
    <r>
      <rPr>
        <b/>
        <i/>
        <sz val="11"/>
        <color rgb="FF000000"/>
        <rFont val="Calibri"/>
        <family val="2"/>
        <scheme val="minor"/>
      </rPr>
      <t>r</t>
    </r>
  </si>
  <si>
    <r>
      <t>p</t>
    </r>
    <r>
      <rPr>
        <b/>
        <sz val="11"/>
        <color rgb="FF000000"/>
        <rFont val="Calibri"/>
        <family val="2"/>
        <scheme val="minor"/>
      </rPr>
      <t>_from_</t>
    </r>
    <r>
      <rPr>
        <b/>
        <i/>
        <sz val="11"/>
        <color rgb="FF000000"/>
        <rFont val="Calibri"/>
        <family val="2"/>
        <scheme val="minor"/>
      </rPr>
      <t>d</t>
    </r>
  </si>
  <si>
    <t>es_page</t>
  </si>
  <si>
    <t>combined</t>
  </si>
  <si>
    <t>mixed/unknown</t>
  </si>
  <si>
    <t>redund</t>
  </si>
  <si>
    <t>Boland, Riggs &amp; Anderson (2018) - S1&amp;S2 - EM1</t>
  </si>
  <si>
    <t>Boland, Riggs &amp; Anderson (2018) - S1&amp;S2 - EM2</t>
  </si>
  <si>
    <t>Boland, Riggs &amp; Anderson (2018) - S1&amp;S2</t>
  </si>
  <si>
    <t>Boland, Riggs &amp; Anderson (2018) - S2&amp;S3 - EM1</t>
  </si>
  <si>
    <t>Boland, Riggs &amp; Anderson (2018) - S2&amp;S3 - EM2</t>
  </si>
  <si>
    <t>Boland, Riggs &amp; Anderson (2018) - S2&amp;S3</t>
  </si>
  <si>
    <t>es_id</t>
  </si>
  <si>
    <t>samp_id</t>
  </si>
  <si>
    <t>study_id</t>
  </si>
  <si>
    <t>This correlation was not reported in the published study; calculated from raw data.</t>
  </si>
  <si>
    <t>Hach, Tippett &amp; Addis (2016)</t>
  </si>
  <si>
    <t>Not described in detail; this was a conference talk</t>
  </si>
  <si>
    <t>article_id</t>
  </si>
  <si>
    <t>Brauer (2009) - S1&amp;S2</t>
  </si>
  <si>
    <t>Brauer (2009) - S1&amp;S3</t>
  </si>
  <si>
    <t>Brauer (2012) - S1&amp;S2</t>
  </si>
  <si>
    <t>Brauer (2012) - S1&amp;S3</t>
  </si>
  <si>
    <t>Dickson &amp; MacLeod (2004) - S1 - FT1</t>
  </si>
  <si>
    <t>Dickson &amp; MacLeod (2004) - S1 - FT2</t>
  </si>
  <si>
    <t>Dickson &amp; MacLeod (2004) - S2 - FT1</t>
  </si>
  <si>
    <t>Dickson &amp; MacLeod (2004) - S2 - FT2</t>
  </si>
  <si>
    <t>Dickson &amp; Moberly (2013) - FT1</t>
  </si>
  <si>
    <t>Dickson &amp; MacLeod (2004) - S1 - FT1 - EM1</t>
  </si>
  <si>
    <t>Dickson &amp; MacLeod (2004) - S1 - FT1 - EM2</t>
  </si>
  <si>
    <t>Dickson &amp; MacLeod (2004) - S1 - FT2 - EM1</t>
  </si>
  <si>
    <t>Dickson &amp; MacLeod (2004) - S1 - FT2 - EM2</t>
  </si>
  <si>
    <t>Dickson &amp; MacLeod (2004) - S2 - FT1 - EM1</t>
  </si>
  <si>
    <t>Dickson &amp; MacLeod (2004) - S2 - FT1 - EM2</t>
  </si>
  <si>
    <t>Dickson &amp; MacLeod (2004) - S2 - FT2 - EM1</t>
  </si>
  <si>
    <t>Dickson &amp; MacLeod (2004) - S2 - FT2 - EM2</t>
  </si>
  <si>
    <t>Dickson &amp; Moberly (2013) - FT1 - EM1</t>
  </si>
  <si>
    <t>Dickson &amp; Moberly (2013) - FT1 - EM2</t>
  </si>
  <si>
    <t>Dickson &amp; Moberly (2013) - FT2 - EM1</t>
  </si>
  <si>
    <t>Dickson &amp; Moberly (2013) - FT2 - EM2</t>
  </si>
  <si>
    <t>Dickson &amp; Moberly (2013) - FT2</t>
  </si>
  <si>
    <t>This sample is the same as in Addis, Hach &amp; Tippett (2016), except for one participant in the depressed group who did not have AI data available, and was replaced with an additional depression participant. The effect sizes in these studies are treated as dependent (i.e. samp_id is the same).</t>
  </si>
  <si>
    <t>categorical-point</t>
  </si>
  <si>
    <t>Mean age was approximated based on the "modal age" reported (20-24 years for each group). •  For this effect size, this conversion from d to R yielded a nonsensical effect size of R = -1.05. Rather than excluding the effect size we converted d to a point-biserial-correlation (which assumes the groups were categorically different in some way), yielding a value of R = -.83.</t>
  </si>
  <si>
    <t>Blackwell et al. (2015) - EM2</t>
  </si>
  <si>
    <t>MacLeod &amp; Cropley (1995) - EM2</t>
  </si>
  <si>
    <t>Stöber (2000) - EM2</t>
  </si>
  <si>
    <t>Beaty, Seli &amp; Schacter (2018)</t>
  </si>
  <si>
    <t>Depression subscale of the Depression Anxiety and Stress Scale - 7 items (DASS)</t>
  </si>
  <si>
    <t>ES</t>
  </si>
  <si>
    <t>Vividness of future thoughts</t>
  </si>
  <si>
    <t>Ji, Holmes, MacLeod, Murphy (2018)</t>
  </si>
  <si>
    <t>Ji, Holmes, MacLeod, Murphy (2018) - EM1</t>
  </si>
  <si>
    <t>Ji, Holmes, MacLeod, Murphy (2018) - EM2</t>
  </si>
  <si>
    <t>TUTT</t>
  </si>
  <si>
    <t>Secondary school students</t>
  </si>
  <si>
    <t>Pile &amp; Lau (2018) - EM1</t>
  </si>
  <si>
    <t>Pile &amp; Lau (2018) - EM2</t>
  </si>
  <si>
    <t>Pile &amp; Lau (2018)</t>
  </si>
  <si>
    <t>Hallford (2018)</t>
  </si>
  <si>
    <t>PCAFT</t>
  </si>
  <si>
    <t>Vividness/detailedness</t>
  </si>
  <si>
    <t>Lopez-Perez, Deeprose &amp; Hanoch (2018)</t>
  </si>
  <si>
    <t>Prisoners in medium security prison</t>
  </si>
  <si>
    <t>Lopez-Perez, Deeprose &amp; Hanoch (2018) - EM1</t>
  </si>
  <si>
    <t>Lopez-Perez, Deeprose &amp; Hanoch (2018) - EM2</t>
  </si>
  <si>
    <t>Marsh, Edginton, Conway &amp; Loveday (2018)</t>
  </si>
  <si>
    <t>Number of specific future episodes</t>
  </si>
  <si>
    <t>dim</t>
  </si>
  <si>
    <t>1. Low levels of depressive symptoms (&lt;10 on the Patient Health Questionnaire – 9 item version; PHQ-9) 2. Elevated levels of depressive symptoms (9 on the PHQ-9)</t>
  </si>
  <si>
    <t>1. Low levels of depressive symptoms (&lt;5 on the Patient Health Questionnaire – 9 item version; PHQ-9) 2. Elevated levels of depressive symptoms (&gt;10 on the PHQ-9)</t>
  </si>
  <si>
    <t>Ranger (2018) - FT2 - EM1</t>
  </si>
  <si>
    <t>Ranger (2018) - FT2 - EM2</t>
  </si>
  <si>
    <t>Ranger (2018) - FT2</t>
  </si>
  <si>
    <t>Ranger (2018) - FT1 - EM1</t>
  </si>
  <si>
    <t>Ranger (2018) - FT1 - EM2</t>
  </si>
  <si>
    <t>Ranger (2018) - FT1</t>
  </si>
  <si>
    <t>cat</t>
  </si>
  <si>
    <t>PCQ</t>
  </si>
  <si>
    <t>Means and SDs were reported only for short- and long-term future thinking separately; we averaged these to calculate the means and SDs included. • Analyses in the theses are only reported for each of the 6 PCQ items individually. We chose to focus on only the item most relevant to the present meta-analysis, i.e., PCQ 4, "The event was vivid" (some of the other items relate more explicitly to emotions rather than clarity or specificity of the events, e.g., PCQ 6, "Emotions when thinking about the event"</t>
  </si>
  <si>
    <t>Means and SDs were reported only for short- and long-term future thinking separately; we averaged these to calculate the means and SDs included. • Analyses in the theses are only reported for each of the 6 PCQ items individually. We chose to focus on only</t>
  </si>
  <si>
    <t>Means and SDs were reported only for short- and long-term future thinking separately; we averaged these to calculate the means and SDs included.</t>
  </si>
  <si>
    <t>Mean age not reported; we approximated age based on reported age range (pp. 228).</t>
  </si>
  <si>
    <t>Oettingen, Meyer &amp; Portnow (2016)</t>
  </si>
  <si>
    <t>FF</t>
  </si>
  <si>
    <t>reported r</t>
  </si>
  <si>
    <t>Data not available on vividness of fantasies rated positively vs negatively</t>
  </si>
  <si>
    <t>Ranger (2018)</t>
  </si>
  <si>
    <t>Single item for vividness designed for this study, not assessed for validity or reliability (except discriminant validity with other items)</t>
  </si>
  <si>
    <t>Groups matched for age and sex</t>
  </si>
  <si>
    <t>Not reported</t>
  </si>
  <si>
    <t>Attention was assessed</t>
  </si>
  <si>
    <t>Data collection took place between 2014-2015</t>
  </si>
  <si>
    <t>Research assistant present with individual participants during session and checked answers completed before end of session</t>
  </si>
  <si>
    <t>Many p values reported as p = .001 that presumably should be &lt; .001</t>
  </si>
  <si>
    <t>Unclear if all participants completed all questionnaires</t>
  </si>
  <si>
    <t>Unclear if any participants did not complete the session</t>
  </si>
  <si>
    <t>Given that analyses were run for each individual question on the PCQ, these should be corrected for multiple comparisons and dependency</t>
  </si>
  <si>
    <t>Hach, Tippett &amp; Addis (2016) - D1</t>
  </si>
  <si>
    <t>Hach, Tippett &amp; Addis (2016) - D2</t>
  </si>
  <si>
    <t>General community - older adults</t>
  </si>
  <si>
    <t>General community - middle-aged adults</t>
  </si>
  <si>
    <r>
      <t xml:space="preserve">reported </t>
    </r>
    <r>
      <rPr>
        <i/>
        <sz val="11"/>
        <color theme="0" tint="-0.34998626667073579"/>
        <rFont val="Calibri"/>
        <family val="2"/>
        <scheme val="minor"/>
      </rPr>
      <t>r</t>
    </r>
  </si>
  <si>
    <t>This is B.G.'s unpublished Honours thesis • Future thinking scores are averages of the 3 explicitly future-oriented scenes, of the 6/10 total scenes used from the Scene Construction Task</t>
  </si>
  <si>
    <t>The first author kindly provided us raw data to be able to calculate the correlations between the ratio of specific events (calculated as described in the paper, pp. 63), and scores on the CESD.</t>
  </si>
  <si>
    <t>Beaty, Seli &amp; Schacter (2018) - EM1</t>
  </si>
  <si>
    <t>Beaty, Seli &amp; Schacter (2018) - EM3</t>
  </si>
  <si>
    <t>Beaty, Seli &amp; Schacter (2018) - EM2</t>
  </si>
  <si>
    <t xml:space="preserve">The first author kindly provided us the raw data to calculate correlations between vividness and DASS-D scores • Emotional valence was rated on a scale from 1-7 (negative to positive); we subdivided these scores into positive (6-7), negative (1-2), and neutral (3-5) ratings so they could be analysed along with other included studies that had different categories for emotional valence • Different sample sizes and demographics across each emotional valence reflect that not all participants reported future thoughts of all valences </t>
  </si>
  <si>
    <t>The first author kindly provided us the raw data to calculate correlations between vividness and DASS-D scores • Emotional valence was rated on a scale from 1-7 (negative to positive); we subdivided these scores into positive (6-7), negative (1-2), and neutral (3-5) ratings so they could be analysed along with other included studies that had different categories for emotional valence • Different sample sizes and demographics across each emotional valence reflect that not all participants reported future thoughts of all valences</t>
  </si>
  <si>
    <t>The very small sample size here reflects that the vast majority of prisoners had a drug or alcohol problem or clinical diagnosis other than depression or anxiety, or that mental health data was unreported. As the raw data was available, these participants were able to be excluded from the present analysis.</t>
  </si>
  <si>
    <t>Jumentier, Barsics &amp; Van der Linden (2018)</t>
  </si>
  <si>
    <t>Perceptual Index (comprised of vividness and visual details)</t>
  </si>
  <si>
    <t>Jumentier, Barsics &amp; Van der Linden (2018) - S1 - FT1 - EM1</t>
  </si>
  <si>
    <t>Jumentier, Barsics &amp; Van der Linden (2018) - S1 - FT1 -EM2</t>
  </si>
  <si>
    <t>Jumentier, Barsics &amp; Van der Linden (2018) - S1 - FT1</t>
  </si>
  <si>
    <t>Jumentier, Barsics &amp; Van der Linden (2018) - S2 - FT1 - EM1</t>
  </si>
  <si>
    <t>Jumentier, Barsics &amp; Van der Linden (2018) - S2 - FT1 - EM2</t>
  </si>
  <si>
    <t>Jumentier, Barsics &amp; Van der Linden (2018) - S2 - FT1</t>
  </si>
  <si>
    <t>Jumentier, Barsics &amp; Van der Linden (2018) - S1 - FT2 - EM1</t>
  </si>
  <si>
    <t>Jumentier, Barsics &amp; Van der Linden (2018) - S1 - FT2 - EM2</t>
  </si>
  <si>
    <t>Jumentier, Barsics &amp; Van der Linden (2018) - S1 - FT2</t>
  </si>
  <si>
    <t>Jumentier, Barsics &amp; Van der Linden (2018) - S2 - FT2 - EM1</t>
  </si>
  <si>
    <t>Jumentier, Barsics &amp; Van der Linden (2018) - S2 - FT2 - EM2</t>
  </si>
  <si>
    <t>Jumentier, Barsics &amp; Van der Linden (2018) - S2 - FT2</t>
  </si>
  <si>
    <t>The first author kindly provided us raw data to be able to calculate the correlations between Perceptual Index scores (a composite of vividness and visual details), and scores on the CESD.</t>
  </si>
  <si>
    <t>average of rs</t>
  </si>
  <si>
    <t>Participants excluded where number of response omissions too large</t>
  </si>
  <si>
    <t>Many p values reported as p &lt; .05 or p &lt; .01</t>
  </si>
  <si>
    <t>Noted when analyses were exploratory</t>
  </si>
  <si>
    <t>Proportion of responses to experience sampling assessed</t>
  </si>
  <si>
    <t>Age reported and gender assessed, but no other potential confounders assessed</t>
  </si>
  <si>
    <t>Controls and depressed</t>
  </si>
  <si>
    <t>Addis, Hach &amp; Tippett (2016) - D1 - FT1</t>
  </si>
  <si>
    <t>Addis, Hach &amp; Tippett (2016) - D1 - FT2</t>
  </si>
  <si>
    <t>Addis, Hach &amp; Tippett (2016) - D2 - FT1</t>
  </si>
  <si>
    <t>mode</t>
  </si>
  <si>
    <t>simulation</t>
  </si>
  <si>
    <t>intention</t>
  </si>
  <si>
    <t>planning</t>
  </si>
  <si>
    <t>MCQ-F</t>
  </si>
  <si>
    <t>single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</si>
</sst>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
    <numFmt numFmtId="165" formatCode="0.000"/>
    <numFmt numFmtId="166" formatCode="0.0"/>
    <numFmt numFmtId="167" formatCode="0.0000000000"/>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tint="0.499984740745262"/>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i/>
      <sz val="11"/>
      <color rgb="FF000000"/>
      <name val="Calibri"/>
      <family val="2"/>
      <scheme val="minor"/>
    </font>
    <font>
      <sz val="9"/>
      <color indexed="81"/>
      <name val="Calibri"/>
      <family val="2"/>
    </font>
    <font>
      <b/>
      <sz val="9"/>
      <color indexed="81"/>
      <name val="Calibri"/>
      <family val="2"/>
    </font>
    <font>
      <i/>
      <sz val="9"/>
      <color indexed="81"/>
      <name val="Calibri"/>
      <family val="2"/>
    </font>
    <font>
      <u/>
      <sz val="12"/>
      <color theme="10"/>
      <name val="Calibri"/>
      <family val="2"/>
      <scheme val="minor"/>
    </font>
    <font>
      <u/>
      <sz val="12"/>
      <color theme="11"/>
      <name val="Calibri"/>
      <family val="2"/>
      <scheme val="minor"/>
    </font>
    <font>
      <sz val="9"/>
      <color indexed="81"/>
      <name val="Calibri"/>
      <family val="2"/>
      <scheme val="minor"/>
    </font>
    <font>
      <b/>
      <sz val="9"/>
      <color indexed="81"/>
      <name val="Calibri"/>
      <family val="2"/>
      <scheme val="minor"/>
    </font>
    <font>
      <i/>
      <sz val="9"/>
      <color indexed="81"/>
      <name val="Calibri"/>
      <family val="2"/>
      <scheme val="minor"/>
    </font>
    <font>
      <b/>
      <sz val="9"/>
      <color indexed="81"/>
      <name val="Tahoma"/>
      <family val="2"/>
    </font>
    <font>
      <sz val="9"/>
      <color indexed="81"/>
      <name val="Tahoma"/>
      <family val="2"/>
    </font>
    <font>
      <i/>
      <sz val="11"/>
      <name val="Calibri"/>
      <family val="2"/>
      <scheme val="minor"/>
    </font>
    <font>
      <i/>
      <sz val="11"/>
      <color theme="1" tint="0.499984740745262"/>
      <name val="Calibri"/>
      <family val="2"/>
      <scheme val="minor"/>
    </font>
    <font>
      <i/>
      <sz val="12"/>
      <color theme="1"/>
      <name val="Calibri"/>
      <family val="2"/>
      <scheme val="minor"/>
    </font>
    <font>
      <sz val="11"/>
      <color theme="0" tint="-0.34998626667073579"/>
      <name val="Calibri"/>
      <family val="2"/>
      <scheme val="minor"/>
    </font>
    <font>
      <i/>
      <sz val="11"/>
      <color theme="0" tint="-0.34998626667073579"/>
      <name val="Calibri"/>
      <family val="2"/>
      <scheme val="minor"/>
    </font>
    <font>
      <sz val="11"/>
      <color theme="0" tint="-0.499984740745262"/>
      <name val="Calibri"/>
      <family val="2"/>
      <scheme val="minor"/>
    </font>
  </fonts>
  <fills count="3">
    <fill>
      <patternFill patternType="none"/>
    </fill>
    <fill>
      <patternFill patternType="gray125"/>
    </fill>
    <fill>
      <patternFill patternType="solid">
        <fgColor rgb="FF00B05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6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16">
    <xf numFmtId="0" fontId="0" fillId="0" borderId="0" xfId="0"/>
    <xf numFmtId="0" fontId="13" fillId="0" borderId="0" xfId="0" applyFont="1" applyFill="1" applyAlignment="1">
      <alignment horizontal="center" vertical="center"/>
    </xf>
    <xf numFmtId="0" fontId="16" fillId="0" borderId="0" xfId="0" applyFont="1" applyFill="1" applyAlignment="1">
      <alignment horizontal="left" vertical="center"/>
    </xf>
    <xf numFmtId="0" fontId="16" fillId="0" borderId="0" xfId="0" applyFont="1" applyFill="1" applyAlignment="1">
      <alignment horizontal="center" vertical="center"/>
    </xf>
    <xf numFmtId="0" fontId="13" fillId="0" borderId="0" xfId="0" applyFont="1" applyAlignment="1">
      <alignment vertical="center"/>
    </xf>
    <xf numFmtId="0" fontId="14" fillId="0" borderId="0" xfId="0" applyFont="1" applyFill="1" applyAlignment="1">
      <alignment horizontal="left" vertical="center"/>
    </xf>
    <xf numFmtId="0" fontId="14" fillId="0" borderId="0" xfId="0" applyFont="1" applyFill="1" applyAlignment="1">
      <alignment horizontal="center" vertical="center"/>
    </xf>
    <xf numFmtId="0" fontId="14" fillId="0" borderId="0" xfId="0" applyNumberFormat="1" applyFont="1" applyFill="1" applyAlignment="1">
      <alignment horizontal="center" vertical="center"/>
    </xf>
    <xf numFmtId="0" fontId="16" fillId="0" borderId="0" xfId="0" applyNumberFormat="1" applyFont="1" applyFill="1" applyAlignment="1">
      <alignment horizontal="center" vertical="center"/>
    </xf>
    <xf numFmtId="0" fontId="13"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center" vertical="center"/>
    </xf>
    <xf numFmtId="0" fontId="14" fillId="0" borderId="0" xfId="0" applyFont="1" applyAlignment="1">
      <alignment vertical="center"/>
    </xf>
    <xf numFmtId="0" fontId="14" fillId="0" borderId="0" xfId="0" applyFont="1" applyAlignment="1">
      <alignment horizontal="center" vertical="center"/>
    </xf>
    <xf numFmtId="2" fontId="14" fillId="0" borderId="0" xfId="0" applyNumberFormat="1" applyFont="1" applyAlignment="1">
      <alignment vertical="center"/>
    </xf>
    <xf numFmtId="2" fontId="13" fillId="0" borderId="0" xfId="0" applyNumberFormat="1" applyFont="1" applyAlignment="1">
      <alignment horizontal="center" vertical="center"/>
    </xf>
    <xf numFmtId="2" fontId="14" fillId="0" borderId="0" xfId="0" applyNumberFormat="1" applyFont="1" applyFill="1" applyAlignment="1">
      <alignment horizontal="center" vertical="center"/>
    </xf>
    <xf numFmtId="2" fontId="16" fillId="0" borderId="0" xfId="0" applyNumberFormat="1" applyFont="1" applyAlignment="1">
      <alignment horizontal="center" vertical="center"/>
    </xf>
    <xf numFmtId="2" fontId="16" fillId="0" borderId="0" xfId="0" applyNumberFormat="1" applyFont="1" applyFill="1" applyAlignment="1">
      <alignment horizontal="center" vertical="center"/>
    </xf>
    <xf numFmtId="2" fontId="14" fillId="0" borderId="0" xfId="0" applyNumberFormat="1" applyFont="1" applyAlignment="1">
      <alignment horizontal="center" vertical="center"/>
    </xf>
    <xf numFmtId="0" fontId="17" fillId="2" borderId="0" xfId="0" applyFont="1" applyFill="1" applyAlignment="1">
      <alignment horizontal="center" vertical="center" wrapText="1"/>
    </xf>
    <xf numFmtId="164" fontId="14" fillId="0" borderId="0" xfId="0" applyNumberFormat="1" applyFont="1" applyFill="1" applyAlignment="1">
      <alignment horizontal="center" vertical="center"/>
    </xf>
    <xf numFmtId="164" fontId="16" fillId="0" borderId="0" xfId="0" applyNumberFormat="1" applyFont="1" applyFill="1" applyAlignment="1">
      <alignment horizontal="center" vertical="center"/>
    </xf>
    <xf numFmtId="164" fontId="13" fillId="0" borderId="0" xfId="0" applyNumberFormat="1" applyFont="1" applyAlignment="1">
      <alignment vertical="center"/>
    </xf>
    <xf numFmtId="165" fontId="14" fillId="0" borderId="0" xfId="0" applyNumberFormat="1" applyFont="1" applyFill="1" applyAlignment="1">
      <alignment horizontal="center" vertical="center"/>
    </xf>
    <xf numFmtId="165" fontId="16" fillId="0" borderId="0" xfId="0" applyNumberFormat="1" applyFont="1" applyFill="1" applyAlignment="1">
      <alignment horizontal="center" vertical="center"/>
    </xf>
    <xf numFmtId="165" fontId="13" fillId="0" borderId="0" xfId="0" applyNumberFormat="1" applyFont="1" applyAlignment="1">
      <alignment vertical="center"/>
    </xf>
    <xf numFmtId="166" fontId="14" fillId="0" borderId="0" xfId="0" applyNumberFormat="1" applyFont="1" applyAlignment="1">
      <alignment horizontal="center" vertical="center"/>
    </xf>
    <xf numFmtId="166" fontId="16" fillId="0" borderId="0" xfId="0" applyNumberFormat="1" applyFont="1" applyAlignment="1">
      <alignment horizontal="center" vertical="center"/>
    </xf>
    <xf numFmtId="166" fontId="16" fillId="0" borderId="0" xfId="0" applyNumberFormat="1" applyFont="1" applyFill="1" applyAlignment="1">
      <alignment horizontal="center" vertical="center"/>
    </xf>
    <xf numFmtId="166" fontId="14" fillId="0" borderId="0" xfId="0" applyNumberFormat="1" applyFont="1" applyFill="1" applyAlignment="1">
      <alignment horizontal="center" vertical="center"/>
    </xf>
    <xf numFmtId="166" fontId="13" fillId="0" borderId="0" xfId="0" applyNumberFormat="1" applyFont="1" applyAlignment="1">
      <alignment horizontal="center" vertical="center"/>
    </xf>
    <xf numFmtId="0" fontId="12" fillId="2" borderId="0" xfId="0" applyFont="1" applyFill="1" applyAlignment="1">
      <alignment horizontal="center" vertical="center" wrapText="1"/>
    </xf>
    <xf numFmtId="2" fontId="17" fillId="2" borderId="0" xfId="0" applyNumberFormat="1" applyFont="1" applyFill="1" applyAlignment="1">
      <alignment horizontal="center" vertical="center" wrapText="1"/>
    </xf>
    <xf numFmtId="166" fontId="17" fillId="2" borderId="0" xfId="0" applyNumberFormat="1" applyFont="1" applyFill="1" applyAlignment="1">
      <alignment horizontal="center" vertical="center" wrapText="1"/>
    </xf>
    <xf numFmtId="2" fontId="18" fillId="2" borderId="0" xfId="0" applyNumberFormat="1" applyFont="1" applyFill="1" applyAlignment="1">
      <alignment horizontal="center" vertical="center" wrapText="1"/>
    </xf>
    <xf numFmtId="165" fontId="18" fillId="2" borderId="0" xfId="0" applyNumberFormat="1" applyFont="1" applyFill="1" applyAlignment="1">
      <alignment horizontal="center" vertical="center" wrapText="1"/>
    </xf>
    <xf numFmtId="0" fontId="14" fillId="0" borderId="0" xfId="0" applyFont="1" applyFill="1" applyAlignment="1">
      <alignment vertical="center"/>
    </xf>
    <xf numFmtId="2" fontId="16" fillId="0" borderId="0" xfId="0" applyNumberFormat="1" applyFont="1" applyAlignment="1">
      <alignment vertical="center"/>
    </xf>
    <xf numFmtId="0" fontId="14" fillId="0" borderId="0" xfId="0" applyFont="1" applyAlignment="1">
      <alignment horizontal="center"/>
    </xf>
    <xf numFmtId="0" fontId="16" fillId="0" borderId="0" xfId="0" applyFont="1" applyAlignment="1">
      <alignment horizontal="center"/>
    </xf>
    <xf numFmtId="0" fontId="16" fillId="0" borderId="0" xfId="0" applyFont="1" applyFill="1" applyAlignment="1">
      <alignment horizontal="center"/>
    </xf>
    <xf numFmtId="0" fontId="14" fillId="0" borderId="0" xfId="0" applyFont="1" applyFill="1" applyAlignment="1">
      <alignment horizontal="center"/>
    </xf>
    <xf numFmtId="0" fontId="13" fillId="0" borderId="0" xfId="0" applyFont="1" applyAlignment="1">
      <alignment horizontal="center"/>
    </xf>
    <xf numFmtId="0" fontId="10" fillId="0" borderId="0" xfId="0" applyFont="1"/>
    <xf numFmtId="0" fontId="12" fillId="2" borderId="0" xfId="0" applyFont="1" applyFill="1" applyAlignment="1">
      <alignment horizontal="center"/>
    </xf>
    <xf numFmtId="0" fontId="10" fillId="0" borderId="0" xfId="0" applyFont="1" applyAlignment="1">
      <alignment horizontal="center"/>
    </xf>
    <xf numFmtId="0" fontId="12" fillId="2" borderId="0" xfId="0" applyFont="1" applyFill="1" applyAlignment="1">
      <alignment horizontal="left"/>
    </xf>
    <xf numFmtId="0" fontId="10" fillId="0" borderId="0" xfId="0" applyFont="1" applyAlignment="1">
      <alignment horizontal="left"/>
    </xf>
    <xf numFmtId="164" fontId="18" fillId="2" borderId="0" xfId="0" applyNumberFormat="1" applyFont="1" applyFill="1" applyAlignment="1">
      <alignment horizontal="center" vertical="center" wrapText="1"/>
    </xf>
    <xf numFmtId="0" fontId="10" fillId="0" borderId="2" xfId="0" applyFont="1" applyBorder="1" applyAlignment="1">
      <alignment horizontal="center"/>
    </xf>
    <xf numFmtId="0" fontId="16" fillId="0" borderId="2" xfId="0" applyFont="1" applyFill="1" applyBorder="1" applyAlignment="1">
      <alignment horizontal="left" vertical="center"/>
    </xf>
    <xf numFmtId="0" fontId="10" fillId="0" borderId="2" xfId="0" applyFont="1" applyBorder="1" applyAlignment="1">
      <alignment horizontal="left"/>
    </xf>
    <xf numFmtId="0" fontId="10" fillId="0" borderId="2" xfId="0" applyFont="1" applyBorder="1"/>
    <xf numFmtId="0" fontId="15" fillId="0" borderId="2" xfId="0" applyFont="1" applyFill="1" applyBorder="1" applyAlignment="1">
      <alignment horizontal="left" vertical="center"/>
    </xf>
    <xf numFmtId="0" fontId="15" fillId="0" borderId="2" xfId="0" applyFont="1" applyFill="1" applyBorder="1" applyAlignment="1">
      <alignment horizontal="left" vertical="top"/>
    </xf>
    <xf numFmtId="0" fontId="12" fillId="2" borderId="0" xfId="0" applyFont="1" applyFill="1" applyAlignment="1"/>
    <xf numFmtId="0" fontId="18" fillId="2" borderId="0" xfId="0" applyFont="1" applyFill="1" applyAlignment="1">
      <alignment horizontal="center" vertical="center" wrapText="1"/>
    </xf>
    <xf numFmtId="0" fontId="17" fillId="2" borderId="0" xfId="0" applyFont="1" applyFill="1" applyAlignment="1">
      <alignment horizontal="left" vertical="center" wrapText="1"/>
    </xf>
    <xf numFmtId="0" fontId="4" fillId="0" borderId="0" xfId="0" applyFont="1" applyAlignment="1">
      <alignment horizontal="center"/>
    </xf>
    <xf numFmtId="0" fontId="4" fillId="0" borderId="2" xfId="0" applyFont="1" applyBorder="1" applyAlignment="1">
      <alignment horizontal="center"/>
    </xf>
    <xf numFmtId="0" fontId="16" fillId="0" borderId="0" xfId="0" applyFont="1" applyFill="1" applyAlignment="1">
      <alignment horizontal="left" vertical="top"/>
    </xf>
    <xf numFmtId="49" fontId="17" fillId="2" borderId="0" xfId="0" applyNumberFormat="1" applyFont="1" applyFill="1" applyAlignment="1">
      <alignment horizontal="center" vertical="center" wrapText="1"/>
    </xf>
    <xf numFmtId="49" fontId="14" fillId="0" borderId="0" xfId="0" applyNumberFormat="1" applyFont="1" applyAlignment="1">
      <alignment horizontal="center" vertical="center"/>
    </xf>
    <xf numFmtId="49" fontId="16" fillId="0" borderId="0" xfId="0" applyNumberFormat="1" applyFont="1" applyAlignment="1">
      <alignment horizontal="center" vertical="center"/>
    </xf>
    <xf numFmtId="49" fontId="16" fillId="0" borderId="0" xfId="0" applyNumberFormat="1" applyFont="1" applyFill="1" applyAlignment="1">
      <alignment horizontal="center" vertical="center"/>
    </xf>
    <xf numFmtId="49" fontId="14" fillId="0" borderId="0" xfId="0" applyNumberFormat="1" applyFont="1" applyFill="1" applyAlignment="1">
      <alignment horizontal="center" vertical="center"/>
    </xf>
    <xf numFmtId="49" fontId="13" fillId="0" borderId="0" xfId="0" applyNumberFormat="1" applyFont="1" applyAlignment="1">
      <alignment horizontal="center" vertical="center"/>
    </xf>
    <xf numFmtId="167" fontId="14" fillId="0" borderId="0" xfId="0" applyNumberFormat="1" applyFont="1" applyFill="1" applyAlignment="1">
      <alignment horizontal="center" vertical="center"/>
    </xf>
    <xf numFmtId="167" fontId="16" fillId="0" borderId="0" xfId="0" applyNumberFormat="1" applyFont="1" applyFill="1" applyAlignment="1">
      <alignment horizontal="center" vertical="center"/>
    </xf>
    <xf numFmtId="167" fontId="13" fillId="0" borderId="0" xfId="0" applyNumberFormat="1" applyFont="1" applyAlignment="1">
      <alignment vertical="center"/>
    </xf>
    <xf numFmtId="167" fontId="17" fillId="2" borderId="0" xfId="0" applyNumberFormat="1" applyFont="1" applyFill="1" applyAlignment="1">
      <alignment horizontal="center" vertical="center" wrapText="1"/>
    </xf>
    <xf numFmtId="164" fontId="17" fillId="2" borderId="0" xfId="0" applyNumberFormat="1" applyFont="1" applyFill="1" applyAlignment="1">
      <alignment horizontal="center" vertical="center" wrapText="1"/>
    </xf>
    <xf numFmtId="0" fontId="12" fillId="2" borderId="0" xfId="0" applyNumberFormat="1" applyFont="1" applyFill="1" applyAlignment="1">
      <alignment horizontal="center" vertical="center" wrapText="1"/>
    </xf>
    <xf numFmtId="0" fontId="13" fillId="0" borderId="0" xfId="0" applyNumberFormat="1" applyFont="1" applyFill="1" applyAlignment="1">
      <alignment horizontal="center" vertical="center"/>
    </xf>
    <xf numFmtId="0" fontId="31" fillId="0" borderId="0" xfId="0" applyFont="1"/>
    <xf numFmtId="0" fontId="4" fillId="0" borderId="2" xfId="0" applyFont="1" applyFill="1" applyBorder="1" applyAlignment="1">
      <alignment horizontal="center"/>
    </xf>
    <xf numFmtId="0" fontId="10" fillId="0" borderId="2" xfId="0" applyFont="1" applyFill="1" applyBorder="1" applyAlignment="1">
      <alignment horizontal="center"/>
    </xf>
    <xf numFmtId="0" fontId="10" fillId="0" borderId="2" xfId="0" applyFont="1" applyFill="1" applyBorder="1" applyAlignment="1">
      <alignment horizontal="left"/>
    </xf>
    <xf numFmtId="0" fontId="10" fillId="0" borderId="2" xfId="0" applyFont="1" applyFill="1" applyBorder="1"/>
    <xf numFmtId="0" fontId="4" fillId="0" borderId="0" xfId="0" applyFont="1" applyFill="1" applyAlignment="1">
      <alignment horizontal="center"/>
    </xf>
    <xf numFmtId="0" fontId="10" fillId="0" borderId="0" xfId="0" applyFont="1" applyFill="1" applyAlignment="1">
      <alignment horizontal="center"/>
    </xf>
    <xf numFmtId="0" fontId="10" fillId="0" borderId="0" xfId="0" applyFont="1" applyFill="1" applyAlignment="1">
      <alignment horizontal="left"/>
    </xf>
    <xf numFmtId="0" fontId="10" fillId="0" borderId="0" xfId="0" applyFont="1" applyFill="1"/>
    <xf numFmtId="0" fontId="5" fillId="0" borderId="0" xfId="0" applyFont="1" applyFill="1" applyAlignment="1">
      <alignment horizontal="left"/>
    </xf>
    <xf numFmtId="0" fontId="10" fillId="0" borderId="2" xfId="0" applyFont="1" applyFill="1" applyBorder="1" applyAlignment="1">
      <alignment vertical="center"/>
    </xf>
    <xf numFmtId="0" fontId="16" fillId="0" borderId="2" xfId="0" applyFont="1" applyFill="1" applyBorder="1" applyAlignment="1">
      <alignment vertical="center"/>
    </xf>
    <xf numFmtId="0" fontId="7" fillId="0" borderId="0" xfId="0" applyFont="1" applyFill="1" applyAlignment="1">
      <alignment horizontal="left"/>
    </xf>
    <xf numFmtId="0" fontId="34" fillId="0" borderId="0" xfId="0" applyFont="1" applyAlignment="1">
      <alignment horizontal="center" vertical="center"/>
    </xf>
    <xf numFmtId="0" fontId="32" fillId="0" borderId="0" xfId="0" applyFont="1" applyFill="1" applyAlignment="1">
      <alignment horizontal="center" vertical="center"/>
    </xf>
    <xf numFmtId="0" fontId="16" fillId="0" borderId="0" xfId="0" applyFont="1" applyFill="1" applyAlignment="1">
      <alignment vertical="center"/>
    </xf>
    <xf numFmtId="0" fontId="32" fillId="0" borderId="0" xfId="0" applyNumberFormat="1" applyFont="1" applyFill="1" applyAlignment="1">
      <alignment horizontal="center" vertical="center"/>
    </xf>
    <xf numFmtId="0" fontId="32" fillId="0" borderId="0" xfId="0" applyFont="1" applyFill="1" applyAlignment="1">
      <alignment horizontal="left" vertical="center"/>
    </xf>
    <xf numFmtId="0" fontId="32" fillId="0" borderId="0" xfId="0" applyFont="1" applyFill="1" applyAlignment="1">
      <alignment vertical="center"/>
    </xf>
    <xf numFmtId="0" fontId="32" fillId="0" borderId="0" xfId="0" applyFont="1" applyFill="1" applyAlignment="1">
      <alignment horizontal="center"/>
    </xf>
    <xf numFmtId="2" fontId="32" fillId="0" borderId="0" xfId="0" applyNumberFormat="1" applyFont="1" applyFill="1" applyAlignment="1">
      <alignment horizontal="center" vertical="center"/>
    </xf>
    <xf numFmtId="166" fontId="32" fillId="0" borderId="0" xfId="0" applyNumberFormat="1" applyFont="1" applyFill="1" applyAlignment="1">
      <alignment horizontal="center" vertical="center"/>
    </xf>
    <xf numFmtId="49" fontId="32" fillId="0" borderId="0" xfId="0" applyNumberFormat="1" applyFont="1" applyFill="1" applyAlignment="1">
      <alignment horizontal="center" vertical="center"/>
    </xf>
    <xf numFmtId="165" fontId="32" fillId="0" borderId="0" xfId="0" applyNumberFormat="1" applyFont="1" applyFill="1" applyAlignment="1">
      <alignment horizontal="center" vertical="center"/>
    </xf>
    <xf numFmtId="164" fontId="32" fillId="0" borderId="0" xfId="0" applyNumberFormat="1" applyFont="1" applyFill="1" applyAlignment="1">
      <alignment horizontal="center" vertical="center"/>
    </xf>
    <xf numFmtId="167" fontId="32" fillId="0" borderId="0" xfId="0" applyNumberFormat="1" applyFont="1" applyFill="1" applyAlignment="1">
      <alignment horizontal="center" vertical="center"/>
    </xf>
    <xf numFmtId="0" fontId="34" fillId="0" borderId="0" xfId="0" applyFont="1" applyFill="1" applyAlignment="1">
      <alignment horizontal="center" vertical="center"/>
    </xf>
    <xf numFmtId="0" fontId="9" fillId="0" borderId="0" xfId="0" applyFont="1" applyFill="1" applyAlignment="1">
      <alignment horizontal="left"/>
    </xf>
    <xf numFmtId="0" fontId="8" fillId="0" borderId="0" xfId="0" applyFont="1" applyFill="1" applyAlignment="1">
      <alignment horizontal="left"/>
    </xf>
    <xf numFmtId="0" fontId="4" fillId="0" borderId="1" xfId="0" applyFont="1" applyFill="1" applyBorder="1" applyAlignment="1">
      <alignment horizontal="center"/>
    </xf>
    <xf numFmtId="0" fontId="10" fillId="0" borderId="1" xfId="0" applyFont="1" applyFill="1" applyBorder="1"/>
    <xf numFmtId="0" fontId="10" fillId="0" borderId="1" xfId="0" applyFont="1" applyFill="1" applyBorder="1" applyAlignment="1">
      <alignment horizontal="center"/>
    </xf>
    <xf numFmtId="0" fontId="10" fillId="0" borderId="1" xfId="0" applyFont="1" applyFill="1" applyBorder="1" applyAlignment="1">
      <alignment horizontal="left"/>
    </xf>
    <xf numFmtId="0" fontId="1" fillId="0" borderId="0" xfId="0" applyFont="1" applyFill="1" applyAlignment="1">
      <alignment horizontal="left"/>
    </xf>
    <xf numFmtId="0" fontId="11" fillId="0" borderId="2" xfId="0" applyFont="1" applyFill="1" applyBorder="1" applyAlignment="1">
      <alignment vertical="center"/>
    </xf>
    <xf numFmtId="0" fontId="7" fillId="0" borderId="0" xfId="0" applyFont="1" applyFill="1" applyAlignment="1">
      <alignment horizontal="center"/>
    </xf>
    <xf numFmtId="0" fontId="6" fillId="0" borderId="0" xfId="0" applyFont="1" applyFill="1" applyAlignment="1">
      <alignment horizontal="left"/>
    </xf>
    <xf numFmtId="0" fontId="3" fillId="0" borderId="0" xfId="0" applyFont="1" applyFill="1" applyAlignment="1">
      <alignment horizontal="left"/>
    </xf>
    <xf numFmtId="0" fontId="3" fillId="0" borderId="2" xfId="0" applyFont="1" applyFill="1" applyBorder="1" applyAlignment="1">
      <alignment horizontal="left"/>
    </xf>
    <xf numFmtId="0" fontId="2" fillId="0" borderId="0" xfId="0" applyFont="1" applyFill="1" applyAlignment="1">
      <alignment horizontal="left"/>
    </xf>
    <xf numFmtId="0" fontId="2" fillId="0" borderId="2" xfId="0" applyFont="1" applyFill="1" applyBorder="1" applyAlignment="1">
      <alignment vertical="center"/>
    </xf>
  </cellXfs>
  <cellStyles count="6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74"/>
  <sheetViews>
    <sheetView zoomScale="85" zoomScaleNormal="85" workbookViewId="0">
      <pane xSplit="7" ySplit="1" topLeftCell="AA2" activePane="bottomRight" state="frozen"/>
      <selection pane="topRight" activeCell="F1" sqref="F1"/>
      <selection pane="bottomLeft" activeCell="A2" sqref="A2"/>
      <selection pane="bottomRight" activeCell="G176" sqref="G176"/>
    </sheetView>
  </sheetViews>
  <sheetFormatPr defaultColWidth="11" defaultRowHeight="15" x14ac:dyDescent="0.25"/>
  <cols>
    <col min="1" max="1" width="7.125" style="9" customWidth="1"/>
    <col min="2" max="2" width="7.75" style="1" customWidth="1"/>
    <col min="3" max="3" width="8.375" style="1" customWidth="1"/>
    <col min="4" max="4" width="7.125" style="74" customWidth="1"/>
    <col min="5" max="5" width="4.875" style="74" customWidth="1"/>
    <col min="6" max="6" width="7.5" style="74" customWidth="1"/>
    <col min="7" max="7" width="64.875" style="4" customWidth="1"/>
    <col min="8" max="8" width="37.875" style="4" customWidth="1"/>
    <col min="9" max="9" width="11" style="43"/>
    <col min="10" max="10" width="8.75" style="9" customWidth="1"/>
    <col min="11" max="11" width="8.625" style="9" customWidth="1"/>
    <col min="12" max="12" width="7.125" style="9" customWidth="1"/>
    <col min="13" max="13" width="7.875" style="15" customWidth="1"/>
    <col min="14" max="14" width="11" style="31" customWidth="1"/>
    <col min="15" max="15" width="65.75" style="4" customWidth="1"/>
    <col min="16" max="16" width="11" style="9"/>
    <col min="17" max="17" width="36.375" style="4" customWidth="1"/>
    <col min="18" max="18" width="8.625" style="67" customWidth="1"/>
    <col min="19" max="20" width="4.875" style="15" bestFit="1" customWidth="1"/>
    <col min="21" max="21" width="11" style="9"/>
    <col min="22" max="22" width="7.25" style="9" bestFit="1" customWidth="1"/>
    <col min="23" max="24" width="5.625" style="26" bestFit="1" customWidth="1"/>
    <col min="25" max="25" width="7.375" style="23" bestFit="1" customWidth="1"/>
    <col min="26" max="27" width="11" style="23"/>
    <col min="28" max="28" width="11" style="70"/>
    <col min="29" max="30" width="11" style="9"/>
    <col min="31" max="31" width="9" style="9" bestFit="1" customWidth="1"/>
    <col min="32" max="32" width="10.875" style="9" bestFit="1" customWidth="1"/>
    <col min="33" max="33" width="8" style="9" bestFit="1" customWidth="1"/>
    <col min="34" max="35" width="9.5" style="9" bestFit="1" customWidth="1"/>
    <col min="36" max="36" width="7" style="9" bestFit="1" customWidth="1"/>
    <col min="37" max="37" width="14.625" style="9" customWidth="1"/>
    <col min="38" max="38" width="11" style="9"/>
    <col min="39" max="39" width="11" style="1"/>
    <col min="40" max="16384" width="11" style="4"/>
  </cols>
  <sheetData>
    <row r="1" spans="1:40" s="32" customFormat="1" ht="52.15" customHeight="1" x14ac:dyDescent="0.25">
      <c r="A1" s="32" t="s">
        <v>377</v>
      </c>
      <c r="B1" s="32" t="s">
        <v>448</v>
      </c>
      <c r="C1" s="32" t="s">
        <v>444</v>
      </c>
      <c r="D1" s="73" t="s">
        <v>443</v>
      </c>
      <c r="E1" s="73" t="s">
        <v>442</v>
      </c>
      <c r="F1" s="73" t="s">
        <v>435</v>
      </c>
      <c r="G1" s="20" t="s">
        <v>407</v>
      </c>
      <c r="H1" s="20" t="s">
        <v>408</v>
      </c>
      <c r="I1" s="57" t="s">
        <v>0</v>
      </c>
      <c r="J1" s="20" t="s">
        <v>378</v>
      </c>
      <c r="K1" s="20" t="s">
        <v>379</v>
      </c>
      <c r="L1" s="57" t="s">
        <v>409</v>
      </c>
      <c r="M1" s="33" t="s">
        <v>410</v>
      </c>
      <c r="N1" s="34" t="s">
        <v>411</v>
      </c>
      <c r="O1" s="20" t="s">
        <v>412</v>
      </c>
      <c r="P1" s="20" t="s">
        <v>413</v>
      </c>
      <c r="Q1" s="20" t="s">
        <v>414</v>
      </c>
      <c r="R1" s="62" t="s">
        <v>415</v>
      </c>
      <c r="S1" s="35" t="s">
        <v>1</v>
      </c>
      <c r="T1" s="35" t="s">
        <v>2</v>
      </c>
      <c r="U1" s="20" t="s">
        <v>416</v>
      </c>
      <c r="V1" s="20" t="s">
        <v>432</v>
      </c>
      <c r="W1" s="36" t="s">
        <v>4</v>
      </c>
      <c r="X1" s="36" t="s">
        <v>3</v>
      </c>
      <c r="Y1" s="72" t="s">
        <v>417</v>
      </c>
      <c r="Z1" s="49" t="s">
        <v>430</v>
      </c>
      <c r="AA1" s="49" t="s">
        <v>431</v>
      </c>
      <c r="AB1" s="71" t="s">
        <v>418</v>
      </c>
      <c r="AC1" s="20" t="s">
        <v>419</v>
      </c>
      <c r="AD1" s="20" t="s">
        <v>420</v>
      </c>
      <c r="AE1" s="20" t="s">
        <v>421</v>
      </c>
      <c r="AF1" s="20" t="s">
        <v>422</v>
      </c>
      <c r="AG1" s="20" t="s">
        <v>423</v>
      </c>
      <c r="AH1" s="20" t="s">
        <v>424</v>
      </c>
      <c r="AI1" s="20" t="s">
        <v>425</v>
      </c>
      <c r="AJ1" s="20" t="s">
        <v>426</v>
      </c>
      <c r="AK1" s="20" t="s">
        <v>566</v>
      </c>
      <c r="AL1" s="20" t="s">
        <v>427</v>
      </c>
      <c r="AM1" s="32" t="s">
        <v>428</v>
      </c>
      <c r="AN1" s="58" t="s">
        <v>429</v>
      </c>
    </row>
    <row r="2" spans="1:40" s="12" customFormat="1" x14ac:dyDescent="0.25">
      <c r="A2" s="13">
        <v>1</v>
      </c>
      <c r="B2" s="6">
        <v>1</v>
      </c>
      <c r="C2" s="6">
        <v>1</v>
      </c>
      <c r="D2" s="7">
        <v>1</v>
      </c>
      <c r="E2" s="7">
        <v>0</v>
      </c>
      <c r="F2" s="7">
        <v>0</v>
      </c>
      <c r="G2" s="5" t="s">
        <v>12</v>
      </c>
      <c r="H2" s="12" t="s">
        <v>8</v>
      </c>
      <c r="I2" s="39">
        <v>48</v>
      </c>
      <c r="J2" s="39">
        <v>24</v>
      </c>
      <c r="K2" s="39">
        <v>24</v>
      </c>
      <c r="L2" s="13">
        <v>4</v>
      </c>
      <c r="M2" s="19">
        <f t="shared" ref="M2:M7" si="0">41/48</f>
        <v>0.85416666666666663</v>
      </c>
      <c r="N2" s="27">
        <v>24.5</v>
      </c>
      <c r="O2" s="12" t="s">
        <v>9</v>
      </c>
      <c r="P2" s="13" t="s">
        <v>237</v>
      </c>
      <c r="Q2" s="12" t="s">
        <v>5</v>
      </c>
      <c r="R2" s="63" t="s">
        <v>401</v>
      </c>
      <c r="S2" s="19" t="e">
        <v>#N/A</v>
      </c>
      <c r="T2" s="19">
        <v>-0.69499999999999995</v>
      </c>
      <c r="U2" s="13" t="s">
        <v>403</v>
      </c>
      <c r="V2" s="13">
        <v>10</v>
      </c>
      <c r="W2" s="24">
        <f>IF(R2="continuous", "#N/A", X2*1/0.798)</f>
        <v>-0.41133563286158537</v>
      </c>
      <c r="X2" s="24">
        <f>IF(R2="continuous","#N/A", T2/SQRT(T2^2+4))</f>
        <v>-0.32824583502354515</v>
      </c>
      <c r="Y2" s="21">
        <f t="shared" ref="Y2:Y38" si="1">IF(R2="continuous", S2, IF(R2="categorical-biserial", W2, IF(R2="categorical-point", X2)))</f>
        <v>-0.41133563286158537</v>
      </c>
      <c r="Z2" s="21" t="e">
        <v>#N/A</v>
      </c>
      <c r="AA2" s="21">
        <v>2.3791050000000001E-2</v>
      </c>
      <c r="AB2" s="68">
        <f t="shared" ref="AB2:AB33" si="2">((1-Y2^2)^2)/(I2-1)</f>
        <v>1.4685821703278302E-2</v>
      </c>
      <c r="AC2" s="13" t="s">
        <v>405</v>
      </c>
      <c r="AD2" s="13" t="s">
        <v>434</v>
      </c>
      <c r="AE2" s="13" t="s">
        <v>19</v>
      </c>
      <c r="AF2" s="13" t="s">
        <v>10</v>
      </c>
      <c r="AG2" s="13" t="s">
        <v>15</v>
      </c>
      <c r="AH2" s="13" t="s">
        <v>17</v>
      </c>
      <c r="AI2" s="13" t="s">
        <v>7</v>
      </c>
      <c r="AJ2" s="13" t="str">
        <f t="shared" ref="AJ2:AJ38" si="3">IF(R2 = "continuous", "dim", "cat")</f>
        <v>cat</v>
      </c>
      <c r="AK2" s="13" t="s">
        <v>567</v>
      </c>
      <c r="AL2" s="13" t="s">
        <v>18</v>
      </c>
      <c r="AM2" s="6">
        <v>16</v>
      </c>
    </row>
    <row r="3" spans="1:40" s="12" customFormat="1" x14ac:dyDescent="0.25">
      <c r="A3" s="13">
        <v>2</v>
      </c>
      <c r="B3" s="6">
        <v>1</v>
      </c>
      <c r="C3" s="6">
        <v>1</v>
      </c>
      <c r="D3" s="7">
        <v>1</v>
      </c>
      <c r="E3" s="7">
        <v>0</v>
      </c>
      <c r="F3" s="7">
        <v>0</v>
      </c>
      <c r="G3" s="5" t="s">
        <v>13</v>
      </c>
      <c r="H3" s="12" t="s">
        <v>8</v>
      </c>
      <c r="I3" s="39">
        <v>48</v>
      </c>
      <c r="J3" s="39">
        <v>24</v>
      </c>
      <c r="K3" s="39">
        <v>24</v>
      </c>
      <c r="L3" s="13">
        <v>4</v>
      </c>
      <c r="M3" s="19">
        <f t="shared" si="0"/>
        <v>0.85416666666666663</v>
      </c>
      <c r="N3" s="27">
        <v>24.5</v>
      </c>
      <c r="O3" s="12" t="s">
        <v>9</v>
      </c>
      <c r="P3" s="13" t="s">
        <v>237</v>
      </c>
      <c r="Q3" s="12" t="s">
        <v>5</v>
      </c>
      <c r="R3" s="63" t="s">
        <v>401</v>
      </c>
      <c r="S3" s="19" t="e">
        <v>#N/A</v>
      </c>
      <c r="T3" s="19">
        <v>0.52129999999999999</v>
      </c>
      <c r="U3" s="13" t="s">
        <v>403</v>
      </c>
      <c r="V3" s="13">
        <v>10</v>
      </c>
      <c r="W3" s="24">
        <f t="shared" ref="W3:W39" si="4">IF(R3="continuous", ".", X3*1/0.798)</f>
        <v>0.31606887595707689</v>
      </c>
      <c r="X3" s="24">
        <f t="shared" ref="X3:X48" si="5">IF(R3="continuous",".",T3/SQRT(T3^2+4))</f>
        <v>0.25222296301374736</v>
      </c>
      <c r="Y3" s="21">
        <f t="shared" si="1"/>
        <v>0.31606887595707689</v>
      </c>
      <c r="Z3" s="21" t="e">
        <v>#N/A</v>
      </c>
      <c r="AA3" s="21">
        <v>8.2360379999999997E-2</v>
      </c>
      <c r="AB3" s="68">
        <f t="shared" si="2"/>
        <v>1.7237890388628954E-2</v>
      </c>
      <c r="AC3" s="13" t="s">
        <v>405</v>
      </c>
      <c r="AD3" s="13" t="s">
        <v>434</v>
      </c>
      <c r="AE3" s="13" t="s">
        <v>20</v>
      </c>
      <c r="AF3" s="13" t="s">
        <v>10</v>
      </c>
      <c r="AG3" s="13" t="s">
        <v>15</v>
      </c>
      <c r="AH3" s="13" t="s">
        <v>17</v>
      </c>
      <c r="AI3" s="13" t="s">
        <v>7</v>
      </c>
      <c r="AJ3" s="13" t="str">
        <f t="shared" si="3"/>
        <v>cat</v>
      </c>
      <c r="AK3" s="13" t="s">
        <v>567</v>
      </c>
      <c r="AL3" s="13" t="s">
        <v>18</v>
      </c>
      <c r="AM3" s="6">
        <v>16</v>
      </c>
    </row>
    <row r="4" spans="1:40" s="12" customFormat="1" x14ac:dyDescent="0.25">
      <c r="A4" s="13">
        <v>3</v>
      </c>
      <c r="B4" s="6">
        <v>1</v>
      </c>
      <c r="C4" s="6">
        <v>1</v>
      </c>
      <c r="D4" s="7">
        <v>1</v>
      </c>
      <c r="E4" s="7">
        <v>0</v>
      </c>
      <c r="F4" s="7">
        <v>0</v>
      </c>
      <c r="G4" s="5" t="s">
        <v>14</v>
      </c>
      <c r="H4" s="12" t="s">
        <v>8</v>
      </c>
      <c r="I4" s="39">
        <v>48</v>
      </c>
      <c r="J4" s="39">
        <v>24</v>
      </c>
      <c r="K4" s="39">
        <v>24</v>
      </c>
      <c r="L4" s="13">
        <v>4</v>
      </c>
      <c r="M4" s="19">
        <f t="shared" si="0"/>
        <v>0.85416666666666663</v>
      </c>
      <c r="N4" s="27">
        <v>24.5</v>
      </c>
      <c r="O4" s="12" t="s">
        <v>9</v>
      </c>
      <c r="P4" s="13" t="s">
        <v>237</v>
      </c>
      <c r="Q4" s="12" t="s">
        <v>5</v>
      </c>
      <c r="R4" s="63" t="s">
        <v>401</v>
      </c>
      <c r="S4" s="19" t="e">
        <v>#N/A</v>
      </c>
      <c r="T4" s="19">
        <v>0.34749999999999998</v>
      </c>
      <c r="U4" s="13" t="s">
        <v>403</v>
      </c>
      <c r="V4" s="13">
        <v>10</v>
      </c>
      <c r="W4" s="24">
        <f t="shared" si="4"/>
        <v>0.21451785936950205</v>
      </c>
      <c r="X4" s="24">
        <f t="shared" si="5"/>
        <v>0.17118525177686264</v>
      </c>
      <c r="Y4" s="21">
        <f t="shared" si="1"/>
        <v>0.21451785936950205</v>
      </c>
      <c r="Z4" s="21" t="e">
        <v>#N/A</v>
      </c>
      <c r="AA4" s="21">
        <v>0.23829253</v>
      </c>
      <c r="AB4" s="68">
        <f t="shared" si="2"/>
        <v>1.936344306908153E-2</v>
      </c>
      <c r="AC4" s="13" t="s">
        <v>405</v>
      </c>
      <c r="AD4" s="13" t="s">
        <v>434</v>
      </c>
      <c r="AE4" s="13" t="s">
        <v>21</v>
      </c>
      <c r="AF4" s="13" t="s">
        <v>10</v>
      </c>
      <c r="AG4" s="13" t="s">
        <v>15</v>
      </c>
      <c r="AH4" s="13" t="s">
        <v>17</v>
      </c>
      <c r="AI4" s="13" t="s">
        <v>7</v>
      </c>
      <c r="AJ4" s="13" t="str">
        <f t="shared" si="3"/>
        <v>cat</v>
      </c>
      <c r="AK4" s="13" t="s">
        <v>567</v>
      </c>
      <c r="AL4" s="13" t="s">
        <v>18</v>
      </c>
      <c r="AM4" s="6">
        <v>16</v>
      </c>
    </row>
    <row r="5" spans="1:40" s="10" customFormat="1" x14ac:dyDescent="0.25">
      <c r="A5" s="11">
        <v>4</v>
      </c>
      <c r="B5" s="3">
        <v>1</v>
      </c>
      <c r="C5" s="3">
        <v>1</v>
      </c>
      <c r="D5" s="8">
        <v>1</v>
      </c>
      <c r="E5" s="8">
        <v>1</v>
      </c>
      <c r="F5" s="8">
        <v>1</v>
      </c>
      <c r="G5" s="2" t="s">
        <v>563</v>
      </c>
      <c r="H5" s="10" t="s">
        <v>8</v>
      </c>
      <c r="I5" s="40">
        <v>48</v>
      </c>
      <c r="J5" s="40">
        <v>24</v>
      </c>
      <c r="K5" s="40">
        <v>24</v>
      </c>
      <c r="L5" s="11">
        <v>4</v>
      </c>
      <c r="M5" s="17">
        <f t="shared" si="0"/>
        <v>0.85416666666666663</v>
      </c>
      <c r="N5" s="28">
        <v>24.5</v>
      </c>
      <c r="O5" s="10" t="s">
        <v>9</v>
      </c>
      <c r="P5" s="11" t="s">
        <v>237</v>
      </c>
      <c r="Q5" s="10" t="s">
        <v>5</v>
      </c>
      <c r="R5" s="64" t="s">
        <v>401</v>
      </c>
      <c r="S5" s="17" t="e">
        <v>#N/A</v>
      </c>
      <c r="T5" s="17">
        <v>-0.9325</v>
      </c>
      <c r="U5" s="11" t="s">
        <v>403</v>
      </c>
      <c r="V5" s="11">
        <v>10</v>
      </c>
      <c r="W5" s="25">
        <f t="shared" si="4"/>
        <v>-0.52954302949313514</v>
      </c>
      <c r="X5" s="25">
        <f t="shared" si="5"/>
        <v>-0.4225753375355219</v>
      </c>
      <c r="Y5" s="22">
        <f t="shared" si="1"/>
        <v>-0.52954302949313514</v>
      </c>
      <c r="Z5" s="22" t="e">
        <v>#N/A</v>
      </c>
      <c r="AA5" s="22">
        <v>3.6070799999999999E-3</v>
      </c>
      <c r="AB5" s="69">
        <f t="shared" si="2"/>
        <v>1.1017050893282507E-2</v>
      </c>
      <c r="AC5" s="11" t="s">
        <v>405</v>
      </c>
      <c r="AD5" s="11" t="s">
        <v>434</v>
      </c>
      <c r="AE5" s="11" t="s">
        <v>433</v>
      </c>
      <c r="AF5" s="11" t="s">
        <v>10</v>
      </c>
      <c r="AG5" s="11" t="s">
        <v>15</v>
      </c>
      <c r="AH5" s="11" t="s">
        <v>17</v>
      </c>
      <c r="AI5" s="11" t="s">
        <v>7</v>
      </c>
      <c r="AJ5" s="11" t="str">
        <f t="shared" si="3"/>
        <v>cat</v>
      </c>
      <c r="AK5" s="11" t="s">
        <v>567</v>
      </c>
      <c r="AL5" s="11" t="s">
        <v>18</v>
      </c>
      <c r="AM5" s="3">
        <v>16</v>
      </c>
    </row>
    <row r="6" spans="1:40" s="10" customFormat="1" x14ac:dyDescent="0.25">
      <c r="A6" s="11">
        <v>5</v>
      </c>
      <c r="B6" s="3">
        <v>1</v>
      </c>
      <c r="C6" s="3">
        <v>1</v>
      </c>
      <c r="D6" s="8">
        <v>1</v>
      </c>
      <c r="E6" s="8">
        <v>2</v>
      </c>
      <c r="F6" s="8">
        <v>0</v>
      </c>
      <c r="G6" s="2" t="s">
        <v>564</v>
      </c>
      <c r="H6" s="10" t="s">
        <v>8</v>
      </c>
      <c r="I6" s="40">
        <v>48</v>
      </c>
      <c r="J6" s="40">
        <v>24</v>
      </c>
      <c r="K6" s="40">
        <v>24</v>
      </c>
      <c r="L6" s="11">
        <v>4</v>
      </c>
      <c r="M6" s="17">
        <f t="shared" si="0"/>
        <v>0.85416666666666663</v>
      </c>
      <c r="N6" s="28">
        <v>24.5</v>
      </c>
      <c r="O6" s="10" t="s">
        <v>9</v>
      </c>
      <c r="P6" s="11" t="s">
        <v>237</v>
      </c>
      <c r="Q6" s="10" t="s">
        <v>6</v>
      </c>
      <c r="R6" s="64" t="s">
        <v>401</v>
      </c>
      <c r="S6" s="17" t="e">
        <v>#N/A</v>
      </c>
      <c r="T6" s="17">
        <v>-0.2777</v>
      </c>
      <c r="U6" s="11" t="s">
        <v>403</v>
      </c>
      <c r="V6" s="11">
        <v>10</v>
      </c>
      <c r="W6" s="25">
        <f t="shared" si="4"/>
        <v>-0.17234408622476996</v>
      </c>
      <c r="X6" s="25">
        <f t="shared" si="5"/>
        <v>-0.13753058080736644</v>
      </c>
      <c r="Y6" s="22">
        <f t="shared" si="1"/>
        <v>-0.17234408622476996</v>
      </c>
      <c r="Z6" s="22" t="e">
        <v>#N/A</v>
      </c>
      <c r="AA6" s="22">
        <v>0.34338153999999999</v>
      </c>
      <c r="AB6" s="69">
        <f t="shared" si="2"/>
        <v>2.0031431264804972E-2</v>
      </c>
      <c r="AC6" s="11" t="s">
        <v>405</v>
      </c>
      <c r="AD6" s="11" t="s">
        <v>434</v>
      </c>
      <c r="AE6" s="11" t="s">
        <v>433</v>
      </c>
      <c r="AF6" s="11" t="s">
        <v>11</v>
      </c>
      <c r="AG6" s="11" t="s">
        <v>15</v>
      </c>
      <c r="AH6" s="11" t="s">
        <v>16</v>
      </c>
      <c r="AI6" s="11" t="s">
        <v>7</v>
      </c>
      <c r="AJ6" s="11" t="str">
        <f t="shared" si="3"/>
        <v>cat</v>
      </c>
      <c r="AK6" s="11" t="s">
        <v>567</v>
      </c>
      <c r="AL6" s="11" t="s">
        <v>18</v>
      </c>
      <c r="AM6" s="3">
        <v>16</v>
      </c>
    </row>
    <row r="7" spans="1:40" s="10" customFormat="1" x14ac:dyDescent="0.25">
      <c r="A7" s="11">
        <v>6</v>
      </c>
      <c r="B7" s="3">
        <v>1</v>
      </c>
      <c r="C7" s="3">
        <v>1</v>
      </c>
      <c r="D7" s="8">
        <v>1</v>
      </c>
      <c r="E7" s="8">
        <v>3</v>
      </c>
      <c r="F7" s="8">
        <v>0</v>
      </c>
      <c r="G7" s="2" t="s">
        <v>565</v>
      </c>
      <c r="H7" s="10" t="s">
        <v>562</v>
      </c>
      <c r="I7" s="40">
        <v>48</v>
      </c>
      <c r="J7" s="11" t="e">
        <v>#N/A</v>
      </c>
      <c r="K7" s="17" t="e">
        <v>#N/A</v>
      </c>
      <c r="L7" s="11">
        <v>4</v>
      </c>
      <c r="M7" s="17">
        <f t="shared" si="0"/>
        <v>0.85416666666666663</v>
      </c>
      <c r="N7" s="28">
        <v>24.5</v>
      </c>
      <c r="O7" s="2" t="s">
        <v>49</v>
      </c>
      <c r="P7" s="11" t="s">
        <v>237</v>
      </c>
      <c r="Q7" s="2" t="s">
        <v>5</v>
      </c>
      <c r="R7" s="64" t="s">
        <v>46</v>
      </c>
      <c r="S7" s="17">
        <v>-0.13500000000000001</v>
      </c>
      <c r="T7" s="17" t="e">
        <v>#N/A</v>
      </c>
      <c r="U7" s="3" t="s">
        <v>98</v>
      </c>
      <c r="V7" s="3" t="s">
        <v>50</v>
      </c>
      <c r="W7" s="25" t="str">
        <f t="shared" ref="W7" si="6">IF(R7="continuous", ".", X7*1/0.798)</f>
        <v>.</v>
      </c>
      <c r="X7" s="25" t="str">
        <f t="shared" ref="X7" si="7">IF(R7="continuous",".",T7/SQRT(T7^2+4))</f>
        <v>.</v>
      </c>
      <c r="Y7" s="22">
        <f t="shared" ref="Y7" si="8">IF(R7="continuous", S7, IF(R7="categorical-biserial", W7, IF(R7="categorical-point", X7)))</f>
        <v>-0.13500000000000001</v>
      </c>
      <c r="Z7" s="22">
        <v>0.36685553999999998</v>
      </c>
      <c r="AA7" s="22" t="e">
        <v>#N/A</v>
      </c>
      <c r="AB7" s="69">
        <f t="shared" si="2"/>
        <v>2.05081308643617E-2</v>
      </c>
      <c r="AC7" s="11" t="s">
        <v>405</v>
      </c>
      <c r="AD7" s="11" t="s">
        <v>434</v>
      </c>
      <c r="AE7" s="11" t="s">
        <v>433</v>
      </c>
      <c r="AF7" s="11" t="s">
        <v>10</v>
      </c>
      <c r="AG7" s="11" t="s">
        <v>15</v>
      </c>
      <c r="AH7" s="11" t="s">
        <v>17</v>
      </c>
      <c r="AI7" s="8" t="s">
        <v>16</v>
      </c>
      <c r="AJ7" s="11" t="str">
        <f t="shared" ref="AJ7" si="9">IF(R7 = "continuous", "dim", "cat")</f>
        <v>dim</v>
      </c>
      <c r="AK7" s="11" t="s">
        <v>567</v>
      </c>
      <c r="AL7" s="11" t="s">
        <v>18</v>
      </c>
      <c r="AM7" s="3">
        <v>16</v>
      </c>
      <c r="AN7" s="10" t="s">
        <v>445</v>
      </c>
    </row>
    <row r="8" spans="1:40" s="10" customFormat="1" x14ac:dyDescent="0.25">
      <c r="A8" s="11">
        <v>7</v>
      </c>
      <c r="B8" s="3">
        <v>2</v>
      </c>
      <c r="C8" s="3">
        <v>2</v>
      </c>
      <c r="D8" s="8">
        <v>2</v>
      </c>
      <c r="E8" s="8">
        <v>4</v>
      </c>
      <c r="F8" s="8">
        <v>0</v>
      </c>
      <c r="G8" s="2" t="s">
        <v>248</v>
      </c>
      <c r="H8" s="2" t="s">
        <v>22</v>
      </c>
      <c r="I8" s="41">
        <v>61</v>
      </c>
      <c r="J8" s="40">
        <v>31</v>
      </c>
      <c r="K8" s="40">
        <v>30</v>
      </c>
      <c r="L8" s="3">
        <v>5</v>
      </c>
      <c r="M8" s="18">
        <f>51/60</f>
        <v>0.85</v>
      </c>
      <c r="N8" s="29">
        <f>AVERAGE((20.87*30)+(20.29*31))/61</f>
        <v>20.575245901639345</v>
      </c>
      <c r="O8" s="2" t="s">
        <v>23</v>
      </c>
      <c r="P8" s="3" t="s">
        <v>24</v>
      </c>
      <c r="Q8" s="2" t="s">
        <v>5</v>
      </c>
      <c r="R8" s="64" t="s">
        <v>401</v>
      </c>
      <c r="S8" s="18" t="e">
        <v>#N/A</v>
      </c>
      <c r="T8" s="18">
        <v>0</v>
      </c>
      <c r="U8" s="11" t="s">
        <v>244</v>
      </c>
      <c r="V8" s="3">
        <v>5</v>
      </c>
      <c r="W8" s="25">
        <f t="shared" si="4"/>
        <v>0</v>
      </c>
      <c r="X8" s="25">
        <f t="shared" si="5"/>
        <v>0</v>
      </c>
      <c r="Y8" s="22">
        <f t="shared" si="1"/>
        <v>0</v>
      </c>
      <c r="Z8" s="22" t="e">
        <v>#N/A</v>
      </c>
      <c r="AA8" s="22">
        <v>1</v>
      </c>
      <c r="AB8" s="69">
        <f t="shared" si="2"/>
        <v>1.6666666666666666E-2</v>
      </c>
      <c r="AC8" s="8" t="s">
        <v>404</v>
      </c>
      <c r="AD8" s="3" t="s">
        <v>434</v>
      </c>
      <c r="AE8" s="8" t="s">
        <v>21</v>
      </c>
      <c r="AF8" s="8" t="s">
        <v>10</v>
      </c>
      <c r="AG8" s="8" t="s">
        <v>30</v>
      </c>
      <c r="AH8" s="8" t="s">
        <v>17</v>
      </c>
      <c r="AI8" s="8" t="s">
        <v>16</v>
      </c>
      <c r="AJ8" s="11" t="str">
        <f t="shared" si="3"/>
        <v>cat</v>
      </c>
      <c r="AK8" s="11" t="s">
        <v>567</v>
      </c>
      <c r="AL8" s="3" t="s">
        <v>18</v>
      </c>
      <c r="AM8" s="3">
        <f>SUMIF(quality_checklist!A:A,C:C, quality_checklist!E:E)</f>
        <v>12</v>
      </c>
      <c r="AN8" s="2"/>
    </row>
    <row r="9" spans="1:40" s="12" customFormat="1" x14ac:dyDescent="0.25">
      <c r="A9" s="13">
        <v>8</v>
      </c>
      <c r="B9" s="6">
        <v>2</v>
      </c>
      <c r="C9" s="6">
        <v>3</v>
      </c>
      <c r="D9" s="7">
        <v>3</v>
      </c>
      <c r="E9" s="7">
        <v>0</v>
      </c>
      <c r="F9" s="7">
        <v>0</v>
      </c>
      <c r="G9" s="5" t="s">
        <v>246</v>
      </c>
      <c r="H9" s="5" t="s">
        <v>22</v>
      </c>
      <c r="I9" s="42">
        <v>53</v>
      </c>
      <c r="J9" s="39">
        <v>26</v>
      </c>
      <c r="K9" s="39">
        <v>27</v>
      </c>
      <c r="L9" s="6">
        <v>8</v>
      </c>
      <c r="M9" s="16">
        <f>32/53</f>
        <v>0.60377358490566035</v>
      </c>
      <c r="N9" s="30">
        <f>AVERAGE((20.7*27)+(20.12*26))/53</f>
        <v>20.415471698113208</v>
      </c>
      <c r="O9" s="5" t="s">
        <v>23</v>
      </c>
      <c r="P9" s="6" t="s">
        <v>26</v>
      </c>
      <c r="Q9" s="5" t="s">
        <v>5</v>
      </c>
      <c r="R9" s="63" t="s">
        <v>401</v>
      </c>
      <c r="S9" s="16" t="e">
        <v>#N/A</v>
      </c>
      <c r="T9" s="16">
        <v>-0.71689999999999998</v>
      </c>
      <c r="U9" s="13" t="s">
        <v>244</v>
      </c>
      <c r="V9" s="6">
        <v>8</v>
      </c>
      <c r="W9" s="24">
        <f t="shared" si="4"/>
        <v>-0.42284142536199548</v>
      </c>
      <c r="X9" s="24">
        <f t="shared" si="5"/>
        <v>-0.33742745743887242</v>
      </c>
      <c r="Y9" s="21">
        <f t="shared" si="1"/>
        <v>-0.42284142536199548</v>
      </c>
      <c r="Z9" s="21" t="e">
        <v>#N/A</v>
      </c>
      <c r="AA9" s="21">
        <v>1.4568660000000001E-2</v>
      </c>
      <c r="AB9" s="68">
        <f t="shared" si="2"/>
        <v>1.2968805074852933E-2</v>
      </c>
      <c r="AC9" s="7" t="s">
        <v>404</v>
      </c>
      <c r="AD9" s="6" t="s">
        <v>434</v>
      </c>
      <c r="AE9" s="7" t="s">
        <v>19</v>
      </c>
      <c r="AF9" s="7" t="s">
        <v>10</v>
      </c>
      <c r="AG9" s="7" t="s">
        <v>30</v>
      </c>
      <c r="AH9" s="7" t="s">
        <v>17</v>
      </c>
      <c r="AI9" s="7" t="s">
        <v>16</v>
      </c>
      <c r="AJ9" s="13" t="str">
        <f t="shared" si="3"/>
        <v>cat</v>
      </c>
      <c r="AK9" s="13" t="s">
        <v>567</v>
      </c>
      <c r="AL9" s="6" t="s">
        <v>18</v>
      </c>
      <c r="AM9" s="6">
        <f>SUMIF(quality_checklist!A:A,C:C, quality_checklist!E:E)</f>
        <v>13</v>
      </c>
      <c r="AN9" s="5"/>
    </row>
    <row r="10" spans="1:40" s="12" customFormat="1" x14ac:dyDescent="0.25">
      <c r="A10" s="13">
        <v>9</v>
      </c>
      <c r="B10" s="6">
        <v>2</v>
      </c>
      <c r="C10" s="6">
        <v>3</v>
      </c>
      <c r="D10" s="7">
        <v>3</v>
      </c>
      <c r="E10" s="7">
        <v>0</v>
      </c>
      <c r="F10" s="7">
        <v>0</v>
      </c>
      <c r="G10" s="5" t="s">
        <v>247</v>
      </c>
      <c r="H10" s="5" t="s">
        <v>22</v>
      </c>
      <c r="I10" s="42">
        <v>53</v>
      </c>
      <c r="J10" s="39">
        <v>26</v>
      </c>
      <c r="K10" s="39">
        <v>27</v>
      </c>
      <c r="L10" s="6">
        <v>8</v>
      </c>
      <c r="M10" s="16">
        <f>32/53</f>
        <v>0.60377358490566035</v>
      </c>
      <c r="N10" s="30">
        <f>AVERAGE((20.7*27)+(20.12*26))/53</f>
        <v>20.415471698113208</v>
      </c>
      <c r="O10" s="5" t="s">
        <v>23</v>
      </c>
      <c r="P10" s="6" t="s">
        <v>26</v>
      </c>
      <c r="Q10" s="5" t="s">
        <v>5</v>
      </c>
      <c r="R10" s="63" t="s">
        <v>401</v>
      </c>
      <c r="S10" s="16" t="e">
        <v>#N/A</v>
      </c>
      <c r="T10" s="16">
        <v>-0.72519999999999996</v>
      </c>
      <c r="U10" s="13" t="s">
        <v>244</v>
      </c>
      <c r="V10" s="6">
        <v>8</v>
      </c>
      <c r="W10" s="24">
        <f t="shared" si="4"/>
        <v>-0.42717094498888253</v>
      </c>
      <c r="X10" s="24">
        <f t="shared" si="5"/>
        <v>-0.34088241410112829</v>
      </c>
      <c r="Y10" s="21">
        <f t="shared" si="1"/>
        <v>-0.42717094498888253</v>
      </c>
      <c r="Z10" s="21" t="e">
        <v>#N/A</v>
      </c>
      <c r="AA10" s="21">
        <v>1.358902E-2</v>
      </c>
      <c r="AB10" s="68">
        <f t="shared" si="2"/>
        <v>1.2852828828218884E-2</v>
      </c>
      <c r="AC10" s="7" t="s">
        <v>404</v>
      </c>
      <c r="AD10" s="6" t="s">
        <v>434</v>
      </c>
      <c r="AE10" s="7" t="s">
        <v>20</v>
      </c>
      <c r="AF10" s="7" t="s">
        <v>10</v>
      </c>
      <c r="AG10" s="7" t="s">
        <v>30</v>
      </c>
      <c r="AH10" s="7" t="s">
        <v>17</v>
      </c>
      <c r="AI10" s="7" t="s">
        <v>16</v>
      </c>
      <c r="AJ10" s="13" t="str">
        <f t="shared" si="3"/>
        <v>cat</v>
      </c>
      <c r="AK10" s="13" t="s">
        <v>567</v>
      </c>
      <c r="AL10" s="6" t="s">
        <v>18</v>
      </c>
      <c r="AM10" s="6">
        <f>SUMIF(quality_checklist!A:A,C:C, quality_checklist!E:E)</f>
        <v>13</v>
      </c>
      <c r="AN10" s="5"/>
    </row>
    <row r="11" spans="1:40" s="10" customFormat="1" x14ac:dyDescent="0.25">
      <c r="A11" s="11">
        <v>10</v>
      </c>
      <c r="B11" s="3">
        <v>2</v>
      </c>
      <c r="C11" s="3">
        <v>3</v>
      </c>
      <c r="D11" s="8">
        <v>3</v>
      </c>
      <c r="E11" s="8">
        <v>5</v>
      </c>
      <c r="F11" s="8">
        <v>1</v>
      </c>
      <c r="G11" s="2" t="s">
        <v>245</v>
      </c>
      <c r="H11" s="2" t="s">
        <v>22</v>
      </c>
      <c r="I11" s="41">
        <v>53</v>
      </c>
      <c r="J11" s="40">
        <v>26</v>
      </c>
      <c r="K11" s="40">
        <v>27</v>
      </c>
      <c r="L11" s="3">
        <v>8</v>
      </c>
      <c r="M11" s="18">
        <f>32/53</f>
        <v>0.60377358490566035</v>
      </c>
      <c r="N11" s="29">
        <f>AVERAGE((20.7*27)+(20.12*26))/53</f>
        <v>20.415471698113208</v>
      </c>
      <c r="O11" s="2" t="s">
        <v>23</v>
      </c>
      <c r="P11" s="3" t="s">
        <v>26</v>
      </c>
      <c r="Q11" s="2" t="s">
        <v>5</v>
      </c>
      <c r="R11" s="64" t="s">
        <v>401</v>
      </c>
      <c r="S11" s="18" t="e">
        <v>#N/A</v>
      </c>
      <c r="T11" s="18">
        <f>AVERAGE(T9:T10)</f>
        <v>-0.72104999999999997</v>
      </c>
      <c r="U11" s="11" t="s">
        <v>27</v>
      </c>
      <c r="V11" s="3">
        <v>8</v>
      </c>
      <c r="W11" s="25">
        <f t="shared" si="4"/>
        <v>-0.42500833490192297</v>
      </c>
      <c r="X11" s="25">
        <f t="shared" si="5"/>
        <v>-0.33915665125173455</v>
      </c>
      <c r="Y11" s="22">
        <f t="shared" si="1"/>
        <v>-0.42500833490192297</v>
      </c>
      <c r="Z11" s="22" t="e">
        <v>#N/A</v>
      </c>
      <c r="AA11" s="22">
        <v>1.4070839999999999E-2</v>
      </c>
      <c r="AB11" s="69">
        <f t="shared" si="2"/>
        <v>1.2910841933921178E-2</v>
      </c>
      <c r="AC11" s="8" t="s">
        <v>404</v>
      </c>
      <c r="AD11" s="3" t="s">
        <v>434</v>
      </c>
      <c r="AE11" s="8" t="s">
        <v>433</v>
      </c>
      <c r="AF11" s="8" t="s">
        <v>10</v>
      </c>
      <c r="AG11" s="8" t="s">
        <v>30</v>
      </c>
      <c r="AH11" s="8" t="s">
        <v>17</v>
      </c>
      <c r="AI11" s="8" t="s">
        <v>16</v>
      </c>
      <c r="AJ11" s="11" t="str">
        <f t="shared" si="3"/>
        <v>cat</v>
      </c>
      <c r="AK11" s="11" t="s">
        <v>567</v>
      </c>
      <c r="AL11" s="3" t="s">
        <v>18</v>
      </c>
      <c r="AM11" s="3">
        <f>SUMIF(quality_checklist!A:A,C:C, quality_checklist!E:E)</f>
        <v>13</v>
      </c>
      <c r="AN11" s="2"/>
    </row>
    <row r="12" spans="1:40" s="10" customFormat="1" x14ac:dyDescent="0.25">
      <c r="A12" s="11">
        <v>11</v>
      </c>
      <c r="B12" s="3">
        <v>3</v>
      </c>
      <c r="C12" s="3">
        <v>4</v>
      </c>
      <c r="D12" s="8">
        <v>4</v>
      </c>
      <c r="E12" s="8">
        <v>6</v>
      </c>
      <c r="F12" s="8">
        <v>0</v>
      </c>
      <c r="G12" s="2" t="s">
        <v>80</v>
      </c>
      <c r="H12" s="2" t="s">
        <v>22</v>
      </c>
      <c r="I12" s="41">
        <v>59</v>
      </c>
      <c r="J12" s="40">
        <v>28</v>
      </c>
      <c r="K12" s="40">
        <v>31</v>
      </c>
      <c r="L12" s="3">
        <v>244</v>
      </c>
      <c r="M12" s="18">
        <f>39/59</f>
        <v>0.66101694915254239</v>
      </c>
      <c r="N12" s="29">
        <f>AVERAGE((22.48*31)+(21.61*28))/59</f>
        <v>22.067118644067797</v>
      </c>
      <c r="O12" s="2" t="s">
        <v>23</v>
      </c>
      <c r="P12" s="3" t="s">
        <v>28</v>
      </c>
      <c r="Q12" s="2" t="s">
        <v>29</v>
      </c>
      <c r="R12" s="64" t="s">
        <v>401</v>
      </c>
      <c r="S12" s="18" t="e">
        <v>#N/A</v>
      </c>
      <c r="T12" s="18">
        <v>-1.2029000000000001</v>
      </c>
      <c r="U12" s="11" t="s">
        <v>244</v>
      </c>
      <c r="V12" s="3">
        <v>244</v>
      </c>
      <c r="W12" s="25">
        <f t="shared" si="4"/>
        <v>-0.64587608668171537</v>
      </c>
      <c r="X12" s="25">
        <f t="shared" si="5"/>
        <v>-0.51540911717200888</v>
      </c>
      <c r="Y12" s="22">
        <f t="shared" si="1"/>
        <v>-0.64587608668171537</v>
      </c>
      <c r="Z12" s="22" t="e">
        <v>#N/A</v>
      </c>
      <c r="AA12" s="22">
        <v>8.0980000000000001E-5</v>
      </c>
      <c r="AB12" s="69">
        <f t="shared" si="2"/>
        <v>5.8570210750328719E-3</v>
      </c>
      <c r="AC12" s="8" t="s">
        <v>404</v>
      </c>
      <c r="AD12" s="3" t="s">
        <v>434</v>
      </c>
      <c r="AE12" s="8" t="s">
        <v>21</v>
      </c>
      <c r="AF12" s="8" t="s">
        <v>11</v>
      </c>
      <c r="AG12" s="8" t="s">
        <v>30</v>
      </c>
      <c r="AH12" s="8" t="s">
        <v>16</v>
      </c>
      <c r="AI12" s="8" t="s">
        <v>16</v>
      </c>
      <c r="AJ12" s="11" t="str">
        <f t="shared" si="3"/>
        <v>cat</v>
      </c>
      <c r="AK12" s="11" t="s">
        <v>567</v>
      </c>
      <c r="AL12" s="3" t="s">
        <v>18</v>
      </c>
      <c r="AM12" s="3">
        <f>SUMIF(quality_checklist!A:A,C:C, quality_checklist!E:E)</f>
        <v>14</v>
      </c>
      <c r="AN12" s="2" t="s">
        <v>33</v>
      </c>
    </row>
    <row r="13" spans="1:40" s="10" customFormat="1" x14ac:dyDescent="0.25">
      <c r="A13" s="11">
        <v>12</v>
      </c>
      <c r="B13" s="3">
        <v>3</v>
      </c>
      <c r="C13" s="3">
        <v>4</v>
      </c>
      <c r="D13" s="8">
        <v>4</v>
      </c>
      <c r="E13" s="8">
        <v>7</v>
      </c>
      <c r="F13" s="8">
        <v>0</v>
      </c>
      <c r="G13" s="2" t="s">
        <v>81</v>
      </c>
      <c r="H13" s="2" t="s">
        <v>22</v>
      </c>
      <c r="I13" s="41">
        <v>59</v>
      </c>
      <c r="J13" s="40">
        <v>28</v>
      </c>
      <c r="K13" s="40">
        <v>31</v>
      </c>
      <c r="L13" s="3">
        <v>244</v>
      </c>
      <c r="M13" s="18">
        <f>39/59</f>
        <v>0.66101694915254239</v>
      </c>
      <c r="N13" s="29">
        <f>AVERAGE((22.48*31)+(21.61*28))/59</f>
        <v>22.067118644067797</v>
      </c>
      <c r="O13" s="2" t="s">
        <v>23</v>
      </c>
      <c r="P13" s="3" t="s">
        <v>28</v>
      </c>
      <c r="Q13" s="2" t="s">
        <v>31</v>
      </c>
      <c r="R13" s="64" t="s">
        <v>401</v>
      </c>
      <c r="S13" s="18" t="e">
        <v>#N/A</v>
      </c>
      <c r="T13" s="18">
        <v>-1.1823999999999999</v>
      </c>
      <c r="U13" s="11" t="s">
        <v>244</v>
      </c>
      <c r="V13" s="3">
        <v>244</v>
      </c>
      <c r="W13" s="25">
        <f t="shared" si="4"/>
        <v>-0.63773798222195799</v>
      </c>
      <c r="X13" s="25">
        <f t="shared" si="5"/>
        <v>-0.50891490981312248</v>
      </c>
      <c r="Y13" s="22">
        <f t="shared" si="1"/>
        <v>-0.63773798222195799</v>
      </c>
      <c r="Z13" s="22" t="e">
        <v>#N/A</v>
      </c>
      <c r="AA13" s="22">
        <v>9.9669999999999999E-5</v>
      </c>
      <c r="AB13" s="69">
        <f t="shared" si="2"/>
        <v>6.0688506856497806E-3</v>
      </c>
      <c r="AC13" s="8" t="s">
        <v>404</v>
      </c>
      <c r="AD13" s="3" t="s">
        <v>434</v>
      </c>
      <c r="AE13" s="8" t="s">
        <v>21</v>
      </c>
      <c r="AF13" s="8" t="s">
        <v>11</v>
      </c>
      <c r="AG13" s="8" t="s">
        <v>30</v>
      </c>
      <c r="AH13" s="8" t="s">
        <v>16</v>
      </c>
      <c r="AI13" s="8" t="s">
        <v>16</v>
      </c>
      <c r="AJ13" s="11" t="str">
        <f t="shared" si="3"/>
        <v>cat</v>
      </c>
      <c r="AK13" s="11" t="s">
        <v>567</v>
      </c>
      <c r="AL13" s="3" t="s">
        <v>18</v>
      </c>
      <c r="AM13" s="3">
        <f>SUMIF(quality_checklist!A:A,C:C, quality_checklist!E:E)</f>
        <v>14</v>
      </c>
      <c r="AN13" s="2" t="s">
        <v>33</v>
      </c>
    </row>
    <row r="14" spans="1:40" s="90" customFormat="1" x14ac:dyDescent="0.25">
      <c r="A14" s="3">
        <v>13</v>
      </c>
      <c r="B14" s="3">
        <v>3</v>
      </c>
      <c r="C14" s="3">
        <v>4</v>
      </c>
      <c r="D14" s="8">
        <v>4</v>
      </c>
      <c r="E14" s="8">
        <v>8</v>
      </c>
      <c r="F14" s="8">
        <v>0</v>
      </c>
      <c r="G14" s="2" t="s">
        <v>82</v>
      </c>
      <c r="H14" s="2" t="s">
        <v>22</v>
      </c>
      <c r="I14" s="41">
        <v>59</v>
      </c>
      <c r="J14" s="41">
        <v>28</v>
      </c>
      <c r="K14" s="41">
        <v>31</v>
      </c>
      <c r="L14" s="3">
        <v>244</v>
      </c>
      <c r="M14" s="18">
        <f>39/59</f>
        <v>0.66101694915254239</v>
      </c>
      <c r="N14" s="29">
        <f>AVERAGE((22.48*31)+(21.61*28))/59</f>
        <v>22.067118644067797</v>
      </c>
      <c r="O14" s="2" t="s">
        <v>23</v>
      </c>
      <c r="P14" s="3" t="s">
        <v>28</v>
      </c>
      <c r="Q14" s="2" t="s">
        <v>32</v>
      </c>
      <c r="R14" s="65" t="s">
        <v>401</v>
      </c>
      <c r="S14" s="18" t="e">
        <v>#N/A</v>
      </c>
      <c r="T14" s="18">
        <v>-1.2855000000000001</v>
      </c>
      <c r="U14" s="3" t="s">
        <v>244</v>
      </c>
      <c r="V14" s="3">
        <v>244</v>
      </c>
      <c r="W14" s="25">
        <f t="shared" si="4"/>
        <v>-0.67756117167669661</v>
      </c>
      <c r="X14" s="25">
        <f t="shared" si="5"/>
        <v>-0.54069381499800395</v>
      </c>
      <c r="Y14" s="22">
        <f t="shared" si="1"/>
        <v>-0.67756117167669661</v>
      </c>
      <c r="Z14" s="22" t="e">
        <v>#N/A</v>
      </c>
      <c r="AA14" s="22">
        <v>3.5219999999999998E-5</v>
      </c>
      <c r="AB14" s="69">
        <f t="shared" si="2"/>
        <v>5.044561327421467E-3</v>
      </c>
      <c r="AC14" s="8" t="s">
        <v>404</v>
      </c>
      <c r="AD14" s="3" t="s">
        <v>434</v>
      </c>
      <c r="AE14" s="8" t="s">
        <v>21</v>
      </c>
      <c r="AF14" s="8" t="s">
        <v>11</v>
      </c>
      <c r="AG14" s="8" t="s">
        <v>30</v>
      </c>
      <c r="AH14" s="8" t="s">
        <v>16</v>
      </c>
      <c r="AI14" s="8" t="s">
        <v>16</v>
      </c>
      <c r="AJ14" s="3" t="str">
        <f t="shared" si="3"/>
        <v>cat</v>
      </c>
      <c r="AK14" s="3" t="s">
        <v>567</v>
      </c>
      <c r="AL14" s="3" t="s">
        <v>18</v>
      </c>
      <c r="AM14" s="3">
        <f>SUMIF(quality_checklist!A:A,C:C, quality_checklist!E:E)</f>
        <v>14</v>
      </c>
      <c r="AN14" s="2" t="s">
        <v>33</v>
      </c>
    </row>
    <row r="15" spans="1:40" s="93" customFormat="1" x14ac:dyDescent="0.25">
      <c r="A15" s="6">
        <v>14</v>
      </c>
      <c r="B15" s="89">
        <v>4</v>
      </c>
      <c r="C15" s="89">
        <v>5</v>
      </c>
      <c r="D15" s="91">
        <v>5</v>
      </c>
      <c r="E15" s="91">
        <v>0</v>
      </c>
      <c r="F15" s="91">
        <v>0</v>
      </c>
      <c r="G15" s="92" t="s">
        <v>535</v>
      </c>
      <c r="H15" s="92" t="s">
        <v>51</v>
      </c>
      <c r="I15" s="94">
        <v>36</v>
      </c>
      <c r="J15" s="89" t="e">
        <v>#N/A</v>
      </c>
      <c r="K15" s="95" t="e">
        <v>#N/A</v>
      </c>
      <c r="L15" s="89">
        <v>3</v>
      </c>
      <c r="M15" s="95">
        <v>0.79166666666666663</v>
      </c>
      <c r="N15" s="96">
        <v>20.458333333333332</v>
      </c>
      <c r="O15" s="92" t="s">
        <v>478</v>
      </c>
      <c r="P15" s="89" t="s">
        <v>479</v>
      </c>
      <c r="Q15" s="92" t="s">
        <v>480</v>
      </c>
      <c r="R15" s="97" t="s">
        <v>46</v>
      </c>
      <c r="S15" s="95">
        <v>4.792420549808378E-2</v>
      </c>
      <c r="T15" s="95" t="e">
        <v>#N/A</v>
      </c>
      <c r="U15" s="89" t="s">
        <v>98</v>
      </c>
      <c r="V15" s="89" t="s">
        <v>50</v>
      </c>
      <c r="W15" s="98" t="str">
        <f t="shared" si="4"/>
        <v>.</v>
      </c>
      <c r="X15" s="98" t="str">
        <f t="shared" si="5"/>
        <v>.</v>
      </c>
      <c r="Y15" s="21">
        <f t="shared" si="1"/>
        <v>4.792420549808378E-2</v>
      </c>
      <c r="Z15" s="99">
        <v>0.78454100000000004</v>
      </c>
      <c r="AA15" s="99" t="e">
        <v>#N/A</v>
      </c>
      <c r="AB15" s="69">
        <f t="shared" si="2"/>
        <v>2.8440337600600721E-2</v>
      </c>
      <c r="AC15" s="6" t="s">
        <v>404</v>
      </c>
      <c r="AD15" s="6" t="s">
        <v>434</v>
      </c>
      <c r="AE15" s="91" t="s">
        <v>19</v>
      </c>
      <c r="AF15" s="91" t="s">
        <v>11</v>
      </c>
      <c r="AG15" s="91" t="s">
        <v>30</v>
      </c>
      <c r="AH15" s="91" t="s">
        <v>16</v>
      </c>
      <c r="AI15" s="91" t="s">
        <v>16</v>
      </c>
      <c r="AJ15" s="89" t="s">
        <v>498</v>
      </c>
      <c r="AK15" s="89" t="s">
        <v>567</v>
      </c>
      <c r="AL15" s="89" t="s">
        <v>18</v>
      </c>
      <c r="AM15" s="6">
        <f>SUMIF(quality_checklist!A:A,C:C, quality_checklist!E:E)</f>
        <v>13</v>
      </c>
      <c r="AN15" s="92" t="s">
        <v>539</v>
      </c>
    </row>
    <row r="16" spans="1:40" s="93" customFormat="1" x14ac:dyDescent="0.25">
      <c r="A16" s="6">
        <v>15</v>
      </c>
      <c r="B16" s="89">
        <v>4</v>
      </c>
      <c r="C16" s="89">
        <v>5</v>
      </c>
      <c r="D16" s="91">
        <v>5</v>
      </c>
      <c r="E16" s="91">
        <v>0</v>
      </c>
      <c r="F16" s="91">
        <v>0</v>
      </c>
      <c r="G16" s="92" t="s">
        <v>537</v>
      </c>
      <c r="H16" s="92" t="s">
        <v>51</v>
      </c>
      <c r="I16" s="94">
        <v>68</v>
      </c>
      <c r="J16" s="89" t="e">
        <v>#N/A</v>
      </c>
      <c r="K16" s="95" t="e">
        <v>#N/A</v>
      </c>
      <c r="L16" s="89">
        <v>3</v>
      </c>
      <c r="M16" s="95">
        <v>0.77941176470588236</v>
      </c>
      <c r="N16" s="96">
        <v>20.147058823529413</v>
      </c>
      <c r="O16" s="92" t="s">
        <v>478</v>
      </c>
      <c r="P16" s="89" t="s">
        <v>479</v>
      </c>
      <c r="Q16" s="92" t="s">
        <v>480</v>
      </c>
      <c r="R16" s="97" t="s">
        <v>46</v>
      </c>
      <c r="S16" s="95">
        <v>-1.7213444940203111E-2</v>
      </c>
      <c r="T16" s="95" t="e">
        <v>#N/A</v>
      </c>
      <c r="U16" s="89" t="s">
        <v>98</v>
      </c>
      <c r="V16" s="89" t="s">
        <v>50</v>
      </c>
      <c r="W16" s="98" t="str">
        <f>IF(R16="continuous", ".", X16*1/0.798)</f>
        <v>.</v>
      </c>
      <c r="X16" s="98" t="str">
        <f>IF(R16="continuous",".",T16/SQRT(T16^2+4))</f>
        <v>.</v>
      </c>
      <c r="Y16" s="21">
        <f>IF(R16="continuous", S16, IF(R16="categorical-biserial", W16, IF(R16="categorical-point", X16)))</f>
        <v>-1.7213444940203111E-2</v>
      </c>
      <c r="Z16" s="99">
        <v>0.89003010999999999</v>
      </c>
      <c r="AA16" s="99" t="e">
        <v>#N/A</v>
      </c>
      <c r="AB16" s="69">
        <f t="shared" si="2"/>
        <v>1.4916529588386018E-2</v>
      </c>
      <c r="AC16" s="6" t="s">
        <v>404</v>
      </c>
      <c r="AD16" s="6" t="s">
        <v>434</v>
      </c>
      <c r="AE16" s="91" t="s">
        <v>20</v>
      </c>
      <c r="AF16" s="91" t="s">
        <v>11</v>
      </c>
      <c r="AG16" s="91" t="s">
        <v>30</v>
      </c>
      <c r="AH16" s="91" t="s">
        <v>16</v>
      </c>
      <c r="AI16" s="91" t="s">
        <v>16</v>
      </c>
      <c r="AJ16" s="89" t="s">
        <v>498</v>
      </c>
      <c r="AK16" s="89" t="s">
        <v>567</v>
      </c>
      <c r="AL16" s="89" t="s">
        <v>18</v>
      </c>
      <c r="AM16" s="6">
        <f>SUMIF(quality_checklist!A:A,C:C, quality_checklist!E:E)</f>
        <v>13</v>
      </c>
      <c r="AN16" s="92" t="s">
        <v>538</v>
      </c>
    </row>
    <row r="17" spans="1:40" s="93" customFormat="1" x14ac:dyDescent="0.25">
      <c r="A17" s="6">
        <v>16</v>
      </c>
      <c r="B17" s="89">
        <v>4</v>
      </c>
      <c r="C17" s="89">
        <v>5</v>
      </c>
      <c r="D17" s="91">
        <v>5</v>
      </c>
      <c r="E17" s="91">
        <v>0</v>
      </c>
      <c r="F17" s="91">
        <v>0</v>
      </c>
      <c r="G17" s="92" t="s">
        <v>536</v>
      </c>
      <c r="H17" s="92" t="s">
        <v>51</v>
      </c>
      <c r="I17" s="94">
        <v>40</v>
      </c>
      <c r="J17" s="89" t="e">
        <v>#N/A</v>
      </c>
      <c r="K17" s="95" t="e">
        <v>#N/A</v>
      </c>
      <c r="L17" s="89">
        <v>3</v>
      </c>
      <c r="M17" s="95">
        <v>0.82051282051282048</v>
      </c>
      <c r="N17" s="96">
        <v>20.666666666666668</v>
      </c>
      <c r="O17" s="92" t="s">
        <v>478</v>
      </c>
      <c r="P17" s="89" t="s">
        <v>479</v>
      </c>
      <c r="Q17" s="92" t="s">
        <v>480</v>
      </c>
      <c r="R17" s="97" t="s">
        <v>46</v>
      </c>
      <c r="S17" s="95">
        <v>4.3600340210049521E-2</v>
      </c>
      <c r="T17" s="95" t="e">
        <v>#N/A</v>
      </c>
      <c r="U17" s="89" t="s">
        <v>98</v>
      </c>
      <c r="V17" s="89" t="s">
        <v>50</v>
      </c>
      <c r="W17" s="98" t="str">
        <f t="shared" ref="W17:W18" si="10">IF(R17="continuous", ".", X17*1/0.798)</f>
        <v>.</v>
      </c>
      <c r="X17" s="98" t="str">
        <f t="shared" ref="X17:X18" si="11">IF(R17="continuous",".",T17/SQRT(T17^2+4))</f>
        <v>.</v>
      </c>
      <c r="Y17" s="21">
        <f t="shared" si="1"/>
        <v>4.3600340210049521E-2</v>
      </c>
      <c r="Z17" s="99">
        <v>0.79211545999999999</v>
      </c>
      <c r="AA17" s="99" t="e">
        <v>#N/A</v>
      </c>
      <c r="AB17" s="69">
        <f t="shared" si="2"/>
        <v>2.5543631652021739E-2</v>
      </c>
      <c r="AC17" s="6" t="s">
        <v>404</v>
      </c>
      <c r="AD17" s="6" t="s">
        <v>434</v>
      </c>
      <c r="AE17" s="91" t="s">
        <v>21</v>
      </c>
      <c r="AF17" s="91" t="s">
        <v>11</v>
      </c>
      <c r="AG17" s="91" t="s">
        <v>30</v>
      </c>
      <c r="AH17" s="91" t="s">
        <v>16</v>
      </c>
      <c r="AI17" s="91" t="s">
        <v>16</v>
      </c>
      <c r="AJ17" s="89" t="s">
        <v>498</v>
      </c>
      <c r="AK17" s="89" t="s">
        <v>567</v>
      </c>
      <c r="AL17" s="89" t="s">
        <v>18</v>
      </c>
      <c r="AM17" s="6">
        <f>SUMIF(quality_checklist!A:A,C:C, quality_checklist!E:E)</f>
        <v>13</v>
      </c>
      <c r="AN17" s="92" t="s">
        <v>538</v>
      </c>
    </row>
    <row r="18" spans="1:40" s="90" customFormat="1" x14ac:dyDescent="0.25">
      <c r="A18" s="6">
        <v>17</v>
      </c>
      <c r="B18" s="3">
        <v>4</v>
      </c>
      <c r="C18" s="3">
        <v>5</v>
      </c>
      <c r="D18" s="8">
        <v>5</v>
      </c>
      <c r="E18" s="8">
        <v>9</v>
      </c>
      <c r="F18" s="8">
        <v>1</v>
      </c>
      <c r="G18" s="2" t="s">
        <v>477</v>
      </c>
      <c r="H18" s="2" t="s">
        <v>51</v>
      </c>
      <c r="I18" s="41">
        <v>72</v>
      </c>
      <c r="J18" s="3" t="e">
        <v>#N/A</v>
      </c>
      <c r="K18" s="18" t="e">
        <v>#N/A</v>
      </c>
      <c r="L18" s="3">
        <v>3</v>
      </c>
      <c r="M18" s="18">
        <v>0.77777777777777779</v>
      </c>
      <c r="N18" s="29">
        <v>20.194444444444443</v>
      </c>
      <c r="O18" s="2" t="s">
        <v>478</v>
      </c>
      <c r="P18" s="3" t="s">
        <v>479</v>
      </c>
      <c r="Q18" s="2" t="s">
        <v>480</v>
      </c>
      <c r="R18" s="65" t="s">
        <v>46</v>
      </c>
      <c r="S18" s="18">
        <f>AVERAGE(S15:S17)</f>
        <v>2.4770366922643394E-2</v>
      </c>
      <c r="T18" s="18" t="e">
        <v>#N/A</v>
      </c>
      <c r="U18" s="3" t="s">
        <v>556</v>
      </c>
      <c r="V18" s="3" t="s">
        <v>50</v>
      </c>
      <c r="W18" s="25" t="str">
        <f t="shared" si="10"/>
        <v>.</v>
      </c>
      <c r="X18" s="25" t="str">
        <f t="shared" si="11"/>
        <v>.</v>
      </c>
      <c r="Y18" s="21">
        <f t="shared" si="1"/>
        <v>2.4770366922643394E-2</v>
      </c>
      <c r="Z18" s="22">
        <v>0.83753593000000004</v>
      </c>
      <c r="AA18" s="22" t="e">
        <v>#N/A</v>
      </c>
      <c r="AB18" s="69">
        <f t="shared" si="2"/>
        <v>1.4067228652316934E-2</v>
      </c>
      <c r="AC18" s="3" t="s">
        <v>404</v>
      </c>
      <c r="AD18" s="3" t="s">
        <v>434</v>
      </c>
      <c r="AE18" s="8" t="s">
        <v>433</v>
      </c>
      <c r="AF18" s="8" t="s">
        <v>11</v>
      </c>
      <c r="AG18" s="8" t="s">
        <v>30</v>
      </c>
      <c r="AH18" s="8" t="s">
        <v>16</v>
      </c>
      <c r="AI18" s="8" t="s">
        <v>16</v>
      </c>
      <c r="AJ18" s="3" t="s">
        <v>498</v>
      </c>
      <c r="AK18" s="3" t="s">
        <v>567</v>
      </c>
      <c r="AL18" s="3" t="s">
        <v>18</v>
      </c>
      <c r="AM18" s="3">
        <f>SUMIF(quality_checklist!A:A,C:C, quality_checklist!E:E)</f>
        <v>13</v>
      </c>
      <c r="AN18" s="2" t="s">
        <v>538</v>
      </c>
    </row>
    <row r="19" spans="1:40" s="10" customFormat="1" x14ac:dyDescent="0.25">
      <c r="A19" s="11">
        <v>18</v>
      </c>
      <c r="B19" s="3">
        <v>5</v>
      </c>
      <c r="C19" s="3">
        <v>6</v>
      </c>
      <c r="D19" s="8">
        <v>6</v>
      </c>
      <c r="E19" s="8">
        <v>10</v>
      </c>
      <c r="F19" s="8">
        <v>0</v>
      </c>
      <c r="G19" s="2" t="s">
        <v>38</v>
      </c>
      <c r="H19" s="10" t="s">
        <v>8</v>
      </c>
      <c r="I19" s="41">
        <v>60</v>
      </c>
      <c r="J19" s="40">
        <v>30</v>
      </c>
      <c r="K19" s="40">
        <v>30</v>
      </c>
      <c r="L19" s="3">
        <v>165</v>
      </c>
      <c r="M19" s="18">
        <f>46/60</f>
        <v>0.76666666666666672</v>
      </c>
      <c r="N19" s="29">
        <f>AVERAGE((30.73*30)+(38.1*30))/60</f>
        <v>34.414999999999999</v>
      </c>
      <c r="O19" s="2" t="s">
        <v>34</v>
      </c>
      <c r="P19" s="3" t="s">
        <v>35</v>
      </c>
      <c r="Q19" s="2" t="s">
        <v>5</v>
      </c>
      <c r="R19" s="65" t="s">
        <v>401</v>
      </c>
      <c r="S19" s="18" t="e">
        <v>#N/A</v>
      </c>
      <c r="T19" s="18">
        <v>-0.83230000000000004</v>
      </c>
      <c r="U19" s="3" t="s">
        <v>37</v>
      </c>
      <c r="V19" s="3">
        <v>168</v>
      </c>
      <c r="W19" s="25">
        <f t="shared" si="4"/>
        <v>-0.48146478758024452</v>
      </c>
      <c r="X19" s="25">
        <f t="shared" si="5"/>
        <v>-0.38420890048903517</v>
      </c>
      <c r="Y19" s="22">
        <f t="shared" si="1"/>
        <v>-0.48146478758024452</v>
      </c>
      <c r="Z19" s="22" t="e">
        <v>#N/A</v>
      </c>
      <c r="AA19" s="22">
        <v>3.05113E-3</v>
      </c>
      <c r="AB19" s="69">
        <f t="shared" si="2"/>
        <v>1.000200718496454E-2</v>
      </c>
      <c r="AC19" s="8" t="s">
        <v>405</v>
      </c>
      <c r="AD19" s="3" t="s">
        <v>434</v>
      </c>
      <c r="AE19" s="8" t="s">
        <v>21</v>
      </c>
      <c r="AF19" s="8" t="s">
        <v>10</v>
      </c>
      <c r="AG19" s="8" t="s">
        <v>571</v>
      </c>
      <c r="AH19" s="8" t="s">
        <v>17</v>
      </c>
      <c r="AI19" s="8" t="s">
        <v>17</v>
      </c>
      <c r="AJ19" s="11" t="str">
        <f t="shared" si="3"/>
        <v>cat</v>
      </c>
      <c r="AK19" s="11" t="s">
        <v>567</v>
      </c>
      <c r="AL19" s="3" t="s">
        <v>18</v>
      </c>
      <c r="AM19" s="3">
        <f>SUMIF(quality_checklist!A:A,C:C, quality_checklist!E:E)</f>
        <v>14</v>
      </c>
      <c r="AN19" s="2"/>
    </row>
    <row r="20" spans="1:40" s="12" customFormat="1" x14ac:dyDescent="0.25">
      <c r="A20" s="13">
        <v>19</v>
      </c>
      <c r="B20" s="3">
        <v>5</v>
      </c>
      <c r="C20" s="6">
        <v>6</v>
      </c>
      <c r="D20" s="7">
        <v>6</v>
      </c>
      <c r="E20" s="7">
        <v>0</v>
      </c>
      <c r="F20" s="7">
        <v>0</v>
      </c>
      <c r="G20" s="5" t="s">
        <v>40</v>
      </c>
      <c r="H20" s="12" t="s">
        <v>8</v>
      </c>
      <c r="I20" s="42">
        <v>60</v>
      </c>
      <c r="J20" s="39">
        <v>30</v>
      </c>
      <c r="K20" s="39">
        <v>30</v>
      </c>
      <c r="L20" s="6">
        <v>165</v>
      </c>
      <c r="M20" s="16">
        <f>46/60</f>
        <v>0.76666666666666672</v>
      </c>
      <c r="N20" s="30">
        <f>AVERAGE((30.73*30)+(38.1*30))/60</f>
        <v>34.414999999999999</v>
      </c>
      <c r="O20" s="5" t="s">
        <v>34</v>
      </c>
      <c r="P20" s="6" t="s">
        <v>35</v>
      </c>
      <c r="Q20" s="5" t="s">
        <v>43</v>
      </c>
      <c r="R20" s="66" t="s">
        <v>401</v>
      </c>
      <c r="S20" s="16" t="e">
        <v>#N/A</v>
      </c>
      <c r="T20" s="16">
        <v>-0.56859999999999999</v>
      </c>
      <c r="U20" s="6" t="s">
        <v>39</v>
      </c>
      <c r="V20" s="6">
        <v>168</v>
      </c>
      <c r="W20" s="24">
        <f t="shared" si="4"/>
        <v>-0.34268569696543355</v>
      </c>
      <c r="X20" s="24">
        <f t="shared" si="5"/>
        <v>-0.27346318617841597</v>
      </c>
      <c r="Y20" s="21">
        <f t="shared" si="1"/>
        <v>-0.34268569696543355</v>
      </c>
      <c r="Z20" s="21" t="e">
        <v>#N/A</v>
      </c>
      <c r="AA20" s="21">
        <v>3.5000570000000002E-2</v>
      </c>
      <c r="AB20" s="68">
        <f t="shared" si="2"/>
        <v>1.3202095763342763E-2</v>
      </c>
      <c r="AC20" s="7" t="s">
        <v>405</v>
      </c>
      <c r="AD20" s="6" t="s">
        <v>434</v>
      </c>
      <c r="AE20" s="7" t="s">
        <v>19</v>
      </c>
      <c r="AF20" s="7" t="s">
        <v>10</v>
      </c>
      <c r="AG20" s="7" t="s">
        <v>571</v>
      </c>
      <c r="AH20" s="7" t="s">
        <v>17</v>
      </c>
      <c r="AI20" s="7" t="s">
        <v>17</v>
      </c>
      <c r="AJ20" s="13" t="str">
        <f t="shared" si="3"/>
        <v>cat</v>
      </c>
      <c r="AK20" s="13" t="s">
        <v>568</v>
      </c>
      <c r="AL20" s="6" t="s">
        <v>18</v>
      </c>
      <c r="AM20" s="6">
        <f>SUMIF(quality_checklist!A:A,C:C, quality_checklist!E:E)</f>
        <v>14</v>
      </c>
      <c r="AN20" s="5"/>
    </row>
    <row r="21" spans="1:40" s="12" customFormat="1" x14ac:dyDescent="0.25">
      <c r="A21" s="13">
        <v>20</v>
      </c>
      <c r="B21" s="3">
        <v>5</v>
      </c>
      <c r="C21" s="6">
        <v>6</v>
      </c>
      <c r="D21" s="7">
        <v>6</v>
      </c>
      <c r="E21" s="7">
        <v>0</v>
      </c>
      <c r="F21" s="7">
        <v>0</v>
      </c>
      <c r="G21" s="5" t="s">
        <v>41</v>
      </c>
      <c r="H21" s="12" t="s">
        <v>8</v>
      </c>
      <c r="I21" s="42">
        <v>60</v>
      </c>
      <c r="J21" s="39">
        <v>30</v>
      </c>
      <c r="K21" s="39">
        <v>30</v>
      </c>
      <c r="L21" s="6">
        <v>165</v>
      </c>
      <c r="M21" s="16">
        <f>46/60</f>
        <v>0.76666666666666672</v>
      </c>
      <c r="N21" s="30">
        <f>AVERAGE((30.73*30)+(38.1*30))/60</f>
        <v>34.414999999999999</v>
      </c>
      <c r="O21" s="5" t="s">
        <v>34</v>
      </c>
      <c r="P21" s="6" t="s">
        <v>35</v>
      </c>
      <c r="Q21" s="5" t="s">
        <v>44</v>
      </c>
      <c r="R21" s="66" t="s">
        <v>401</v>
      </c>
      <c r="S21" s="16" t="e">
        <v>#N/A</v>
      </c>
      <c r="T21" s="16">
        <v>-0.55800000000000005</v>
      </c>
      <c r="U21" s="6" t="s">
        <v>39</v>
      </c>
      <c r="V21" s="6">
        <v>168</v>
      </c>
      <c r="W21" s="24">
        <f t="shared" si="4"/>
        <v>-0.33676268390740061</v>
      </c>
      <c r="X21" s="24">
        <f t="shared" si="5"/>
        <v>-0.2687366217581057</v>
      </c>
      <c r="Y21" s="21">
        <f t="shared" si="1"/>
        <v>-0.33676268390740061</v>
      </c>
      <c r="Z21" s="21" t="e">
        <v>#N/A</v>
      </c>
      <c r="AA21" s="21">
        <v>3.8272920000000002E-2</v>
      </c>
      <c r="AB21" s="68">
        <f t="shared" si="2"/>
        <v>1.3322769739214932E-2</v>
      </c>
      <c r="AC21" s="7" t="s">
        <v>405</v>
      </c>
      <c r="AD21" s="6" t="s">
        <v>434</v>
      </c>
      <c r="AE21" s="7" t="s">
        <v>20</v>
      </c>
      <c r="AF21" s="7" t="s">
        <v>10</v>
      </c>
      <c r="AG21" s="7" t="s">
        <v>571</v>
      </c>
      <c r="AH21" s="7" t="s">
        <v>17</v>
      </c>
      <c r="AI21" s="7" t="s">
        <v>17</v>
      </c>
      <c r="AJ21" s="13" t="str">
        <f t="shared" si="3"/>
        <v>cat</v>
      </c>
      <c r="AK21" s="13" t="s">
        <v>568</v>
      </c>
      <c r="AL21" s="6" t="s">
        <v>18</v>
      </c>
      <c r="AM21" s="6">
        <f>SUMIF(quality_checklist!A:A,C:C, quality_checklist!E:E)</f>
        <v>14</v>
      </c>
      <c r="AN21" s="5"/>
    </row>
    <row r="22" spans="1:40" s="10" customFormat="1" x14ac:dyDescent="0.25">
      <c r="A22" s="11">
        <v>21</v>
      </c>
      <c r="B22" s="3">
        <v>5</v>
      </c>
      <c r="C22" s="3">
        <v>6</v>
      </c>
      <c r="D22" s="8">
        <v>6</v>
      </c>
      <c r="E22" s="8">
        <v>11</v>
      </c>
      <c r="F22" s="8">
        <v>1</v>
      </c>
      <c r="G22" s="2" t="s">
        <v>42</v>
      </c>
      <c r="H22" s="10" t="s">
        <v>8</v>
      </c>
      <c r="I22" s="41">
        <v>60</v>
      </c>
      <c r="J22" s="40">
        <v>30</v>
      </c>
      <c r="K22" s="40">
        <v>30</v>
      </c>
      <c r="L22" s="3">
        <v>165</v>
      </c>
      <c r="M22" s="18">
        <f>46/60</f>
        <v>0.76666666666666672</v>
      </c>
      <c r="N22" s="29">
        <f>AVERAGE((30.73*30)+(38.1*30))/60</f>
        <v>34.414999999999999</v>
      </c>
      <c r="O22" s="2" t="s">
        <v>34</v>
      </c>
      <c r="P22" s="3" t="s">
        <v>35</v>
      </c>
      <c r="Q22" s="2" t="s">
        <v>45</v>
      </c>
      <c r="R22" s="65" t="s">
        <v>401</v>
      </c>
      <c r="S22" s="18" t="e">
        <v>#N/A</v>
      </c>
      <c r="T22" s="18">
        <f>AVERAGE(T20:T21)</f>
        <v>-0.56330000000000002</v>
      </c>
      <c r="U22" s="3" t="s">
        <v>37</v>
      </c>
      <c r="V22" s="3">
        <v>168</v>
      </c>
      <c r="W22" s="25">
        <f t="shared" si="4"/>
        <v>-0.33972726231906397</v>
      </c>
      <c r="X22" s="25">
        <f t="shared" si="5"/>
        <v>-0.27110235533061305</v>
      </c>
      <c r="Y22" s="22">
        <f t="shared" si="1"/>
        <v>-0.33972726231906397</v>
      </c>
      <c r="Z22" s="22" t="e">
        <v>#N/A</v>
      </c>
      <c r="AA22" s="22">
        <v>3.6603910000000003E-2</v>
      </c>
      <c r="AB22" s="69">
        <f t="shared" si="2"/>
        <v>1.3262564530738581E-2</v>
      </c>
      <c r="AC22" s="8" t="s">
        <v>405</v>
      </c>
      <c r="AD22" s="3" t="s">
        <v>434</v>
      </c>
      <c r="AE22" s="8" t="s">
        <v>433</v>
      </c>
      <c r="AF22" s="8" t="s">
        <v>10</v>
      </c>
      <c r="AG22" s="8" t="s">
        <v>571</v>
      </c>
      <c r="AH22" s="8" t="s">
        <v>17</v>
      </c>
      <c r="AI22" s="8" t="s">
        <v>17</v>
      </c>
      <c r="AJ22" s="11" t="str">
        <f t="shared" si="3"/>
        <v>cat</v>
      </c>
      <c r="AK22" s="11" t="s">
        <v>568</v>
      </c>
      <c r="AL22" s="3" t="s">
        <v>18</v>
      </c>
      <c r="AM22" s="3">
        <f>SUMIF(quality_checklist!A:A,C:C, quality_checklist!E:E)</f>
        <v>14</v>
      </c>
      <c r="AN22" s="2"/>
    </row>
    <row r="23" spans="1:40" s="10" customFormat="1" x14ac:dyDescent="0.25">
      <c r="A23" s="11">
        <v>22</v>
      </c>
      <c r="B23" s="3">
        <v>6</v>
      </c>
      <c r="C23" s="3">
        <v>7</v>
      </c>
      <c r="D23" s="8">
        <v>7</v>
      </c>
      <c r="E23" s="8">
        <v>12</v>
      </c>
      <c r="F23" s="8">
        <v>0</v>
      </c>
      <c r="G23" s="10" t="s">
        <v>203</v>
      </c>
      <c r="H23" s="2" t="s">
        <v>96</v>
      </c>
      <c r="I23" s="40">
        <v>100</v>
      </c>
      <c r="J23" s="11" t="e">
        <v>#N/A</v>
      </c>
      <c r="K23" s="17" t="e">
        <v>#N/A</v>
      </c>
      <c r="L23" s="11">
        <v>425</v>
      </c>
      <c r="M23" s="17">
        <f>69/101</f>
        <v>0.68316831683168322</v>
      </c>
      <c r="N23" s="28">
        <v>23.05</v>
      </c>
      <c r="O23" s="2" t="s">
        <v>49</v>
      </c>
      <c r="P23" s="11" t="s">
        <v>237</v>
      </c>
      <c r="Q23" s="10" t="s">
        <v>204</v>
      </c>
      <c r="R23" s="64" t="s">
        <v>46</v>
      </c>
      <c r="S23" s="17">
        <v>7.8E-2</v>
      </c>
      <c r="T23" s="17" t="e">
        <v>#N/A</v>
      </c>
      <c r="U23" s="11" t="s">
        <v>209</v>
      </c>
      <c r="V23" s="11">
        <v>425</v>
      </c>
      <c r="W23" s="25" t="str">
        <f t="shared" si="4"/>
        <v>.</v>
      </c>
      <c r="X23" s="25" t="str">
        <f t="shared" si="5"/>
        <v>.</v>
      </c>
      <c r="Y23" s="22">
        <f t="shared" si="1"/>
        <v>7.8E-2</v>
      </c>
      <c r="Z23" s="22">
        <v>0.44326651</v>
      </c>
      <c r="AA23" s="22" t="e">
        <v>#N/A</v>
      </c>
      <c r="AB23" s="69">
        <f t="shared" si="2"/>
        <v>9.9784748995555561E-3</v>
      </c>
      <c r="AC23" s="11" t="s">
        <v>380</v>
      </c>
      <c r="AD23" s="11" t="s">
        <v>434</v>
      </c>
      <c r="AE23" s="11" t="s">
        <v>433</v>
      </c>
      <c r="AF23" s="11" t="s">
        <v>10</v>
      </c>
      <c r="AG23" s="11" t="s">
        <v>571</v>
      </c>
      <c r="AH23" s="11" t="s">
        <v>17</v>
      </c>
      <c r="AI23" s="11" t="s">
        <v>16</v>
      </c>
      <c r="AJ23" s="11" t="str">
        <f t="shared" si="3"/>
        <v>dim</v>
      </c>
      <c r="AK23" s="11" t="s">
        <v>567</v>
      </c>
      <c r="AL23" s="11" t="s">
        <v>18</v>
      </c>
      <c r="AM23" s="3">
        <f>SUMIF(quality_checklist!A:A,C:C, quality_checklist!E:E)</f>
        <v>13</v>
      </c>
      <c r="AN23" s="10" t="s">
        <v>392</v>
      </c>
    </row>
    <row r="24" spans="1:40" s="10" customFormat="1" x14ac:dyDescent="0.25">
      <c r="A24" s="11">
        <v>23</v>
      </c>
      <c r="B24" s="3">
        <v>6</v>
      </c>
      <c r="C24" s="3">
        <v>7</v>
      </c>
      <c r="D24" s="8">
        <v>7</v>
      </c>
      <c r="E24" s="8">
        <v>13</v>
      </c>
      <c r="F24" s="8">
        <v>0</v>
      </c>
      <c r="G24" s="10" t="s">
        <v>205</v>
      </c>
      <c r="H24" s="2" t="s">
        <v>96</v>
      </c>
      <c r="I24" s="40">
        <v>100</v>
      </c>
      <c r="J24" s="17" t="e">
        <v>#N/A</v>
      </c>
      <c r="K24" s="17" t="e">
        <v>#N/A</v>
      </c>
      <c r="L24" s="11">
        <v>425</v>
      </c>
      <c r="M24" s="17">
        <f>69/101</f>
        <v>0.68316831683168322</v>
      </c>
      <c r="N24" s="28">
        <v>23.05</v>
      </c>
      <c r="O24" s="2" t="s">
        <v>49</v>
      </c>
      <c r="P24" s="11" t="s">
        <v>237</v>
      </c>
      <c r="Q24" s="10" t="s">
        <v>206</v>
      </c>
      <c r="R24" s="64" t="s">
        <v>46</v>
      </c>
      <c r="S24" s="17">
        <v>1.9E-2</v>
      </c>
      <c r="T24" s="17" t="e">
        <v>#N/A</v>
      </c>
      <c r="U24" s="11" t="s">
        <v>209</v>
      </c>
      <c r="V24" s="11">
        <v>425</v>
      </c>
      <c r="W24" s="25" t="str">
        <f t="shared" si="4"/>
        <v>.</v>
      </c>
      <c r="X24" s="25" t="str">
        <f t="shared" si="5"/>
        <v>.</v>
      </c>
      <c r="Y24" s="22">
        <f t="shared" si="1"/>
        <v>1.9E-2</v>
      </c>
      <c r="Z24" s="22">
        <v>0.85192539</v>
      </c>
      <c r="AA24" s="22" t="e">
        <v>#N/A</v>
      </c>
      <c r="AB24" s="69">
        <f t="shared" si="2"/>
        <v>1.0093718488090909E-2</v>
      </c>
      <c r="AC24" s="11" t="s">
        <v>380</v>
      </c>
      <c r="AD24" s="11" t="s">
        <v>434</v>
      </c>
      <c r="AE24" s="11" t="s">
        <v>433</v>
      </c>
      <c r="AF24" s="11" t="s">
        <v>10</v>
      </c>
      <c r="AG24" s="11" t="s">
        <v>571</v>
      </c>
      <c r="AH24" s="11" t="s">
        <v>17</v>
      </c>
      <c r="AI24" s="11" t="s">
        <v>16</v>
      </c>
      <c r="AJ24" s="11" t="str">
        <f t="shared" si="3"/>
        <v>dim</v>
      </c>
      <c r="AK24" s="11" t="s">
        <v>567</v>
      </c>
      <c r="AL24" s="11" t="s">
        <v>18</v>
      </c>
      <c r="AM24" s="3">
        <f>SUMIF(quality_checklist!A:A,C:C, quality_checklist!E:E)</f>
        <v>13</v>
      </c>
      <c r="AN24" s="10" t="s">
        <v>392</v>
      </c>
    </row>
    <row r="25" spans="1:40" s="12" customFormat="1" x14ac:dyDescent="0.25">
      <c r="A25" s="13">
        <v>24</v>
      </c>
      <c r="B25" s="3">
        <v>7</v>
      </c>
      <c r="C25" s="6">
        <v>8</v>
      </c>
      <c r="D25" s="7">
        <v>8</v>
      </c>
      <c r="E25" s="7">
        <v>0</v>
      </c>
      <c r="F25" s="7">
        <v>0</v>
      </c>
      <c r="G25" s="12" t="s">
        <v>213</v>
      </c>
      <c r="H25" s="12" t="s">
        <v>214</v>
      </c>
      <c r="I25" s="39">
        <v>150</v>
      </c>
      <c r="J25" s="19" t="e">
        <v>#N/A</v>
      </c>
      <c r="K25" s="19" t="e">
        <v>#N/A</v>
      </c>
      <c r="L25" s="13">
        <v>97</v>
      </c>
      <c r="M25" s="19">
        <f>103/150</f>
        <v>0.68666666666666665</v>
      </c>
      <c r="N25" s="30">
        <f>AVERAGE((37.64*76)+(33.28*74))/150</f>
        <v>35.489066666666673</v>
      </c>
      <c r="O25" s="5" t="s">
        <v>49</v>
      </c>
      <c r="P25" s="13" t="s">
        <v>54</v>
      </c>
      <c r="Q25" s="12" t="s">
        <v>29</v>
      </c>
      <c r="R25" s="63" t="s">
        <v>46</v>
      </c>
      <c r="S25" s="19">
        <v>-0.125</v>
      </c>
      <c r="T25" s="19" t="e">
        <v>#N/A</v>
      </c>
      <c r="U25" s="13" t="s">
        <v>108</v>
      </c>
      <c r="V25" s="13" t="s">
        <v>50</v>
      </c>
      <c r="W25" s="24" t="str">
        <f t="shared" si="4"/>
        <v>.</v>
      </c>
      <c r="X25" s="24" t="str">
        <f t="shared" si="5"/>
        <v>.</v>
      </c>
      <c r="Y25" s="21">
        <f t="shared" si="1"/>
        <v>-0.125</v>
      </c>
      <c r="Z25" s="21">
        <v>0.12975007999999999</v>
      </c>
      <c r="AA25" s="21" t="e">
        <v>#N/A</v>
      </c>
      <c r="AB25" s="68">
        <f t="shared" si="2"/>
        <v>6.503316380033557E-3</v>
      </c>
      <c r="AC25" s="13" t="s">
        <v>36</v>
      </c>
      <c r="AD25" s="13" t="s">
        <v>434</v>
      </c>
      <c r="AE25" s="13" t="s">
        <v>19</v>
      </c>
      <c r="AF25" s="13" t="s">
        <v>11</v>
      </c>
      <c r="AG25" s="13" t="s">
        <v>15</v>
      </c>
      <c r="AH25" s="13" t="s">
        <v>16</v>
      </c>
      <c r="AI25" s="13" t="s">
        <v>16</v>
      </c>
      <c r="AJ25" s="13" t="str">
        <f t="shared" si="3"/>
        <v>dim</v>
      </c>
      <c r="AK25" s="13" t="s">
        <v>567</v>
      </c>
      <c r="AL25" s="13" t="s">
        <v>18</v>
      </c>
      <c r="AM25" s="6">
        <f>SUMIF(quality_checklist!A:A,C:C, quality_checklist!E:E)</f>
        <v>18</v>
      </c>
      <c r="AN25" s="12" t="s">
        <v>260</v>
      </c>
    </row>
    <row r="26" spans="1:40" s="12" customFormat="1" x14ac:dyDescent="0.25">
      <c r="A26" s="13">
        <v>25</v>
      </c>
      <c r="B26" s="3">
        <v>7</v>
      </c>
      <c r="C26" s="6">
        <v>8</v>
      </c>
      <c r="D26" s="7">
        <v>8</v>
      </c>
      <c r="E26" s="7">
        <v>0</v>
      </c>
      <c r="F26" s="7">
        <v>0</v>
      </c>
      <c r="G26" s="12" t="s">
        <v>474</v>
      </c>
      <c r="H26" s="12" t="s">
        <v>214</v>
      </c>
      <c r="I26" s="39">
        <v>150</v>
      </c>
      <c r="J26" s="19" t="e">
        <v>#N/A</v>
      </c>
      <c r="K26" s="19" t="e">
        <v>#N/A</v>
      </c>
      <c r="L26" s="13">
        <v>97</v>
      </c>
      <c r="M26" s="19">
        <f>103/150</f>
        <v>0.68666666666666665</v>
      </c>
      <c r="N26" s="30">
        <f>AVERAGE((37.64*76)+(33.28*74))/150</f>
        <v>35.489066666666673</v>
      </c>
      <c r="O26" s="5" t="s">
        <v>49</v>
      </c>
      <c r="P26" s="13" t="s">
        <v>54</v>
      </c>
      <c r="Q26" s="12" t="s">
        <v>29</v>
      </c>
      <c r="R26" s="63" t="s">
        <v>46</v>
      </c>
      <c r="S26" s="19">
        <v>0.28299999999999997</v>
      </c>
      <c r="T26" s="19" t="e">
        <v>#N/A</v>
      </c>
      <c r="U26" s="13" t="s">
        <v>108</v>
      </c>
      <c r="V26" s="13" t="s">
        <v>50</v>
      </c>
      <c r="W26" s="24" t="str">
        <f t="shared" si="4"/>
        <v>.</v>
      </c>
      <c r="X26" s="24" t="str">
        <f t="shared" si="5"/>
        <v>.</v>
      </c>
      <c r="Y26" s="21">
        <f t="shared" si="1"/>
        <v>0.28299999999999997</v>
      </c>
      <c r="Z26" s="21">
        <v>5.5805999999999998E-4</v>
      </c>
      <c r="AA26" s="21" t="e">
        <v>#N/A</v>
      </c>
      <c r="AB26" s="68">
        <f t="shared" si="2"/>
        <v>5.6794379055100678E-3</v>
      </c>
      <c r="AC26" s="13" t="s">
        <v>36</v>
      </c>
      <c r="AD26" s="13" t="s">
        <v>434</v>
      </c>
      <c r="AE26" s="13" t="s">
        <v>20</v>
      </c>
      <c r="AF26" s="13" t="s">
        <v>11</v>
      </c>
      <c r="AG26" s="13" t="s">
        <v>15</v>
      </c>
      <c r="AH26" s="13" t="s">
        <v>16</v>
      </c>
      <c r="AI26" s="13" t="s">
        <v>16</v>
      </c>
      <c r="AJ26" s="13" t="str">
        <f t="shared" si="3"/>
        <v>dim</v>
      </c>
      <c r="AK26" s="13" t="s">
        <v>567</v>
      </c>
      <c r="AL26" s="13" t="s">
        <v>18</v>
      </c>
      <c r="AM26" s="6">
        <f>SUMIF(quality_checklist!A:A,C:C, quality_checklist!E:E)</f>
        <v>18</v>
      </c>
      <c r="AN26" s="12" t="s">
        <v>260</v>
      </c>
    </row>
    <row r="27" spans="1:40" s="10" customFormat="1" x14ac:dyDescent="0.25">
      <c r="A27" s="11">
        <v>26</v>
      </c>
      <c r="B27" s="3">
        <v>7</v>
      </c>
      <c r="C27" s="3">
        <v>8</v>
      </c>
      <c r="D27" s="8">
        <v>8</v>
      </c>
      <c r="E27" s="8">
        <v>14</v>
      </c>
      <c r="F27" s="8">
        <v>1</v>
      </c>
      <c r="G27" s="10" t="s">
        <v>212</v>
      </c>
      <c r="H27" s="10" t="s">
        <v>214</v>
      </c>
      <c r="I27" s="40">
        <v>150</v>
      </c>
      <c r="J27" s="17" t="e">
        <v>#N/A</v>
      </c>
      <c r="K27" s="17" t="e">
        <v>#N/A</v>
      </c>
      <c r="L27" s="11">
        <v>97</v>
      </c>
      <c r="M27" s="17">
        <f>103/150</f>
        <v>0.68666666666666665</v>
      </c>
      <c r="N27" s="29">
        <f>AVERAGE((37.64*76)+(33.28*74))/150</f>
        <v>35.489066666666673</v>
      </c>
      <c r="O27" s="2" t="s">
        <v>49</v>
      </c>
      <c r="P27" s="11" t="s">
        <v>54</v>
      </c>
      <c r="Q27" s="10" t="s">
        <v>29</v>
      </c>
      <c r="R27" s="64" t="s">
        <v>46</v>
      </c>
      <c r="S27" s="17">
        <f>AVERAGE(S25:S26)</f>
        <v>7.8999999999999987E-2</v>
      </c>
      <c r="T27" s="17" t="e">
        <v>#N/A</v>
      </c>
      <c r="U27" s="11" t="s">
        <v>108</v>
      </c>
      <c r="V27" s="11" t="s">
        <v>50</v>
      </c>
      <c r="W27" s="25" t="str">
        <f t="shared" si="4"/>
        <v>.</v>
      </c>
      <c r="X27" s="25" t="str">
        <f t="shared" si="5"/>
        <v>.</v>
      </c>
      <c r="Y27" s="22">
        <f t="shared" si="1"/>
        <v>7.8999999999999987E-2</v>
      </c>
      <c r="Z27" s="22">
        <v>0.33869864999999999</v>
      </c>
      <c r="AA27" s="22" t="e">
        <v>#N/A</v>
      </c>
      <c r="AB27" s="69">
        <f t="shared" si="2"/>
        <v>6.6278989938322137E-3</v>
      </c>
      <c r="AC27" s="11" t="s">
        <v>36</v>
      </c>
      <c r="AD27" s="11" t="s">
        <v>434</v>
      </c>
      <c r="AE27" s="11" t="s">
        <v>433</v>
      </c>
      <c r="AF27" s="11" t="s">
        <v>11</v>
      </c>
      <c r="AG27" s="11" t="s">
        <v>15</v>
      </c>
      <c r="AH27" s="11" t="s">
        <v>16</v>
      </c>
      <c r="AI27" s="11" t="s">
        <v>16</v>
      </c>
      <c r="AJ27" s="11" t="str">
        <f t="shared" si="3"/>
        <v>dim</v>
      </c>
      <c r="AK27" s="11" t="s">
        <v>567</v>
      </c>
      <c r="AL27" s="11" t="s">
        <v>18</v>
      </c>
      <c r="AM27" s="3">
        <f>SUMIF(quality_checklist!A:A,C:C, quality_checklist!E:E)</f>
        <v>18</v>
      </c>
      <c r="AN27" s="10" t="s">
        <v>260</v>
      </c>
    </row>
    <row r="28" spans="1:40" s="10" customFormat="1" x14ac:dyDescent="0.25">
      <c r="A28" s="11">
        <v>27</v>
      </c>
      <c r="B28" s="3">
        <v>8</v>
      </c>
      <c r="C28" s="3">
        <v>9</v>
      </c>
      <c r="D28" s="8">
        <v>9</v>
      </c>
      <c r="E28" s="8">
        <v>15</v>
      </c>
      <c r="F28" s="8">
        <v>0</v>
      </c>
      <c r="G28" s="2" t="s">
        <v>249</v>
      </c>
      <c r="H28" s="2" t="s">
        <v>51</v>
      </c>
      <c r="I28" s="41">
        <v>142</v>
      </c>
      <c r="J28" s="18" t="e">
        <v>#N/A</v>
      </c>
      <c r="K28" s="18" t="e">
        <v>#N/A</v>
      </c>
      <c r="L28" s="3">
        <v>749</v>
      </c>
      <c r="M28" s="18">
        <v>0.91</v>
      </c>
      <c r="N28" s="29">
        <v>21.5</v>
      </c>
      <c r="O28" s="2" t="s">
        <v>49</v>
      </c>
      <c r="P28" s="3" t="s">
        <v>47</v>
      </c>
      <c r="Q28" s="2" t="s">
        <v>48</v>
      </c>
      <c r="R28" s="65" t="s">
        <v>46</v>
      </c>
      <c r="S28" s="18">
        <v>-0.03</v>
      </c>
      <c r="T28" s="18" t="e">
        <v>#N/A</v>
      </c>
      <c r="U28" s="3" t="s">
        <v>209</v>
      </c>
      <c r="V28" s="3">
        <v>752</v>
      </c>
      <c r="W28" s="25" t="str">
        <f t="shared" si="4"/>
        <v>.</v>
      </c>
      <c r="X28" s="25" t="str">
        <f t="shared" si="5"/>
        <v>.</v>
      </c>
      <c r="Y28" s="22">
        <f t="shared" si="1"/>
        <v>-0.03</v>
      </c>
      <c r="Z28" s="22">
        <v>0.72401654000000004</v>
      </c>
      <c r="AA28" s="22" t="e">
        <v>#N/A</v>
      </c>
      <c r="AB28" s="69">
        <f t="shared" si="2"/>
        <v>7.0794383687943262E-3</v>
      </c>
      <c r="AC28" s="8" t="s">
        <v>404</v>
      </c>
      <c r="AD28" s="3" t="s">
        <v>434</v>
      </c>
      <c r="AE28" s="8" t="s">
        <v>21</v>
      </c>
      <c r="AF28" s="8" t="s">
        <v>10</v>
      </c>
      <c r="AG28" s="8" t="s">
        <v>30</v>
      </c>
      <c r="AH28" s="8" t="s">
        <v>17</v>
      </c>
      <c r="AI28" s="8" t="s">
        <v>16</v>
      </c>
      <c r="AJ28" s="11" t="str">
        <f t="shared" si="3"/>
        <v>dim</v>
      </c>
      <c r="AK28" s="11" t="s">
        <v>567</v>
      </c>
      <c r="AL28" s="3" t="s">
        <v>18</v>
      </c>
      <c r="AM28" s="3">
        <f>SUMIF(quality_checklist!A:A,C:C, quality_checklist!E:E)</f>
        <v>13</v>
      </c>
    </row>
    <row r="29" spans="1:40" s="12" customFormat="1" x14ac:dyDescent="0.25">
      <c r="A29" s="13">
        <v>28</v>
      </c>
      <c r="B29" s="3">
        <v>9</v>
      </c>
      <c r="C29" s="6">
        <v>10</v>
      </c>
      <c r="D29" s="7">
        <v>10</v>
      </c>
      <c r="E29" s="7">
        <v>0</v>
      </c>
      <c r="F29" s="7">
        <v>0</v>
      </c>
      <c r="G29" s="12" t="s">
        <v>436</v>
      </c>
      <c r="H29" s="12" t="s">
        <v>177</v>
      </c>
      <c r="I29" s="39">
        <v>73</v>
      </c>
      <c r="J29" s="39">
        <v>38</v>
      </c>
      <c r="K29" s="39">
        <v>35</v>
      </c>
      <c r="L29" s="13">
        <v>11</v>
      </c>
      <c r="M29" s="19">
        <f t="shared" ref="M29:M34" si="12">80/104</f>
        <v>0.76923076923076927</v>
      </c>
      <c r="N29" s="27">
        <v>21.2</v>
      </c>
      <c r="O29" s="12" t="s">
        <v>251</v>
      </c>
      <c r="P29" s="13" t="s">
        <v>176</v>
      </c>
      <c r="Q29" s="14" t="s">
        <v>29</v>
      </c>
      <c r="R29" s="63" t="s">
        <v>401</v>
      </c>
      <c r="S29" s="19" t="e">
        <v>#N/A</v>
      </c>
      <c r="T29" s="19">
        <v>-0.56759999999999999</v>
      </c>
      <c r="U29" s="13" t="s">
        <v>244</v>
      </c>
      <c r="V29" s="13">
        <v>12</v>
      </c>
      <c r="W29" s="24">
        <f t="shared" si="4"/>
        <v>-0.342127973676084</v>
      </c>
      <c r="X29" s="24">
        <f t="shared" si="5"/>
        <v>-0.27301812299351502</v>
      </c>
      <c r="Y29" s="21">
        <f t="shared" si="1"/>
        <v>-0.342127973676084</v>
      </c>
      <c r="Z29" s="21" t="e">
        <v>#N/A</v>
      </c>
      <c r="AA29" s="21">
        <v>2.0230069999999999E-2</v>
      </c>
      <c r="AB29" s="68">
        <f t="shared" si="2"/>
        <v>1.0827749509736291E-2</v>
      </c>
      <c r="AC29" s="13" t="s">
        <v>404</v>
      </c>
      <c r="AD29" s="13" t="s">
        <v>434</v>
      </c>
      <c r="AE29" s="13" t="s">
        <v>19</v>
      </c>
      <c r="AF29" s="13" t="s">
        <v>11</v>
      </c>
      <c r="AG29" s="13" t="s">
        <v>15</v>
      </c>
      <c r="AH29" s="13" t="s">
        <v>16</v>
      </c>
      <c r="AI29" s="13" t="s">
        <v>16</v>
      </c>
      <c r="AJ29" s="13" t="str">
        <f t="shared" si="3"/>
        <v>cat</v>
      </c>
      <c r="AK29" s="13" t="s">
        <v>567</v>
      </c>
      <c r="AL29" s="13" t="s">
        <v>18</v>
      </c>
      <c r="AM29" s="89">
        <f>SUMIF(quality_checklist!A:A,C:C, quality_checklist!E:E)</f>
        <v>8</v>
      </c>
      <c r="AN29" s="12" t="s">
        <v>179</v>
      </c>
    </row>
    <row r="30" spans="1:40" s="12" customFormat="1" x14ac:dyDescent="0.25">
      <c r="A30" s="13">
        <v>29</v>
      </c>
      <c r="B30" s="3">
        <v>9</v>
      </c>
      <c r="C30" s="6">
        <v>10</v>
      </c>
      <c r="D30" s="7">
        <v>10</v>
      </c>
      <c r="E30" s="7">
        <v>0</v>
      </c>
      <c r="F30" s="7">
        <v>0</v>
      </c>
      <c r="G30" s="12" t="s">
        <v>437</v>
      </c>
      <c r="H30" s="12" t="s">
        <v>177</v>
      </c>
      <c r="I30" s="39">
        <v>73</v>
      </c>
      <c r="J30" s="39">
        <v>38</v>
      </c>
      <c r="K30" s="39">
        <v>35</v>
      </c>
      <c r="L30" s="13">
        <v>11</v>
      </c>
      <c r="M30" s="19">
        <f t="shared" si="12"/>
        <v>0.76923076923076927</v>
      </c>
      <c r="N30" s="27">
        <v>21.2</v>
      </c>
      <c r="O30" s="12" t="s">
        <v>251</v>
      </c>
      <c r="P30" s="13" t="s">
        <v>176</v>
      </c>
      <c r="Q30" s="14" t="s">
        <v>29</v>
      </c>
      <c r="R30" s="63" t="s">
        <v>401</v>
      </c>
      <c r="S30" s="19" t="e">
        <v>#N/A</v>
      </c>
      <c r="T30" s="19">
        <v>0.57340000000000002</v>
      </c>
      <c r="U30" s="13" t="s">
        <v>244</v>
      </c>
      <c r="V30" s="13">
        <v>12</v>
      </c>
      <c r="W30" s="24">
        <f t="shared" si="4"/>
        <v>0.34535970193754917</v>
      </c>
      <c r="X30" s="24">
        <f t="shared" si="5"/>
        <v>0.27559704214616426</v>
      </c>
      <c r="Y30" s="21">
        <f t="shared" si="1"/>
        <v>0.34535970193754917</v>
      </c>
      <c r="Z30" s="21" t="e">
        <v>#N/A</v>
      </c>
      <c r="AA30" s="21">
        <v>1.9078700000000001E-2</v>
      </c>
      <c r="AB30" s="68">
        <f t="shared" si="2"/>
        <v>1.0773326087597236E-2</v>
      </c>
      <c r="AC30" s="13" t="s">
        <v>404</v>
      </c>
      <c r="AD30" s="13" t="s">
        <v>434</v>
      </c>
      <c r="AE30" s="13" t="s">
        <v>20</v>
      </c>
      <c r="AF30" s="13" t="s">
        <v>11</v>
      </c>
      <c r="AG30" s="13" t="s">
        <v>15</v>
      </c>
      <c r="AH30" s="13" t="s">
        <v>16</v>
      </c>
      <c r="AI30" s="13" t="s">
        <v>16</v>
      </c>
      <c r="AJ30" s="13" t="str">
        <f t="shared" si="3"/>
        <v>cat</v>
      </c>
      <c r="AK30" s="13" t="s">
        <v>567</v>
      </c>
      <c r="AL30" s="13" t="s">
        <v>18</v>
      </c>
      <c r="AM30" s="6">
        <f>SUMIF(quality_checklist!A:A,C:C, quality_checklist!E:E)</f>
        <v>8</v>
      </c>
      <c r="AN30" s="12" t="s">
        <v>179</v>
      </c>
    </row>
    <row r="31" spans="1:40" s="10" customFormat="1" x14ac:dyDescent="0.25">
      <c r="A31" s="11">
        <v>30</v>
      </c>
      <c r="B31" s="3">
        <v>9</v>
      </c>
      <c r="C31" s="3">
        <v>10</v>
      </c>
      <c r="D31" s="8">
        <v>10</v>
      </c>
      <c r="E31" s="8">
        <v>16</v>
      </c>
      <c r="F31" s="8">
        <v>1</v>
      </c>
      <c r="G31" s="10" t="s">
        <v>438</v>
      </c>
      <c r="H31" s="10" t="s">
        <v>177</v>
      </c>
      <c r="I31" s="40">
        <v>73</v>
      </c>
      <c r="J31" s="40">
        <v>38</v>
      </c>
      <c r="K31" s="40">
        <v>35</v>
      </c>
      <c r="L31" s="11">
        <v>11</v>
      </c>
      <c r="M31" s="17">
        <f t="shared" si="12"/>
        <v>0.76923076923076927</v>
      </c>
      <c r="N31" s="28">
        <v>21.2</v>
      </c>
      <c r="O31" s="10" t="s">
        <v>251</v>
      </c>
      <c r="P31" s="11" t="s">
        <v>176</v>
      </c>
      <c r="Q31" s="38" t="s">
        <v>29</v>
      </c>
      <c r="R31" s="64" t="s">
        <v>401</v>
      </c>
      <c r="S31" s="17" t="e">
        <v>#N/A</v>
      </c>
      <c r="T31" s="17">
        <f>AVERAGE(T29:T30)</f>
        <v>2.9000000000000137E-3</v>
      </c>
      <c r="U31" s="11" t="s">
        <v>244</v>
      </c>
      <c r="V31" s="11">
        <v>12</v>
      </c>
      <c r="W31" s="25">
        <f t="shared" si="4"/>
        <v>1.8170406963532713E-3</v>
      </c>
      <c r="X31" s="25">
        <f t="shared" si="5"/>
        <v>1.4499984756899105E-3</v>
      </c>
      <c r="Y31" s="22">
        <f t="shared" si="1"/>
        <v>1.8170406963532713E-3</v>
      </c>
      <c r="Z31" s="22" t="e">
        <v>#N/A</v>
      </c>
      <c r="AA31" s="22">
        <v>0.99015849</v>
      </c>
      <c r="AB31" s="69">
        <f t="shared" si="2"/>
        <v>1.3888797176904395E-2</v>
      </c>
      <c r="AC31" s="11" t="s">
        <v>404</v>
      </c>
      <c r="AD31" s="11" t="s">
        <v>434</v>
      </c>
      <c r="AE31" s="11" t="s">
        <v>433</v>
      </c>
      <c r="AF31" s="11" t="s">
        <v>11</v>
      </c>
      <c r="AG31" s="11" t="s">
        <v>15</v>
      </c>
      <c r="AH31" s="11" t="s">
        <v>16</v>
      </c>
      <c r="AI31" s="11" t="s">
        <v>16</v>
      </c>
      <c r="AJ31" s="11" t="str">
        <f t="shared" si="3"/>
        <v>cat</v>
      </c>
      <c r="AK31" s="11" t="s">
        <v>567</v>
      </c>
      <c r="AL31" s="11" t="s">
        <v>18</v>
      </c>
      <c r="AM31" s="3">
        <f>SUMIF(quality_checklist!A:A,C:C, quality_checklist!E:E)</f>
        <v>8</v>
      </c>
      <c r="AN31" s="10" t="s">
        <v>180</v>
      </c>
    </row>
    <row r="32" spans="1:40" s="12" customFormat="1" x14ac:dyDescent="0.25">
      <c r="A32" s="13">
        <v>31</v>
      </c>
      <c r="B32" s="3">
        <v>9</v>
      </c>
      <c r="C32" s="6">
        <v>10</v>
      </c>
      <c r="D32" s="7">
        <v>10</v>
      </c>
      <c r="E32" s="7">
        <v>0</v>
      </c>
      <c r="F32" s="7">
        <v>0</v>
      </c>
      <c r="G32" s="12" t="s">
        <v>439</v>
      </c>
      <c r="H32" s="12" t="s">
        <v>178</v>
      </c>
      <c r="I32" s="39">
        <v>62</v>
      </c>
      <c r="J32" s="39">
        <v>38</v>
      </c>
      <c r="K32" s="39">
        <v>24</v>
      </c>
      <c r="L32" s="13">
        <v>11</v>
      </c>
      <c r="M32" s="19">
        <f t="shared" si="12"/>
        <v>0.76923076923076927</v>
      </c>
      <c r="N32" s="27">
        <v>21.2</v>
      </c>
      <c r="O32" s="12" t="s">
        <v>252</v>
      </c>
      <c r="P32" s="13" t="s">
        <v>176</v>
      </c>
      <c r="Q32" s="14" t="s">
        <v>29</v>
      </c>
      <c r="R32" s="63" t="s">
        <v>401</v>
      </c>
      <c r="S32" s="19" t="e">
        <v>#N/A</v>
      </c>
      <c r="T32" s="19">
        <v>-0.92610000000000003</v>
      </c>
      <c r="U32" s="13" t="s">
        <v>244</v>
      </c>
      <c r="V32" s="13">
        <v>12</v>
      </c>
      <c r="W32" s="24">
        <f t="shared" si="4"/>
        <v>-0.52655213942736157</v>
      </c>
      <c r="X32" s="24">
        <f t="shared" si="5"/>
        <v>-0.42018860726303459</v>
      </c>
      <c r="Y32" s="21">
        <f t="shared" si="1"/>
        <v>-0.52655213942736157</v>
      </c>
      <c r="Z32" s="21" t="e">
        <v>#N/A</v>
      </c>
      <c r="AA32" s="21">
        <v>1.2640800000000001E-3</v>
      </c>
      <c r="AB32" s="68">
        <f t="shared" si="2"/>
        <v>8.5632331020424699E-3</v>
      </c>
      <c r="AC32" s="13" t="s">
        <v>404</v>
      </c>
      <c r="AD32" s="13" t="s">
        <v>434</v>
      </c>
      <c r="AE32" s="13" t="s">
        <v>19</v>
      </c>
      <c r="AF32" s="13" t="s">
        <v>11</v>
      </c>
      <c r="AG32" s="13" t="s">
        <v>15</v>
      </c>
      <c r="AH32" s="13" t="s">
        <v>16</v>
      </c>
      <c r="AI32" s="13" t="s">
        <v>16</v>
      </c>
      <c r="AJ32" s="13" t="str">
        <f t="shared" si="3"/>
        <v>cat</v>
      </c>
      <c r="AK32" s="13" t="s">
        <v>567</v>
      </c>
      <c r="AL32" s="13" t="s">
        <v>18</v>
      </c>
      <c r="AM32" s="6">
        <f>SUMIF(quality_checklist!A:A,C:C, quality_checklist!E:E)</f>
        <v>8</v>
      </c>
      <c r="AN32" s="12" t="s">
        <v>182</v>
      </c>
    </row>
    <row r="33" spans="1:40" s="12" customFormat="1" x14ac:dyDescent="0.25">
      <c r="A33" s="13">
        <v>32</v>
      </c>
      <c r="B33" s="3">
        <v>9</v>
      </c>
      <c r="C33" s="6">
        <v>10</v>
      </c>
      <c r="D33" s="7">
        <v>10</v>
      </c>
      <c r="E33" s="7">
        <v>0</v>
      </c>
      <c r="F33" s="7">
        <v>0</v>
      </c>
      <c r="G33" s="12" t="s">
        <v>440</v>
      </c>
      <c r="H33" s="12" t="s">
        <v>178</v>
      </c>
      <c r="I33" s="39">
        <v>62</v>
      </c>
      <c r="J33" s="39">
        <v>38</v>
      </c>
      <c r="K33" s="39">
        <v>24</v>
      </c>
      <c r="L33" s="13">
        <v>11</v>
      </c>
      <c r="M33" s="19">
        <f t="shared" si="12"/>
        <v>0.76923076923076927</v>
      </c>
      <c r="N33" s="27">
        <v>21.2</v>
      </c>
      <c r="O33" s="12" t="s">
        <v>252</v>
      </c>
      <c r="P33" s="13" t="s">
        <v>176</v>
      </c>
      <c r="Q33" s="14" t="s">
        <v>29</v>
      </c>
      <c r="R33" s="63" t="s">
        <v>401</v>
      </c>
      <c r="S33" s="19" t="e">
        <v>#N/A</v>
      </c>
      <c r="T33" s="19">
        <v>1.5583</v>
      </c>
      <c r="U33" s="13" t="s">
        <v>244</v>
      </c>
      <c r="V33" s="13">
        <v>12</v>
      </c>
      <c r="W33" s="24">
        <f t="shared" si="4"/>
        <v>0.77019403108047513</v>
      </c>
      <c r="X33" s="24">
        <f t="shared" si="5"/>
        <v>0.61461483680221918</v>
      </c>
      <c r="Y33" s="21">
        <f t="shared" si="1"/>
        <v>0.77019403108047513</v>
      </c>
      <c r="Z33" s="21" t="e">
        <v>#N/A</v>
      </c>
      <c r="AA33" s="21">
        <v>1.9800000000000001E-6</v>
      </c>
      <c r="AB33" s="68">
        <f t="shared" si="2"/>
        <v>2.7129045785701028E-3</v>
      </c>
      <c r="AC33" s="13" t="s">
        <v>404</v>
      </c>
      <c r="AD33" s="13" t="s">
        <v>434</v>
      </c>
      <c r="AE33" s="13" t="s">
        <v>20</v>
      </c>
      <c r="AF33" s="13" t="s">
        <v>11</v>
      </c>
      <c r="AG33" s="13" t="s">
        <v>15</v>
      </c>
      <c r="AH33" s="13" t="s">
        <v>16</v>
      </c>
      <c r="AI33" s="13" t="s">
        <v>16</v>
      </c>
      <c r="AJ33" s="13" t="str">
        <f t="shared" si="3"/>
        <v>cat</v>
      </c>
      <c r="AK33" s="13" t="s">
        <v>567</v>
      </c>
      <c r="AL33" s="13" t="s">
        <v>18</v>
      </c>
      <c r="AM33" s="6">
        <f>SUMIF(quality_checklist!A:A,C:C, quality_checklist!E:E)</f>
        <v>8</v>
      </c>
      <c r="AN33" s="12" t="s">
        <v>182</v>
      </c>
    </row>
    <row r="34" spans="1:40" s="10" customFormat="1" x14ac:dyDescent="0.25">
      <c r="A34" s="11">
        <v>33</v>
      </c>
      <c r="B34" s="3">
        <v>9</v>
      </c>
      <c r="C34" s="3">
        <v>10</v>
      </c>
      <c r="D34" s="8">
        <v>10</v>
      </c>
      <c r="E34" s="8">
        <v>17</v>
      </c>
      <c r="F34" s="8">
        <v>1</v>
      </c>
      <c r="G34" s="10" t="s">
        <v>441</v>
      </c>
      <c r="H34" s="10" t="s">
        <v>178</v>
      </c>
      <c r="I34" s="40">
        <v>62</v>
      </c>
      <c r="J34" s="40">
        <v>38</v>
      </c>
      <c r="K34" s="40">
        <v>24</v>
      </c>
      <c r="L34" s="11">
        <v>11</v>
      </c>
      <c r="M34" s="17">
        <f t="shared" si="12"/>
        <v>0.76923076923076927</v>
      </c>
      <c r="N34" s="28">
        <v>21.2</v>
      </c>
      <c r="O34" s="10" t="s">
        <v>252</v>
      </c>
      <c r="P34" s="11" t="s">
        <v>176</v>
      </c>
      <c r="Q34" s="38" t="s">
        <v>29</v>
      </c>
      <c r="R34" s="64" t="s">
        <v>401</v>
      </c>
      <c r="S34" s="17" t="e">
        <v>#N/A</v>
      </c>
      <c r="T34" s="17">
        <f>AVERAGE(T32:T33)</f>
        <v>0.31609999999999999</v>
      </c>
      <c r="U34" s="11" t="s">
        <v>244</v>
      </c>
      <c r="V34" s="11">
        <v>12</v>
      </c>
      <c r="W34" s="25">
        <f t="shared" si="4"/>
        <v>0.19562932436589525</v>
      </c>
      <c r="X34" s="25">
        <f t="shared" si="5"/>
        <v>0.15611220084398442</v>
      </c>
      <c r="Y34" s="22">
        <f t="shared" si="1"/>
        <v>0.19562932436589525</v>
      </c>
      <c r="Z34" s="22" t="e">
        <v>#N/A</v>
      </c>
      <c r="AA34" s="22">
        <v>0.23284926</v>
      </c>
      <c r="AB34" s="69">
        <f t="shared" ref="AB34:AB65" si="13">((1-Y34^2)^2)/(I34-1)</f>
        <v>1.5162671992139325E-2</v>
      </c>
      <c r="AC34" s="11" t="s">
        <v>404</v>
      </c>
      <c r="AD34" s="11" t="s">
        <v>434</v>
      </c>
      <c r="AE34" s="11" t="s">
        <v>433</v>
      </c>
      <c r="AF34" s="11" t="s">
        <v>11</v>
      </c>
      <c r="AG34" s="11" t="s">
        <v>15</v>
      </c>
      <c r="AH34" s="11" t="s">
        <v>16</v>
      </c>
      <c r="AI34" s="11" t="s">
        <v>16</v>
      </c>
      <c r="AJ34" s="11" t="str">
        <f t="shared" si="3"/>
        <v>cat</v>
      </c>
      <c r="AK34" s="11" t="s">
        <v>567</v>
      </c>
      <c r="AL34" s="11" t="s">
        <v>18</v>
      </c>
      <c r="AM34" s="3">
        <f>SUMIF(quality_checklist!A:A,C:C, quality_checklist!E:E)</f>
        <v>8</v>
      </c>
      <c r="AN34" s="10" t="s">
        <v>181</v>
      </c>
    </row>
    <row r="35" spans="1:40" s="10" customFormat="1" x14ac:dyDescent="0.25">
      <c r="A35" s="11">
        <v>34</v>
      </c>
      <c r="B35" s="3">
        <v>10</v>
      </c>
      <c r="C35" s="3">
        <v>11</v>
      </c>
      <c r="D35" s="8">
        <v>11</v>
      </c>
      <c r="E35" s="8">
        <v>18</v>
      </c>
      <c r="F35" s="8">
        <v>0</v>
      </c>
      <c r="G35" s="10" t="s">
        <v>449</v>
      </c>
      <c r="H35" s="10" t="s">
        <v>8</v>
      </c>
      <c r="I35" s="40">
        <v>40</v>
      </c>
      <c r="J35" s="40">
        <v>20</v>
      </c>
      <c r="K35" s="40">
        <v>20</v>
      </c>
      <c r="L35" s="11">
        <v>20</v>
      </c>
      <c r="M35" s="17">
        <v>1</v>
      </c>
      <c r="N35" s="29">
        <f>AVERAGE((21.9*20)+(20.6*20))/40</f>
        <v>21.25</v>
      </c>
      <c r="O35" s="10" t="s">
        <v>402</v>
      </c>
      <c r="P35" s="11" t="s">
        <v>199</v>
      </c>
      <c r="Q35" s="10" t="s">
        <v>200</v>
      </c>
      <c r="R35" s="64" t="s">
        <v>401</v>
      </c>
      <c r="S35" s="17" t="e">
        <v>#N/A</v>
      </c>
      <c r="T35" s="18">
        <v>0.6966</v>
      </c>
      <c r="U35" s="11" t="s">
        <v>244</v>
      </c>
      <c r="V35" s="11">
        <v>31</v>
      </c>
      <c r="W35" s="25">
        <f t="shared" si="4"/>
        <v>0.41218024762086486</v>
      </c>
      <c r="X35" s="25">
        <f t="shared" si="5"/>
        <v>0.32891983760145016</v>
      </c>
      <c r="Y35" s="22">
        <f t="shared" si="1"/>
        <v>0.41218024762086486</v>
      </c>
      <c r="Z35" s="22" t="e">
        <v>#N/A</v>
      </c>
      <c r="AA35" s="22">
        <v>3.8928909999999997E-2</v>
      </c>
      <c r="AB35" s="69">
        <f t="shared" si="13"/>
        <v>1.7668676095033226E-2</v>
      </c>
      <c r="AC35" s="11" t="s">
        <v>405</v>
      </c>
      <c r="AD35" s="11" t="s">
        <v>434</v>
      </c>
      <c r="AE35" s="11" t="s">
        <v>21</v>
      </c>
      <c r="AF35" s="11" t="s">
        <v>10</v>
      </c>
      <c r="AG35" s="11" t="s">
        <v>30</v>
      </c>
      <c r="AH35" s="11" t="s">
        <v>17</v>
      </c>
      <c r="AI35" s="11" t="s">
        <v>16</v>
      </c>
      <c r="AJ35" s="11" t="str">
        <f t="shared" si="3"/>
        <v>cat</v>
      </c>
      <c r="AK35" s="11" t="s">
        <v>568</v>
      </c>
      <c r="AL35" s="11" t="s">
        <v>66</v>
      </c>
      <c r="AM35" s="3">
        <f>SUMIF(quality_checklist!A:A,C:C, quality_checklist!E:E)</f>
        <v>14</v>
      </c>
    </row>
    <row r="36" spans="1:40" s="10" customFormat="1" x14ac:dyDescent="0.25">
      <c r="A36" s="11">
        <v>35</v>
      </c>
      <c r="B36" s="3">
        <v>10</v>
      </c>
      <c r="C36" s="3">
        <v>11</v>
      </c>
      <c r="D36" s="8">
        <v>11</v>
      </c>
      <c r="E36" s="8">
        <v>19</v>
      </c>
      <c r="F36" s="8">
        <v>0</v>
      </c>
      <c r="G36" s="10" t="s">
        <v>450</v>
      </c>
      <c r="H36" s="10" t="s">
        <v>201</v>
      </c>
      <c r="I36" s="40">
        <v>40</v>
      </c>
      <c r="J36" s="40">
        <v>20</v>
      </c>
      <c r="K36" s="40">
        <v>20</v>
      </c>
      <c r="L36" s="11">
        <v>20</v>
      </c>
      <c r="M36" s="17">
        <v>1</v>
      </c>
      <c r="N36" s="29">
        <f>AVERAGE((21.9*20)+(21.9*20))/40</f>
        <v>21.9</v>
      </c>
      <c r="O36" s="10" t="s">
        <v>202</v>
      </c>
      <c r="P36" s="11" t="s">
        <v>199</v>
      </c>
      <c r="Q36" s="10" t="s">
        <v>200</v>
      </c>
      <c r="R36" s="64" t="s">
        <v>401</v>
      </c>
      <c r="S36" s="17" t="e">
        <v>#N/A</v>
      </c>
      <c r="T36" s="18">
        <v>0.89239999999999997</v>
      </c>
      <c r="U36" s="11" t="s">
        <v>244</v>
      </c>
      <c r="V36" s="11">
        <v>31</v>
      </c>
      <c r="W36" s="25">
        <f t="shared" si="4"/>
        <v>0.51062253809168989</v>
      </c>
      <c r="X36" s="25">
        <f t="shared" si="5"/>
        <v>0.40747678539716853</v>
      </c>
      <c r="Y36" s="22">
        <f t="shared" si="1"/>
        <v>0.51062253809168989</v>
      </c>
      <c r="Z36" s="22" t="e">
        <v>#N/A</v>
      </c>
      <c r="AA36" s="22">
        <v>1.0523950000000001E-2</v>
      </c>
      <c r="AB36" s="69">
        <f t="shared" si="13"/>
        <v>1.4013132915277057E-2</v>
      </c>
      <c r="AC36" s="11" t="s">
        <v>406</v>
      </c>
      <c r="AD36" s="11" t="s">
        <v>434</v>
      </c>
      <c r="AE36" s="11" t="s">
        <v>21</v>
      </c>
      <c r="AF36" s="11" t="s">
        <v>10</v>
      </c>
      <c r="AG36" s="11" t="s">
        <v>30</v>
      </c>
      <c r="AH36" s="11" t="s">
        <v>17</v>
      </c>
      <c r="AI36" s="11" t="s">
        <v>16</v>
      </c>
      <c r="AJ36" s="11" t="str">
        <f t="shared" si="3"/>
        <v>cat</v>
      </c>
      <c r="AK36" s="11" t="s">
        <v>568</v>
      </c>
      <c r="AL36" s="11" t="s">
        <v>66</v>
      </c>
      <c r="AM36" s="3">
        <f>SUMIF(quality_checklist!A:A,C:C, quality_checklist!E:E)</f>
        <v>14</v>
      </c>
    </row>
    <row r="37" spans="1:40" s="10" customFormat="1" x14ac:dyDescent="0.25">
      <c r="A37" s="11">
        <v>36</v>
      </c>
      <c r="B37" s="3">
        <v>11</v>
      </c>
      <c r="C37" s="3">
        <v>12</v>
      </c>
      <c r="D37" s="8">
        <v>12</v>
      </c>
      <c r="E37" s="8">
        <v>20</v>
      </c>
      <c r="F37" s="8">
        <v>0</v>
      </c>
      <c r="G37" s="10" t="s">
        <v>451</v>
      </c>
      <c r="H37" s="10" t="s">
        <v>8</v>
      </c>
      <c r="I37" s="11">
        <v>58</v>
      </c>
      <c r="J37" s="40">
        <v>36</v>
      </c>
      <c r="K37" s="40">
        <v>22</v>
      </c>
      <c r="L37" s="40">
        <v>23</v>
      </c>
      <c r="M37" s="17">
        <v>1</v>
      </c>
      <c r="N37" s="29">
        <f>AVERAGE((22.18*22)+(20.14*36))/58</f>
        <v>20.913793103448278</v>
      </c>
      <c r="O37" s="10" t="s">
        <v>402</v>
      </c>
      <c r="P37" s="11" t="s">
        <v>199</v>
      </c>
      <c r="Q37" s="10" t="s">
        <v>200</v>
      </c>
      <c r="R37" s="64" t="s">
        <v>401</v>
      </c>
      <c r="S37" s="17" t="e">
        <v>#N/A</v>
      </c>
      <c r="T37" s="18">
        <v>-0.39140000000000003</v>
      </c>
      <c r="U37" s="11" t="s">
        <v>244</v>
      </c>
      <c r="V37" s="11">
        <v>31</v>
      </c>
      <c r="W37" s="25">
        <f t="shared" si="4"/>
        <v>-0.24067269609119515</v>
      </c>
      <c r="X37" s="25">
        <f t="shared" si="5"/>
        <v>-0.19205681148077375</v>
      </c>
      <c r="Y37" s="22">
        <f t="shared" si="1"/>
        <v>-0.24067269609119515</v>
      </c>
      <c r="Z37" s="22" t="e">
        <v>#N/A</v>
      </c>
      <c r="AA37" s="22">
        <v>0.15728373000000001</v>
      </c>
      <c r="AB37" s="69">
        <f t="shared" si="13"/>
        <v>1.5570323171908925E-2</v>
      </c>
      <c r="AC37" s="11" t="s">
        <v>405</v>
      </c>
      <c r="AD37" s="11" t="s">
        <v>434</v>
      </c>
      <c r="AE37" s="11" t="s">
        <v>21</v>
      </c>
      <c r="AF37" s="11" t="s">
        <v>10</v>
      </c>
      <c r="AG37" s="11" t="s">
        <v>30</v>
      </c>
      <c r="AH37" s="11" t="s">
        <v>17</v>
      </c>
      <c r="AI37" s="11" t="s">
        <v>16</v>
      </c>
      <c r="AJ37" s="11" t="str">
        <f t="shared" si="3"/>
        <v>cat</v>
      </c>
      <c r="AK37" s="11" t="s">
        <v>568</v>
      </c>
      <c r="AL37" s="11" t="s">
        <v>66</v>
      </c>
      <c r="AM37" s="3">
        <f>SUMIF(quality_checklist!A:A,C:C, quality_checklist!E:E)</f>
        <v>16</v>
      </c>
    </row>
    <row r="38" spans="1:40" s="10" customFormat="1" x14ac:dyDescent="0.25">
      <c r="A38" s="11">
        <v>37</v>
      </c>
      <c r="B38" s="3">
        <v>11</v>
      </c>
      <c r="C38" s="3">
        <v>12</v>
      </c>
      <c r="D38" s="8">
        <v>12</v>
      </c>
      <c r="E38" s="8">
        <v>21</v>
      </c>
      <c r="F38" s="8">
        <v>0</v>
      </c>
      <c r="G38" s="10" t="s">
        <v>452</v>
      </c>
      <c r="H38" s="10" t="s">
        <v>201</v>
      </c>
      <c r="I38" s="11">
        <v>63</v>
      </c>
      <c r="J38" s="40">
        <v>36</v>
      </c>
      <c r="K38" s="40">
        <v>27</v>
      </c>
      <c r="L38" s="40">
        <v>23</v>
      </c>
      <c r="M38" s="17">
        <v>1</v>
      </c>
      <c r="N38" s="29">
        <f>AVERAGE((21.74*27)+(20.14*36))/63</f>
        <v>20.825714285714284</v>
      </c>
      <c r="O38" s="10" t="s">
        <v>202</v>
      </c>
      <c r="P38" s="11" t="s">
        <v>199</v>
      </c>
      <c r="Q38" s="10" t="s">
        <v>200</v>
      </c>
      <c r="R38" s="64" t="s">
        <v>401</v>
      </c>
      <c r="S38" s="17" t="e">
        <v>#N/A</v>
      </c>
      <c r="T38" s="18">
        <v>0.26750000000000002</v>
      </c>
      <c r="U38" s="11" t="s">
        <v>244</v>
      </c>
      <c r="V38" s="11">
        <v>31</v>
      </c>
      <c r="W38" s="25">
        <f t="shared" si="4"/>
        <v>0.16612717328582363</v>
      </c>
      <c r="X38" s="25">
        <f t="shared" si="5"/>
        <v>0.13256948428208726</v>
      </c>
      <c r="Y38" s="22">
        <f t="shared" si="1"/>
        <v>0.16612717328582363</v>
      </c>
      <c r="Z38" s="22" t="e">
        <v>#N/A</v>
      </c>
      <c r="AA38" s="22">
        <v>0.29962143000000002</v>
      </c>
      <c r="AB38" s="69">
        <f t="shared" si="13"/>
        <v>1.5251051408330434E-2</v>
      </c>
      <c r="AC38" s="11" t="s">
        <v>406</v>
      </c>
      <c r="AD38" s="11" t="s">
        <v>434</v>
      </c>
      <c r="AE38" s="11" t="s">
        <v>21</v>
      </c>
      <c r="AF38" s="11" t="s">
        <v>10</v>
      </c>
      <c r="AG38" s="11" t="s">
        <v>30</v>
      </c>
      <c r="AH38" s="11" t="s">
        <v>17</v>
      </c>
      <c r="AI38" s="11" t="s">
        <v>16</v>
      </c>
      <c r="AJ38" s="11" t="str">
        <f t="shared" si="3"/>
        <v>cat</v>
      </c>
      <c r="AK38" s="11" t="s">
        <v>568</v>
      </c>
      <c r="AL38" s="11" t="s">
        <v>66</v>
      </c>
      <c r="AM38" s="3">
        <f>SUMIF(quality_checklist!A:A,C:C, quality_checklist!E:E)</f>
        <v>16</v>
      </c>
    </row>
    <row r="39" spans="1:40" s="12" customFormat="1" x14ac:dyDescent="0.25">
      <c r="A39" s="13">
        <v>38</v>
      </c>
      <c r="B39" s="3">
        <v>12</v>
      </c>
      <c r="C39" s="6">
        <v>13</v>
      </c>
      <c r="D39" s="7">
        <v>13</v>
      </c>
      <c r="E39" s="7">
        <v>0</v>
      </c>
      <c r="F39" s="7">
        <v>0</v>
      </c>
      <c r="G39" s="5" t="s">
        <v>56</v>
      </c>
      <c r="H39" s="5" t="s">
        <v>8</v>
      </c>
      <c r="I39" s="42">
        <v>51</v>
      </c>
      <c r="J39" s="39">
        <v>26</v>
      </c>
      <c r="K39" s="39">
        <v>25</v>
      </c>
      <c r="L39" s="6">
        <v>674</v>
      </c>
      <c r="M39" s="16">
        <f>33/51</f>
        <v>0.6470588235294118</v>
      </c>
      <c r="N39" s="30">
        <f>AVERAGE((44.3*25)+(41.5*26))/51</f>
        <v>42.872549019607845</v>
      </c>
      <c r="O39" s="5" t="s">
        <v>53</v>
      </c>
      <c r="P39" s="6" t="s">
        <v>54</v>
      </c>
      <c r="Q39" s="5" t="s">
        <v>29</v>
      </c>
      <c r="R39" s="66" t="s">
        <v>401</v>
      </c>
      <c r="S39" s="16" t="e">
        <v>#N/A</v>
      </c>
      <c r="T39" s="16">
        <v>-0.44540000000000002</v>
      </c>
      <c r="U39" s="6" t="s">
        <v>243</v>
      </c>
      <c r="V39" s="6" t="s">
        <v>50</v>
      </c>
      <c r="W39" s="24">
        <f t="shared" si="4"/>
        <v>-0.27239955207489919</v>
      </c>
      <c r="X39" s="24">
        <f t="shared" si="5"/>
        <v>-0.21737484255576958</v>
      </c>
      <c r="Y39" s="21">
        <f t="shared" ref="Y39:Y66" si="14">IF(R39="continuous", S39, IF(R39="categorical-biserial", W39, IF(R39="categorical-point", X39)))</f>
        <v>-0.27239955207489919</v>
      </c>
      <c r="Z39" s="21" t="e">
        <v>#N/A</v>
      </c>
      <c r="AA39" s="21">
        <v>0.12267836</v>
      </c>
      <c r="AB39" s="68">
        <f t="shared" si="13"/>
        <v>1.714205666062249E-2</v>
      </c>
      <c r="AC39" s="7" t="s">
        <v>405</v>
      </c>
      <c r="AD39" s="6" t="s">
        <v>434</v>
      </c>
      <c r="AE39" s="7" t="s">
        <v>19</v>
      </c>
      <c r="AF39" s="7" t="s">
        <v>11</v>
      </c>
      <c r="AG39" s="7" t="s">
        <v>15</v>
      </c>
      <c r="AH39" s="7" t="s">
        <v>16</v>
      </c>
      <c r="AI39" s="7" t="s">
        <v>17</v>
      </c>
      <c r="AJ39" s="13" t="str">
        <f t="shared" ref="AJ39:AJ66" si="15">IF(R39 = "continuous", "dim", "cat")</f>
        <v>cat</v>
      </c>
      <c r="AK39" s="13" t="s">
        <v>567</v>
      </c>
      <c r="AL39" s="13" t="s">
        <v>18</v>
      </c>
      <c r="AM39" s="6">
        <f>SUMIF(quality_checklist!A:A,C:C, quality_checklist!E:E)</f>
        <v>15</v>
      </c>
      <c r="AN39" s="12" t="s">
        <v>55</v>
      </c>
    </row>
    <row r="40" spans="1:40" s="12" customFormat="1" x14ac:dyDescent="0.25">
      <c r="A40" s="13">
        <v>39</v>
      </c>
      <c r="B40" s="3">
        <v>12</v>
      </c>
      <c r="C40" s="6">
        <v>13</v>
      </c>
      <c r="D40" s="7">
        <v>13</v>
      </c>
      <c r="E40" s="7">
        <v>0</v>
      </c>
      <c r="F40" s="7">
        <v>0</v>
      </c>
      <c r="G40" s="5" t="s">
        <v>57</v>
      </c>
      <c r="H40" s="5" t="s">
        <v>8</v>
      </c>
      <c r="I40" s="42">
        <v>51</v>
      </c>
      <c r="J40" s="39">
        <v>26</v>
      </c>
      <c r="K40" s="39">
        <v>25</v>
      </c>
      <c r="L40" s="6">
        <v>674</v>
      </c>
      <c r="M40" s="16">
        <f>33/51</f>
        <v>0.6470588235294118</v>
      </c>
      <c r="N40" s="30">
        <f>AVERAGE((44.3*25)+(41.5*26))/51</f>
        <v>42.872549019607845</v>
      </c>
      <c r="O40" s="5" t="s">
        <v>53</v>
      </c>
      <c r="P40" s="6" t="s">
        <v>54</v>
      </c>
      <c r="Q40" s="5" t="s">
        <v>29</v>
      </c>
      <c r="R40" s="66" t="s">
        <v>401</v>
      </c>
      <c r="S40" s="16" t="e">
        <v>#N/A</v>
      </c>
      <c r="T40" s="16">
        <v>1.1453</v>
      </c>
      <c r="U40" s="6" t="s">
        <v>243</v>
      </c>
      <c r="V40" s="6" t="s">
        <v>50</v>
      </c>
      <c r="W40" s="24">
        <f t="shared" ref="W40:W67" si="16">IF(R40="continuous", ".", X40*1/0.798)</f>
        <v>0.62272902140259512</v>
      </c>
      <c r="X40" s="24">
        <f t="shared" si="5"/>
        <v>0.4969377590792709</v>
      </c>
      <c r="Y40" s="21">
        <f t="shared" si="14"/>
        <v>0.62272902140259512</v>
      </c>
      <c r="Z40" s="21" t="e">
        <v>#N/A</v>
      </c>
      <c r="AA40" s="21">
        <v>4.1324999999999999E-4</v>
      </c>
      <c r="AB40" s="68">
        <f t="shared" si="13"/>
        <v>7.4959865632993313E-3</v>
      </c>
      <c r="AC40" s="7" t="s">
        <v>405</v>
      </c>
      <c r="AD40" s="6" t="s">
        <v>434</v>
      </c>
      <c r="AE40" s="7" t="s">
        <v>20</v>
      </c>
      <c r="AF40" s="7" t="s">
        <v>11</v>
      </c>
      <c r="AG40" s="7" t="s">
        <v>15</v>
      </c>
      <c r="AH40" s="7" t="s">
        <v>16</v>
      </c>
      <c r="AI40" s="7" t="s">
        <v>17</v>
      </c>
      <c r="AJ40" s="13" t="str">
        <f t="shared" si="15"/>
        <v>cat</v>
      </c>
      <c r="AK40" s="13" t="s">
        <v>567</v>
      </c>
      <c r="AL40" s="13" t="s">
        <v>18</v>
      </c>
      <c r="AM40" s="6">
        <f>SUMIF(quality_checklist!A:A,C:C, quality_checklist!E:E)</f>
        <v>15</v>
      </c>
      <c r="AN40" s="12" t="s">
        <v>55</v>
      </c>
    </row>
    <row r="41" spans="1:40" s="10" customFormat="1" x14ac:dyDescent="0.25">
      <c r="A41" s="11">
        <v>40</v>
      </c>
      <c r="B41" s="3">
        <v>12</v>
      </c>
      <c r="C41" s="3">
        <v>13</v>
      </c>
      <c r="D41" s="8">
        <v>13</v>
      </c>
      <c r="E41" s="8">
        <v>22</v>
      </c>
      <c r="F41" s="8">
        <v>1</v>
      </c>
      <c r="G41" s="2" t="s">
        <v>52</v>
      </c>
      <c r="H41" s="2" t="s">
        <v>8</v>
      </c>
      <c r="I41" s="41">
        <v>51</v>
      </c>
      <c r="J41" s="40">
        <v>26</v>
      </c>
      <c r="K41" s="40">
        <v>25</v>
      </c>
      <c r="L41" s="3">
        <v>674</v>
      </c>
      <c r="M41" s="18">
        <f>33/51</f>
        <v>0.6470588235294118</v>
      </c>
      <c r="N41" s="29">
        <f>AVERAGE((44.3*25)+(41.5*26))/51</f>
        <v>42.872549019607845</v>
      </c>
      <c r="O41" s="2" t="s">
        <v>53</v>
      </c>
      <c r="P41" s="3" t="s">
        <v>54</v>
      </c>
      <c r="Q41" s="2" t="s">
        <v>29</v>
      </c>
      <c r="R41" s="65" t="s">
        <v>401</v>
      </c>
      <c r="S41" s="18" t="e">
        <v>#N/A</v>
      </c>
      <c r="T41" s="18">
        <f>AVERAGE(T39:T40)</f>
        <v>0.34994999999999998</v>
      </c>
      <c r="U41" s="11" t="s">
        <v>27</v>
      </c>
      <c r="V41" s="3" t="s">
        <v>50</v>
      </c>
      <c r="W41" s="25">
        <f t="shared" si="16"/>
        <v>0.21598551076743869</v>
      </c>
      <c r="X41" s="25">
        <f t="shared" si="5"/>
        <v>0.17235643759241609</v>
      </c>
      <c r="Y41" s="22">
        <f t="shared" si="14"/>
        <v>0.21598551076743869</v>
      </c>
      <c r="Z41" s="22" t="e">
        <v>#N/A</v>
      </c>
      <c r="AA41" s="22">
        <v>0.22092459</v>
      </c>
      <c r="AB41" s="69">
        <f t="shared" si="13"/>
        <v>1.8177534331989997E-2</v>
      </c>
      <c r="AC41" s="8" t="s">
        <v>405</v>
      </c>
      <c r="AD41" s="3" t="s">
        <v>434</v>
      </c>
      <c r="AE41" s="8" t="s">
        <v>433</v>
      </c>
      <c r="AF41" s="8" t="s">
        <v>11</v>
      </c>
      <c r="AG41" s="8" t="s">
        <v>15</v>
      </c>
      <c r="AH41" s="8" t="s">
        <v>16</v>
      </c>
      <c r="AI41" s="8" t="s">
        <v>17</v>
      </c>
      <c r="AJ41" s="11" t="str">
        <f t="shared" si="15"/>
        <v>cat</v>
      </c>
      <c r="AK41" s="11" t="s">
        <v>567</v>
      </c>
      <c r="AL41" s="11" t="s">
        <v>18</v>
      </c>
      <c r="AM41" s="3">
        <f>SUMIF(quality_checklist!A:A,C:C, quality_checklist!E:E)</f>
        <v>15</v>
      </c>
      <c r="AN41" s="10" t="s">
        <v>55</v>
      </c>
    </row>
    <row r="42" spans="1:40" s="12" customFormat="1" x14ac:dyDescent="0.25">
      <c r="A42" s="13">
        <v>41</v>
      </c>
      <c r="B42" s="3">
        <v>13</v>
      </c>
      <c r="C42" s="6">
        <v>14</v>
      </c>
      <c r="D42" s="7">
        <v>14</v>
      </c>
      <c r="E42" s="7">
        <v>0</v>
      </c>
      <c r="F42" s="7">
        <v>0</v>
      </c>
      <c r="G42" s="5" t="s">
        <v>59</v>
      </c>
      <c r="H42" s="5" t="s">
        <v>22</v>
      </c>
      <c r="I42" s="42">
        <v>34</v>
      </c>
      <c r="J42" s="39">
        <v>17</v>
      </c>
      <c r="K42" s="39">
        <v>17</v>
      </c>
      <c r="L42" s="6">
        <v>110</v>
      </c>
      <c r="M42" s="16">
        <f>26/34</f>
        <v>0.76470588235294112</v>
      </c>
      <c r="N42" s="30">
        <v>22</v>
      </c>
      <c r="O42" s="5" t="s">
        <v>58</v>
      </c>
      <c r="P42" s="6" t="s">
        <v>28</v>
      </c>
      <c r="Q42" s="5" t="s">
        <v>236</v>
      </c>
      <c r="R42" s="66" t="s">
        <v>472</v>
      </c>
      <c r="S42" s="16" t="e">
        <v>#N/A</v>
      </c>
      <c r="T42" s="16">
        <v>-3.02</v>
      </c>
      <c r="U42" s="13" t="s">
        <v>244</v>
      </c>
      <c r="V42" s="6">
        <v>112</v>
      </c>
      <c r="W42" s="24">
        <f t="shared" si="16"/>
        <v>-1.0447936245986964</v>
      </c>
      <c r="X42" s="24">
        <f t="shared" si="5"/>
        <v>-0.83374531242975969</v>
      </c>
      <c r="Y42" s="21">
        <f t="shared" si="14"/>
        <v>-0.83374531242975969</v>
      </c>
      <c r="Z42" s="21" t="e">
        <v>#N/A</v>
      </c>
      <c r="AA42" s="21">
        <v>1.0300000000000001E-6</v>
      </c>
      <c r="AB42" s="68">
        <f t="shared" si="13"/>
        <v>2.8165138535262923E-3</v>
      </c>
      <c r="AC42" s="7" t="s">
        <v>404</v>
      </c>
      <c r="AD42" s="6" t="s">
        <v>434</v>
      </c>
      <c r="AE42" s="7" t="s">
        <v>19</v>
      </c>
      <c r="AF42" s="7" t="s">
        <v>10</v>
      </c>
      <c r="AG42" s="7" t="s">
        <v>571</v>
      </c>
      <c r="AH42" s="7" t="s">
        <v>17</v>
      </c>
      <c r="AI42" s="7" t="s">
        <v>16</v>
      </c>
      <c r="AJ42" s="13" t="str">
        <f t="shared" si="15"/>
        <v>cat</v>
      </c>
      <c r="AK42" s="13" t="s">
        <v>567</v>
      </c>
      <c r="AL42" s="6" t="s">
        <v>18</v>
      </c>
      <c r="AM42" s="6">
        <f>SUMIF(quality_checklist!A:A,C:C, quality_checklist!E:E)</f>
        <v>11</v>
      </c>
      <c r="AN42" s="5" t="s">
        <v>473</v>
      </c>
    </row>
    <row r="43" spans="1:40" s="12" customFormat="1" x14ac:dyDescent="0.25">
      <c r="A43" s="13">
        <v>42</v>
      </c>
      <c r="B43" s="3">
        <v>13</v>
      </c>
      <c r="C43" s="6">
        <v>14</v>
      </c>
      <c r="D43" s="7">
        <v>14</v>
      </c>
      <c r="E43" s="7">
        <v>0</v>
      </c>
      <c r="F43" s="7">
        <v>0</v>
      </c>
      <c r="G43" s="5" t="s">
        <v>60</v>
      </c>
      <c r="H43" s="5" t="s">
        <v>22</v>
      </c>
      <c r="I43" s="42">
        <v>34</v>
      </c>
      <c r="J43" s="39">
        <v>17</v>
      </c>
      <c r="K43" s="39">
        <v>17</v>
      </c>
      <c r="L43" s="6">
        <v>110</v>
      </c>
      <c r="M43" s="16">
        <f>26/34</f>
        <v>0.76470588235294112</v>
      </c>
      <c r="N43" s="30">
        <v>22</v>
      </c>
      <c r="O43" s="5" t="s">
        <v>58</v>
      </c>
      <c r="P43" s="6" t="s">
        <v>28</v>
      </c>
      <c r="Q43" s="5" t="s">
        <v>236</v>
      </c>
      <c r="R43" s="66" t="s">
        <v>401</v>
      </c>
      <c r="S43" s="16" t="e">
        <v>#N/A</v>
      </c>
      <c r="T43" s="16">
        <v>-0.88300000000000001</v>
      </c>
      <c r="U43" s="13" t="s">
        <v>244</v>
      </c>
      <c r="V43" s="6">
        <v>112</v>
      </c>
      <c r="W43" s="24">
        <f t="shared" si="16"/>
        <v>-0.50612523634594009</v>
      </c>
      <c r="X43" s="24">
        <f t="shared" si="5"/>
        <v>-0.40388793860406019</v>
      </c>
      <c r="Y43" s="21">
        <f t="shared" si="14"/>
        <v>-0.50612523634594009</v>
      </c>
      <c r="Z43" s="21" t="e">
        <v>#N/A</v>
      </c>
      <c r="AA43" s="21">
        <v>1.9597860000000002E-2</v>
      </c>
      <c r="AB43" s="68">
        <f t="shared" si="13"/>
        <v>1.6766480219642142E-2</v>
      </c>
      <c r="AC43" s="7" t="s">
        <v>404</v>
      </c>
      <c r="AD43" s="6" t="s">
        <v>434</v>
      </c>
      <c r="AE43" s="7" t="s">
        <v>20</v>
      </c>
      <c r="AF43" s="7" t="s">
        <v>10</v>
      </c>
      <c r="AG43" s="7" t="s">
        <v>571</v>
      </c>
      <c r="AH43" s="7" t="s">
        <v>17</v>
      </c>
      <c r="AI43" s="7" t="s">
        <v>16</v>
      </c>
      <c r="AJ43" s="13" t="str">
        <f t="shared" si="15"/>
        <v>cat</v>
      </c>
      <c r="AK43" s="13" t="s">
        <v>567</v>
      </c>
      <c r="AL43" s="6" t="s">
        <v>18</v>
      </c>
      <c r="AM43" s="6">
        <f>SUMIF(quality_checklist!A:A,C:C, quality_checklist!E:E)</f>
        <v>11</v>
      </c>
      <c r="AN43" s="5" t="s">
        <v>71</v>
      </c>
    </row>
    <row r="44" spans="1:40" s="12" customFormat="1" x14ac:dyDescent="0.25">
      <c r="A44" s="13">
        <v>43</v>
      </c>
      <c r="B44" s="3">
        <v>13</v>
      </c>
      <c r="C44" s="6">
        <v>14</v>
      </c>
      <c r="D44" s="7">
        <v>14</v>
      </c>
      <c r="E44" s="7">
        <v>0</v>
      </c>
      <c r="F44" s="7">
        <v>0</v>
      </c>
      <c r="G44" s="5" t="s">
        <v>61</v>
      </c>
      <c r="H44" s="5" t="s">
        <v>22</v>
      </c>
      <c r="I44" s="42">
        <v>34</v>
      </c>
      <c r="J44" s="39">
        <v>17</v>
      </c>
      <c r="K44" s="39">
        <v>17</v>
      </c>
      <c r="L44" s="6">
        <v>110</v>
      </c>
      <c r="M44" s="16">
        <f>26/34</f>
        <v>0.76470588235294112</v>
      </c>
      <c r="N44" s="30">
        <v>22</v>
      </c>
      <c r="O44" s="5" t="s">
        <v>58</v>
      </c>
      <c r="P44" s="6" t="s">
        <v>28</v>
      </c>
      <c r="Q44" s="5" t="s">
        <v>236</v>
      </c>
      <c r="R44" s="66" t="s">
        <v>401</v>
      </c>
      <c r="S44" s="16" t="e">
        <v>#N/A</v>
      </c>
      <c r="T44" s="16">
        <v>-1.1126</v>
      </c>
      <c r="U44" s="13" t="s">
        <v>244</v>
      </c>
      <c r="V44" s="6">
        <v>112</v>
      </c>
      <c r="W44" s="24">
        <f t="shared" si="16"/>
        <v>-0.60919796427826556</v>
      </c>
      <c r="X44" s="24">
        <f t="shared" si="5"/>
        <v>-0.48613997549405596</v>
      </c>
      <c r="Y44" s="21">
        <f t="shared" si="14"/>
        <v>-0.60919796427826556</v>
      </c>
      <c r="Z44" s="21" t="e">
        <v>#N/A</v>
      </c>
      <c r="AA44" s="21">
        <v>4.9533499999999996E-3</v>
      </c>
      <c r="AB44" s="68">
        <f t="shared" si="13"/>
        <v>1.198446478922917E-2</v>
      </c>
      <c r="AC44" s="7" t="s">
        <v>404</v>
      </c>
      <c r="AD44" s="6" t="s">
        <v>434</v>
      </c>
      <c r="AE44" s="7" t="s">
        <v>20</v>
      </c>
      <c r="AF44" s="7" t="s">
        <v>10</v>
      </c>
      <c r="AG44" s="7" t="s">
        <v>571</v>
      </c>
      <c r="AH44" s="7" t="s">
        <v>17</v>
      </c>
      <c r="AI44" s="7" t="s">
        <v>16</v>
      </c>
      <c r="AJ44" s="13" t="str">
        <f t="shared" si="15"/>
        <v>cat</v>
      </c>
      <c r="AK44" s="13" t="s">
        <v>567</v>
      </c>
      <c r="AL44" s="6" t="s">
        <v>18</v>
      </c>
      <c r="AM44" s="6">
        <f>SUMIF(quality_checklist!A:A,C:C, quality_checklist!E:E)</f>
        <v>11</v>
      </c>
      <c r="AN44" s="5" t="s">
        <v>72</v>
      </c>
    </row>
    <row r="45" spans="1:40" s="10" customFormat="1" x14ac:dyDescent="0.25">
      <c r="A45" s="11">
        <v>44</v>
      </c>
      <c r="B45" s="3">
        <v>13</v>
      </c>
      <c r="C45" s="3">
        <v>14</v>
      </c>
      <c r="D45" s="8">
        <v>14</v>
      </c>
      <c r="E45" s="8">
        <v>23</v>
      </c>
      <c r="F45" s="8">
        <v>1</v>
      </c>
      <c r="G45" s="2" t="s">
        <v>62</v>
      </c>
      <c r="H45" s="2" t="s">
        <v>22</v>
      </c>
      <c r="I45" s="41">
        <v>34</v>
      </c>
      <c r="J45" s="40">
        <v>17</v>
      </c>
      <c r="K45" s="40">
        <v>17</v>
      </c>
      <c r="L45" s="3">
        <v>110</v>
      </c>
      <c r="M45" s="18">
        <f>26/34</f>
        <v>0.76470588235294112</v>
      </c>
      <c r="N45" s="29">
        <v>22</v>
      </c>
      <c r="O45" s="2" t="s">
        <v>58</v>
      </c>
      <c r="P45" s="3" t="s">
        <v>28</v>
      </c>
      <c r="Q45" s="2" t="s">
        <v>236</v>
      </c>
      <c r="R45" s="65" t="s">
        <v>401</v>
      </c>
      <c r="S45" s="18" t="e">
        <v>#N/A</v>
      </c>
      <c r="T45" s="18">
        <f>AVERAGE(T42:T44)</f>
        <v>-1.6718666666666666</v>
      </c>
      <c r="U45" s="11" t="s">
        <v>27</v>
      </c>
      <c r="V45" s="3">
        <v>112</v>
      </c>
      <c r="W45" s="25">
        <f t="shared" si="16"/>
        <v>-0.80371042616155008</v>
      </c>
      <c r="X45" s="25">
        <f t="shared" si="5"/>
        <v>-0.64136092007691703</v>
      </c>
      <c r="Y45" s="22">
        <f t="shared" si="14"/>
        <v>-0.80371042616155008</v>
      </c>
      <c r="Z45" s="22" t="e">
        <v>#N/A</v>
      </c>
      <c r="AA45" s="22">
        <v>2.0127E-4</v>
      </c>
      <c r="AB45" s="69">
        <f t="shared" si="13"/>
        <v>3.7985177114477891E-3</v>
      </c>
      <c r="AC45" s="8" t="s">
        <v>404</v>
      </c>
      <c r="AD45" s="3" t="s">
        <v>434</v>
      </c>
      <c r="AE45" s="8" t="s">
        <v>433</v>
      </c>
      <c r="AF45" s="8" t="s">
        <v>10</v>
      </c>
      <c r="AG45" s="8" t="s">
        <v>571</v>
      </c>
      <c r="AH45" s="8" t="s">
        <v>17</v>
      </c>
      <c r="AI45" s="8" t="s">
        <v>16</v>
      </c>
      <c r="AJ45" s="11" t="str">
        <f t="shared" si="15"/>
        <v>cat</v>
      </c>
      <c r="AK45" s="11" t="s">
        <v>567</v>
      </c>
      <c r="AL45" s="3" t="s">
        <v>18</v>
      </c>
      <c r="AM45" s="3">
        <f>SUMIF(quality_checklist!A:A,C:C, quality_checklist!E:E)</f>
        <v>11</v>
      </c>
      <c r="AN45" s="2" t="s">
        <v>70</v>
      </c>
    </row>
    <row r="46" spans="1:40" s="12" customFormat="1" x14ac:dyDescent="0.25">
      <c r="A46" s="13">
        <v>45</v>
      </c>
      <c r="B46" s="3">
        <v>14</v>
      </c>
      <c r="C46" s="6">
        <v>15</v>
      </c>
      <c r="D46" s="7">
        <v>15</v>
      </c>
      <c r="E46" s="7">
        <v>0</v>
      </c>
      <c r="F46" s="7">
        <v>0</v>
      </c>
      <c r="G46" s="5" t="s">
        <v>458</v>
      </c>
      <c r="H46" s="5" t="s">
        <v>8</v>
      </c>
      <c r="I46" s="42">
        <v>55</v>
      </c>
      <c r="J46" s="39">
        <v>30</v>
      </c>
      <c r="K46" s="39">
        <v>25</v>
      </c>
      <c r="L46" s="6">
        <v>419</v>
      </c>
      <c r="M46" s="16">
        <f t="shared" ref="M46:M50" si="17">18/55</f>
        <v>0.32727272727272727</v>
      </c>
      <c r="N46" s="30">
        <v>16.350000000000001</v>
      </c>
      <c r="O46" s="5" t="s">
        <v>63</v>
      </c>
      <c r="P46" s="6" t="s">
        <v>64</v>
      </c>
      <c r="Q46" s="5" t="s">
        <v>65</v>
      </c>
      <c r="R46" s="66" t="s">
        <v>401</v>
      </c>
      <c r="S46" s="16" t="e">
        <v>#N/A</v>
      </c>
      <c r="T46" s="16">
        <v>-2.6303000000000001</v>
      </c>
      <c r="U46" s="13" t="s">
        <v>244</v>
      </c>
      <c r="V46" s="6">
        <v>423</v>
      </c>
      <c r="W46" s="24">
        <f t="shared" si="16"/>
        <v>-0.99751937572562188</v>
      </c>
      <c r="X46" s="24">
        <f t="shared" si="5"/>
        <v>-0.79602046182904629</v>
      </c>
      <c r="Y46" s="21">
        <f t="shared" si="14"/>
        <v>-0.99751937572562188</v>
      </c>
      <c r="Z46" s="21" t="e">
        <v>#N/A</v>
      </c>
      <c r="AA46" s="21">
        <v>0</v>
      </c>
      <c r="AB46" s="69">
        <f t="shared" si="13"/>
        <v>4.5468457359284462E-7</v>
      </c>
      <c r="AC46" s="7" t="s">
        <v>404</v>
      </c>
      <c r="AD46" s="6" t="s">
        <v>66</v>
      </c>
      <c r="AE46" s="7" t="s">
        <v>19</v>
      </c>
      <c r="AF46" s="7" t="s">
        <v>10</v>
      </c>
      <c r="AG46" s="7" t="s">
        <v>30</v>
      </c>
      <c r="AH46" s="7" t="s">
        <v>17</v>
      </c>
      <c r="AI46" s="7" t="s">
        <v>16</v>
      </c>
      <c r="AJ46" s="13" t="str">
        <f t="shared" si="15"/>
        <v>cat</v>
      </c>
      <c r="AK46" s="13" t="s">
        <v>568</v>
      </c>
      <c r="AL46" s="6" t="s">
        <v>18</v>
      </c>
      <c r="AM46" s="6">
        <f>SUMIF(quality_checklist!A:A,C:C, quality_checklist!E:E)</f>
        <v>14</v>
      </c>
      <c r="AN46" s="5" t="s">
        <v>381</v>
      </c>
    </row>
    <row r="47" spans="1:40" s="12" customFormat="1" x14ac:dyDescent="0.25">
      <c r="A47" s="13">
        <v>46</v>
      </c>
      <c r="B47" s="3">
        <v>14</v>
      </c>
      <c r="C47" s="6">
        <v>15</v>
      </c>
      <c r="D47" s="7">
        <v>15</v>
      </c>
      <c r="E47" s="7">
        <v>0</v>
      </c>
      <c r="F47" s="7">
        <v>0</v>
      </c>
      <c r="G47" s="5" t="s">
        <v>459</v>
      </c>
      <c r="H47" s="5" t="s">
        <v>8</v>
      </c>
      <c r="I47" s="42">
        <v>55</v>
      </c>
      <c r="J47" s="39">
        <v>30</v>
      </c>
      <c r="K47" s="39">
        <v>25</v>
      </c>
      <c r="L47" s="6">
        <v>419</v>
      </c>
      <c r="M47" s="16">
        <f t="shared" si="17"/>
        <v>0.32727272727272727</v>
      </c>
      <c r="N47" s="30">
        <v>16.350000000000001</v>
      </c>
      <c r="O47" s="5" t="s">
        <v>63</v>
      </c>
      <c r="P47" s="6" t="s">
        <v>64</v>
      </c>
      <c r="Q47" s="5" t="s">
        <v>65</v>
      </c>
      <c r="R47" s="66" t="s">
        <v>401</v>
      </c>
      <c r="S47" s="16" t="e">
        <v>#N/A</v>
      </c>
      <c r="T47" s="16">
        <v>-1.1513</v>
      </c>
      <c r="U47" s="13" t="s">
        <v>244</v>
      </c>
      <c r="V47" s="6">
        <v>423</v>
      </c>
      <c r="W47" s="24">
        <f t="shared" si="16"/>
        <v>-0.62518098103202724</v>
      </c>
      <c r="X47" s="24">
        <f t="shared" si="5"/>
        <v>-0.49889442286355773</v>
      </c>
      <c r="Y47" s="21">
        <f t="shared" si="14"/>
        <v>-0.62518098103202724</v>
      </c>
      <c r="Z47" s="21" t="e">
        <v>#N/A</v>
      </c>
      <c r="AA47" s="21">
        <v>2.3981E-4</v>
      </c>
      <c r="AB47" s="68">
        <f t="shared" si="13"/>
        <v>6.8715220112606553E-3</v>
      </c>
      <c r="AC47" s="7" t="s">
        <v>404</v>
      </c>
      <c r="AD47" s="6" t="s">
        <v>66</v>
      </c>
      <c r="AE47" s="7" t="s">
        <v>20</v>
      </c>
      <c r="AF47" s="7" t="s">
        <v>10</v>
      </c>
      <c r="AG47" s="7" t="s">
        <v>30</v>
      </c>
      <c r="AH47" s="7" t="s">
        <v>17</v>
      </c>
      <c r="AI47" s="7" t="s">
        <v>16</v>
      </c>
      <c r="AJ47" s="13" t="str">
        <f t="shared" si="15"/>
        <v>cat</v>
      </c>
      <c r="AK47" s="13" t="s">
        <v>568</v>
      </c>
      <c r="AL47" s="6" t="s">
        <v>18</v>
      </c>
      <c r="AM47" s="6">
        <f>SUMIF(quality_checklist!A:A,C:C, quality_checklist!E:E)</f>
        <v>14</v>
      </c>
      <c r="AN47" s="5" t="s">
        <v>382</v>
      </c>
    </row>
    <row r="48" spans="1:40" s="10" customFormat="1" x14ac:dyDescent="0.25">
      <c r="A48" s="11">
        <v>47</v>
      </c>
      <c r="B48" s="3">
        <v>14</v>
      </c>
      <c r="C48" s="3">
        <v>15</v>
      </c>
      <c r="D48" s="8">
        <v>15</v>
      </c>
      <c r="E48" s="8">
        <v>24</v>
      </c>
      <c r="F48" s="8">
        <v>1</v>
      </c>
      <c r="G48" s="2" t="s">
        <v>453</v>
      </c>
      <c r="H48" s="2" t="s">
        <v>8</v>
      </c>
      <c r="I48" s="41">
        <v>55</v>
      </c>
      <c r="J48" s="40">
        <v>30</v>
      </c>
      <c r="K48" s="40">
        <v>25</v>
      </c>
      <c r="L48" s="3">
        <v>419</v>
      </c>
      <c r="M48" s="18">
        <f>18/55</f>
        <v>0.32727272727272727</v>
      </c>
      <c r="N48" s="29">
        <v>16.350000000000001</v>
      </c>
      <c r="O48" s="2" t="s">
        <v>63</v>
      </c>
      <c r="P48" s="3" t="s">
        <v>64</v>
      </c>
      <c r="Q48" s="2" t="s">
        <v>65</v>
      </c>
      <c r="R48" s="65" t="s">
        <v>401</v>
      </c>
      <c r="S48" s="18" t="e">
        <v>#N/A</v>
      </c>
      <c r="T48" s="18">
        <f>AVERAGE(T46:T47)</f>
        <v>-1.8908</v>
      </c>
      <c r="U48" s="11" t="s">
        <v>27</v>
      </c>
      <c r="V48" s="3">
        <v>423</v>
      </c>
      <c r="W48" s="25">
        <f t="shared" si="16"/>
        <v>-0.86089029262791017</v>
      </c>
      <c r="X48" s="25">
        <f t="shared" si="5"/>
        <v>-0.68699045351707233</v>
      </c>
      <c r="Y48" s="22">
        <f t="shared" si="14"/>
        <v>-0.86089029262791017</v>
      </c>
      <c r="Z48" s="22" t="e">
        <v>#N/A</v>
      </c>
      <c r="AA48" s="22">
        <v>3.5999999999999999E-7</v>
      </c>
      <c r="AB48" s="69">
        <f t="shared" si="13"/>
        <v>1.2409739213317733E-3</v>
      </c>
      <c r="AC48" s="8" t="s">
        <v>404</v>
      </c>
      <c r="AD48" s="3" t="s">
        <v>66</v>
      </c>
      <c r="AE48" s="8" t="s">
        <v>433</v>
      </c>
      <c r="AF48" s="8" t="s">
        <v>10</v>
      </c>
      <c r="AG48" s="8" t="s">
        <v>30</v>
      </c>
      <c r="AH48" s="8" t="s">
        <v>17</v>
      </c>
      <c r="AI48" s="8" t="s">
        <v>16</v>
      </c>
      <c r="AJ48" s="11" t="str">
        <f t="shared" si="15"/>
        <v>cat</v>
      </c>
      <c r="AK48" s="11" t="s">
        <v>568</v>
      </c>
      <c r="AL48" s="3" t="s">
        <v>18</v>
      </c>
      <c r="AM48" s="3">
        <f>SUMIF(quality_checklist!A:A,C:C, quality_checklist!E:E)</f>
        <v>14</v>
      </c>
      <c r="AN48" s="2" t="s">
        <v>383</v>
      </c>
    </row>
    <row r="49" spans="1:40" s="12" customFormat="1" x14ac:dyDescent="0.25">
      <c r="A49" s="13">
        <v>48</v>
      </c>
      <c r="B49" s="3">
        <v>14</v>
      </c>
      <c r="C49" s="6">
        <v>15</v>
      </c>
      <c r="D49" s="7">
        <v>15</v>
      </c>
      <c r="E49" s="7">
        <v>0</v>
      </c>
      <c r="F49" s="7">
        <v>0</v>
      </c>
      <c r="G49" s="5" t="s">
        <v>460</v>
      </c>
      <c r="H49" s="5" t="s">
        <v>8</v>
      </c>
      <c r="I49" s="42">
        <v>55</v>
      </c>
      <c r="J49" s="39">
        <v>30</v>
      </c>
      <c r="K49" s="39">
        <v>25</v>
      </c>
      <c r="L49" s="6">
        <v>419</v>
      </c>
      <c r="M49" s="16">
        <f t="shared" si="17"/>
        <v>0.32727272727272727</v>
      </c>
      <c r="N49" s="30">
        <v>16.350000000000001</v>
      </c>
      <c r="O49" s="5" t="s">
        <v>63</v>
      </c>
      <c r="P49" s="6" t="s">
        <v>69</v>
      </c>
      <c r="Q49" s="5" t="s">
        <v>68</v>
      </c>
      <c r="R49" s="66" t="s">
        <v>401</v>
      </c>
      <c r="S49" s="16" t="e">
        <v>#N/A</v>
      </c>
      <c r="T49" s="19">
        <v>-2.1404000000000001</v>
      </c>
      <c r="U49" s="13" t="s">
        <v>244</v>
      </c>
      <c r="V49" s="6">
        <v>426</v>
      </c>
      <c r="W49" s="24">
        <f t="shared" si="16"/>
        <v>-0.86832794285338999</v>
      </c>
      <c r="X49" s="24">
        <f>IF(R49="continuous",".",T52/SQRT(T52^2+4))</f>
        <v>-0.69292569839700524</v>
      </c>
      <c r="Y49" s="21">
        <f t="shared" si="14"/>
        <v>-0.86832794285338999</v>
      </c>
      <c r="Z49" s="21" t="e">
        <v>#N/A</v>
      </c>
      <c r="AA49" s="21">
        <v>5.9999999999999995E-8</v>
      </c>
      <c r="AB49" s="68">
        <f t="shared" si="13"/>
        <v>1.1207266519271213E-3</v>
      </c>
      <c r="AC49" s="7" t="s">
        <v>404</v>
      </c>
      <c r="AD49" s="6" t="s">
        <v>66</v>
      </c>
      <c r="AE49" s="7" t="s">
        <v>19</v>
      </c>
      <c r="AF49" s="7" t="s">
        <v>11</v>
      </c>
      <c r="AG49" s="7" t="s">
        <v>30</v>
      </c>
      <c r="AH49" s="7" t="s">
        <v>17</v>
      </c>
      <c r="AI49" s="7" t="s">
        <v>16</v>
      </c>
      <c r="AJ49" s="13" t="str">
        <f t="shared" si="15"/>
        <v>cat</v>
      </c>
      <c r="AK49" s="13" t="s">
        <v>569</v>
      </c>
      <c r="AL49" s="6" t="s">
        <v>18</v>
      </c>
      <c r="AM49" s="6">
        <f>SUMIF(quality_checklist!A:A,C:C, quality_checklist!E:E)</f>
        <v>14</v>
      </c>
      <c r="AN49" s="5" t="s">
        <v>384</v>
      </c>
    </row>
    <row r="50" spans="1:40" s="12" customFormat="1" x14ac:dyDescent="0.25">
      <c r="A50" s="13">
        <v>49</v>
      </c>
      <c r="B50" s="3">
        <v>14</v>
      </c>
      <c r="C50" s="6">
        <v>15</v>
      </c>
      <c r="D50" s="7">
        <v>15</v>
      </c>
      <c r="E50" s="7">
        <v>0</v>
      </c>
      <c r="F50" s="7">
        <v>0</v>
      </c>
      <c r="G50" s="5" t="s">
        <v>461</v>
      </c>
      <c r="H50" s="5" t="s">
        <v>8</v>
      </c>
      <c r="I50" s="42">
        <v>55</v>
      </c>
      <c r="J50" s="39">
        <v>30</v>
      </c>
      <c r="K50" s="39">
        <v>25</v>
      </c>
      <c r="L50" s="6">
        <v>419</v>
      </c>
      <c r="M50" s="16">
        <f t="shared" si="17"/>
        <v>0.32727272727272727</v>
      </c>
      <c r="N50" s="30">
        <v>16.350000000000001</v>
      </c>
      <c r="O50" s="5" t="s">
        <v>63</v>
      </c>
      <c r="P50" s="6" t="s">
        <v>69</v>
      </c>
      <c r="Q50" s="5" t="s">
        <v>68</v>
      </c>
      <c r="R50" s="66" t="s">
        <v>401</v>
      </c>
      <c r="S50" s="16" t="e">
        <v>#N/A</v>
      </c>
      <c r="T50" s="16">
        <v>-1.5738000000000001</v>
      </c>
      <c r="U50" s="13" t="s">
        <v>244</v>
      </c>
      <c r="V50" s="6">
        <v>426</v>
      </c>
      <c r="W50" s="24">
        <f t="shared" si="16"/>
        <v>-0.77493423828469643</v>
      </c>
      <c r="X50" s="24">
        <f t="shared" ref="X50:X99" si="18">IF(R50="continuous",".",T50/SQRT(T50^2+4))</f>
        <v>-0.61839752215118782</v>
      </c>
      <c r="Y50" s="21">
        <f t="shared" si="14"/>
        <v>-0.77493423828469643</v>
      </c>
      <c r="Z50" s="21" t="e">
        <v>#N/A</v>
      </c>
      <c r="AA50" s="21">
        <v>4.95E-6</v>
      </c>
      <c r="AB50" s="68">
        <f t="shared" si="13"/>
        <v>2.9552187902472933E-3</v>
      </c>
      <c r="AC50" s="7" t="s">
        <v>404</v>
      </c>
      <c r="AD50" s="6" t="s">
        <v>66</v>
      </c>
      <c r="AE50" s="7" t="s">
        <v>20</v>
      </c>
      <c r="AF50" s="7" t="s">
        <v>11</v>
      </c>
      <c r="AG50" s="7" t="s">
        <v>30</v>
      </c>
      <c r="AH50" s="7" t="s">
        <v>17</v>
      </c>
      <c r="AI50" s="7" t="s">
        <v>16</v>
      </c>
      <c r="AJ50" s="13" t="str">
        <f t="shared" si="15"/>
        <v>cat</v>
      </c>
      <c r="AK50" s="13" t="s">
        <v>569</v>
      </c>
      <c r="AL50" s="6" t="s">
        <v>18</v>
      </c>
      <c r="AM50" s="6">
        <f>SUMIF(quality_checklist!A:A,C:C, quality_checklist!E:E)</f>
        <v>14</v>
      </c>
      <c r="AN50" s="5" t="s">
        <v>385</v>
      </c>
    </row>
    <row r="51" spans="1:40" s="10" customFormat="1" x14ac:dyDescent="0.25">
      <c r="A51" s="11">
        <v>50</v>
      </c>
      <c r="B51" s="3">
        <v>14</v>
      </c>
      <c r="C51" s="3">
        <v>15</v>
      </c>
      <c r="D51" s="8">
        <v>15</v>
      </c>
      <c r="E51" s="8">
        <v>25</v>
      </c>
      <c r="F51" s="8">
        <v>1</v>
      </c>
      <c r="G51" s="2" t="s">
        <v>454</v>
      </c>
      <c r="H51" s="2" t="s">
        <v>8</v>
      </c>
      <c r="I51" s="41">
        <v>55</v>
      </c>
      <c r="J51" s="40">
        <v>30</v>
      </c>
      <c r="K51" s="40">
        <v>25</v>
      </c>
      <c r="L51" s="3">
        <v>419</v>
      </c>
      <c r="M51" s="18">
        <f>18/55</f>
        <v>0.32727272727272727</v>
      </c>
      <c r="N51" s="29">
        <v>16.350000000000001</v>
      </c>
      <c r="O51" s="2" t="s">
        <v>63</v>
      </c>
      <c r="P51" s="3" t="s">
        <v>69</v>
      </c>
      <c r="Q51" s="2" t="s">
        <v>68</v>
      </c>
      <c r="R51" s="65" t="s">
        <v>401</v>
      </c>
      <c r="S51" s="18" t="e">
        <v>#N/A</v>
      </c>
      <c r="T51" s="18">
        <f>AVERAGE(T49:T50)</f>
        <v>-1.8571</v>
      </c>
      <c r="U51" s="11" t="s">
        <v>27</v>
      </c>
      <c r="V51" s="3">
        <v>426</v>
      </c>
      <c r="W51" s="25">
        <f t="shared" si="16"/>
        <v>-0.85268504647599475</v>
      </c>
      <c r="X51" s="25">
        <f t="shared" si="18"/>
        <v>-0.68044266708784384</v>
      </c>
      <c r="Y51" s="22">
        <f t="shared" si="14"/>
        <v>-0.85268504647599475</v>
      </c>
      <c r="Z51" s="22" t="e">
        <v>#N/A</v>
      </c>
      <c r="AA51" s="22">
        <v>4.7E-7</v>
      </c>
      <c r="AB51" s="69">
        <f t="shared" si="13"/>
        <v>1.3794409007675623E-3</v>
      </c>
      <c r="AC51" s="8" t="s">
        <v>404</v>
      </c>
      <c r="AD51" s="3" t="s">
        <v>66</v>
      </c>
      <c r="AE51" s="8" t="s">
        <v>433</v>
      </c>
      <c r="AF51" s="8" t="s">
        <v>11</v>
      </c>
      <c r="AG51" s="8" t="s">
        <v>30</v>
      </c>
      <c r="AH51" s="8" t="s">
        <v>17</v>
      </c>
      <c r="AI51" s="8" t="s">
        <v>16</v>
      </c>
      <c r="AJ51" s="11" t="str">
        <f t="shared" si="15"/>
        <v>cat</v>
      </c>
      <c r="AK51" s="11" t="s">
        <v>569</v>
      </c>
      <c r="AL51" s="3" t="s">
        <v>18</v>
      </c>
      <c r="AM51" s="3">
        <f>SUMIF(quality_checklist!A:A,C:C, quality_checklist!E:E)</f>
        <v>14</v>
      </c>
      <c r="AN51" s="2" t="s">
        <v>383</v>
      </c>
    </row>
    <row r="52" spans="1:40" s="12" customFormat="1" x14ac:dyDescent="0.25">
      <c r="A52" s="13">
        <v>51</v>
      </c>
      <c r="B52" s="3">
        <v>14</v>
      </c>
      <c r="C52" s="6">
        <v>15</v>
      </c>
      <c r="D52" s="7">
        <v>15</v>
      </c>
      <c r="E52" s="7">
        <v>0</v>
      </c>
      <c r="F52" s="7">
        <v>0</v>
      </c>
      <c r="G52" s="5" t="s">
        <v>462</v>
      </c>
      <c r="H52" s="5" t="s">
        <v>114</v>
      </c>
      <c r="I52" s="42">
        <v>60</v>
      </c>
      <c r="J52" s="39">
        <v>30</v>
      </c>
      <c r="K52" s="39">
        <v>30</v>
      </c>
      <c r="L52" s="6">
        <v>419</v>
      </c>
      <c r="M52" s="16">
        <f>31/60</f>
        <v>0.51666666666666672</v>
      </c>
      <c r="N52" s="30">
        <v>16.350000000000001</v>
      </c>
      <c r="O52" s="5" t="s">
        <v>67</v>
      </c>
      <c r="P52" s="6" t="s">
        <v>64</v>
      </c>
      <c r="Q52" s="5" t="s">
        <v>65</v>
      </c>
      <c r="R52" s="66" t="s">
        <v>401</v>
      </c>
      <c r="S52" s="16" t="e">
        <v>#N/A</v>
      </c>
      <c r="T52" s="16">
        <v>-1.9220999999999999</v>
      </c>
      <c r="U52" s="13" t="s">
        <v>244</v>
      </c>
      <c r="V52" s="6">
        <v>423</v>
      </c>
      <c r="W52" s="24">
        <f t="shared" si="16"/>
        <v>-0.86832794285338999</v>
      </c>
      <c r="X52" s="24">
        <f t="shared" si="18"/>
        <v>-0.69292569839700524</v>
      </c>
      <c r="Y52" s="21">
        <f t="shared" si="14"/>
        <v>-0.86832794285338999</v>
      </c>
      <c r="Z52" s="21" t="e">
        <v>#N/A</v>
      </c>
      <c r="AA52" s="21">
        <v>7.0000000000000005E-8</v>
      </c>
      <c r="AB52" s="68">
        <f t="shared" si="13"/>
        <v>1.0257498170180433E-3</v>
      </c>
      <c r="AC52" s="7" t="s">
        <v>404</v>
      </c>
      <c r="AD52" s="6" t="s">
        <v>18</v>
      </c>
      <c r="AE52" s="7" t="s">
        <v>19</v>
      </c>
      <c r="AF52" s="7" t="s">
        <v>10</v>
      </c>
      <c r="AG52" s="7" t="s">
        <v>30</v>
      </c>
      <c r="AH52" s="7" t="s">
        <v>17</v>
      </c>
      <c r="AI52" s="7" t="s">
        <v>16</v>
      </c>
      <c r="AJ52" s="13" t="str">
        <f t="shared" si="15"/>
        <v>cat</v>
      </c>
      <c r="AK52" s="13" t="s">
        <v>568</v>
      </c>
      <c r="AL52" s="6" t="s">
        <v>18</v>
      </c>
      <c r="AM52" s="6">
        <f>SUMIF(quality_checklist!A:A,C:C, quality_checklist!E:E)</f>
        <v>14</v>
      </c>
      <c r="AN52" s="5" t="s">
        <v>381</v>
      </c>
    </row>
    <row r="53" spans="1:40" s="12" customFormat="1" x14ac:dyDescent="0.25">
      <c r="A53" s="13">
        <v>52</v>
      </c>
      <c r="B53" s="3">
        <v>14</v>
      </c>
      <c r="C53" s="6">
        <v>15</v>
      </c>
      <c r="D53" s="7">
        <v>15</v>
      </c>
      <c r="E53" s="7">
        <v>0</v>
      </c>
      <c r="F53" s="7">
        <v>0</v>
      </c>
      <c r="G53" s="5" t="s">
        <v>463</v>
      </c>
      <c r="H53" s="5" t="s">
        <v>114</v>
      </c>
      <c r="I53" s="42">
        <v>60</v>
      </c>
      <c r="J53" s="39">
        <v>30</v>
      </c>
      <c r="K53" s="39">
        <v>30</v>
      </c>
      <c r="L53" s="6">
        <v>419</v>
      </c>
      <c r="M53" s="16">
        <f t="shared" ref="M53:M57" si="19">31/60</f>
        <v>0.51666666666666672</v>
      </c>
      <c r="N53" s="30">
        <v>16.350000000000001</v>
      </c>
      <c r="O53" s="5" t="s">
        <v>67</v>
      </c>
      <c r="P53" s="6" t="s">
        <v>64</v>
      </c>
      <c r="Q53" s="5" t="s">
        <v>65</v>
      </c>
      <c r="R53" s="66" t="s">
        <v>401</v>
      </c>
      <c r="S53" s="16" t="e">
        <v>#N/A</v>
      </c>
      <c r="T53" s="16">
        <v>-0.94279999999999997</v>
      </c>
      <c r="U53" s="13" t="s">
        <v>244</v>
      </c>
      <c r="V53" s="6">
        <v>423</v>
      </c>
      <c r="W53" s="24">
        <f t="shared" si="16"/>
        <v>-0.53433344233800906</v>
      </c>
      <c r="X53" s="24">
        <f t="shared" si="18"/>
        <v>-0.42639808698573128</v>
      </c>
      <c r="Y53" s="21">
        <f t="shared" si="14"/>
        <v>-0.53433344233800906</v>
      </c>
      <c r="Z53" s="21" t="e">
        <v>#N/A</v>
      </c>
      <c r="AA53" s="21">
        <v>1.00697E-3</v>
      </c>
      <c r="AB53" s="68">
        <f t="shared" si="13"/>
        <v>8.6524199475930576E-3</v>
      </c>
      <c r="AC53" s="7" t="s">
        <v>404</v>
      </c>
      <c r="AD53" s="6" t="s">
        <v>18</v>
      </c>
      <c r="AE53" s="7" t="s">
        <v>20</v>
      </c>
      <c r="AF53" s="7" t="s">
        <v>10</v>
      </c>
      <c r="AG53" s="7" t="s">
        <v>30</v>
      </c>
      <c r="AH53" s="7" t="s">
        <v>17</v>
      </c>
      <c r="AI53" s="7" t="s">
        <v>16</v>
      </c>
      <c r="AJ53" s="13" t="str">
        <f t="shared" si="15"/>
        <v>cat</v>
      </c>
      <c r="AK53" s="13" t="s">
        <v>568</v>
      </c>
      <c r="AL53" s="6" t="s">
        <v>18</v>
      </c>
      <c r="AM53" s="6">
        <f>SUMIF(quality_checklist!A:A,C:C, quality_checklist!E:E)</f>
        <v>14</v>
      </c>
      <c r="AN53" s="5" t="s">
        <v>382</v>
      </c>
    </row>
    <row r="54" spans="1:40" s="10" customFormat="1" x14ac:dyDescent="0.25">
      <c r="A54" s="11">
        <v>53</v>
      </c>
      <c r="B54" s="3">
        <v>14</v>
      </c>
      <c r="C54" s="3">
        <v>15</v>
      </c>
      <c r="D54" s="8">
        <v>15</v>
      </c>
      <c r="E54" s="8">
        <v>26</v>
      </c>
      <c r="F54" s="8">
        <v>1</v>
      </c>
      <c r="G54" s="2" t="s">
        <v>455</v>
      </c>
      <c r="H54" s="2" t="s">
        <v>114</v>
      </c>
      <c r="I54" s="41">
        <v>60</v>
      </c>
      <c r="J54" s="40">
        <v>30</v>
      </c>
      <c r="K54" s="40">
        <v>30</v>
      </c>
      <c r="L54" s="3">
        <v>419</v>
      </c>
      <c r="M54" s="18">
        <f t="shared" si="19"/>
        <v>0.51666666666666672</v>
      </c>
      <c r="N54" s="29">
        <v>16.350000000000001</v>
      </c>
      <c r="O54" s="2" t="s">
        <v>67</v>
      </c>
      <c r="P54" s="3" t="s">
        <v>64</v>
      </c>
      <c r="Q54" s="2" t="s">
        <v>65</v>
      </c>
      <c r="R54" s="65" t="s">
        <v>401</v>
      </c>
      <c r="S54" s="18" t="e">
        <v>#N/A</v>
      </c>
      <c r="T54" s="18">
        <f>AVERAGE(T52:T53)</f>
        <v>-1.43245</v>
      </c>
      <c r="U54" s="11" t="s">
        <v>27</v>
      </c>
      <c r="V54" s="3">
        <v>423</v>
      </c>
      <c r="W54" s="25">
        <f t="shared" si="16"/>
        <v>-0.72967630287754515</v>
      </c>
      <c r="X54" s="25">
        <f t="shared" si="18"/>
        <v>-0.58228168969628102</v>
      </c>
      <c r="Y54" s="22">
        <f t="shared" si="14"/>
        <v>-0.72967630287754515</v>
      </c>
      <c r="Z54" s="22" t="e">
        <v>#N/A</v>
      </c>
      <c r="AA54" s="22">
        <v>6.7499999999999997E-6</v>
      </c>
      <c r="AB54" s="69">
        <f t="shared" si="13"/>
        <v>3.7054921394569932E-3</v>
      </c>
      <c r="AC54" s="8" t="s">
        <v>404</v>
      </c>
      <c r="AD54" s="3" t="s">
        <v>18</v>
      </c>
      <c r="AE54" s="8" t="s">
        <v>433</v>
      </c>
      <c r="AF54" s="8" t="s">
        <v>10</v>
      </c>
      <c r="AG54" s="8" t="s">
        <v>30</v>
      </c>
      <c r="AH54" s="8" t="s">
        <v>17</v>
      </c>
      <c r="AI54" s="8" t="s">
        <v>16</v>
      </c>
      <c r="AJ54" s="11" t="str">
        <f t="shared" si="15"/>
        <v>cat</v>
      </c>
      <c r="AK54" s="11" t="s">
        <v>568</v>
      </c>
      <c r="AL54" s="3" t="s">
        <v>18</v>
      </c>
      <c r="AM54" s="3">
        <f>SUMIF(quality_checklist!A:A,C:C, quality_checklist!E:E)</f>
        <v>14</v>
      </c>
      <c r="AN54" s="2" t="s">
        <v>383</v>
      </c>
    </row>
    <row r="55" spans="1:40" s="12" customFormat="1" x14ac:dyDescent="0.25">
      <c r="A55" s="13">
        <v>54</v>
      </c>
      <c r="B55" s="3">
        <v>14</v>
      </c>
      <c r="C55" s="6">
        <v>15</v>
      </c>
      <c r="D55" s="7">
        <v>15</v>
      </c>
      <c r="E55" s="7">
        <v>0</v>
      </c>
      <c r="F55" s="7">
        <v>0</v>
      </c>
      <c r="G55" s="5" t="s">
        <v>464</v>
      </c>
      <c r="H55" s="5" t="s">
        <v>114</v>
      </c>
      <c r="I55" s="42">
        <v>60</v>
      </c>
      <c r="J55" s="39">
        <v>30</v>
      </c>
      <c r="K55" s="39">
        <v>30</v>
      </c>
      <c r="L55" s="6">
        <v>419</v>
      </c>
      <c r="M55" s="16">
        <f t="shared" si="19"/>
        <v>0.51666666666666672</v>
      </c>
      <c r="N55" s="30">
        <v>16.350000000000001</v>
      </c>
      <c r="O55" s="5" t="s">
        <v>67</v>
      </c>
      <c r="P55" s="6" t="s">
        <v>69</v>
      </c>
      <c r="Q55" s="5" t="s">
        <v>68</v>
      </c>
      <c r="R55" s="66" t="s">
        <v>401</v>
      </c>
      <c r="S55" s="16" t="e">
        <v>#N/A</v>
      </c>
      <c r="T55" s="16">
        <v>-2.3618999999999999</v>
      </c>
      <c r="U55" s="13" t="s">
        <v>244</v>
      </c>
      <c r="V55" s="6">
        <v>426</v>
      </c>
      <c r="W55" s="24">
        <f t="shared" si="16"/>
        <v>-0.95633101257419406</v>
      </c>
      <c r="X55" s="24">
        <f t="shared" si="18"/>
        <v>-0.76315214803420695</v>
      </c>
      <c r="Y55" s="21">
        <f t="shared" si="14"/>
        <v>-0.95633101257419406</v>
      </c>
      <c r="Z55" s="21" t="e">
        <v>#N/A</v>
      </c>
      <c r="AA55" s="21">
        <v>0</v>
      </c>
      <c r="AB55" s="68">
        <f t="shared" si="13"/>
        <v>1.2370262376715284E-4</v>
      </c>
      <c r="AC55" s="7" t="s">
        <v>404</v>
      </c>
      <c r="AD55" s="6" t="s">
        <v>18</v>
      </c>
      <c r="AE55" s="7" t="s">
        <v>19</v>
      </c>
      <c r="AF55" s="7" t="s">
        <v>11</v>
      </c>
      <c r="AG55" s="7" t="s">
        <v>30</v>
      </c>
      <c r="AH55" s="7" t="s">
        <v>17</v>
      </c>
      <c r="AI55" s="7" t="s">
        <v>16</v>
      </c>
      <c r="AJ55" s="13" t="str">
        <f t="shared" si="15"/>
        <v>cat</v>
      </c>
      <c r="AK55" s="13" t="s">
        <v>568</v>
      </c>
      <c r="AL55" s="6" t="s">
        <v>18</v>
      </c>
      <c r="AM55" s="6">
        <f>SUMIF(quality_checklist!A:A,C:C, quality_checklist!E:E)</f>
        <v>14</v>
      </c>
      <c r="AN55" s="5" t="s">
        <v>386</v>
      </c>
    </row>
    <row r="56" spans="1:40" s="12" customFormat="1" x14ac:dyDescent="0.25">
      <c r="A56" s="13">
        <v>55</v>
      </c>
      <c r="B56" s="3">
        <v>14</v>
      </c>
      <c r="C56" s="6">
        <v>15</v>
      </c>
      <c r="D56" s="7">
        <v>15</v>
      </c>
      <c r="E56" s="7">
        <v>0</v>
      </c>
      <c r="F56" s="7">
        <v>0</v>
      </c>
      <c r="G56" s="5" t="s">
        <v>465</v>
      </c>
      <c r="H56" s="5" t="s">
        <v>114</v>
      </c>
      <c r="I56" s="42">
        <v>60</v>
      </c>
      <c r="J56" s="39">
        <v>30</v>
      </c>
      <c r="K56" s="39">
        <v>30</v>
      </c>
      <c r="L56" s="6">
        <v>419</v>
      </c>
      <c r="M56" s="16">
        <f t="shared" si="19"/>
        <v>0.51666666666666672</v>
      </c>
      <c r="N56" s="30">
        <v>16.350000000000001</v>
      </c>
      <c r="O56" s="5" t="s">
        <v>67</v>
      </c>
      <c r="P56" s="6" t="s">
        <v>69</v>
      </c>
      <c r="Q56" s="5" t="s">
        <v>68</v>
      </c>
      <c r="R56" s="66" t="s">
        <v>401</v>
      </c>
      <c r="S56" s="16" t="e">
        <v>#N/A</v>
      </c>
      <c r="T56" s="16">
        <v>-0.96430000000000005</v>
      </c>
      <c r="U56" s="13" t="s">
        <v>244</v>
      </c>
      <c r="V56" s="6">
        <v>426</v>
      </c>
      <c r="W56" s="24">
        <f t="shared" si="16"/>
        <v>-0.54424111044422252</v>
      </c>
      <c r="X56" s="24">
        <f t="shared" si="18"/>
        <v>-0.43430440613448962</v>
      </c>
      <c r="Y56" s="21">
        <f t="shared" si="14"/>
        <v>-0.54424111044422252</v>
      </c>
      <c r="Z56" s="21" t="e">
        <v>#N/A</v>
      </c>
      <c r="AA56" s="21">
        <v>8.0887999999999999E-4</v>
      </c>
      <c r="AB56" s="68">
        <f t="shared" si="13"/>
        <v>8.39553748220607E-3</v>
      </c>
      <c r="AC56" s="7" t="s">
        <v>404</v>
      </c>
      <c r="AD56" s="6" t="s">
        <v>18</v>
      </c>
      <c r="AE56" s="7" t="s">
        <v>20</v>
      </c>
      <c r="AF56" s="7" t="s">
        <v>11</v>
      </c>
      <c r="AG56" s="7" t="s">
        <v>30</v>
      </c>
      <c r="AH56" s="7" t="s">
        <v>17</v>
      </c>
      <c r="AI56" s="7" t="s">
        <v>16</v>
      </c>
      <c r="AJ56" s="13" t="str">
        <f t="shared" si="15"/>
        <v>cat</v>
      </c>
      <c r="AK56" s="13" t="s">
        <v>568</v>
      </c>
      <c r="AL56" s="6" t="s">
        <v>18</v>
      </c>
      <c r="AM56" s="6">
        <f>SUMIF(quality_checklist!A:A,C:C, quality_checklist!E:E)</f>
        <v>14</v>
      </c>
      <c r="AN56" s="5" t="s">
        <v>387</v>
      </c>
    </row>
    <row r="57" spans="1:40" s="10" customFormat="1" x14ac:dyDescent="0.25">
      <c r="A57" s="11">
        <v>56</v>
      </c>
      <c r="B57" s="3">
        <v>14</v>
      </c>
      <c r="C57" s="3">
        <v>15</v>
      </c>
      <c r="D57" s="8">
        <v>15</v>
      </c>
      <c r="E57" s="8">
        <v>27</v>
      </c>
      <c r="F57" s="8">
        <v>1</v>
      </c>
      <c r="G57" s="2" t="s">
        <v>456</v>
      </c>
      <c r="H57" s="2" t="s">
        <v>114</v>
      </c>
      <c r="I57" s="41">
        <v>60</v>
      </c>
      <c r="J57" s="40">
        <v>30</v>
      </c>
      <c r="K57" s="40">
        <v>30</v>
      </c>
      <c r="L57" s="3">
        <v>419</v>
      </c>
      <c r="M57" s="18">
        <f t="shared" si="19"/>
        <v>0.51666666666666672</v>
      </c>
      <c r="N57" s="29">
        <v>16.350000000000001</v>
      </c>
      <c r="O57" s="2" t="s">
        <v>67</v>
      </c>
      <c r="P57" s="3" t="s">
        <v>69</v>
      </c>
      <c r="Q57" s="2" t="s">
        <v>68</v>
      </c>
      <c r="R57" s="65" t="s">
        <v>401</v>
      </c>
      <c r="S57" s="18" t="e">
        <v>#N/A</v>
      </c>
      <c r="T57" s="18">
        <f>AVERAGE(T55:T56)</f>
        <v>-1.6631</v>
      </c>
      <c r="U57" s="11" t="s">
        <v>27</v>
      </c>
      <c r="V57" s="3">
        <v>426</v>
      </c>
      <c r="W57" s="25">
        <f t="shared" si="16"/>
        <v>-0.80122157116123216</v>
      </c>
      <c r="X57" s="25">
        <f t="shared" si="18"/>
        <v>-0.63937481378666328</v>
      </c>
      <c r="Y57" s="22">
        <f t="shared" si="14"/>
        <v>-0.80122157116123216</v>
      </c>
      <c r="Z57" s="22" t="e">
        <v>#N/A</v>
      </c>
      <c r="AA57" s="22">
        <v>7.4000000000000001E-7</v>
      </c>
      <c r="AB57" s="69">
        <f t="shared" si="13"/>
        <v>2.1728051113916471E-3</v>
      </c>
      <c r="AC57" s="8" t="s">
        <v>404</v>
      </c>
      <c r="AD57" s="3" t="s">
        <v>18</v>
      </c>
      <c r="AE57" s="8" t="s">
        <v>433</v>
      </c>
      <c r="AF57" s="8" t="s">
        <v>11</v>
      </c>
      <c r="AG57" s="8" t="s">
        <v>30</v>
      </c>
      <c r="AH57" s="8" t="s">
        <v>17</v>
      </c>
      <c r="AI57" s="8" t="s">
        <v>16</v>
      </c>
      <c r="AJ57" s="11" t="str">
        <f t="shared" si="15"/>
        <v>cat</v>
      </c>
      <c r="AK57" s="11" t="s">
        <v>569</v>
      </c>
      <c r="AL57" s="3" t="s">
        <v>18</v>
      </c>
      <c r="AM57" s="3">
        <f>SUMIF(quality_checklist!A:A,C:C, quality_checklist!E:E)</f>
        <v>14</v>
      </c>
      <c r="AN57" s="2" t="s">
        <v>383</v>
      </c>
    </row>
    <row r="58" spans="1:40" s="12" customFormat="1" x14ac:dyDescent="0.25">
      <c r="A58" s="13">
        <v>57</v>
      </c>
      <c r="B58" s="3">
        <v>15</v>
      </c>
      <c r="C58" s="6">
        <v>16</v>
      </c>
      <c r="D58" s="7">
        <v>16</v>
      </c>
      <c r="E58" s="7">
        <v>0</v>
      </c>
      <c r="F58" s="7">
        <v>0</v>
      </c>
      <c r="G58" s="5" t="s">
        <v>466</v>
      </c>
      <c r="H58" s="5" t="s">
        <v>8</v>
      </c>
      <c r="I58" s="42">
        <v>45</v>
      </c>
      <c r="J58" s="39">
        <v>24</v>
      </c>
      <c r="K58" s="39">
        <v>21</v>
      </c>
      <c r="L58" s="6">
        <v>3</v>
      </c>
      <c r="M58" s="19">
        <f t="shared" ref="M58:M63" si="20">31/45</f>
        <v>0.68888888888888888</v>
      </c>
      <c r="N58" s="30">
        <f t="shared" ref="N58:N63" si="21">AVERAGE((37.9*21)+(31.2*24))/45</f>
        <v>34.326666666666661</v>
      </c>
      <c r="O58" s="5" t="s">
        <v>73</v>
      </c>
      <c r="P58" s="6" t="s">
        <v>64</v>
      </c>
      <c r="Q58" s="5" t="s">
        <v>65</v>
      </c>
      <c r="R58" s="66" t="s">
        <v>401</v>
      </c>
      <c r="S58" s="16" t="e">
        <v>#N/A</v>
      </c>
      <c r="T58" s="16">
        <v>-0.8548</v>
      </c>
      <c r="U58" s="13" t="s">
        <v>244</v>
      </c>
      <c r="V58" s="6">
        <v>4</v>
      </c>
      <c r="W58" s="24">
        <f t="shared" si="16"/>
        <v>-0.4924925856486595</v>
      </c>
      <c r="X58" s="24">
        <f t="shared" si="18"/>
        <v>-0.39300908334763029</v>
      </c>
      <c r="Y58" s="21">
        <f t="shared" si="14"/>
        <v>-0.4924925856486595</v>
      </c>
      <c r="Z58" s="21" t="e">
        <v>#N/A</v>
      </c>
      <c r="AA58" s="21">
        <v>8.93533E-3</v>
      </c>
      <c r="AB58" s="68">
        <f t="shared" si="13"/>
        <v>1.3039365859401457E-2</v>
      </c>
      <c r="AC58" s="7" t="s">
        <v>405</v>
      </c>
      <c r="AD58" s="13" t="s">
        <v>434</v>
      </c>
      <c r="AE58" s="7" t="s">
        <v>19</v>
      </c>
      <c r="AF58" s="7" t="s">
        <v>10</v>
      </c>
      <c r="AG58" s="7" t="s">
        <v>30</v>
      </c>
      <c r="AH58" s="7" t="s">
        <v>17</v>
      </c>
      <c r="AI58" s="7" t="s">
        <v>16</v>
      </c>
      <c r="AJ58" s="13" t="str">
        <f t="shared" si="15"/>
        <v>cat</v>
      </c>
      <c r="AK58" s="13" t="s">
        <v>569</v>
      </c>
      <c r="AL58" s="6" t="s">
        <v>18</v>
      </c>
      <c r="AM58" s="6">
        <f>SUMIF(quality_checklist!A:A,C:C, quality_checklist!E:E)</f>
        <v>13</v>
      </c>
      <c r="AN58" s="5" t="s">
        <v>388</v>
      </c>
    </row>
    <row r="59" spans="1:40" s="12" customFormat="1" x14ac:dyDescent="0.25">
      <c r="A59" s="13">
        <v>58</v>
      </c>
      <c r="B59" s="3">
        <v>15</v>
      </c>
      <c r="C59" s="6">
        <v>16</v>
      </c>
      <c r="D59" s="7">
        <v>16</v>
      </c>
      <c r="E59" s="7">
        <v>0</v>
      </c>
      <c r="F59" s="7">
        <v>0</v>
      </c>
      <c r="G59" s="5" t="s">
        <v>467</v>
      </c>
      <c r="H59" s="5" t="s">
        <v>8</v>
      </c>
      <c r="I59" s="42">
        <v>45</v>
      </c>
      <c r="J59" s="39">
        <v>24</v>
      </c>
      <c r="K59" s="39">
        <v>21</v>
      </c>
      <c r="L59" s="6">
        <v>3</v>
      </c>
      <c r="M59" s="19">
        <f t="shared" si="20"/>
        <v>0.68888888888888888</v>
      </c>
      <c r="N59" s="30">
        <f t="shared" si="21"/>
        <v>34.326666666666661</v>
      </c>
      <c r="O59" s="5" t="s">
        <v>73</v>
      </c>
      <c r="P59" s="6" t="s">
        <v>64</v>
      </c>
      <c r="Q59" s="5" t="s">
        <v>65</v>
      </c>
      <c r="R59" s="66" t="s">
        <v>401</v>
      </c>
      <c r="S59" s="16" t="e">
        <v>#N/A</v>
      </c>
      <c r="T59" s="16">
        <v>-0.91739999999999999</v>
      </c>
      <c r="U59" s="13" t="s">
        <v>244</v>
      </c>
      <c r="V59" s="6">
        <v>4</v>
      </c>
      <c r="W59" s="24">
        <f t="shared" si="16"/>
        <v>-0.52246881138715495</v>
      </c>
      <c r="X59" s="24">
        <f t="shared" si="18"/>
        <v>-0.41693011148694969</v>
      </c>
      <c r="Y59" s="21">
        <f t="shared" si="14"/>
        <v>-0.52246881138715495</v>
      </c>
      <c r="Z59" s="21" t="e">
        <v>#N/A</v>
      </c>
      <c r="AA59" s="21">
        <v>5.5375700000000003E-3</v>
      </c>
      <c r="AB59" s="68">
        <f t="shared" si="13"/>
        <v>1.2012893197580031E-2</v>
      </c>
      <c r="AC59" s="7" t="s">
        <v>405</v>
      </c>
      <c r="AD59" s="13" t="s">
        <v>434</v>
      </c>
      <c r="AE59" s="7" t="s">
        <v>20</v>
      </c>
      <c r="AF59" s="7" t="s">
        <v>10</v>
      </c>
      <c r="AG59" s="7" t="s">
        <v>30</v>
      </c>
      <c r="AH59" s="7" t="s">
        <v>17</v>
      </c>
      <c r="AI59" s="7" t="s">
        <v>16</v>
      </c>
      <c r="AJ59" s="13" t="str">
        <f t="shared" si="15"/>
        <v>cat</v>
      </c>
      <c r="AK59" s="13" t="s">
        <v>569</v>
      </c>
      <c r="AL59" s="6" t="s">
        <v>18</v>
      </c>
      <c r="AM59" s="6">
        <f>SUMIF(quality_checklist!A:A,C:C, quality_checklist!E:E)</f>
        <v>13</v>
      </c>
      <c r="AN59" s="5" t="s">
        <v>389</v>
      </c>
    </row>
    <row r="60" spans="1:40" s="10" customFormat="1" x14ac:dyDescent="0.25">
      <c r="A60" s="11">
        <v>59</v>
      </c>
      <c r="B60" s="3">
        <v>15</v>
      </c>
      <c r="C60" s="3">
        <v>16</v>
      </c>
      <c r="D60" s="8">
        <v>16</v>
      </c>
      <c r="E60" s="8">
        <v>28</v>
      </c>
      <c r="F60" s="8">
        <v>1</v>
      </c>
      <c r="G60" s="2" t="s">
        <v>457</v>
      </c>
      <c r="H60" s="2" t="s">
        <v>8</v>
      </c>
      <c r="I60" s="41">
        <v>45</v>
      </c>
      <c r="J60" s="40">
        <v>24</v>
      </c>
      <c r="K60" s="40">
        <v>21</v>
      </c>
      <c r="L60" s="3">
        <v>3</v>
      </c>
      <c r="M60" s="17">
        <f t="shared" si="20"/>
        <v>0.68888888888888888</v>
      </c>
      <c r="N60" s="29">
        <f t="shared" si="21"/>
        <v>34.326666666666661</v>
      </c>
      <c r="O60" s="2" t="s">
        <v>73</v>
      </c>
      <c r="P60" s="3" t="s">
        <v>64</v>
      </c>
      <c r="Q60" s="2" t="s">
        <v>65</v>
      </c>
      <c r="R60" s="65" t="s">
        <v>401</v>
      </c>
      <c r="S60" s="18" t="e">
        <v>#N/A</v>
      </c>
      <c r="T60" s="18">
        <f>AVERAGE(T58:T59)</f>
        <v>-0.8861</v>
      </c>
      <c r="U60" s="11" t="s">
        <v>27</v>
      </c>
      <c r="V60" s="3">
        <v>4</v>
      </c>
      <c r="W60" s="25">
        <f t="shared" si="16"/>
        <v>-0.50761098729954701</v>
      </c>
      <c r="X60" s="25">
        <f t="shared" si="18"/>
        <v>-0.40507356786503851</v>
      </c>
      <c r="Y60" s="22">
        <f t="shared" si="14"/>
        <v>-0.50761098729954701</v>
      </c>
      <c r="Z60" s="22" t="e">
        <v>#N/A</v>
      </c>
      <c r="AA60" s="22">
        <v>7.0405099999999998E-3</v>
      </c>
      <c r="AB60" s="69">
        <f t="shared" si="13"/>
        <v>1.2523987286537745E-2</v>
      </c>
      <c r="AC60" s="8" t="s">
        <v>405</v>
      </c>
      <c r="AD60" s="11" t="s">
        <v>434</v>
      </c>
      <c r="AE60" s="8" t="s">
        <v>433</v>
      </c>
      <c r="AF60" s="8" t="s">
        <v>10</v>
      </c>
      <c r="AG60" s="8" t="s">
        <v>30</v>
      </c>
      <c r="AH60" s="8" t="s">
        <v>17</v>
      </c>
      <c r="AI60" s="8" t="s">
        <v>16</v>
      </c>
      <c r="AJ60" s="11" t="str">
        <f t="shared" si="15"/>
        <v>cat</v>
      </c>
      <c r="AK60" s="11" t="s">
        <v>569</v>
      </c>
      <c r="AL60" s="3" t="s">
        <v>18</v>
      </c>
      <c r="AM60" s="3">
        <f>SUMIF(quality_checklist!A:A,C:C, quality_checklist!E:E)</f>
        <v>13</v>
      </c>
      <c r="AN60" s="2"/>
    </row>
    <row r="61" spans="1:40" s="12" customFormat="1" x14ac:dyDescent="0.25">
      <c r="A61" s="13">
        <v>60</v>
      </c>
      <c r="B61" s="3">
        <v>15</v>
      </c>
      <c r="C61" s="6">
        <v>16</v>
      </c>
      <c r="D61" s="7">
        <v>16</v>
      </c>
      <c r="E61" s="7">
        <v>0</v>
      </c>
      <c r="F61" s="7">
        <v>0</v>
      </c>
      <c r="G61" s="5" t="s">
        <v>468</v>
      </c>
      <c r="H61" s="5" t="s">
        <v>8</v>
      </c>
      <c r="I61" s="42">
        <v>45</v>
      </c>
      <c r="J61" s="39">
        <v>24</v>
      </c>
      <c r="K61" s="39">
        <v>21</v>
      </c>
      <c r="L61" s="6">
        <v>3</v>
      </c>
      <c r="M61" s="19">
        <f t="shared" si="20"/>
        <v>0.68888888888888888</v>
      </c>
      <c r="N61" s="30">
        <f t="shared" si="21"/>
        <v>34.326666666666661</v>
      </c>
      <c r="O61" s="5" t="s">
        <v>73</v>
      </c>
      <c r="P61" s="6" t="s">
        <v>74</v>
      </c>
      <c r="Q61" s="5" t="s">
        <v>75</v>
      </c>
      <c r="R61" s="66" t="s">
        <v>401</v>
      </c>
      <c r="S61" s="16" t="e">
        <v>#N/A</v>
      </c>
      <c r="T61" s="16">
        <v>-0.83540000000000003</v>
      </c>
      <c r="U61" s="13" t="s">
        <v>244</v>
      </c>
      <c r="V61" s="6">
        <v>4</v>
      </c>
      <c r="W61" s="24">
        <f t="shared" si="16"/>
        <v>-0.48299208260806992</v>
      </c>
      <c r="X61" s="24">
        <f t="shared" si="18"/>
        <v>-0.38542768192123983</v>
      </c>
      <c r="Y61" s="21">
        <f t="shared" si="14"/>
        <v>-0.48299208260806992</v>
      </c>
      <c r="Z61" s="21" t="e">
        <v>#N/A</v>
      </c>
      <c r="AA61" s="21">
        <v>1.034707E-2</v>
      </c>
      <c r="AB61" s="68">
        <f t="shared" si="13"/>
        <v>1.3360397395509966E-2</v>
      </c>
      <c r="AC61" s="7" t="s">
        <v>405</v>
      </c>
      <c r="AD61" s="13" t="s">
        <v>434</v>
      </c>
      <c r="AE61" s="7" t="s">
        <v>19</v>
      </c>
      <c r="AF61" s="7" t="s">
        <v>10</v>
      </c>
      <c r="AG61" s="7" t="s">
        <v>30</v>
      </c>
      <c r="AH61" s="7" t="s">
        <v>17</v>
      </c>
      <c r="AI61" s="7" t="s">
        <v>16</v>
      </c>
      <c r="AJ61" s="13" t="str">
        <f t="shared" si="15"/>
        <v>cat</v>
      </c>
      <c r="AK61" s="13" t="s">
        <v>568</v>
      </c>
      <c r="AL61" s="6" t="s">
        <v>18</v>
      </c>
      <c r="AM61" s="6">
        <f>SUMIF(quality_checklist!A:A,C:C, quality_checklist!E:E)</f>
        <v>13</v>
      </c>
      <c r="AN61" s="5" t="s">
        <v>390</v>
      </c>
    </row>
    <row r="62" spans="1:40" s="12" customFormat="1" x14ac:dyDescent="0.25">
      <c r="A62" s="13">
        <v>61</v>
      </c>
      <c r="B62" s="3">
        <v>15</v>
      </c>
      <c r="C62" s="6">
        <v>16</v>
      </c>
      <c r="D62" s="7">
        <v>16</v>
      </c>
      <c r="E62" s="7">
        <v>0</v>
      </c>
      <c r="F62" s="7">
        <v>0</v>
      </c>
      <c r="G62" s="5" t="s">
        <v>469</v>
      </c>
      <c r="H62" s="5" t="s">
        <v>8</v>
      </c>
      <c r="I62" s="42">
        <v>45</v>
      </c>
      <c r="J62" s="39">
        <v>24</v>
      </c>
      <c r="K62" s="39">
        <v>21</v>
      </c>
      <c r="L62" s="6">
        <v>3</v>
      </c>
      <c r="M62" s="19">
        <f t="shared" si="20"/>
        <v>0.68888888888888888</v>
      </c>
      <c r="N62" s="30">
        <f t="shared" si="21"/>
        <v>34.326666666666661</v>
      </c>
      <c r="O62" s="5" t="s">
        <v>73</v>
      </c>
      <c r="P62" s="6" t="s">
        <v>74</v>
      </c>
      <c r="Q62" s="5" t="s">
        <v>75</v>
      </c>
      <c r="R62" s="66" t="s">
        <v>401</v>
      </c>
      <c r="S62" s="16" t="e">
        <v>#N/A</v>
      </c>
      <c r="T62" s="16">
        <v>-0.62680000000000002</v>
      </c>
      <c r="U62" s="13" t="s">
        <v>244</v>
      </c>
      <c r="V62" s="6">
        <v>4</v>
      </c>
      <c r="W62" s="24">
        <f t="shared" si="16"/>
        <v>-0.37475851859072135</v>
      </c>
      <c r="X62" s="24">
        <f t="shared" si="18"/>
        <v>-0.29905729783539564</v>
      </c>
      <c r="Y62" s="21">
        <f t="shared" si="14"/>
        <v>-0.37475851859072135</v>
      </c>
      <c r="Z62" s="21" t="e">
        <v>#N/A</v>
      </c>
      <c r="AA62" s="21">
        <v>4.6677240000000002E-2</v>
      </c>
      <c r="AB62" s="68">
        <f t="shared" si="13"/>
        <v>1.6791741086552493E-2</v>
      </c>
      <c r="AC62" s="7" t="s">
        <v>405</v>
      </c>
      <c r="AD62" s="13" t="s">
        <v>434</v>
      </c>
      <c r="AE62" s="7" t="s">
        <v>20</v>
      </c>
      <c r="AF62" s="7" t="s">
        <v>10</v>
      </c>
      <c r="AG62" s="7" t="s">
        <v>30</v>
      </c>
      <c r="AH62" s="7" t="s">
        <v>17</v>
      </c>
      <c r="AI62" s="7" t="s">
        <v>16</v>
      </c>
      <c r="AJ62" s="13" t="str">
        <f t="shared" si="15"/>
        <v>cat</v>
      </c>
      <c r="AK62" s="13" t="s">
        <v>568</v>
      </c>
      <c r="AL62" s="6" t="s">
        <v>18</v>
      </c>
      <c r="AM62" s="6">
        <f>SUMIF(quality_checklist!A:A,C:C, quality_checklist!E:E)</f>
        <v>13</v>
      </c>
      <c r="AN62" s="5" t="s">
        <v>391</v>
      </c>
    </row>
    <row r="63" spans="1:40" s="10" customFormat="1" x14ac:dyDescent="0.25">
      <c r="A63" s="11">
        <v>62</v>
      </c>
      <c r="B63" s="3">
        <v>15</v>
      </c>
      <c r="C63" s="3">
        <v>16</v>
      </c>
      <c r="D63" s="8">
        <v>16</v>
      </c>
      <c r="E63" s="8">
        <v>29</v>
      </c>
      <c r="F63" s="8">
        <v>1</v>
      </c>
      <c r="G63" s="2" t="s">
        <v>470</v>
      </c>
      <c r="H63" s="2" t="s">
        <v>8</v>
      </c>
      <c r="I63" s="41">
        <v>45</v>
      </c>
      <c r="J63" s="40">
        <v>24</v>
      </c>
      <c r="K63" s="40">
        <v>21</v>
      </c>
      <c r="L63" s="3">
        <v>3</v>
      </c>
      <c r="M63" s="17">
        <f t="shared" si="20"/>
        <v>0.68888888888888888</v>
      </c>
      <c r="N63" s="29">
        <f t="shared" si="21"/>
        <v>34.326666666666661</v>
      </c>
      <c r="O63" s="2" t="s">
        <v>73</v>
      </c>
      <c r="P63" s="3" t="s">
        <v>74</v>
      </c>
      <c r="Q63" s="2" t="s">
        <v>75</v>
      </c>
      <c r="R63" s="65" t="s">
        <v>401</v>
      </c>
      <c r="S63" s="18" t="e">
        <v>#N/A</v>
      </c>
      <c r="T63" s="18">
        <f>AVERAGE(T61:T62)</f>
        <v>-0.73110000000000008</v>
      </c>
      <c r="U63" s="11" t="s">
        <v>27</v>
      </c>
      <c r="V63" s="3">
        <v>4</v>
      </c>
      <c r="W63" s="25">
        <f t="shared" si="16"/>
        <v>-0.43023807740928427</v>
      </c>
      <c r="X63" s="25">
        <f t="shared" si="18"/>
        <v>-0.34332998577260887</v>
      </c>
      <c r="Y63" s="22">
        <f t="shared" si="14"/>
        <v>-0.43023807740928427</v>
      </c>
      <c r="Z63" s="22" t="e">
        <v>#N/A</v>
      </c>
      <c r="AA63" s="22">
        <v>2.238704E-2</v>
      </c>
      <c r="AB63" s="69">
        <f t="shared" si="13"/>
        <v>1.5092140492763568E-2</v>
      </c>
      <c r="AC63" s="8" t="s">
        <v>405</v>
      </c>
      <c r="AD63" s="11" t="s">
        <v>434</v>
      </c>
      <c r="AE63" s="8" t="s">
        <v>433</v>
      </c>
      <c r="AF63" s="8" t="s">
        <v>10</v>
      </c>
      <c r="AG63" s="8" t="s">
        <v>30</v>
      </c>
      <c r="AH63" s="8" t="s">
        <v>17</v>
      </c>
      <c r="AI63" s="8" t="s">
        <v>16</v>
      </c>
      <c r="AJ63" s="11" t="str">
        <f t="shared" si="15"/>
        <v>cat</v>
      </c>
      <c r="AK63" s="11" t="s">
        <v>568</v>
      </c>
      <c r="AL63" s="3" t="s">
        <v>18</v>
      </c>
      <c r="AM63" s="3">
        <f>SUMIF(quality_checklist!A:A,C:C, quality_checklist!E:E)</f>
        <v>13</v>
      </c>
      <c r="AN63" s="2"/>
    </row>
    <row r="64" spans="1:40" s="10" customFormat="1" x14ac:dyDescent="0.25">
      <c r="A64" s="11">
        <v>63</v>
      </c>
      <c r="B64" s="3">
        <v>16</v>
      </c>
      <c r="C64" s="3">
        <v>17</v>
      </c>
      <c r="D64" s="8">
        <v>17</v>
      </c>
      <c r="E64" s="8">
        <v>30</v>
      </c>
      <c r="F64" s="8">
        <v>0</v>
      </c>
      <c r="G64" s="10" t="s">
        <v>183</v>
      </c>
      <c r="H64" s="10" t="s">
        <v>51</v>
      </c>
      <c r="I64" s="40">
        <v>32</v>
      </c>
      <c r="J64" s="17" t="e">
        <v>#N/A</v>
      </c>
      <c r="K64" s="17" t="e">
        <v>#N/A</v>
      </c>
      <c r="L64" s="11">
        <v>7</v>
      </c>
      <c r="M64" s="17">
        <v>0.81299999999999994</v>
      </c>
      <c r="N64" s="28">
        <v>21.72</v>
      </c>
      <c r="O64" s="2" t="s">
        <v>49</v>
      </c>
      <c r="P64" s="11" t="s">
        <v>85</v>
      </c>
      <c r="Q64" s="2" t="s">
        <v>86</v>
      </c>
      <c r="R64" s="64" t="s">
        <v>46</v>
      </c>
      <c r="S64" s="17">
        <v>0.06</v>
      </c>
      <c r="T64" s="17" t="e">
        <v>#N/A</v>
      </c>
      <c r="U64" s="11" t="s">
        <v>209</v>
      </c>
      <c r="V64" s="11">
        <v>13</v>
      </c>
      <c r="W64" s="25" t="str">
        <f t="shared" si="16"/>
        <v>.</v>
      </c>
      <c r="X64" s="25" t="str">
        <f t="shared" si="18"/>
        <v>.</v>
      </c>
      <c r="Y64" s="22">
        <f t="shared" si="14"/>
        <v>0.06</v>
      </c>
      <c r="Z64" s="22">
        <v>0.74849007999999995</v>
      </c>
      <c r="AA64" s="22" t="e">
        <v>#N/A</v>
      </c>
      <c r="AB64" s="69">
        <f t="shared" si="13"/>
        <v>3.2026224516129027E-2</v>
      </c>
      <c r="AC64" s="11" t="s">
        <v>404</v>
      </c>
      <c r="AD64" s="11" t="s">
        <v>434</v>
      </c>
      <c r="AE64" s="11" t="s">
        <v>433</v>
      </c>
      <c r="AF64" s="11" t="s">
        <v>11</v>
      </c>
      <c r="AG64" s="11" t="s">
        <v>571</v>
      </c>
      <c r="AH64" s="3" t="s">
        <v>17</v>
      </c>
      <c r="AI64" s="11" t="s">
        <v>16</v>
      </c>
      <c r="AJ64" s="11" t="str">
        <f t="shared" si="15"/>
        <v>dim</v>
      </c>
      <c r="AK64" s="11" t="s">
        <v>567</v>
      </c>
      <c r="AL64" s="11" t="s">
        <v>66</v>
      </c>
      <c r="AM64" s="3">
        <f>SUMIF(quality_checklist!A:A,C:C, quality_checklist!E:E)</f>
        <v>11</v>
      </c>
      <c r="AN64" s="10" t="s">
        <v>184</v>
      </c>
    </row>
    <row r="65" spans="1:40" s="10" customFormat="1" x14ac:dyDescent="0.25">
      <c r="A65" s="11">
        <v>64</v>
      </c>
      <c r="B65" s="3">
        <v>17</v>
      </c>
      <c r="C65" s="3">
        <v>18</v>
      </c>
      <c r="D65" s="8">
        <v>18</v>
      </c>
      <c r="E65" s="8">
        <v>31</v>
      </c>
      <c r="F65" s="8">
        <v>0</v>
      </c>
      <c r="G65" s="2" t="s">
        <v>116</v>
      </c>
      <c r="H65" s="2" t="s">
        <v>51</v>
      </c>
      <c r="I65" s="41">
        <v>40</v>
      </c>
      <c r="J65" s="18" t="e">
        <v>#N/A</v>
      </c>
      <c r="K65" s="18" t="e">
        <v>#N/A</v>
      </c>
      <c r="L65" s="3">
        <v>294</v>
      </c>
      <c r="M65" s="17">
        <f>28/40</f>
        <v>0.7</v>
      </c>
      <c r="N65" s="29">
        <v>20</v>
      </c>
      <c r="O65" s="2" t="s">
        <v>49</v>
      </c>
      <c r="P65" s="3" t="s">
        <v>94</v>
      </c>
      <c r="Q65" s="2" t="s">
        <v>65</v>
      </c>
      <c r="R65" s="65" t="s">
        <v>46</v>
      </c>
      <c r="S65" s="18">
        <v>-0.19</v>
      </c>
      <c r="T65" s="18" t="e">
        <v>#N/A</v>
      </c>
      <c r="U65" s="3" t="s">
        <v>209</v>
      </c>
      <c r="V65" s="3">
        <v>296</v>
      </c>
      <c r="W65" s="25" t="str">
        <f t="shared" si="16"/>
        <v>.</v>
      </c>
      <c r="X65" s="25" t="str">
        <f t="shared" si="18"/>
        <v>.</v>
      </c>
      <c r="Y65" s="22">
        <f t="shared" si="14"/>
        <v>-0.19</v>
      </c>
      <c r="Z65" s="22">
        <v>0.24912477999999999</v>
      </c>
      <c r="AA65" s="22" t="e">
        <v>#N/A</v>
      </c>
      <c r="AB65" s="69">
        <f t="shared" si="13"/>
        <v>2.382315923076923E-2</v>
      </c>
      <c r="AC65" s="8" t="s">
        <v>404</v>
      </c>
      <c r="AD65" s="3" t="s">
        <v>434</v>
      </c>
      <c r="AE65" s="8" t="s">
        <v>21</v>
      </c>
      <c r="AF65" s="11" t="s">
        <v>10</v>
      </c>
      <c r="AG65" s="8" t="s">
        <v>30</v>
      </c>
      <c r="AH65" s="8" t="s">
        <v>17</v>
      </c>
      <c r="AI65" s="8" t="s">
        <v>16</v>
      </c>
      <c r="AJ65" s="11" t="str">
        <f t="shared" si="15"/>
        <v>dim</v>
      </c>
      <c r="AK65" s="11" t="s">
        <v>568</v>
      </c>
      <c r="AL65" s="3" t="s">
        <v>18</v>
      </c>
      <c r="AM65" s="3">
        <f>SUMIF(quality_checklist!A:A,C:C, quality_checklist!E:E)</f>
        <v>10</v>
      </c>
      <c r="AN65" s="2" t="s">
        <v>117</v>
      </c>
    </row>
    <row r="66" spans="1:40" s="10" customFormat="1" x14ac:dyDescent="0.25">
      <c r="A66" s="11">
        <v>65</v>
      </c>
      <c r="B66" s="3">
        <v>17</v>
      </c>
      <c r="C66" s="3">
        <v>19</v>
      </c>
      <c r="D66" s="8">
        <v>19</v>
      </c>
      <c r="E66" s="8">
        <v>32</v>
      </c>
      <c r="F66" s="8">
        <v>0</v>
      </c>
      <c r="G66" s="2" t="s">
        <v>118</v>
      </c>
      <c r="H66" s="2" t="s">
        <v>51</v>
      </c>
      <c r="I66" s="41">
        <v>48</v>
      </c>
      <c r="J66" s="18" t="e">
        <v>#N/A</v>
      </c>
      <c r="K66" s="18" t="e">
        <v>#N/A</v>
      </c>
      <c r="L66" s="3">
        <v>294</v>
      </c>
      <c r="M66" s="17">
        <f>35/48</f>
        <v>0.72916666666666663</v>
      </c>
      <c r="N66" s="29">
        <v>20</v>
      </c>
      <c r="O66" s="2" t="s">
        <v>49</v>
      </c>
      <c r="P66" s="3" t="s">
        <v>94</v>
      </c>
      <c r="Q66" s="2" t="s">
        <v>65</v>
      </c>
      <c r="R66" s="65" t="s">
        <v>46</v>
      </c>
      <c r="S66" s="18">
        <v>-0.31</v>
      </c>
      <c r="T66" s="18" t="e">
        <v>#N/A</v>
      </c>
      <c r="U66" s="3" t="s">
        <v>209</v>
      </c>
      <c r="V66" s="3">
        <v>296</v>
      </c>
      <c r="W66" s="25" t="str">
        <f t="shared" si="16"/>
        <v>.</v>
      </c>
      <c r="X66" s="25" t="str">
        <f t="shared" si="18"/>
        <v>.</v>
      </c>
      <c r="Y66" s="22">
        <f t="shared" si="14"/>
        <v>-0.31</v>
      </c>
      <c r="Z66" s="22">
        <v>3.6708499999999998E-2</v>
      </c>
      <c r="AA66" s="22" t="e">
        <v>#N/A</v>
      </c>
      <c r="AB66" s="69">
        <f t="shared" ref="AB66:AB97" si="22">((1-Y66^2)^2)/(I66-1)</f>
        <v>1.7383727872340427E-2</v>
      </c>
      <c r="AC66" s="8" t="s">
        <v>404</v>
      </c>
      <c r="AD66" s="3" t="s">
        <v>434</v>
      </c>
      <c r="AE66" s="8" t="s">
        <v>21</v>
      </c>
      <c r="AF66" s="11" t="s">
        <v>10</v>
      </c>
      <c r="AG66" s="8" t="s">
        <v>30</v>
      </c>
      <c r="AH66" s="8" t="s">
        <v>17</v>
      </c>
      <c r="AI66" s="8" t="s">
        <v>16</v>
      </c>
      <c r="AJ66" s="11" t="str">
        <f t="shared" si="15"/>
        <v>dim</v>
      </c>
      <c r="AK66" s="11" t="s">
        <v>568</v>
      </c>
      <c r="AL66" s="3" t="s">
        <v>18</v>
      </c>
      <c r="AM66" s="3">
        <f>SUMIF(quality_checklist!A:A,C:C, quality_checklist!E:E)</f>
        <v>10</v>
      </c>
      <c r="AN66" s="2" t="s">
        <v>117</v>
      </c>
    </row>
    <row r="67" spans="1:40" s="10" customFormat="1" x14ac:dyDescent="0.25">
      <c r="A67" s="11">
        <v>66</v>
      </c>
      <c r="B67" s="3">
        <v>18</v>
      </c>
      <c r="C67" s="3">
        <v>20</v>
      </c>
      <c r="D67" s="8">
        <v>20</v>
      </c>
      <c r="E67" s="8">
        <v>33</v>
      </c>
      <c r="F67" s="8">
        <v>0</v>
      </c>
      <c r="G67" s="2" t="s">
        <v>122</v>
      </c>
      <c r="H67" s="10" t="s">
        <v>51</v>
      </c>
      <c r="I67" s="41">
        <v>318</v>
      </c>
      <c r="J67" s="18" t="e">
        <v>#N/A</v>
      </c>
      <c r="K67" s="18" t="e">
        <v>#N/A</v>
      </c>
      <c r="L67" s="3">
        <v>498</v>
      </c>
      <c r="M67" s="17">
        <v>0.64600000000000002</v>
      </c>
      <c r="N67" s="28">
        <v>18.809999999999999</v>
      </c>
      <c r="O67" s="2" t="s">
        <v>119</v>
      </c>
      <c r="P67" s="3" t="s">
        <v>120</v>
      </c>
      <c r="Q67" s="2" t="s">
        <v>240</v>
      </c>
      <c r="R67" s="65" t="s">
        <v>46</v>
      </c>
      <c r="S67" s="18">
        <v>-0.06</v>
      </c>
      <c r="T67" s="18" t="e">
        <v>#N/A</v>
      </c>
      <c r="U67" s="3" t="s">
        <v>209</v>
      </c>
      <c r="V67" s="3">
        <v>502</v>
      </c>
      <c r="W67" s="25" t="str">
        <f t="shared" si="16"/>
        <v>.</v>
      </c>
      <c r="X67" s="25" t="str">
        <f t="shared" si="18"/>
        <v>.</v>
      </c>
      <c r="Y67" s="22">
        <f t="shared" ref="Y67:Y120" si="23">IF(R67="continuous", S67, IF(R67="categorical-biserial", W67, IF(R67="categorical-point", X67)))</f>
        <v>-0.06</v>
      </c>
      <c r="Z67" s="22">
        <v>0.28715587999999997</v>
      </c>
      <c r="AA67" s="22" t="e">
        <v>#N/A</v>
      </c>
      <c r="AB67" s="69">
        <f t="shared" si="22"/>
        <v>3.131902082018927E-3</v>
      </c>
      <c r="AC67" s="11" t="s">
        <v>404</v>
      </c>
      <c r="AD67" s="11" t="s">
        <v>434</v>
      </c>
      <c r="AE67" s="3" t="s">
        <v>20</v>
      </c>
      <c r="AF67" s="11" t="s">
        <v>11</v>
      </c>
      <c r="AG67" s="3" t="s">
        <v>30</v>
      </c>
      <c r="AH67" s="3" t="s">
        <v>16</v>
      </c>
      <c r="AI67" s="3" t="s">
        <v>16</v>
      </c>
      <c r="AJ67" s="11" t="str">
        <f t="shared" ref="AJ67:AJ120" si="24">IF(R67 = "continuous", "dim", "cat")</f>
        <v>dim</v>
      </c>
      <c r="AK67" s="11" t="s">
        <v>569</v>
      </c>
      <c r="AL67" s="3" t="s">
        <v>18</v>
      </c>
      <c r="AM67" s="3">
        <f>SUMIF(quality_checklist!A:A,C:C, quality_checklist!E:E)</f>
        <v>12</v>
      </c>
      <c r="AN67" s="2" t="s">
        <v>238</v>
      </c>
    </row>
    <row r="68" spans="1:40" s="10" customFormat="1" x14ac:dyDescent="0.25">
      <c r="A68" s="11">
        <v>67</v>
      </c>
      <c r="B68" s="3">
        <v>18</v>
      </c>
      <c r="C68" s="3">
        <v>20</v>
      </c>
      <c r="D68" s="8">
        <v>20</v>
      </c>
      <c r="E68" s="8">
        <v>34</v>
      </c>
      <c r="F68" s="8">
        <v>0</v>
      </c>
      <c r="G68" s="2" t="s">
        <v>123</v>
      </c>
      <c r="H68" s="10" t="s">
        <v>51</v>
      </c>
      <c r="I68" s="41">
        <v>324</v>
      </c>
      <c r="J68" s="18" t="e">
        <v>#N/A</v>
      </c>
      <c r="K68" s="18" t="e">
        <v>#N/A</v>
      </c>
      <c r="L68" s="3">
        <v>498</v>
      </c>
      <c r="M68" s="17">
        <v>0.64600000000000002</v>
      </c>
      <c r="N68" s="28">
        <v>18.809999999999999</v>
      </c>
      <c r="O68" s="2" t="s">
        <v>121</v>
      </c>
      <c r="P68" s="3" t="s">
        <v>120</v>
      </c>
      <c r="Q68" s="2" t="s">
        <v>240</v>
      </c>
      <c r="R68" s="65" t="s">
        <v>46</v>
      </c>
      <c r="S68" s="18">
        <v>-0.17</v>
      </c>
      <c r="T68" s="18" t="e">
        <v>#N/A</v>
      </c>
      <c r="U68" s="3" t="s">
        <v>209</v>
      </c>
      <c r="V68" s="3">
        <v>502</v>
      </c>
      <c r="W68" s="25" t="str">
        <f t="shared" ref="W68:W121" si="25">IF(R68="continuous", ".", X68*1/0.798)</f>
        <v>.</v>
      </c>
      <c r="X68" s="25" t="str">
        <f t="shared" si="18"/>
        <v>.</v>
      </c>
      <c r="Y68" s="22">
        <f t="shared" si="23"/>
        <v>-0.17</v>
      </c>
      <c r="Z68" s="22">
        <v>2.2797799999999999E-3</v>
      </c>
      <c r="AA68" s="22" t="e">
        <v>#N/A</v>
      </c>
      <c r="AB68" s="69">
        <f t="shared" si="22"/>
        <v>2.9196136532507735E-3</v>
      </c>
      <c r="AC68" s="8" t="s">
        <v>404</v>
      </c>
      <c r="AD68" s="11" t="s">
        <v>434</v>
      </c>
      <c r="AE68" s="3" t="s">
        <v>20</v>
      </c>
      <c r="AF68" s="11" t="s">
        <v>11</v>
      </c>
      <c r="AG68" s="3" t="s">
        <v>30</v>
      </c>
      <c r="AH68" s="3" t="s">
        <v>16</v>
      </c>
      <c r="AI68" s="3" t="s">
        <v>16</v>
      </c>
      <c r="AJ68" s="11" t="str">
        <f t="shared" si="24"/>
        <v>dim</v>
      </c>
      <c r="AK68" s="11" t="s">
        <v>569</v>
      </c>
      <c r="AL68" s="3" t="s">
        <v>18</v>
      </c>
      <c r="AM68" s="3">
        <f>SUMIF(quality_checklist!A:A,C:C, quality_checklist!E:E)</f>
        <v>12</v>
      </c>
      <c r="AN68" s="2" t="s">
        <v>238</v>
      </c>
    </row>
    <row r="69" spans="1:40" s="10" customFormat="1" x14ac:dyDescent="0.25">
      <c r="A69" s="11">
        <v>68</v>
      </c>
      <c r="B69" s="3">
        <v>18</v>
      </c>
      <c r="C69" s="3">
        <v>21</v>
      </c>
      <c r="D69" s="8">
        <v>21</v>
      </c>
      <c r="E69" s="8">
        <v>35</v>
      </c>
      <c r="F69" s="8">
        <v>0</v>
      </c>
      <c r="G69" s="2" t="s">
        <v>250</v>
      </c>
      <c r="H69" s="10" t="s">
        <v>51</v>
      </c>
      <c r="I69" s="41">
        <v>99</v>
      </c>
      <c r="J69" s="18" t="e">
        <v>#N/A</v>
      </c>
      <c r="K69" s="18" t="e">
        <v>#N/A</v>
      </c>
      <c r="L69" s="3">
        <v>508</v>
      </c>
      <c r="M69" s="17">
        <v>0.64600000000000002</v>
      </c>
      <c r="N69" s="28">
        <v>21</v>
      </c>
      <c r="O69" s="2" t="s">
        <v>124</v>
      </c>
      <c r="P69" s="3" t="s">
        <v>120</v>
      </c>
      <c r="Q69" s="2" t="s">
        <v>240</v>
      </c>
      <c r="R69" s="65" t="s">
        <v>46</v>
      </c>
      <c r="S69" s="18">
        <v>-0.2</v>
      </c>
      <c r="T69" s="18" t="e">
        <v>#N/A</v>
      </c>
      <c r="U69" s="3" t="s">
        <v>209</v>
      </c>
      <c r="V69" s="3">
        <v>502</v>
      </c>
      <c r="W69" s="25" t="str">
        <f t="shared" si="25"/>
        <v>.</v>
      </c>
      <c r="X69" s="25" t="str">
        <f t="shared" si="18"/>
        <v>.</v>
      </c>
      <c r="Y69" s="22">
        <f t="shared" si="23"/>
        <v>-0.2</v>
      </c>
      <c r="Z69" s="22">
        <v>4.9785549999999998E-2</v>
      </c>
      <c r="AA69" s="22" t="e">
        <v>#N/A</v>
      </c>
      <c r="AB69" s="69">
        <f t="shared" si="22"/>
        <v>9.4040816326530618E-3</v>
      </c>
      <c r="AC69" s="8" t="s">
        <v>404</v>
      </c>
      <c r="AD69" s="11" t="s">
        <v>434</v>
      </c>
      <c r="AE69" s="3" t="s">
        <v>20</v>
      </c>
      <c r="AF69" s="11" t="s">
        <v>11</v>
      </c>
      <c r="AG69" s="3" t="s">
        <v>30</v>
      </c>
      <c r="AH69" s="3" t="s">
        <v>16</v>
      </c>
      <c r="AI69" s="3" t="s">
        <v>16</v>
      </c>
      <c r="AJ69" s="11" t="str">
        <f t="shared" si="24"/>
        <v>dim</v>
      </c>
      <c r="AK69" s="11" t="s">
        <v>569</v>
      </c>
      <c r="AL69" s="3" t="s">
        <v>18</v>
      </c>
      <c r="AM69" s="3">
        <f>SUMIF(quality_checklist!A:A,C:C, quality_checklist!E:E)</f>
        <v>14</v>
      </c>
      <c r="AN69" s="2" t="s">
        <v>239</v>
      </c>
    </row>
    <row r="70" spans="1:40" s="10" customFormat="1" x14ac:dyDescent="0.25">
      <c r="A70" s="11">
        <v>69</v>
      </c>
      <c r="B70" s="3">
        <v>19</v>
      </c>
      <c r="C70" s="3">
        <v>22</v>
      </c>
      <c r="D70" s="8">
        <v>22</v>
      </c>
      <c r="E70" s="8">
        <v>36</v>
      </c>
      <c r="F70" s="8">
        <v>0</v>
      </c>
      <c r="G70" s="10" t="s">
        <v>99</v>
      </c>
      <c r="H70" s="2" t="s">
        <v>96</v>
      </c>
      <c r="I70" s="41">
        <v>34</v>
      </c>
      <c r="J70" s="18" t="e">
        <v>#N/A</v>
      </c>
      <c r="K70" s="18" t="e">
        <v>#N/A</v>
      </c>
      <c r="L70" s="3">
        <v>13</v>
      </c>
      <c r="M70" s="18">
        <v>0.76</v>
      </c>
      <c r="N70" s="29">
        <v>24.7</v>
      </c>
      <c r="O70" s="2" t="s">
        <v>49</v>
      </c>
      <c r="P70" s="3" t="s">
        <v>97</v>
      </c>
      <c r="Q70" s="2" t="s">
        <v>86</v>
      </c>
      <c r="R70" s="65" t="s">
        <v>46</v>
      </c>
      <c r="S70" s="18">
        <v>-9.7000000000000003E-2</v>
      </c>
      <c r="T70" s="18" t="e">
        <v>#N/A</v>
      </c>
      <c r="U70" s="3" t="s">
        <v>98</v>
      </c>
      <c r="V70" s="3" t="s">
        <v>50</v>
      </c>
      <c r="W70" s="25" t="str">
        <f t="shared" si="25"/>
        <v>.</v>
      </c>
      <c r="X70" s="25" t="str">
        <f t="shared" si="18"/>
        <v>.</v>
      </c>
      <c r="Y70" s="22">
        <f t="shared" si="23"/>
        <v>-9.7000000000000003E-2</v>
      </c>
      <c r="Z70" s="22">
        <v>0.59161198999999998</v>
      </c>
      <c r="AA70" s="22" t="e">
        <v>#N/A</v>
      </c>
      <c r="AB70" s="69">
        <f t="shared" si="22"/>
        <v>2.9735470584272727E-2</v>
      </c>
      <c r="AC70" s="8" t="s">
        <v>404</v>
      </c>
      <c r="AD70" s="3" t="s">
        <v>434</v>
      </c>
      <c r="AE70" s="8" t="s">
        <v>21</v>
      </c>
      <c r="AF70" s="8" t="s">
        <v>11</v>
      </c>
      <c r="AG70" s="8" t="s">
        <v>15</v>
      </c>
      <c r="AH70" s="8" t="s">
        <v>17</v>
      </c>
      <c r="AI70" s="8" t="s">
        <v>16</v>
      </c>
      <c r="AJ70" s="11" t="str">
        <f t="shared" si="24"/>
        <v>dim</v>
      </c>
      <c r="AK70" s="11" t="s">
        <v>567</v>
      </c>
      <c r="AL70" s="3" t="s">
        <v>66</v>
      </c>
      <c r="AM70" s="3">
        <f>SUMIF(quality_checklist!A:A,C:C, quality_checklist!E:E)</f>
        <v>12</v>
      </c>
      <c r="AN70" s="2" t="s">
        <v>533</v>
      </c>
    </row>
    <row r="71" spans="1:40" s="90" customFormat="1" x14ac:dyDescent="0.25">
      <c r="A71" s="3">
        <v>70</v>
      </c>
      <c r="B71" s="3">
        <v>19</v>
      </c>
      <c r="C71" s="3">
        <v>22</v>
      </c>
      <c r="D71" s="8">
        <v>22</v>
      </c>
      <c r="E71" s="8">
        <v>37</v>
      </c>
      <c r="F71" s="8">
        <v>0</v>
      </c>
      <c r="G71" s="90" t="s">
        <v>100</v>
      </c>
      <c r="H71" s="2" t="s">
        <v>96</v>
      </c>
      <c r="I71" s="41">
        <v>34</v>
      </c>
      <c r="J71" s="18" t="e">
        <v>#N/A</v>
      </c>
      <c r="K71" s="18" t="e">
        <v>#N/A</v>
      </c>
      <c r="L71" s="3">
        <v>13</v>
      </c>
      <c r="M71" s="18">
        <v>0.76</v>
      </c>
      <c r="N71" s="29">
        <v>24.7</v>
      </c>
      <c r="O71" s="2" t="s">
        <v>49</v>
      </c>
      <c r="P71" s="3" t="s">
        <v>97</v>
      </c>
      <c r="Q71" s="2" t="s">
        <v>29</v>
      </c>
      <c r="R71" s="65" t="s">
        <v>46</v>
      </c>
      <c r="S71" s="18">
        <v>-0.193</v>
      </c>
      <c r="T71" s="18" t="e">
        <v>#N/A</v>
      </c>
      <c r="U71" s="3" t="s">
        <v>98</v>
      </c>
      <c r="V71" s="3" t="s">
        <v>50</v>
      </c>
      <c r="W71" s="25" t="str">
        <f t="shared" si="25"/>
        <v>.</v>
      </c>
      <c r="X71" s="25" t="str">
        <f t="shared" si="18"/>
        <v>.</v>
      </c>
      <c r="Y71" s="22">
        <f t="shared" si="23"/>
        <v>-0.193</v>
      </c>
      <c r="Z71" s="22">
        <v>0.28437892999999997</v>
      </c>
      <c r="AA71" s="22" t="e">
        <v>#N/A</v>
      </c>
      <c r="AB71" s="69">
        <f t="shared" si="22"/>
        <v>2.8087560242454547E-2</v>
      </c>
      <c r="AC71" s="8" t="s">
        <v>404</v>
      </c>
      <c r="AD71" s="3" t="s">
        <v>434</v>
      </c>
      <c r="AE71" s="8" t="s">
        <v>21</v>
      </c>
      <c r="AF71" s="8" t="s">
        <v>11</v>
      </c>
      <c r="AG71" s="8" t="s">
        <v>15</v>
      </c>
      <c r="AH71" s="8" t="s">
        <v>16</v>
      </c>
      <c r="AI71" s="8" t="s">
        <v>16</v>
      </c>
      <c r="AJ71" s="3" t="str">
        <f t="shared" si="24"/>
        <v>dim</v>
      </c>
      <c r="AK71" s="3" t="s">
        <v>567</v>
      </c>
      <c r="AL71" s="3" t="s">
        <v>66</v>
      </c>
      <c r="AM71" s="3">
        <f>SUMIF(quality_checklist!A:A,C:C, quality_checklist!E:E)</f>
        <v>12</v>
      </c>
      <c r="AN71" s="2" t="s">
        <v>533</v>
      </c>
    </row>
    <row r="72" spans="1:40" s="90" customFormat="1" x14ac:dyDescent="0.25">
      <c r="A72" s="3">
        <v>71</v>
      </c>
      <c r="B72" s="3">
        <v>19</v>
      </c>
      <c r="C72" s="3">
        <v>22</v>
      </c>
      <c r="D72" s="8">
        <v>22</v>
      </c>
      <c r="E72" s="8">
        <v>38</v>
      </c>
      <c r="F72" s="8">
        <v>0</v>
      </c>
      <c r="G72" s="90" t="s">
        <v>101</v>
      </c>
      <c r="H72" s="2" t="s">
        <v>96</v>
      </c>
      <c r="I72" s="41">
        <v>34</v>
      </c>
      <c r="J72" s="18" t="e">
        <v>#N/A</v>
      </c>
      <c r="K72" s="18" t="e">
        <v>#N/A</v>
      </c>
      <c r="L72" s="3">
        <v>13</v>
      </c>
      <c r="M72" s="18">
        <v>0.76</v>
      </c>
      <c r="N72" s="29">
        <v>24.7</v>
      </c>
      <c r="O72" s="2" t="s">
        <v>49</v>
      </c>
      <c r="P72" s="3" t="s">
        <v>97</v>
      </c>
      <c r="Q72" s="2" t="s">
        <v>103</v>
      </c>
      <c r="R72" s="65" t="s">
        <v>46</v>
      </c>
      <c r="S72" s="18">
        <v>-5.8999999999999997E-2</v>
      </c>
      <c r="T72" s="18" t="e">
        <v>#N/A</v>
      </c>
      <c r="U72" s="3" t="s">
        <v>98</v>
      </c>
      <c r="V72" s="3" t="s">
        <v>50</v>
      </c>
      <c r="W72" s="25" t="str">
        <f t="shared" si="25"/>
        <v>.</v>
      </c>
      <c r="X72" s="25" t="str">
        <f t="shared" si="18"/>
        <v>.</v>
      </c>
      <c r="Y72" s="22">
        <f t="shared" si="23"/>
        <v>-5.8999999999999997E-2</v>
      </c>
      <c r="Z72" s="22">
        <v>0.74432445000000003</v>
      </c>
      <c r="AA72" s="22" t="e">
        <v>#N/A</v>
      </c>
      <c r="AB72" s="69">
        <f t="shared" si="22"/>
        <v>3.0092427798818187E-2</v>
      </c>
      <c r="AC72" s="3" t="s">
        <v>404</v>
      </c>
      <c r="AD72" s="3" t="s">
        <v>434</v>
      </c>
      <c r="AE72" s="8" t="s">
        <v>21</v>
      </c>
      <c r="AF72" s="8" t="s">
        <v>11</v>
      </c>
      <c r="AG72" s="8" t="s">
        <v>15</v>
      </c>
      <c r="AH72" s="8" t="s">
        <v>16</v>
      </c>
      <c r="AI72" s="8" t="s">
        <v>16</v>
      </c>
      <c r="AJ72" s="3" t="str">
        <f t="shared" si="24"/>
        <v>dim</v>
      </c>
      <c r="AK72" s="3" t="s">
        <v>567</v>
      </c>
      <c r="AL72" s="3" t="s">
        <v>66</v>
      </c>
      <c r="AM72" s="3">
        <f>SUMIF(quality_checklist!A:A,C:C, quality_checklist!E:E)</f>
        <v>12</v>
      </c>
      <c r="AN72" s="2" t="s">
        <v>533</v>
      </c>
    </row>
    <row r="73" spans="1:40" s="90" customFormat="1" x14ac:dyDescent="0.25">
      <c r="A73" s="3">
        <v>72</v>
      </c>
      <c r="B73" s="3">
        <v>19</v>
      </c>
      <c r="C73" s="3">
        <v>22</v>
      </c>
      <c r="D73" s="8">
        <v>22</v>
      </c>
      <c r="E73" s="8">
        <v>39</v>
      </c>
      <c r="F73" s="8">
        <v>0</v>
      </c>
      <c r="G73" s="90" t="s">
        <v>102</v>
      </c>
      <c r="H73" s="2" t="s">
        <v>96</v>
      </c>
      <c r="I73" s="41">
        <v>34</v>
      </c>
      <c r="J73" s="18" t="e">
        <v>#N/A</v>
      </c>
      <c r="K73" s="18" t="e">
        <v>#N/A</v>
      </c>
      <c r="L73" s="3">
        <v>13</v>
      </c>
      <c r="M73" s="18">
        <v>0.76</v>
      </c>
      <c r="N73" s="29">
        <v>24.7</v>
      </c>
      <c r="O73" s="2" t="s">
        <v>49</v>
      </c>
      <c r="P73" s="3" t="s">
        <v>97</v>
      </c>
      <c r="Q73" s="2" t="s">
        <v>104</v>
      </c>
      <c r="R73" s="65" t="s">
        <v>46</v>
      </c>
      <c r="S73" s="18">
        <v>-0.157</v>
      </c>
      <c r="T73" s="18" t="e">
        <v>#N/A</v>
      </c>
      <c r="U73" s="3" t="s">
        <v>98</v>
      </c>
      <c r="V73" s="3" t="s">
        <v>50</v>
      </c>
      <c r="W73" s="25" t="str">
        <f t="shared" si="25"/>
        <v>.</v>
      </c>
      <c r="X73" s="25" t="str">
        <f t="shared" si="18"/>
        <v>.</v>
      </c>
      <c r="Y73" s="22">
        <f t="shared" si="23"/>
        <v>-0.157</v>
      </c>
      <c r="Z73" s="22">
        <v>0.38446056000000001</v>
      </c>
      <c r="AA73" s="22" t="e">
        <v>#N/A</v>
      </c>
      <c r="AB73" s="69">
        <f t="shared" si="22"/>
        <v>2.8827562824272727E-2</v>
      </c>
      <c r="AC73" s="8" t="s">
        <v>404</v>
      </c>
      <c r="AD73" s="3" t="s">
        <v>434</v>
      </c>
      <c r="AE73" s="8" t="s">
        <v>21</v>
      </c>
      <c r="AF73" s="8" t="s">
        <v>11</v>
      </c>
      <c r="AG73" s="8" t="s">
        <v>15</v>
      </c>
      <c r="AH73" s="8" t="s">
        <v>17</v>
      </c>
      <c r="AI73" s="8" t="s">
        <v>16</v>
      </c>
      <c r="AJ73" s="3" t="str">
        <f t="shared" si="24"/>
        <v>dim</v>
      </c>
      <c r="AK73" s="3" t="s">
        <v>567</v>
      </c>
      <c r="AL73" s="3" t="s">
        <v>66</v>
      </c>
      <c r="AM73" s="3">
        <f>SUMIF(quality_checklist!A:A,C:C, quality_checklist!E:E)</f>
        <v>12</v>
      </c>
      <c r="AN73" s="2" t="s">
        <v>533</v>
      </c>
    </row>
    <row r="74" spans="1:40" s="90" customFormat="1" x14ac:dyDescent="0.25">
      <c r="A74" s="3">
        <v>73</v>
      </c>
      <c r="B74" s="3">
        <v>20</v>
      </c>
      <c r="C74" s="3">
        <v>1</v>
      </c>
      <c r="D74" s="8">
        <v>1</v>
      </c>
      <c r="E74" s="8">
        <v>40</v>
      </c>
      <c r="F74" s="8">
        <v>0</v>
      </c>
      <c r="G74" s="2" t="s">
        <v>528</v>
      </c>
      <c r="H74" s="90" t="s">
        <v>8</v>
      </c>
      <c r="I74" s="41">
        <v>48</v>
      </c>
      <c r="J74" s="41">
        <v>24</v>
      </c>
      <c r="K74" s="41">
        <v>24</v>
      </c>
      <c r="L74" s="3">
        <v>7</v>
      </c>
      <c r="M74" s="18">
        <f>40/48</f>
        <v>0.83333333333333337</v>
      </c>
      <c r="N74" s="29">
        <v>25.2</v>
      </c>
      <c r="O74" s="90" t="s">
        <v>9</v>
      </c>
      <c r="P74" s="3" t="s">
        <v>85</v>
      </c>
      <c r="Q74" s="2" t="s">
        <v>86</v>
      </c>
      <c r="R74" s="65" t="s">
        <v>401</v>
      </c>
      <c r="S74" s="18" t="e">
        <v>#N/A</v>
      </c>
      <c r="T74" s="18">
        <v>-0.44009999999999999</v>
      </c>
      <c r="U74" s="3" t="s">
        <v>98</v>
      </c>
      <c r="V74" s="3" t="s">
        <v>50</v>
      </c>
      <c r="W74" s="25">
        <f t="shared" ref="W74:W75" si="26">IF(R74="continuous", ".", X74*1/0.798)</f>
        <v>-0.26930872155033647</v>
      </c>
      <c r="X74" s="25">
        <f t="shared" ref="X74:X75" si="27">IF(R74="continuous",".",T74/SQRT(T74^2+4))</f>
        <v>-0.21490835979716852</v>
      </c>
      <c r="Y74" s="22">
        <f t="shared" ref="Y74:Y75" si="28">IF(R74="continuous", S74, IF(R74="categorical-biserial", W74, IF(R74="categorical-point", X74)))</f>
        <v>-0.26930872155033647</v>
      </c>
      <c r="Z74" s="22" t="e">
        <v>#N/A</v>
      </c>
      <c r="AA74" s="22">
        <v>0.13879530000000001</v>
      </c>
      <c r="AB74" s="69">
        <f t="shared" si="22"/>
        <v>1.8302251445126663E-2</v>
      </c>
      <c r="AC74" s="3" t="s">
        <v>405</v>
      </c>
      <c r="AD74" s="3" t="s">
        <v>434</v>
      </c>
      <c r="AE74" s="3" t="s">
        <v>433</v>
      </c>
      <c r="AF74" s="3" t="s">
        <v>11</v>
      </c>
      <c r="AG74" s="3" t="s">
        <v>15</v>
      </c>
      <c r="AH74" s="3" t="s">
        <v>17</v>
      </c>
      <c r="AI74" s="3" t="s">
        <v>7</v>
      </c>
      <c r="AJ74" s="3" t="str">
        <f>IF(R74 = "continuous", "dim", "cat")</f>
        <v>cat</v>
      </c>
      <c r="AK74" s="3" t="s">
        <v>567</v>
      </c>
      <c r="AL74" s="3" t="s">
        <v>66</v>
      </c>
      <c r="AM74" s="3">
        <v>13</v>
      </c>
      <c r="AN74" s="90" t="s">
        <v>471</v>
      </c>
    </row>
    <row r="75" spans="1:40" s="90" customFormat="1" x14ac:dyDescent="0.25">
      <c r="A75" s="3">
        <v>74</v>
      </c>
      <c r="B75" s="3">
        <v>20</v>
      </c>
      <c r="C75" s="3">
        <v>1</v>
      </c>
      <c r="D75" s="8">
        <v>1</v>
      </c>
      <c r="E75" s="8">
        <v>41</v>
      </c>
      <c r="F75" s="8">
        <v>0</v>
      </c>
      <c r="G75" s="2" t="s">
        <v>529</v>
      </c>
      <c r="H75" s="90" t="s">
        <v>562</v>
      </c>
      <c r="I75" s="41">
        <v>48</v>
      </c>
      <c r="J75" s="18" t="e">
        <v>#N/A</v>
      </c>
      <c r="K75" s="18" t="e">
        <v>#N/A</v>
      </c>
      <c r="L75" s="3">
        <v>7</v>
      </c>
      <c r="M75" s="18">
        <f>40/48</f>
        <v>0.83333333333333337</v>
      </c>
      <c r="N75" s="29">
        <v>25.2</v>
      </c>
      <c r="O75" s="2" t="s">
        <v>49</v>
      </c>
      <c r="P75" s="3" t="s">
        <v>85</v>
      </c>
      <c r="Q75" s="2" t="s">
        <v>86</v>
      </c>
      <c r="R75" s="65" t="s">
        <v>46</v>
      </c>
      <c r="S75" s="18">
        <v>7.5999999999999998E-2</v>
      </c>
      <c r="T75" s="18" t="e">
        <v>#N/A</v>
      </c>
      <c r="U75" s="3" t="s">
        <v>98</v>
      </c>
      <c r="V75" s="3" t="s">
        <v>50</v>
      </c>
      <c r="W75" s="25" t="str">
        <f t="shared" si="26"/>
        <v>.</v>
      </c>
      <c r="X75" s="25" t="str">
        <f t="shared" si="27"/>
        <v>.</v>
      </c>
      <c r="Y75" s="22">
        <f t="shared" si="28"/>
        <v>7.5999999999999998E-2</v>
      </c>
      <c r="Z75" s="22">
        <v>0.61187627</v>
      </c>
      <c r="AA75" s="22" t="e">
        <v>#N/A</v>
      </c>
      <c r="AB75" s="69">
        <f t="shared" si="22"/>
        <v>2.1031518344170212E-2</v>
      </c>
      <c r="AC75" s="3" t="s">
        <v>405</v>
      </c>
      <c r="AD75" s="3" t="s">
        <v>434</v>
      </c>
      <c r="AE75" s="3" t="s">
        <v>433</v>
      </c>
      <c r="AF75" s="3" t="s">
        <v>11</v>
      </c>
      <c r="AG75" s="3" t="s">
        <v>15</v>
      </c>
      <c r="AH75" s="3" t="s">
        <v>17</v>
      </c>
      <c r="AI75" s="8" t="s">
        <v>16</v>
      </c>
      <c r="AJ75" s="3" t="str">
        <f>IF(R75 = "continuous", "dim", "cat")</f>
        <v>dim</v>
      </c>
      <c r="AK75" s="3" t="s">
        <v>567</v>
      </c>
      <c r="AL75" s="3" t="s">
        <v>66</v>
      </c>
      <c r="AM75" s="3">
        <v>13</v>
      </c>
      <c r="AN75" s="90" t="s">
        <v>471</v>
      </c>
    </row>
    <row r="76" spans="1:40" s="90" customFormat="1" x14ac:dyDescent="0.25">
      <c r="A76" s="3">
        <v>75</v>
      </c>
      <c r="B76" s="3">
        <v>21</v>
      </c>
      <c r="C76" s="3">
        <v>23</v>
      </c>
      <c r="D76" s="8">
        <v>23</v>
      </c>
      <c r="E76" s="8">
        <v>42</v>
      </c>
      <c r="F76" s="8">
        <v>0</v>
      </c>
      <c r="G76" s="2" t="s">
        <v>105</v>
      </c>
      <c r="H76" s="2" t="s">
        <v>109</v>
      </c>
      <c r="I76" s="41">
        <v>82</v>
      </c>
      <c r="J76" s="18" t="e">
        <v>#N/A</v>
      </c>
      <c r="K76" s="18" t="e">
        <v>#N/A</v>
      </c>
      <c r="L76" s="3">
        <v>1193</v>
      </c>
      <c r="M76" s="18">
        <v>0.51</v>
      </c>
      <c r="N76" s="29">
        <v>51</v>
      </c>
      <c r="O76" s="2" t="s">
        <v>106</v>
      </c>
      <c r="P76" s="3" t="s">
        <v>107</v>
      </c>
      <c r="Q76" s="2" t="s">
        <v>45</v>
      </c>
      <c r="R76" s="65" t="s">
        <v>46</v>
      </c>
      <c r="S76" s="18">
        <v>6.4000000000000001E-2</v>
      </c>
      <c r="T76" s="18" t="e">
        <v>#N/A</v>
      </c>
      <c r="U76" s="3" t="s">
        <v>108</v>
      </c>
      <c r="V76" s="3" t="s">
        <v>50</v>
      </c>
      <c r="W76" s="25" t="str">
        <f t="shared" si="25"/>
        <v>.</v>
      </c>
      <c r="X76" s="25" t="str">
        <f t="shared" si="18"/>
        <v>.</v>
      </c>
      <c r="Y76" s="22">
        <f t="shared" si="23"/>
        <v>6.4000000000000001E-2</v>
      </c>
      <c r="Z76" s="22">
        <v>0.57050983</v>
      </c>
      <c r="AA76" s="22" t="e">
        <v>#N/A</v>
      </c>
      <c r="AB76" s="69">
        <f t="shared" si="22"/>
        <v>1.2244750336000001E-2</v>
      </c>
      <c r="AC76" s="8" t="s">
        <v>404</v>
      </c>
      <c r="AD76" s="8" t="s">
        <v>434</v>
      </c>
      <c r="AE76" s="8" t="s">
        <v>19</v>
      </c>
      <c r="AF76" s="8" t="s">
        <v>10</v>
      </c>
      <c r="AG76" s="8" t="s">
        <v>30</v>
      </c>
      <c r="AH76" s="8" t="s">
        <v>17</v>
      </c>
      <c r="AI76" s="8" t="s">
        <v>16</v>
      </c>
      <c r="AJ76" s="3" t="str">
        <f t="shared" si="24"/>
        <v>dim</v>
      </c>
      <c r="AK76" s="3" t="s">
        <v>568</v>
      </c>
      <c r="AL76" s="3" t="s">
        <v>18</v>
      </c>
      <c r="AM76" s="3">
        <f>SUMIF(quality_checklist!A:A,C:C, quality_checklist!E:E)</f>
        <v>14</v>
      </c>
      <c r="AN76" s="2" t="s">
        <v>110</v>
      </c>
    </row>
    <row r="77" spans="1:40" s="90" customFormat="1" x14ac:dyDescent="0.25">
      <c r="A77" s="3">
        <v>76</v>
      </c>
      <c r="B77" s="3">
        <v>22</v>
      </c>
      <c r="C77" s="3">
        <v>24</v>
      </c>
      <c r="D77" s="8">
        <v>24</v>
      </c>
      <c r="E77" s="8">
        <v>43</v>
      </c>
      <c r="F77" s="8">
        <v>0</v>
      </c>
      <c r="G77" s="2" t="s">
        <v>489</v>
      </c>
      <c r="H77" s="2" t="s">
        <v>22</v>
      </c>
      <c r="I77" s="41">
        <v>158</v>
      </c>
      <c r="J77" s="18">
        <v>79</v>
      </c>
      <c r="K77" s="18">
        <v>79</v>
      </c>
      <c r="L77" s="3">
        <v>6</v>
      </c>
      <c r="M77" s="18">
        <v>0.48099999999999998</v>
      </c>
      <c r="N77" s="29">
        <v>30.75</v>
      </c>
      <c r="O77" s="2" t="s">
        <v>500</v>
      </c>
      <c r="P77" s="3" t="s">
        <v>490</v>
      </c>
      <c r="Q77" s="2" t="s">
        <v>491</v>
      </c>
      <c r="R77" s="65" t="s">
        <v>401</v>
      </c>
      <c r="S77" s="18" t="e">
        <v>#N/A</v>
      </c>
      <c r="T77" s="18">
        <v>0.57999999999999996</v>
      </c>
      <c r="U77" s="3" t="s">
        <v>78</v>
      </c>
      <c r="V77" s="3">
        <v>23</v>
      </c>
      <c r="W77" s="25">
        <f t="shared" ref="W77" si="29">IF(R77="continuous", ".", X77*1/0.798)</f>
        <v>0.34902813314014058</v>
      </c>
      <c r="X77" s="25">
        <f t="shared" ref="X77" si="30">IF(R77="continuous",".",T77/SQRT(T77^2+4))</f>
        <v>0.27852445024583222</v>
      </c>
      <c r="Y77" s="22">
        <f t="shared" si="23"/>
        <v>0.34902813314014058</v>
      </c>
      <c r="Z77" s="22" t="e">
        <v>#N/A</v>
      </c>
      <c r="AA77" s="22">
        <v>4.7324999999999998E-4</v>
      </c>
      <c r="AB77" s="69">
        <f t="shared" si="22"/>
        <v>4.9120954925396566E-3</v>
      </c>
      <c r="AC77" s="8" t="s">
        <v>404</v>
      </c>
      <c r="AD77" s="8" t="s">
        <v>434</v>
      </c>
      <c r="AE77" s="3" t="s">
        <v>433</v>
      </c>
      <c r="AF77" s="3" t="s">
        <v>11</v>
      </c>
      <c r="AG77" s="8" t="s">
        <v>30</v>
      </c>
      <c r="AH77" s="8" t="s">
        <v>16</v>
      </c>
      <c r="AI77" s="8" t="s">
        <v>16</v>
      </c>
      <c r="AJ77" s="3" t="str">
        <f>IF(R77 = "continuous", "dim", "cat")</f>
        <v>cat</v>
      </c>
      <c r="AK77" s="3" t="s">
        <v>567</v>
      </c>
      <c r="AL77" s="3" t="s">
        <v>18</v>
      </c>
      <c r="AM77" s="3">
        <f>SUMIF(quality_checklist!A:A,C:C, quality_checklist!E:E)</f>
        <v>12</v>
      </c>
      <c r="AN77" s="2"/>
    </row>
    <row r="78" spans="1:40" s="37" customFormat="1" x14ac:dyDescent="0.25">
      <c r="A78" s="6">
        <v>77</v>
      </c>
      <c r="B78" s="6">
        <v>23</v>
      </c>
      <c r="C78" s="6">
        <v>25</v>
      </c>
      <c r="D78" s="7">
        <v>25</v>
      </c>
      <c r="E78" s="7">
        <v>0</v>
      </c>
      <c r="F78" s="7">
        <v>0</v>
      </c>
      <c r="G78" s="5" t="s">
        <v>253</v>
      </c>
      <c r="H78" s="5" t="s">
        <v>22</v>
      </c>
      <c r="I78" s="42">
        <v>78</v>
      </c>
      <c r="J78" s="42">
        <v>45</v>
      </c>
      <c r="K78" s="42">
        <v>33</v>
      </c>
      <c r="L78" s="6">
        <v>977</v>
      </c>
      <c r="M78" s="16">
        <f t="shared" ref="M78:M83" si="31">77/126</f>
        <v>0.61111111111111116</v>
      </c>
      <c r="N78" s="30">
        <v>22.6</v>
      </c>
      <c r="O78" s="5" t="s">
        <v>76</v>
      </c>
      <c r="P78" s="6" t="s">
        <v>54</v>
      </c>
      <c r="Q78" s="5" t="s">
        <v>29</v>
      </c>
      <c r="R78" s="66" t="s">
        <v>401</v>
      </c>
      <c r="S78" s="16" t="e">
        <v>#N/A</v>
      </c>
      <c r="T78" s="16">
        <v>-0.48</v>
      </c>
      <c r="U78" s="6" t="s">
        <v>77</v>
      </c>
      <c r="V78" s="6">
        <v>978</v>
      </c>
      <c r="W78" s="24">
        <f t="shared" si="25"/>
        <v>-0.29244730886632098</v>
      </c>
      <c r="X78" s="24">
        <f t="shared" si="18"/>
        <v>-0.23337295247532416</v>
      </c>
      <c r="Y78" s="21">
        <f t="shared" si="23"/>
        <v>-0.29244730886632098</v>
      </c>
      <c r="Z78" s="21" t="e">
        <v>#N/A</v>
      </c>
      <c r="AA78" s="21">
        <v>4.2280379999999999E-2</v>
      </c>
      <c r="AB78" s="68">
        <f t="shared" si="22"/>
        <v>1.086056807775973E-2</v>
      </c>
      <c r="AC78" s="7" t="s">
        <v>404</v>
      </c>
      <c r="AD78" s="6" t="s">
        <v>434</v>
      </c>
      <c r="AE78" s="7" t="s">
        <v>19</v>
      </c>
      <c r="AF78" s="7" t="s">
        <v>11</v>
      </c>
      <c r="AG78" s="7" t="s">
        <v>15</v>
      </c>
      <c r="AH78" s="7" t="s">
        <v>16</v>
      </c>
      <c r="AI78" s="7" t="s">
        <v>16</v>
      </c>
      <c r="AJ78" s="6" t="str">
        <f t="shared" si="24"/>
        <v>cat</v>
      </c>
      <c r="AK78" s="6" t="s">
        <v>567</v>
      </c>
      <c r="AL78" s="6" t="s">
        <v>18</v>
      </c>
      <c r="AM78" s="6">
        <f>SUMIF(quality_checklist!A:A,C:C, quality_checklist!E:E)</f>
        <v>14</v>
      </c>
      <c r="AN78" s="5" t="s">
        <v>79</v>
      </c>
    </row>
    <row r="79" spans="1:40" s="37" customFormat="1" x14ac:dyDescent="0.25">
      <c r="A79" s="6">
        <v>78</v>
      </c>
      <c r="B79" s="6">
        <v>23</v>
      </c>
      <c r="C79" s="6">
        <v>25</v>
      </c>
      <c r="D79" s="7">
        <v>25</v>
      </c>
      <c r="E79" s="7">
        <v>0</v>
      </c>
      <c r="F79" s="7">
        <v>0</v>
      </c>
      <c r="G79" s="5" t="s">
        <v>254</v>
      </c>
      <c r="H79" s="5" t="s">
        <v>22</v>
      </c>
      <c r="I79" s="42">
        <v>78</v>
      </c>
      <c r="J79" s="42">
        <v>45</v>
      </c>
      <c r="K79" s="42">
        <v>33</v>
      </c>
      <c r="L79" s="6">
        <v>977</v>
      </c>
      <c r="M79" s="16">
        <f t="shared" si="31"/>
        <v>0.61111111111111116</v>
      </c>
      <c r="N79" s="30">
        <v>22.6</v>
      </c>
      <c r="O79" s="5" t="s">
        <v>76</v>
      </c>
      <c r="P79" s="6" t="s">
        <v>54</v>
      </c>
      <c r="Q79" s="5" t="s">
        <v>29</v>
      </c>
      <c r="R79" s="66" t="s">
        <v>401</v>
      </c>
      <c r="S79" s="16" t="e">
        <v>#N/A</v>
      </c>
      <c r="T79" s="16">
        <v>0.49</v>
      </c>
      <c r="U79" s="6" t="s">
        <v>77</v>
      </c>
      <c r="V79" s="6">
        <v>978</v>
      </c>
      <c r="W79" s="24">
        <f t="shared" si="25"/>
        <v>0.29819828337807147</v>
      </c>
      <c r="X79" s="24">
        <f t="shared" si="18"/>
        <v>0.23796223013570103</v>
      </c>
      <c r="Y79" s="21">
        <f t="shared" si="23"/>
        <v>0.29819828337807147</v>
      </c>
      <c r="Z79" s="21" t="e">
        <v>#N/A</v>
      </c>
      <c r="AA79" s="21">
        <v>3.838395E-2</v>
      </c>
      <c r="AB79" s="68">
        <f t="shared" si="22"/>
        <v>1.0780035430082789E-2</v>
      </c>
      <c r="AC79" s="7" t="s">
        <v>404</v>
      </c>
      <c r="AD79" s="6" t="s">
        <v>434</v>
      </c>
      <c r="AE79" s="7" t="s">
        <v>20</v>
      </c>
      <c r="AF79" s="7" t="s">
        <v>11</v>
      </c>
      <c r="AG79" s="7" t="s">
        <v>15</v>
      </c>
      <c r="AH79" s="7" t="s">
        <v>16</v>
      </c>
      <c r="AI79" s="7" t="s">
        <v>16</v>
      </c>
      <c r="AJ79" s="6" t="str">
        <f t="shared" si="24"/>
        <v>cat</v>
      </c>
      <c r="AK79" s="6" t="s">
        <v>567</v>
      </c>
      <c r="AL79" s="6" t="s">
        <v>18</v>
      </c>
      <c r="AM79" s="6">
        <f>SUMIF(quality_checklist!A:A,C:C, quality_checklist!E:E)</f>
        <v>14</v>
      </c>
      <c r="AN79" s="5" t="s">
        <v>79</v>
      </c>
    </row>
    <row r="80" spans="1:40" s="90" customFormat="1" x14ac:dyDescent="0.25">
      <c r="A80" s="3">
        <v>79</v>
      </c>
      <c r="B80" s="3">
        <v>23</v>
      </c>
      <c r="C80" s="3">
        <v>25</v>
      </c>
      <c r="D80" s="8">
        <v>25</v>
      </c>
      <c r="E80" s="8">
        <v>44</v>
      </c>
      <c r="F80" s="8">
        <v>1</v>
      </c>
      <c r="G80" s="2" t="s">
        <v>255</v>
      </c>
      <c r="H80" s="2" t="s">
        <v>22</v>
      </c>
      <c r="I80" s="41">
        <v>78</v>
      </c>
      <c r="J80" s="41">
        <v>45</v>
      </c>
      <c r="K80" s="41">
        <v>33</v>
      </c>
      <c r="L80" s="3">
        <v>977</v>
      </c>
      <c r="M80" s="18">
        <f t="shared" si="31"/>
        <v>0.61111111111111116</v>
      </c>
      <c r="N80" s="29">
        <v>22.6</v>
      </c>
      <c r="O80" s="2" t="s">
        <v>76</v>
      </c>
      <c r="P80" s="3" t="s">
        <v>54</v>
      </c>
      <c r="Q80" s="2" t="s">
        <v>29</v>
      </c>
      <c r="R80" s="65" t="s">
        <v>401</v>
      </c>
      <c r="S80" s="18" t="e">
        <v>#N/A</v>
      </c>
      <c r="T80" s="18">
        <f>AVERAGE(T78:T79)</f>
        <v>5.0000000000000044E-3</v>
      </c>
      <c r="U80" s="3" t="s">
        <v>27</v>
      </c>
      <c r="V80" s="3">
        <v>978</v>
      </c>
      <c r="W80" s="25">
        <f t="shared" si="25"/>
        <v>3.1328222901461445E-3</v>
      </c>
      <c r="X80" s="25">
        <f t="shared" si="18"/>
        <v>2.4999921875366233E-3</v>
      </c>
      <c r="Y80" s="22">
        <f t="shared" si="23"/>
        <v>3.1328222901461445E-3</v>
      </c>
      <c r="Z80" s="22" t="e">
        <v>#N/A</v>
      </c>
      <c r="AA80" s="22">
        <v>0.98265150000000001</v>
      </c>
      <c r="AB80" s="69">
        <f t="shared" si="22"/>
        <v>1.298675806422497E-2</v>
      </c>
      <c r="AC80" s="8" t="s">
        <v>404</v>
      </c>
      <c r="AD80" s="3" t="s">
        <v>434</v>
      </c>
      <c r="AE80" s="8" t="s">
        <v>433</v>
      </c>
      <c r="AF80" s="8" t="s">
        <v>11</v>
      </c>
      <c r="AG80" s="8" t="s">
        <v>15</v>
      </c>
      <c r="AH80" s="8" t="s">
        <v>16</v>
      </c>
      <c r="AI80" s="8" t="s">
        <v>16</v>
      </c>
      <c r="AJ80" s="3" t="str">
        <f t="shared" si="24"/>
        <v>cat</v>
      </c>
      <c r="AK80" s="3" t="s">
        <v>567</v>
      </c>
      <c r="AL80" s="3" t="s">
        <v>18</v>
      </c>
      <c r="AM80" s="3">
        <f>SUMIF(quality_checklist!A:A,C:C, quality_checklist!E:E)</f>
        <v>14</v>
      </c>
      <c r="AN80" s="2" t="s">
        <v>79</v>
      </c>
    </row>
    <row r="81" spans="1:40" s="37" customFormat="1" x14ac:dyDescent="0.25">
      <c r="A81" s="6">
        <v>80</v>
      </c>
      <c r="B81" s="6">
        <v>23</v>
      </c>
      <c r="C81" s="6">
        <v>25</v>
      </c>
      <c r="D81" s="7">
        <v>25</v>
      </c>
      <c r="E81" s="7">
        <v>0</v>
      </c>
      <c r="F81" s="7">
        <v>0</v>
      </c>
      <c r="G81" s="5" t="s">
        <v>256</v>
      </c>
      <c r="H81" s="5" t="s">
        <v>96</v>
      </c>
      <c r="I81" s="42">
        <v>126</v>
      </c>
      <c r="J81" s="16" t="e">
        <v>#N/A</v>
      </c>
      <c r="K81" s="16" t="e">
        <v>#N/A</v>
      </c>
      <c r="L81" s="6">
        <v>977</v>
      </c>
      <c r="M81" s="16">
        <f t="shared" si="31"/>
        <v>0.61111111111111116</v>
      </c>
      <c r="N81" s="30">
        <v>22.6</v>
      </c>
      <c r="O81" s="5" t="s">
        <v>49</v>
      </c>
      <c r="P81" s="6" t="s">
        <v>54</v>
      </c>
      <c r="Q81" s="5" t="s">
        <v>29</v>
      </c>
      <c r="R81" s="66" t="s">
        <v>46</v>
      </c>
      <c r="S81" s="16">
        <v>-0.31</v>
      </c>
      <c r="T81" s="16" t="e">
        <v>#N/A</v>
      </c>
      <c r="U81" s="6" t="s">
        <v>115</v>
      </c>
      <c r="V81" s="6">
        <v>978</v>
      </c>
      <c r="W81" s="24" t="str">
        <f t="shared" si="25"/>
        <v>.</v>
      </c>
      <c r="X81" s="24" t="str">
        <f t="shared" si="18"/>
        <v>.</v>
      </c>
      <c r="Y81" s="21">
        <f t="shared" si="23"/>
        <v>-0.31</v>
      </c>
      <c r="Z81" s="21">
        <v>5.3439999999999998E-4</v>
      </c>
      <c r="AA81" s="21" t="e">
        <v>#N/A</v>
      </c>
      <c r="AB81" s="68">
        <f t="shared" si="22"/>
        <v>6.5362816800000004E-3</v>
      </c>
      <c r="AC81" s="7" t="s">
        <v>404</v>
      </c>
      <c r="AD81" s="6" t="s">
        <v>434</v>
      </c>
      <c r="AE81" s="7" t="s">
        <v>19</v>
      </c>
      <c r="AF81" s="7" t="s">
        <v>11</v>
      </c>
      <c r="AG81" s="7" t="s">
        <v>15</v>
      </c>
      <c r="AH81" s="7" t="s">
        <v>16</v>
      </c>
      <c r="AI81" s="7" t="s">
        <v>16</v>
      </c>
      <c r="AJ81" s="6" t="str">
        <f t="shared" si="24"/>
        <v>dim</v>
      </c>
      <c r="AK81" s="6" t="s">
        <v>567</v>
      </c>
      <c r="AL81" s="6" t="s">
        <v>18</v>
      </c>
      <c r="AM81" s="6">
        <f>SUMIF(quality_checklist!A:A,C:C, quality_checklist!E:E)</f>
        <v>14</v>
      </c>
      <c r="AN81" s="5" t="s">
        <v>259</v>
      </c>
    </row>
    <row r="82" spans="1:40" s="37" customFormat="1" x14ac:dyDescent="0.25">
      <c r="A82" s="6">
        <v>81</v>
      </c>
      <c r="B82" s="6">
        <v>23</v>
      </c>
      <c r="C82" s="6">
        <v>25</v>
      </c>
      <c r="D82" s="7">
        <v>25</v>
      </c>
      <c r="E82" s="7">
        <v>0</v>
      </c>
      <c r="F82" s="7">
        <v>0</v>
      </c>
      <c r="G82" s="5" t="s">
        <v>257</v>
      </c>
      <c r="H82" s="5" t="s">
        <v>96</v>
      </c>
      <c r="I82" s="42">
        <v>126</v>
      </c>
      <c r="J82" s="16" t="e">
        <v>#N/A</v>
      </c>
      <c r="K82" s="16" t="e">
        <v>#N/A</v>
      </c>
      <c r="L82" s="6">
        <v>977</v>
      </c>
      <c r="M82" s="16">
        <f t="shared" si="31"/>
        <v>0.61111111111111116</v>
      </c>
      <c r="N82" s="30">
        <v>22.6</v>
      </c>
      <c r="O82" s="5" t="s">
        <v>49</v>
      </c>
      <c r="P82" s="6" t="s">
        <v>54</v>
      </c>
      <c r="Q82" s="5" t="s">
        <v>29</v>
      </c>
      <c r="R82" s="66" t="s">
        <v>46</v>
      </c>
      <c r="S82" s="16">
        <v>0.2</v>
      </c>
      <c r="T82" s="16" t="e">
        <v>#N/A</v>
      </c>
      <c r="U82" s="6" t="s">
        <v>115</v>
      </c>
      <c r="V82" s="6">
        <v>978</v>
      </c>
      <c r="W82" s="24" t="str">
        <f t="shared" si="25"/>
        <v>.</v>
      </c>
      <c r="X82" s="24" t="str">
        <f t="shared" si="18"/>
        <v>.</v>
      </c>
      <c r="Y82" s="21">
        <f t="shared" si="23"/>
        <v>0.2</v>
      </c>
      <c r="Z82" s="21">
        <v>2.6301459999999999E-2</v>
      </c>
      <c r="AA82" s="21" t="e">
        <v>#N/A</v>
      </c>
      <c r="AB82" s="68">
        <f t="shared" si="22"/>
        <v>7.3727999999999997E-3</v>
      </c>
      <c r="AC82" s="7" t="s">
        <v>404</v>
      </c>
      <c r="AD82" s="6" t="s">
        <v>434</v>
      </c>
      <c r="AE82" s="7" t="s">
        <v>20</v>
      </c>
      <c r="AF82" s="7" t="s">
        <v>11</v>
      </c>
      <c r="AG82" s="7" t="s">
        <v>15</v>
      </c>
      <c r="AH82" s="7" t="s">
        <v>16</v>
      </c>
      <c r="AI82" s="7" t="s">
        <v>16</v>
      </c>
      <c r="AJ82" s="6" t="str">
        <f t="shared" si="24"/>
        <v>dim</v>
      </c>
      <c r="AK82" s="6" t="s">
        <v>567</v>
      </c>
      <c r="AL82" s="6" t="s">
        <v>18</v>
      </c>
      <c r="AM82" s="6">
        <f>SUMIF(quality_checklist!A:A,C:C, quality_checklist!E:E)</f>
        <v>14</v>
      </c>
      <c r="AN82" s="5" t="s">
        <v>259</v>
      </c>
    </row>
    <row r="83" spans="1:40" s="90" customFormat="1" x14ac:dyDescent="0.25">
      <c r="A83" s="3">
        <v>82</v>
      </c>
      <c r="B83" s="3">
        <v>23</v>
      </c>
      <c r="C83" s="3">
        <v>25</v>
      </c>
      <c r="D83" s="8">
        <v>25</v>
      </c>
      <c r="E83" s="8">
        <v>45</v>
      </c>
      <c r="F83" s="8">
        <v>1</v>
      </c>
      <c r="G83" s="2" t="s">
        <v>258</v>
      </c>
      <c r="H83" s="2" t="s">
        <v>96</v>
      </c>
      <c r="I83" s="41">
        <v>126</v>
      </c>
      <c r="J83" s="18" t="e">
        <v>#N/A</v>
      </c>
      <c r="K83" s="18" t="e">
        <v>#N/A</v>
      </c>
      <c r="L83" s="3">
        <v>977</v>
      </c>
      <c r="M83" s="18">
        <f t="shared" si="31"/>
        <v>0.61111111111111116</v>
      </c>
      <c r="N83" s="29">
        <v>22.6</v>
      </c>
      <c r="O83" s="2" t="s">
        <v>49</v>
      </c>
      <c r="P83" s="3" t="s">
        <v>54</v>
      </c>
      <c r="Q83" s="2" t="s">
        <v>29</v>
      </c>
      <c r="R83" s="65" t="s">
        <v>46</v>
      </c>
      <c r="S83" s="18">
        <f>AVERAGE(S81:S82)</f>
        <v>-5.4999999999999993E-2</v>
      </c>
      <c r="T83" s="18" t="e">
        <v>#N/A</v>
      </c>
      <c r="U83" s="3" t="s">
        <v>134</v>
      </c>
      <c r="V83" s="3">
        <v>978</v>
      </c>
      <c r="W83" s="25" t="str">
        <f t="shared" si="25"/>
        <v>.</v>
      </c>
      <c r="X83" s="25" t="str">
        <f t="shared" si="18"/>
        <v>.</v>
      </c>
      <c r="Y83" s="22">
        <f t="shared" si="23"/>
        <v>-5.4999999999999993E-2</v>
      </c>
      <c r="Z83" s="22">
        <v>0.54257588999999995</v>
      </c>
      <c r="AA83" s="22" t="e">
        <v>#N/A</v>
      </c>
      <c r="AB83" s="69">
        <f t="shared" si="22"/>
        <v>7.9516732050000007E-3</v>
      </c>
      <c r="AC83" s="8" t="s">
        <v>404</v>
      </c>
      <c r="AD83" s="3" t="s">
        <v>434</v>
      </c>
      <c r="AE83" s="8" t="s">
        <v>433</v>
      </c>
      <c r="AF83" s="8" t="s">
        <v>11</v>
      </c>
      <c r="AG83" s="8" t="s">
        <v>15</v>
      </c>
      <c r="AH83" s="8" t="s">
        <v>16</v>
      </c>
      <c r="AI83" s="8" t="s">
        <v>16</v>
      </c>
      <c r="AJ83" s="3" t="str">
        <f t="shared" si="24"/>
        <v>dim</v>
      </c>
      <c r="AK83" s="3" t="s">
        <v>567</v>
      </c>
      <c r="AL83" s="3" t="s">
        <v>18</v>
      </c>
      <c r="AM83" s="3">
        <f>SUMIF(quality_checklist!A:A,C:C, quality_checklist!E:E)</f>
        <v>14</v>
      </c>
      <c r="AN83" s="2" t="s">
        <v>259</v>
      </c>
    </row>
    <row r="84" spans="1:40" s="93" customFormat="1" x14ac:dyDescent="0.25">
      <c r="A84" s="6">
        <v>83</v>
      </c>
      <c r="B84" s="89">
        <v>24</v>
      </c>
      <c r="C84" s="89">
        <v>26</v>
      </c>
      <c r="D84" s="91">
        <v>26</v>
      </c>
      <c r="E84" s="91">
        <v>0</v>
      </c>
      <c r="F84" s="91">
        <v>0</v>
      </c>
      <c r="G84" s="92" t="s">
        <v>482</v>
      </c>
      <c r="H84" s="93" t="s">
        <v>51</v>
      </c>
      <c r="I84" s="94">
        <v>42</v>
      </c>
      <c r="J84" s="95" t="e">
        <v>#N/A</v>
      </c>
      <c r="K84" s="95" t="e">
        <v>#N/A</v>
      </c>
      <c r="L84" s="89">
        <v>7</v>
      </c>
      <c r="M84" s="95">
        <v>0.59523809523809523</v>
      </c>
      <c r="N84" s="96">
        <v>21.55</v>
      </c>
      <c r="O84" s="92" t="s">
        <v>49</v>
      </c>
      <c r="P84" s="89" t="s">
        <v>484</v>
      </c>
      <c r="Q84" s="92" t="s">
        <v>29</v>
      </c>
      <c r="R84" s="97" t="s">
        <v>46</v>
      </c>
      <c r="S84" s="95">
        <v>-0.09</v>
      </c>
      <c r="T84" s="95" t="e">
        <v>#N/A</v>
      </c>
      <c r="U84" s="89" t="s">
        <v>532</v>
      </c>
      <c r="V84" s="89">
        <v>9</v>
      </c>
      <c r="W84" s="98" t="str">
        <f t="shared" ref="W84:W92" si="32">IF(R84="continuous", ".", X84*1/0.798)</f>
        <v>.</v>
      </c>
      <c r="X84" s="98" t="str">
        <f t="shared" ref="X84:X92" si="33">IF(R84="continuous",".",T84/SQRT(T84^2+4))</f>
        <v>.</v>
      </c>
      <c r="Y84" s="99">
        <f t="shared" si="23"/>
        <v>-0.09</v>
      </c>
      <c r="Z84" s="99">
        <v>0.57611323000000003</v>
      </c>
      <c r="AA84" s="99" t="e">
        <v>#N/A</v>
      </c>
      <c r="AB84" s="100">
        <f t="shared" si="22"/>
        <v>2.3996722195121951E-2</v>
      </c>
      <c r="AC84" s="91" t="s">
        <v>404</v>
      </c>
      <c r="AD84" s="89" t="s">
        <v>434</v>
      </c>
      <c r="AE84" s="91" t="s">
        <v>19</v>
      </c>
      <c r="AF84" s="91" t="s">
        <v>11</v>
      </c>
      <c r="AG84" s="91" t="s">
        <v>30</v>
      </c>
      <c r="AH84" s="91" t="s">
        <v>16</v>
      </c>
      <c r="AI84" s="91" t="s">
        <v>16</v>
      </c>
      <c r="AJ84" s="89" t="str">
        <f t="shared" si="24"/>
        <v>dim</v>
      </c>
      <c r="AK84" s="89" t="s">
        <v>567</v>
      </c>
      <c r="AL84" s="89" t="s">
        <v>18</v>
      </c>
      <c r="AM84" s="6">
        <f>SUMIF(quality_checklist!A:A,C:C, quality_checklist!E:E)</f>
        <v>16</v>
      </c>
      <c r="AN84" s="92"/>
    </row>
    <row r="85" spans="1:40" s="93" customFormat="1" x14ac:dyDescent="0.25">
      <c r="A85" s="6">
        <v>84</v>
      </c>
      <c r="B85" s="89">
        <v>24</v>
      </c>
      <c r="C85" s="89">
        <v>26</v>
      </c>
      <c r="D85" s="91">
        <v>26</v>
      </c>
      <c r="E85" s="91">
        <v>0</v>
      </c>
      <c r="F85" s="91">
        <v>0</v>
      </c>
      <c r="G85" s="92" t="s">
        <v>483</v>
      </c>
      <c r="H85" s="93" t="s">
        <v>51</v>
      </c>
      <c r="I85" s="94">
        <v>42</v>
      </c>
      <c r="J85" s="95" t="e">
        <v>#N/A</v>
      </c>
      <c r="K85" s="95" t="e">
        <v>#N/A</v>
      </c>
      <c r="L85" s="89">
        <v>7</v>
      </c>
      <c r="M85" s="95">
        <v>0.59523809523809523</v>
      </c>
      <c r="N85" s="96">
        <v>21.55</v>
      </c>
      <c r="O85" s="92" t="s">
        <v>49</v>
      </c>
      <c r="P85" s="89" t="s">
        <v>484</v>
      </c>
      <c r="Q85" s="92" t="s">
        <v>29</v>
      </c>
      <c r="R85" s="97" t="s">
        <v>46</v>
      </c>
      <c r="S85" s="95">
        <v>0.09</v>
      </c>
      <c r="T85" s="95" t="e">
        <v>#N/A</v>
      </c>
      <c r="U85" s="89" t="s">
        <v>532</v>
      </c>
      <c r="V85" s="89">
        <v>9</v>
      </c>
      <c r="W85" s="98" t="str">
        <f t="shared" si="32"/>
        <v>.</v>
      </c>
      <c r="X85" s="98" t="str">
        <f t="shared" si="33"/>
        <v>.</v>
      </c>
      <c r="Y85" s="99">
        <f t="shared" si="23"/>
        <v>0.09</v>
      </c>
      <c r="Z85" s="99">
        <v>0.57611323000000003</v>
      </c>
      <c r="AA85" s="99" t="e">
        <v>#N/A</v>
      </c>
      <c r="AB85" s="100">
        <f t="shared" si="22"/>
        <v>2.3996722195121951E-2</v>
      </c>
      <c r="AC85" s="91" t="s">
        <v>404</v>
      </c>
      <c r="AD85" s="89" t="s">
        <v>434</v>
      </c>
      <c r="AE85" s="91" t="s">
        <v>20</v>
      </c>
      <c r="AF85" s="91" t="s">
        <v>11</v>
      </c>
      <c r="AG85" s="91" t="s">
        <v>30</v>
      </c>
      <c r="AH85" s="91" t="s">
        <v>16</v>
      </c>
      <c r="AI85" s="91" t="s">
        <v>16</v>
      </c>
      <c r="AJ85" s="89" t="str">
        <f t="shared" si="24"/>
        <v>dim</v>
      </c>
      <c r="AK85" s="89" t="s">
        <v>567</v>
      </c>
      <c r="AL85" s="89" t="s">
        <v>18</v>
      </c>
      <c r="AM85" s="6">
        <f>SUMIF(quality_checklist!A:A,C:C, quality_checklist!E:E)</f>
        <v>16</v>
      </c>
      <c r="AN85" s="92"/>
    </row>
    <row r="86" spans="1:40" s="90" customFormat="1" x14ac:dyDescent="0.25">
      <c r="A86" s="3">
        <v>85</v>
      </c>
      <c r="B86" s="3">
        <v>24</v>
      </c>
      <c r="C86" s="3">
        <v>26</v>
      </c>
      <c r="D86" s="8">
        <v>26</v>
      </c>
      <c r="E86" s="8">
        <v>46</v>
      </c>
      <c r="F86" s="8">
        <v>1</v>
      </c>
      <c r="G86" s="2" t="s">
        <v>481</v>
      </c>
      <c r="H86" s="90" t="s">
        <v>51</v>
      </c>
      <c r="I86" s="41">
        <v>42</v>
      </c>
      <c r="J86" s="18" t="e">
        <v>#N/A</v>
      </c>
      <c r="K86" s="18" t="e">
        <v>#N/A</v>
      </c>
      <c r="L86" s="3">
        <v>7</v>
      </c>
      <c r="M86" s="18">
        <v>0.59523809523809523</v>
      </c>
      <c r="N86" s="29">
        <v>21.55</v>
      </c>
      <c r="O86" s="2" t="s">
        <v>49</v>
      </c>
      <c r="P86" s="3" t="s">
        <v>484</v>
      </c>
      <c r="Q86" s="2" t="s">
        <v>29</v>
      </c>
      <c r="R86" s="65" t="s">
        <v>46</v>
      </c>
      <c r="S86" s="18">
        <v>0</v>
      </c>
      <c r="T86" s="18" t="e">
        <v>#N/A</v>
      </c>
      <c r="U86" s="3" t="s">
        <v>134</v>
      </c>
      <c r="V86" s="3">
        <v>9</v>
      </c>
      <c r="W86" s="25" t="str">
        <f t="shared" si="32"/>
        <v>.</v>
      </c>
      <c r="X86" s="25" t="str">
        <f t="shared" si="33"/>
        <v>.</v>
      </c>
      <c r="Y86" s="22">
        <f t="shared" si="23"/>
        <v>0</v>
      </c>
      <c r="Z86" s="22">
        <v>1</v>
      </c>
      <c r="AA86" s="22" t="e">
        <v>#N/A</v>
      </c>
      <c r="AB86" s="69">
        <f t="shared" si="22"/>
        <v>2.4390243902439025E-2</v>
      </c>
      <c r="AC86" s="8" t="s">
        <v>404</v>
      </c>
      <c r="AD86" s="3" t="s">
        <v>434</v>
      </c>
      <c r="AE86" s="8" t="s">
        <v>433</v>
      </c>
      <c r="AF86" s="8" t="s">
        <v>11</v>
      </c>
      <c r="AG86" s="8" t="s">
        <v>30</v>
      </c>
      <c r="AH86" s="8" t="s">
        <v>16</v>
      </c>
      <c r="AI86" s="8" t="s">
        <v>16</v>
      </c>
      <c r="AJ86" s="3" t="str">
        <f t="shared" si="24"/>
        <v>dim</v>
      </c>
      <c r="AK86" s="3" t="s">
        <v>567</v>
      </c>
      <c r="AL86" s="3" t="s">
        <v>18</v>
      </c>
      <c r="AM86" s="3">
        <f>SUMIF(quality_checklist!A:A,C:C, quality_checklist!E:E)</f>
        <v>16</v>
      </c>
      <c r="AN86" s="2"/>
    </row>
    <row r="87" spans="1:40" s="93" customFormat="1" x14ac:dyDescent="0.25">
      <c r="A87" s="6">
        <v>86</v>
      </c>
      <c r="B87" s="89">
        <v>25</v>
      </c>
      <c r="C87" s="89">
        <v>27</v>
      </c>
      <c r="D87" s="91">
        <v>27</v>
      </c>
      <c r="E87" s="91">
        <v>0</v>
      </c>
      <c r="F87" s="91">
        <v>0</v>
      </c>
      <c r="G87" s="92" t="s">
        <v>543</v>
      </c>
      <c r="H87" s="93" t="s">
        <v>530</v>
      </c>
      <c r="I87" s="94">
        <v>49</v>
      </c>
      <c r="J87" s="95" t="e">
        <v>#N/A</v>
      </c>
      <c r="K87" s="95" t="e">
        <v>#N/A</v>
      </c>
      <c r="L87" s="89">
        <v>61</v>
      </c>
      <c r="M87" s="95">
        <f>(26/49)</f>
        <v>0.53061224489795922</v>
      </c>
      <c r="N87" s="96">
        <v>69.400000000000006</v>
      </c>
      <c r="O87" s="92" t="s">
        <v>148</v>
      </c>
      <c r="P87" s="89" t="s">
        <v>237</v>
      </c>
      <c r="Q87" s="92" t="s">
        <v>542</v>
      </c>
      <c r="R87" s="97" t="s">
        <v>46</v>
      </c>
      <c r="S87" s="95">
        <v>-0.1466195210863093</v>
      </c>
      <c r="T87" s="95" t="e">
        <v>#N/A</v>
      </c>
      <c r="U87" s="89" t="s">
        <v>98</v>
      </c>
      <c r="V87" s="89" t="s">
        <v>50</v>
      </c>
      <c r="W87" s="98" t="str">
        <f t="shared" si="32"/>
        <v>.</v>
      </c>
      <c r="X87" s="98" t="str">
        <f t="shared" si="33"/>
        <v>.</v>
      </c>
      <c r="Y87" s="21">
        <f t="shared" ref="Y87:Y92" si="34">IF(R87="continuous", S87, IF(R87="categorical-biserial", W87, IF(R87="categorical-point", X87)))</f>
        <v>-0.1466195210863093</v>
      </c>
      <c r="Z87" s="99">
        <v>0.32153986000000001</v>
      </c>
      <c r="AA87" s="99" t="e">
        <v>#N/A</v>
      </c>
      <c r="AB87" s="69">
        <f t="shared" si="22"/>
        <v>1.9947240943555277E-2</v>
      </c>
      <c r="AC87" s="91" t="s">
        <v>404</v>
      </c>
      <c r="AD87" s="89" t="s">
        <v>434</v>
      </c>
      <c r="AE87" s="91" t="s">
        <v>19</v>
      </c>
      <c r="AF87" s="91" t="s">
        <v>11</v>
      </c>
      <c r="AG87" s="91" t="s">
        <v>571</v>
      </c>
      <c r="AH87" s="91" t="s">
        <v>16</v>
      </c>
      <c r="AI87" s="91" t="s">
        <v>16</v>
      </c>
      <c r="AJ87" s="89" t="str">
        <f t="shared" ref="AJ87:AJ92" si="35">IF(R87 = "continuous", "dim", "cat")</f>
        <v>dim</v>
      </c>
      <c r="AK87" s="89" t="s">
        <v>567</v>
      </c>
      <c r="AL87" s="89" t="s">
        <v>18</v>
      </c>
      <c r="AM87" s="6">
        <f>SUMIF(quality_checklist!A:A,C:C, quality_checklist!E:E)</f>
        <v>15</v>
      </c>
      <c r="AN87" s="92" t="s">
        <v>555</v>
      </c>
    </row>
    <row r="88" spans="1:40" s="93" customFormat="1" x14ac:dyDescent="0.25">
      <c r="A88" s="6">
        <v>87</v>
      </c>
      <c r="B88" s="89">
        <v>25</v>
      </c>
      <c r="C88" s="89">
        <v>27</v>
      </c>
      <c r="D88" s="91">
        <v>27</v>
      </c>
      <c r="E88" s="91">
        <v>0</v>
      </c>
      <c r="F88" s="91">
        <v>0</v>
      </c>
      <c r="G88" s="92" t="s">
        <v>544</v>
      </c>
      <c r="H88" s="93" t="s">
        <v>530</v>
      </c>
      <c r="I88" s="94">
        <v>49</v>
      </c>
      <c r="J88" s="95" t="e">
        <v>#N/A</v>
      </c>
      <c r="K88" s="95" t="e">
        <v>#N/A</v>
      </c>
      <c r="L88" s="89">
        <v>61</v>
      </c>
      <c r="M88" s="95">
        <f>(26/49)</f>
        <v>0.53061224489795922</v>
      </c>
      <c r="N88" s="96">
        <v>69.400000000000006</v>
      </c>
      <c r="O88" s="92" t="s">
        <v>148</v>
      </c>
      <c r="P88" s="89" t="s">
        <v>237</v>
      </c>
      <c r="Q88" s="92" t="s">
        <v>542</v>
      </c>
      <c r="R88" s="97" t="s">
        <v>46</v>
      </c>
      <c r="S88" s="95">
        <v>-6.2692938069150203E-2</v>
      </c>
      <c r="T88" s="95" t="e">
        <v>#N/A</v>
      </c>
      <c r="U88" s="89" t="s">
        <v>98</v>
      </c>
      <c r="V88" s="89" t="s">
        <v>50</v>
      </c>
      <c r="W88" s="98" t="str">
        <f t="shared" si="32"/>
        <v>.</v>
      </c>
      <c r="X88" s="98" t="str">
        <f t="shared" si="33"/>
        <v>.</v>
      </c>
      <c r="Y88" s="21">
        <f t="shared" si="34"/>
        <v>-6.2692938069150203E-2</v>
      </c>
      <c r="Z88" s="99">
        <v>0.67218391</v>
      </c>
      <c r="AA88" s="99" t="e">
        <v>#N/A</v>
      </c>
      <c r="AB88" s="69">
        <f t="shared" si="22"/>
        <v>2.0669888314831693E-2</v>
      </c>
      <c r="AC88" s="91" t="s">
        <v>404</v>
      </c>
      <c r="AD88" s="89" t="s">
        <v>434</v>
      </c>
      <c r="AE88" s="91" t="s">
        <v>20</v>
      </c>
      <c r="AF88" s="91" t="s">
        <v>11</v>
      </c>
      <c r="AG88" s="91" t="s">
        <v>571</v>
      </c>
      <c r="AH88" s="91" t="s">
        <v>16</v>
      </c>
      <c r="AI88" s="91" t="s">
        <v>16</v>
      </c>
      <c r="AJ88" s="89" t="str">
        <f t="shared" si="35"/>
        <v>dim</v>
      </c>
      <c r="AK88" s="89" t="s">
        <v>567</v>
      </c>
      <c r="AL88" s="89" t="s">
        <v>18</v>
      </c>
      <c r="AM88" s="6">
        <f>SUMIF(quality_checklist!A:A,C:C, quality_checklist!E:E)</f>
        <v>15</v>
      </c>
      <c r="AN88" s="92" t="s">
        <v>555</v>
      </c>
    </row>
    <row r="89" spans="1:40" s="90" customFormat="1" x14ac:dyDescent="0.25">
      <c r="A89" s="3">
        <v>88</v>
      </c>
      <c r="B89" s="3">
        <v>25</v>
      </c>
      <c r="C89" s="3">
        <v>27</v>
      </c>
      <c r="D89" s="8">
        <v>27</v>
      </c>
      <c r="E89" s="8">
        <v>47</v>
      </c>
      <c r="F89" s="8">
        <v>1</v>
      </c>
      <c r="G89" s="2" t="s">
        <v>545</v>
      </c>
      <c r="H89" s="90" t="s">
        <v>530</v>
      </c>
      <c r="I89" s="41">
        <v>49</v>
      </c>
      <c r="J89" s="18" t="e">
        <v>#N/A</v>
      </c>
      <c r="K89" s="18" t="e">
        <v>#N/A</v>
      </c>
      <c r="L89" s="3">
        <v>61</v>
      </c>
      <c r="M89" s="18">
        <f>(26/49)</f>
        <v>0.53061224489795922</v>
      </c>
      <c r="N89" s="29">
        <v>69.400000000000006</v>
      </c>
      <c r="O89" s="2" t="s">
        <v>148</v>
      </c>
      <c r="P89" s="3" t="s">
        <v>237</v>
      </c>
      <c r="Q89" s="2" t="s">
        <v>542</v>
      </c>
      <c r="R89" s="65" t="s">
        <v>46</v>
      </c>
      <c r="S89" s="18">
        <f>AVERAGE(S87:S88)</f>
        <v>-0.10465622957772974</v>
      </c>
      <c r="T89" s="18" t="e">
        <v>#N/A</v>
      </c>
      <c r="U89" s="3" t="s">
        <v>134</v>
      </c>
      <c r="V89" s="3" t="s">
        <v>50</v>
      </c>
      <c r="W89" s="25" t="str">
        <f t="shared" si="32"/>
        <v>.</v>
      </c>
      <c r="X89" s="25" t="str">
        <f t="shared" si="33"/>
        <v>.</v>
      </c>
      <c r="Y89" s="22">
        <f t="shared" si="34"/>
        <v>-0.10465622957772974</v>
      </c>
      <c r="Z89" s="22">
        <v>0.47965249999999998</v>
      </c>
      <c r="AA89" s="22" t="e">
        <v>#N/A</v>
      </c>
      <c r="AB89" s="69">
        <f t="shared" si="22"/>
        <v>2.0379460704534152E-2</v>
      </c>
      <c r="AC89" s="8" t="s">
        <v>404</v>
      </c>
      <c r="AD89" s="3" t="s">
        <v>434</v>
      </c>
      <c r="AE89" s="8" t="s">
        <v>433</v>
      </c>
      <c r="AF89" s="8" t="s">
        <v>11</v>
      </c>
      <c r="AG89" s="8" t="s">
        <v>571</v>
      </c>
      <c r="AH89" s="8" t="s">
        <v>16</v>
      </c>
      <c r="AI89" s="8" t="s">
        <v>16</v>
      </c>
      <c r="AJ89" s="3" t="str">
        <f t="shared" si="35"/>
        <v>dim</v>
      </c>
      <c r="AK89" s="3" t="s">
        <v>567</v>
      </c>
      <c r="AL89" s="3" t="s">
        <v>18</v>
      </c>
      <c r="AM89" s="6">
        <f>SUMIF(quality_checklist!A:A,C:C, quality_checklist!E:E)</f>
        <v>15</v>
      </c>
      <c r="AN89" s="2" t="s">
        <v>555</v>
      </c>
    </row>
    <row r="90" spans="1:40" s="93" customFormat="1" x14ac:dyDescent="0.25">
      <c r="A90" s="6">
        <v>89</v>
      </c>
      <c r="B90" s="89">
        <v>25</v>
      </c>
      <c r="C90" s="89">
        <v>27</v>
      </c>
      <c r="D90" s="91">
        <v>28</v>
      </c>
      <c r="E90" s="91">
        <v>0</v>
      </c>
      <c r="F90" s="91">
        <v>0</v>
      </c>
      <c r="G90" s="92" t="s">
        <v>546</v>
      </c>
      <c r="H90" s="93" t="s">
        <v>531</v>
      </c>
      <c r="I90" s="94">
        <v>51</v>
      </c>
      <c r="J90" s="95" t="e">
        <v>#N/A</v>
      </c>
      <c r="K90" s="95" t="e">
        <v>#N/A</v>
      </c>
      <c r="L90" s="89">
        <v>61</v>
      </c>
      <c r="M90" s="95">
        <f>(26/51)</f>
        <v>0.50980392156862742</v>
      </c>
      <c r="N90" s="96">
        <v>39.5</v>
      </c>
      <c r="O90" s="92" t="s">
        <v>148</v>
      </c>
      <c r="P90" s="89" t="s">
        <v>237</v>
      </c>
      <c r="Q90" s="92" t="s">
        <v>542</v>
      </c>
      <c r="R90" s="97" t="s">
        <v>46</v>
      </c>
      <c r="S90" s="95">
        <v>2.7154529998567208E-2</v>
      </c>
      <c r="T90" s="95" t="e">
        <v>#N/A</v>
      </c>
      <c r="U90" s="89" t="s">
        <v>98</v>
      </c>
      <c r="V90" s="89" t="s">
        <v>50</v>
      </c>
      <c r="W90" s="98" t="str">
        <f t="shared" si="32"/>
        <v>.</v>
      </c>
      <c r="X90" s="98" t="str">
        <f t="shared" si="33"/>
        <v>.</v>
      </c>
      <c r="Y90" s="21">
        <f t="shared" si="34"/>
        <v>2.7154529998567208E-2</v>
      </c>
      <c r="Z90" s="99">
        <v>0.85149849</v>
      </c>
      <c r="AA90" s="99" t="e">
        <v>#N/A</v>
      </c>
      <c r="AB90" s="69">
        <f t="shared" si="22"/>
        <v>1.9970516134268358E-2</v>
      </c>
      <c r="AC90" s="91" t="s">
        <v>404</v>
      </c>
      <c r="AD90" s="89" t="s">
        <v>434</v>
      </c>
      <c r="AE90" s="91" t="s">
        <v>19</v>
      </c>
      <c r="AF90" s="91" t="s">
        <v>11</v>
      </c>
      <c r="AG90" s="91" t="s">
        <v>571</v>
      </c>
      <c r="AH90" s="91" t="s">
        <v>16</v>
      </c>
      <c r="AI90" s="91" t="s">
        <v>16</v>
      </c>
      <c r="AJ90" s="89" t="str">
        <f t="shared" si="35"/>
        <v>dim</v>
      </c>
      <c r="AK90" s="89" t="s">
        <v>567</v>
      </c>
      <c r="AL90" s="89" t="s">
        <v>18</v>
      </c>
      <c r="AM90" s="6">
        <f>SUMIF(quality_checklist!A:A,C:C, quality_checklist!E:E)</f>
        <v>15</v>
      </c>
      <c r="AN90" s="92" t="s">
        <v>555</v>
      </c>
    </row>
    <row r="91" spans="1:40" s="93" customFormat="1" x14ac:dyDescent="0.25">
      <c r="A91" s="6">
        <v>90</v>
      </c>
      <c r="B91" s="89">
        <v>25</v>
      </c>
      <c r="C91" s="89">
        <v>27</v>
      </c>
      <c r="D91" s="91">
        <v>28</v>
      </c>
      <c r="E91" s="91">
        <v>0</v>
      </c>
      <c r="F91" s="91">
        <v>0</v>
      </c>
      <c r="G91" s="92" t="s">
        <v>547</v>
      </c>
      <c r="H91" s="93" t="s">
        <v>531</v>
      </c>
      <c r="I91" s="94">
        <v>51</v>
      </c>
      <c r="J91" s="95" t="e">
        <v>#N/A</v>
      </c>
      <c r="K91" s="95" t="e">
        <v>#N/A</v>
      </c>
      <c r="L91" s="89">
        <v>61</v>
      </c>
      <c r="M91" s="95">
        <f>(26/51)</f>
        <v>0.50980392156862742</v>
      </c>
      <c r="N91" s="96">
        <v>39.5</v>
      </c>
      <c r="O91" s="92" t="s">
        <v>148</v>
      </c>
      <c r="P91" s="89" t="s">
        <v>237</v>
      </c>
      <c r="Q91" s="92" t="s">
        <v>542</v>
      </c>
      <c r="R91" s="97" t="s">
        <v>46</v>
      </c>
      <c r="S91" s="95">
        <v>3.4147826581057784E-2</v>
      </c>
      <c r="T91" s="95" t="e">
        <v>#N/A</v>
      </c>
      <c r="U91" s="89" t="s">
        <v>98</v>
      </c>
      <c r="V91" s="89" t="s">
        <v>50</v>
      </c>
      <c r="W91" s="98" t="str">
        <f t="shared" si="32"/>
        <v>.</v>
      </c>
      <c r="X91" s="98" t="str">
        <f t="shared" si="33"/>
        <v>.</v>
      </c>
      <c r="Y91" s="21">
        <f t="shared" si="34"/>
        <v>3.4147826581057784E-2</v>
      </c>
      <c r="Z91" s="99">
        <v>0.81387580999999998</v>
      </c>
      <c r="AA91" s="99" t="e">
        <v>#N/A</v>
      </c>
      <c r="AB91" s="69">
        <f t="shared" si="22"/>
        <v>1.9953384232165878E-2</v>
      </c>
      <c r="AC91" s="91" t="s">
        <v>404</v>
      </c>
      <c r="AD91" s="89" t="s">
        <v>434</v>
      </c>
      <c r="AE91" s="91" t="s">
        <v>20</v>
      </c>
      <c r="AF91" s="91" t="s">
        <v>11</v>
      </c>
      <c r="AG91" s="91" t="s">
        <v>571</v>
      </c>
      <c r="AH91" s="91" t="s">
        <v>16</v>
      </c>
      <c r="AI91" s="91" t="s">
        <v>16</v>
      </c>
      <c r="AJ91" s="89" t="str">
        <f t="shared" si="35"/>
        <v>dim</v>
      </c>
      <c r="AK91" s="89" t="s">
        <v>567</v>
      </c>
      <c r="AL91" s="89" t="s">
        <v>18</v>
      </c>
      <c r="AM91" s="6">
        <f>SUMIF(quality_checklist!A:A,C:C, quality_checklist!E:E)</f>
        <v>15</v>
      </c>
      <c r="AN91" s="92" t="s">
        <v>555</v>
      </c>
    </row>
    <row r="92" spans="1:40" s="90" customFormat="1" x14ac:dyDescent="0.25">
      <c r="A92" s="3">
        <v>91</v>
      </c>
      <c r="B92" s="3">
        <v>25</v>
      </c>
      <c r="C92" s="3">
        <v>27</v>
      </c>
      <c r="D92" s="8">
        <v>28</v>
      </c>
      <c r="E92" s="8">
        <v>48</v>
      </c>
      <c r="F92" s="8">
        <v>1</v>
      </c>
      <c r="G92" s="2" t="s">
        <v>548</v>
      </c>
      <c r="H92" s="90" t="s">
        <v>531</v>
      </c>
      <c r="I92" s="41">
        <v>51</v>
      </c>
      <c r="J92" s="18" t="e">
        <v>#N/A</v>
      </c>
      <c r="K92" s="18" t="e">
        <v>#N/A</v>
      </c>
      <c r="L92" s="3">
        <v>61</v>
      </c>
      <c r="M92" s="18">
        <f>(26/51)</f>
        <v>0.50980392156862742</v>
      </c>
      <c r="N92" s="29">
        <v>39.5</v>
      </c>
      <c r="O92" s="2" t="s">
        <v>148</v>
      </c>
      <c r="P92" s="3" t="s">
        <v>237</v>
      </c>
      <c r="Q92" s="2" t="s">
        <v>542</v>
      </c>
      <c r="R92" s="65" t="s">
        <v>46</v>
      </c>
      <c r="S92" s="18">
        <f>AVERAGE(S90:S91)</f>
        <v>3.0651178289812495E-2</v>
      </c>
      <c r="T92" s="18" t="e">
        <v>#N/A</v>
      </c>
      <c r="U92" s="3" t="s">
        <v>134</v>
      </c>
      <c r="V92" s="3" t="s">
        <v>50</v>
      </c>
      <c r="W92" s="25" t="str">
        <f t="shared" si="32"/>
        <v>.</v>
      </c>
      <c r="X92" s="25" t="str">
        <f t="shared" si="33"/>
        <v>.</v>
      </c>
      <c r="Y92" s="22">
        <f t="shared" si="34"/>
        <v>3.0651178289812495E-2</v>
      </c>
      <c r="Z92" s="22">
        <v>0.83263980000000004</v>
      </c>
      <c r="AA92" s="22" t="e">
        <v>#N/A</v>
      </c>
      <c r="AB92" s="69">
        <f t="shared" si="22"/>
        <v>1.9962437863784818E-2</v>
      </c>
      <c r="AC92" s="8" t="s">
        <v>404</v>
      </c>
      <c r="AD92" s="3" t="s">
        <v>434</v>
      </c>
      <c r="AE92" s="8" t="s">
        <v>433</v>
      </c>
      <c r="AF92" s="8" t="s">
        <v>11</v>
      </c>
      <c r="AG92" s="8" t="s">
        <v>571</v>
      </c>
      <c r="AH92" s="8" t="s">
        <v>16</v>
      </c>
      <c r="AI92" s="8" t="s">
        <v>16</v>
      </c>
      <c r="AJ92" s="3" t="str">
        <f t="shared" si="35"/>
        <v>dim</v>
      </c>
      <c r="AK92" s="3" t="s">
        <v>567</v>
      </c>
      <c r="AL92" s="3" t="s">
        <v>18</v>
      </c>
      <c r="AM92" s="3">
        <f>SUMIF(quality_checklist!A:A,C:C, quality_checklist!E:E)</f>
        <v>15</v>
      </c>
      <c r="AN92" s="2" t="s">
        <v>555</v>
      </c>
    </row>
    <row r="93" spans="1:40" s="93" customFormat="1" x14ac:dyDescent="0.25">
      <c r="A93" s="101">
        <v>92</v>
      </c>
      <c r="B93" s="89">
        <v>25</v>
      </c>
      <c r="C93" s="89">
        <v>27</v>
      </c>
      <c r="D93" s="91">
        <v>27</v>
      </c>
      <c r="E93" s="91">
        <v>0</v>
      </c>
      <c r="F93" s="91">
        <v>0</v>
      </c>
      <c r="G93" s="92" t="s">
        <v>549</v>
      </c>
      <c r="H93" s="93" t="s">
        <v>530</v>
      </c>
      <c r="I93" s="94">
        <v>49</v>
      </c>
      <c r="J93" s="95" t="e">
        <v>#N/A</v>
      </c>
      <c r="K93" s="95" t="e">
        <v>#N/A</v>
      </c>
      <c r="L93" s="89">
        <v>61</v>
      </c>
      <c r="M93" s="95">
        <f>(26/49)</f>
        <v>0.53061224489795922</v>
      </c>
      <c r="N93" s="96">
        <v>69.400000000000006</v>
      </c>
      <c r="O93" s="92" t="s">
        <v>148</v>
      </c>
      <c r="P93" s="89" t="s">
        <v>237</v>
      </c>
      <c r="Q93" s="93" t="s">
        <v>5</v>
      </c>
      <c r="R93" s="97" t="s">
        <v>46</v>
      </c>
      <c r="S93" s="95">
        <v>-0.13500000000000001</v>
      </c>
      <c r="T93" s="95" t="e">
        <v>#N/A</v>
      </c>
      <c r="U93" s="89" t="s">
        <v>98</v>
      </c>
      <c r="V93" s="89" t="s">
        <v>50</v>
      </c>
      <c r="W93" s="98" t="str">
        <f t="shared" ref="W93:W98" si="36">IF(R93="continuous", ".", X93*1/0.798)</f>
        <v>.</v>
      </c>
      <c r="X93" s="98" t="str">
        <f t="shared" ref="X93:X98" si="37">IF(R93="continuous",".",T93/SQRT(T93^2+4))</f>
        <v>.</v>
      </c>
      <c r="Y93" s="21">
        <f t="shared" si="23"/>
        <v>-0.13500000000000001</v>
      </c>
      <c r="Z93" s="99">
        <v>0.3615331</v>
      </c>
      <c r="AA93" s="99" t="e">
        <v>#N/A</v>
      </c>
      <c r="AB93" s="69">
        <f t="shared" si="22"/>
        <v>2.0080878138020831E-2</v>
      </c>
      <c r="AC93" s="91" t="s">
        <v>404</v>
      </c>
      <c r="AD93" s="89" t="s">
        <v>434</v>
      </c>
      <c r="AE93" s="91" t="s">
        <v>19</v>
      </c>
      <c r="AF93" s="91" t="s">
        <v>10</v>
      </c>
      <c r="AG93" s="91" t="s">
        <v>571</v>
      </c>
      <c r="AH93" s="7" t="s">
        <v>17</v>
      </c>
      <c r="AI93" s="91" t="s">
        <v>16</v>
      </c>
      <c r="AJ93" s="89" t="str">
        <f t="shared" si="24"/>
        <v>dim</v>
      </c>
      <c r="AK93" s="89" t="s">
        <v>567</v>
      </c>
      <c r="AL93" s="89" t="s">
        <v>18</v>
      </c>
      <c r="AM93" s="6">
        <f>SUMIF(quality_checklist!A:A,C:C, quality_checklist!E:E)</f>
        <v>15</v>
      </c>
      <c r="AN93" s="92" t="s">
        <v>534</v>
      </c>
    </row>
    <row r="94" spans="1:40" s="93" customFormat="1" x14ac:dyDescent="0.25">
      <c r="A94" s="101">
        <v>93</v>
      </c>
      <c r="B94" s="89">
        <v>25</v>
      </c>
      <c r="C94" s="89">
        <v>27</v>
      </c>
      <c r="D94" s="91">
        <v>27</v>
      </c>
      <c r="E94" s="91">
        <v>0</v>
      </c>
      <c r="F94" s="91">
        <v>0</v>
      </c>
      <c r="G94" s="92" t="s">
        <v>550</v>
      </c>
      <c r="H94" s="93" t="s">
        <v>530</v>
      </c>
      <c r="I94" s="94">
        <v>49</v>
      </c>
      <c r="J94" s="95" t="e">
        <v>#N/A</v>
      </c>
      <c r="K94" s="95" t="e">
        <v>#N/A</v>
      </c>
      <c r="L94" s="89">
        <v>61</v>
      </c>
      <c r="M94" s="95">
        <f>(26/49)</f>
        <v>0.53061224489795922</v>
      </c>
      <c r="N94" s="96">
        <v>69.400000000000006</v>
      </c>
      <c r="O94" s="92" t="s">
        <v>148</v>
      </c>
      <c r="P94" s="89" t="s">
        <v>237</v>
      </c>
      <c r="Q94" s="93" t="s">
        <v>5</v>
      </c>
      <c r="R94" s="97" t="s">
        <v>46</v>
      </c>
      <c r="S94" s="95">
        <v>-0.10299999999999999</v>
      </c>
      <c r="T94" s="95" t="e">
        <v>#N/A</v>
      </c>
      <c r="U94" s="89" t="s">
        <v>98</v>
      </c>
      <c r="V94" s="89" t="s">
        <v>50</v>
      </c>
      <c r="W94" s="98" t="str">
        <f t="shared" si="36"/>
        <v>.</v>
      </c>
      <c r="X94" s="98" t="str">
        <f t="shared" si="37"/>
        <v>.</v>
      </c>
      <c r="Y94" s="21">
        <f t="shared" si="23"/>
        <v>-0.10299999999999999</v>
      </c>
      <c r="Z94" s="99">
        <v>0.48664664000000002</v>
      </c>
      <c r="AA94" s="99" t="e">
        <v>#N/A</v>
      </c>
      <c r="AB94" s="69">
        <f t="shared" si="22"/>
        <v>2.0393636476687502E-2</v>
      </c>
      <c r="AC94" s="91" t="s">
        <v>404</v>
      </c>
      <c r="AD94" s="89" t="s">
        <v>434</v>
      </c>
      <c r="AE94" s="91" t="s">
        <v>20</v>
      </c>
      <c r="AF94" s="91" t="s">
        <v>10</v>
      </c>
      <c r="AG94" s="91" t="s">
        <v>571</v>
      </c>
      <c r="AH94" s="7" t="s">
        <v>17</v>
      </c>
      <c r="AI94" s="91" t="s">
        <v>16</v>
      </c>
      <c r="AJ94" s="89" t="str">
        <f t="shared" si="24"/>
        <v>dim</v>
      </c>
      <c r="AK94" s="89" t="s">
        <v>567</v>
      </c>
      <c r="AL94" s="89" t="s">
        <v>18</v>
      </c>
      <c r="AM94" s="6">
        <f>SUMIF(quality_checklist!A:A,C:C, quality_checklist!E:E)</f>
        <v>15</v>
      </c>
      <c r="AN94" s="92" t="s">
        <v>534</v>
      </c>
    </row>
    <row r="95" spans="1:40" s="90" customFormat="1" x14ac:dyDescent="0.25">
      <c r="A95" s="3">
        <v>94</v>
      </c>
      <c r="B95" s="3">
        <v>25</v>
      </c>
      <c r="C95" s="3">
        <v>27</v>
      </c>
      <c r="D95" s="8">
        <v>27</v>
      </c>
      <c r="E95" s="8">
        <v>49</v>
      </c>
      <c r="F95" s="8">
        <v>1</v>
      </c>
      <c r="G95" s="2" t="s">
        <v>551</v>
      </c>
      <c r="H95" s="90" t="s">
        <v>530</v>
      </c>
      <c r="I95" s="41">
        <v>49</v>
      </c>
      <c r="J95" s="18" t="e">
        <v>#N/A</v>
      </c>
      <c r="K95" s="18" t="e">
        <v>#N/A</v>
      </c>
      <c r="L95" s="3">
        <v>61</v>
      </c>
      <c r="M95" s="18">
        <f>(26/49)</f>
        <v>0.53061224489795922</v>
      </c>
      <c r="N95" s="29">
        <v>69.400000000000006</v>
      </c>
      <c r="O95" s="2" t="s">
        <v>148</v>
      </c>
      <c r="P95" s="3" t="s">
        <v>237</v>
      </c>
      <c r="Q95" s="90" t="s">
        <v>5</v>
      </c>
      <c r="R95" s="65" t="s">
        <v>46</v>
      </c>
      <c r="S95" s="18">
        <f>AVERAGE(S93:S94)</f>
        <v>-0.11899999999999999</v>
      </c>
      <c r="T95" s="18" t="e">
        <v>#N/A</v>
      </c>
      <c r="U95" s="3" t="s">
        <v>134</v>
      </c>
      <c r="V95" s="3" t="s">
        <v>50</v>
      </c>
      <c r="W95" s="25" t="str">
        <f t="shared" si="36"/>
        <v>.</v>
      </c>
      <c r="X95" s="25" t="str">
        <f t="shared" si="37"/>
        <v>.</v>
      </c>
      <c r="Y95" s="22">
        <f t="shared" si="23"/>
        <v>-0.11899999999999999</v>
      </c>
      <c r="Z95" s="22">
        <v>0.42140312000000002</v>
      </c>
      <c r="AA95" s="22" t="e">
        <v>#N/A</v>
      </c>
      <c r="AB95" s="69">
        <f t="shared" si="22"/>
        <v>2.0247469456687501E-2</v>
      </c>
      <c r="AC95" s="8" t="s">
        <v>404</v>
      </c>
      <c r="AD95" s="3" t="s">
        <v>434</v>
      </c>
      <c r="AE95" s="8" t="s">
        <v>433</v>
      </c>
      <c r="AF95" s="8" t="s">
        <v>10</v>
      </c>
      <c r="AG95" s="8" t="s">
        <v>571</v>
      </c>
      <c r="AH95" s="8" t="s">
        <v>17</v>
      </c>
      <c r="AI95" s="8" t="s">
        <v>16</v>
      </c>
      <c r="AJ95" s="3" t="str">
        <f t="shared" si="24"/>
        <v>dim</v>
      </c>
      <c r="AK95" s="3" t="s">
        <v>567</v>
      </c>
      <c r="AL95" s="3" t="s">
        <v>18</v>
      </c>
      <c r="AM95" s="3">
        <f>SUMIF(quality_checklist!A:A,C:C, quality_checklist!E:E)</f>
        <v>15</v>
      </c>
      <c r="AN95" s="2" t="s">
        <v>534</v>
      </c>
    </row>
    <row r="96" spans="1:40" s="93" customFormat="1" x14ac:dyDescent="0.25">
      <c r="A96" s="101">
        <v>95</v>
      </c>
      <c r="B96" s="89">
        <v>25</v>
      </c>
      <c r="C96" s="89">
        <v>27</v>
      </c>
      <c r="D96" s="91">
        <v>28</v>
      </c>
      <c r="E96" s="91">
        <v>0</v>
      </c>
      <c r="F96" s="91">
        <v>0</v>
      </c>
      <c r="G96" s="92" t="s">
        <v>552</v>
      </c>
      <c r="H96" s="93" t="s">
        <v>531</v>
      </c>
      <c r="I96" s="94">
        <v>51</v>
      </c>
      <c r="J96" s="95" t="e">
        <v>#N/A</v>
      </c>
      <c r="K96" s="95" t="e">
        <v>#N/A</v>
      </c>
      <c r="L96" s="89">
        <v>61</v>
      </c>
      <c r="M96" s="95">
        <f>(26/51)</f>
        <v>0.50980392156862742</v>
      </c>
      <c r="N96" s="96">
        <v>39.5</v>
      </c>
      <c r="O96" s="92" t="s">
        <v>148</v>
      </c>
      <c r="P96" s="89" t="s">
        <v>237</v>
      </c>
      <c r="Q96" s="93" t="s">
        <v>5</v>
      </c>
      <c r="R96" s="97" t="s">
        <v>46</v>
      </c>
      <c r="S96" s="95">
        <v>-0.1</v>
      </c>
      <c r="T96" s="95" t="e">
        <v>#N/A</v>
      </c>
      <c r="U96" s="89" t="s">
        <v>98</v>
      </c>
      <c r="V96" s="89" t="s">
        <v>50</v>
      </c>
      <c r="W96" s="98" t="str">
        <f t="shared" si="36"/>
        <v>.</v>
      </c>
      <c r="X96" s="98" t="str">
        <f t="shared" si="37"/>
        <v>.</v>
      </c>
      <c r="Y96" s="21">
        <f t="shared" si="23"/>
        <v>-0.1</v>
      </c>
      <c r="Z96" s="99">
        <v>0.49018339</v>
      </c>
      <c r="AA96" s="99" t="e">
        <v>#N/A</v>
      </c>
      <c r="AB96" s="69">
        <f t="shared" si="22"/>
        <v>1.9601999999999998E-2</v>
      </c>
      <c r="AC96" s="91" t="s">
        <v>404</v>
      </c>
      <c r="AD96" s="89" t="s">
        <v>434</v>
      </c>
      <c r="AE96" s="91" t="s">
        <v>19</v>
      </c>
      <c r="AF96" s="91" t="s">
        <v>10</v>
      </c>
      <c r="AG96" s="91" t="s">
        <v>571</v>
      </c>
      <c r="AH96" s="7" t="s">
        <v>17</v>
      </c>
      <c r="AI96" s="91" t="s">
        <v>16</v>
      </c>
      <c r="AJ96" s="89" t="str">
        <f t="shared" si="24"/>
        <v>dim</v>
      </c>
      <c r="AK96" s="89" t="s">
        <v>567</v>
      </c>
      <c r="AL96" s="89" t="s">
        <v>18</v>
      </c>
      <c r="AM96" s="6">
        <f>SUMIF(quality_checklist!A:A,C:C, quality_checklist!E:E)</f>
        <v>15</v>
      </c>
      <c r="AN96" s="92" t="s">
        <v>534</v>
      </c>
    </row>
    <row r="97" spans="1:40" s="93" customFormat="1" x14ac:dyDescent="0.25">
      <c r="A97" s="101">
        <v>96</v>
      </c>
      <c r="B97" s="89">
        <v>25</v>
      </c>
      <c r="C97" s="89">
        <v>27</v>
      </c>
      <c r="D97" s="91">
        <v>28</v>
      </c>
      <c r="E97" s="91">
        <v>0</v>
      </c>
      <c r="F97" s="91">
        <v>0</v>
      </c>
      <c r="G97" s="92" t="s">
        <v>553</v>
      </c>
      <c r="H97" s="93" t="s">
        <v>531</v>
      </c>
      <c r="I97" s="94">
        <v>51</v>
      </c>
      <c r="J97" s="95" t="e">
        <v>#N/A</v>
      </c>
      <c r="K97" s="95" t="e">
        <v>#N/A</v>
      </c>
      <c r="L97" s="89">
        <v>61</v>
      </c>
      <c r="M97" s="95">
        <f>(26/51)</f>
        <v>0.50980392156862742</v>
      </c>
      <c r="N97" s="96">
        <v>39.5</v>
      </c>
      <c r="O97" s="92" t="s">
        <v>148</v>
      </c>
      <c r="P97" s="89" t="s">
        <v>237</v>
      </c>
      <c r="Q97" s="93" t="s">
        <v>5</v>
      </c>
      <c r="R97" s="97" t="s">
        <v>46</v>
      </c>
      <c r="S97" s="95">
        <v>-0.10100000000000001</v>
      </c>
      <c r="T97" s="95" t="e">
        <v>#N/A</v>
      </c>
      <c r="U97" s="89" t="s">
        <v>98</v>
      </c>
      <c r="V97" s="89" t="s">
        <v>50</v>
      </c>
      <c r="W97" s="98" t="str">
        <f t="shared" si="36"/>
        <v>.</v>
      </c>
      <c r="X97" s="98" t="str">
        <f t="shared" si="37"/>
        <v>.</v>
      </c>
      <c r="Y97" s="21">
        <f t="shared" si="23"/>
        <v>-0.10100000000000001</v>
      </c>
      <c r="Z97" s="99">
        <v>0.48584616000000003</v>
      </c>
      <c r="AA97" s="99" t="e">
        <v>#N/A</v>
      </c>
      <c r="AB97" s="69">
        <f t="shared" si="22"/>
        <v>1.959404120802E-2</v>
      </c>
      <c r="AC97" s="91" t="s">
        <v>404</v>
      </c>
      <c r="AD97" s="89" t="s">
        <v>434</v>
      </c>
      <c r="AE97" s="91" t="s">
        <v>20</v>
      </c>
      <c r="AF97" s="91" t="s">
        <v>10</v>
      </c>
      <c r="AG97" s="91" t="s">
        <v>571</v>
      </c>
      <c r="AH97" s="7" t="s">
        <v>17</v>
      </c>
      <c r="AI97" s="91" t="s">
        <v>16</v>
      </c>
      <c r="AJ97" s="89" t="str">
        <f t="shared" si="24"/>
        <v>dim</v>
      </c>
      <c r="AK97" s="89" t="s">
        <v>567</v>
      </c>
      <c r="AL97" s="89" t="s">
        <v>18</v>
      </c>
      <c r="AM97" s="6">
        <f>SUMIF(quality_checklist!A:A,C:C, quality_checklist!E:E)</f>
        <v>15</v>
      </c>
      <c r="AN97" s="92" t="s">
        <v>534</v>
      </c>
    </row>
    <row r="98" spans="1:40" s="90" customFormat="1" x14ac:dyDescent="0.25">
      <c r="A98" s="3">
        <v>97</v>
      </c>
      <c r="B98" s="3">
        <v>25</v>
      </c>
      <c r="C98" s="3">
        <v>27</v>
      </c>
      <c r="D98" s="8">
        <v>28</v>
      </c>
      <c r="E98" s="8">
        <v>50</v>
      </c>
      <c r="F98" s="8">
        <v>1</v>
      </c>
      <c r="G98" s="2" t="s">
        <v>554</v>
      </c>
      <c r="H98" s="90" t="s">
        <v>531</v>
      </c>
      <c r="I98" s="41">
        <v>51</v>
      </c>
      <c r="J98" s="18" t="e">
        <v>#N/A</v>
      </c>
      <c r="K98" s="18" t="e">
        <v>#N/A</v>
      </c>
      <c r="L98" s="3">
        <v>61</v>
      </c>
      <c r="M98" s="18">
        <f>(26/51)</f>
        <v>0.50980392156862742</v>
      </c>
      <c r="N98" s="29">
        <v>39.5</v>
      </c>
      <c r="O98" s="2" t="s">
        <v>148</v>
      </c>
      <c r="P98" s="3" t="s">
        <v>237</v>
      </c>
      <c r="Q98" s="90" t="s">
        <v>5</v>
      </c>
      <c r="R98" s="65" t="s">
        <v>46</v>
      </c>
      <c r="S98" s="18">
        <f>AVERAGE(S96:S97)</f>
        <v>-0.10050000000000001</v>
      </c>
      <c r="T98" s="18" t="e">
        <v>#N/A</v>
      </c>
      <c r="U98" s="3" t="s">
        <v>134</v>
      </c>
      <c r="V98" s="3" t="s">
        <v>50</v>
      </c>
      <c r="W98" s="25" t="str">
        <f t="shared" si="36"/>
        <v>.</v>
      </c>
      <c r="X98" s="25" t="str">
        <f t="shared" si="37"/>
        <v>.</v>
      </c>
      <c r="Y98" s="22">
        <f t="shared" si="23"/>
        <v>-0.10050000000000001</v>
      </c>
      <c r="Z98" s="22">
        <v>0.48801221</v>
      </c>
      <c r="AA98" s="22" t="e">
        <v>#N/A</v>
      </c>
      <c r="AB98" s="69">
        <f t="shared" ref="AB98:AB129" si="38">((1-Y98^2)^2)/(I98-1)</f>
        <v>1.9598030301001247E-2</v>
      </c>
      <c r="AC98" s="8" t="s">
        <v>404</v>
      </c>
      <c r="AD98" s="3" t="s">
        <v>434</v>
      </c>
      <c r="AE98" s="8" t="s">
        <v>433</v>
      </c>
      <c r="AF98" s="8" t="s">
        <v>10</v>
      </c>
      <c r="AG98" s="8" t="s">
        <v>571</v>
      </c>
      <c r="AH98" s="8" t="s">
        <v>17</v>
      </c>
      <c r="AI98" s="8" t="s">
        <v>16</v>
      </c>
      <c r="AJ98" s="3" t="str">
        <f t="shared" si="24"/>
        <v>dim</v>
      </c>
      <c r="AK98" s="3" t="s">
        <v>567</v>
      </c>
      <c r="AL98" s="3" t="s">
        <v>18</v>
      </c>
      <c r="AM98" s="3">
        <f>SUMIF(quality_checklist!A:A,C:C, quality_checklist!E:E)</f>
        <v>15</v>
      </c>
      <c r="AN98" s="2" t="s">
        <v>534</v>
      </c>
    </row>
    <row r="99" spans="1:40" s="37" customFormat="1" x14ac:dyDescent="0.25">
      <c r="A99" s="101">
        <v>98</v>
      </c>
      <c r="B99" s="6">
        <v>26</v>
      </c>
      <c r="C99" s="6">
        <v>28</v>
      </c>
      <c r="D99" s="7">
        <v>29</v>
      </c>
      <c r="E99" s="7">
        <v>0</v>
      </c>
      <c r="F99" s="7">
        <v>0</v>
      </c>
      <c r="G99" s="5" t="s">
        <v>89</v>
      </c>
      <c r="H99" s="5" t="s">
        <v>8</v>
      </c>
      <c r="I99" s="42">
        <v>44</v>
      </c>
      <c r="J99" s="42">
        <v>22</v>
      </c>
      <c r="K99" s="42">
        <v>22</v>
      </c>
      <c r="L99" s="6">
        <v>465</v>
      </c>
      <c r="M99" s="16">
        <f>29/44</f>
        <v>0.65909090909090906</v>
      </c>
      <c r="N99" s="30">
        <f>AVERAGE((48*22)+(45.1*22))/44</f>
        <v>46.55</v>
      </c>
      <c r="O99" s="5" t="s">
        <v>84</v>
      </c>
      <c r="P99" s="6" t="s">
        <v>85</v>
      </c>
      <c r="Q99" s="5" t="s">
        <v>86</v>
      </c>
      <c r="R99" s="66" t="s">
        <v>401</v>
      </c>
      <c r="S99" s="16" t="e">
        <v>#N/A</v>
      </c>
      <c r="T99" s="16">
        <v>-0.97509999999999997</v>
      </c>
      <c r="U99" s="6" t="s">
        <v>244</v>
      </c>
      <c r="V99" s="6">
        <v>466</v>
      </c>
      <c r="W99" s="24">
        <f t="shared" si="25"/>
        <v>-0.54917112753352126</v>
      </c>
      <c r="X99" s="24">
        <f t="shared" si="18"/>
        <v>-0.43823855977175002</v>
      </c>
      <c r="Y99" s="21">
        <f t="shared" si="23"/>
        <v>-0.54917112753352126</v>
      </c>
      <c r="Z99" s="21" t="e">
        <v>#N/A</v>
      </c>
      <c r="AA99" s="21">
        <v>3.87397E-3</v>
      </c>
      <c r="AB99" s="68">
        <f t="shared" si="38"/>
        <v>1.1343675033651211E-2</v>
      </c>
      <c r="AC99" s="7" t="s">
        <v>405</v>
      </c>
      <c r="AD99" s="6" t="s">
        <v>434</v>
      </c>
      <c r="AE99" s="7" t="s">
        <v>19</v>
      </c>
      <c r="AF99" s="7" t="s">
        <v>11</v>
      </c>
      <c r="AG99" s="7" t="s">
        <v>571</v>
      </c>
      <c r="AH99" s="7" t="s">
        <v>17</v>
      </c>
      <c r="AI99" s="7" t="s">
        <v>17</v>
      </c>
      <c r="AJ99" s="6" t="str">
        <f t="shared" si="24"/>
        <v>cat</v>
      </c>
      <c r="AK99" s="6" t="s">
        <v>567</v>
      </c>
      <c r="AL99" s="6" t="s">
        <v>18</v>
      </c>
      <c r="AM99" s="6">
        <f>SUMIF(quality_checklist!A:A,C:C, quality_checklist!E:E)</f>
        <v>13</v>
      </c>
      <c r="AN99" s="5"/>
    </row>
    <row r="100" spans="1:40" s="37" customFormat="1" x14ac:dyDescent="0.25">
      <c r="A100" s="101">
        <v>99</v>
      </c>
      <c r="B100" s="6">
        <v>26</v>
      </c>
      <c r="C100" s="6">
        <v>28</v>
      </c>
      <c r="D100" s="7">
        <v>29</v>
      </c>
      <c r="E100" s="7">
        <v>0</v>
      </c>
      <c r="F100" s="7">
        <v>0</v>
      </c>
      <c r="G100" s="5" t="s">
        <v>90</v>
      </c>
      <c r="H100" s="5" t="s">
        <v>8</v>
      </c>
      <c r="I100" s="42">
        <v>44</v>
      </c>
      <c r="J100" s="42">
        <v>22</v>
      </c>
      <c r="K100" s="42">
        <v>22</v>
      </c>
      <c r="L100" s="6">
        <v>465</v>
      </c>
      <c r="M100" s="16">
        <f>29/44</f>
        <v>0.65909090909090906</v>
      </c>
      <c r="N100" s="30">
        <f>AVERAGE((48*22)+(45.1*22))/44</f>
        <v>46.55</v>
      </c>
      <c r="O100" s="5" t="s">
        <v>84</v>
      </c>
      <c r="P100" s="6" t="s">
        <v>85</v>
      </c>
      <c r="Q100" s="5" t="s">
        <v>86</v>
      </c>
      <c r="R100" s="66" t="s">
        <v>401</v>
      </c>
      <c r="S100" s="16" t="e">
        <v>#N/A</v>
      </c>
      <c r="T100" s="16">
        <v>-0.99629999999999996</v>
      </c>
      <c r="U100" s="6" t="s">
        <v>244</v>
      </c>
      <c r="V100" s="6">
        <v>466</v>
      </c>
      <c r="W100" s="24">
        <f t="shared" si="25"/>
        <v>-0.55875736077064453</v>
      </c>
      <c r="X100" s="24">
        <f t="shared" ref="X100:X145" si="39">IF(R100="continuous",".",T100/SQRT(T100^2+4))</f>
        <v>-0.44588837389497432</v>
      </c>
      <c r="Y100" s="21">
        <f t="shared" si="23"/>
        <v>-0.55875736077064453</v>
      </c>
      <c r="Z100" s="21" t="e">
        <v>#N/A</v>
      </c>
      <c r="AA100" s="21">
        <v>3.29495E-3</v>
      </c>
      <c r="AB100" s="68">
        <f t="shared" si="38"/>
        <v>1.1001287800621805E-2</v>
      </c>
      <c r="AC100" s="7" t="s">
        <v>405</v>
      </c>
      <c r="AD100" s="6" t="s">
        <v>434</v>
      </c>
      <c r="AE100" s="7" t="s">
        <v>20</v>
      </c>
      <c r="AF100" s="7" t="s">
        <v>11</v>
      </c>
      <c r="AG100" s="7" t="s">
        <v>571</v>
      </c>
      <c r="AH100" s="7" t="s">
        <v>17</v>
      </c>
      <c r="AI100" s="7" t="s">
        <v>17</v>
      </c>
      <c r="AJ100" s="6" t="str">
        <f t="shared" si="24"/>
        <v>cat</v>
      </c>
      <c r="AK100" s="6" t="s">
        <v>567</v>
      </c>
      <c r="AL100" s="6" t="s">
        <v>18</v>
      </c>
      <c r="AM100" s="6">
        <f>SUMIF(quality_checklist!A:A,C:C, quality_checklist!E:E)</f>
        <v>13</v>
      </c>
      <c r="AN100" s="5"/>
    </row>
    <row r="101" spans="1:40" s="90" customFormat="1" x14ac:dyDescent="0.25">
      <c r="A101" s="3">
        <v>100</v>
      </c>
      <c r="B101" s="3">
        <v>26</v>
      </c>
      <c r="C101" s="3">
        <v>28</v>
      </c>
      <c r="D101" s="8">
        <v>29</v>
      </c>
      <c r="E101" s="8">
        <v>51</v>
      </c>
      <c r="F101" s="8">
        <v>1</v>
      </c>
      <c r="G101" s="2" t="s">
        <v>83</v>
      </c>
      <c r="H101" s="2" t="s">
        <v>8</v>
      </c>
      <c r="I101" s="41">
        <v>44</v>
      </c>
      <c r="J101" s="41">
        <v>22</v>
      </c>
      <c r="K101" s="41">
        <v>22</v>
      </c>
      <c r="L101" s="3">
        <v>465</v>
      </c>
      <c r="M101" s="18">
        <f>29/44</f>
        <v>0.65909090909090906</v>
      </c>
      <c r="N101" s="29">
        <f>AVERAGE((48*22)+(45.1*22))/44</f>
        <v>46.55</v>
      </c>
      <c r="O101" s="2" t="s">
        <v>84</v>
      </c>
      <c r="P101" s="3" t="s">
        <v>85</v>
      </c>
      <c r="Q101" s="2" t="s">
        <v>86</v>
      </c>
      <c r="R101" s="65" t="s">
        <v>401</v>
      </c>
      <c r="S101" s="18" t="e">
        <v>#N/A</v>
      </c>
      <c r="T101" s="18">
        <v>-1.0402</v>
      </c>
      <c r="U101" s="3" t="s">
        <v>87</v>
      </c>
      <c r="V101" s="3">
        <v>466</v>
      </c>
      <c r="W101" s="25">
        <f t="shared" si="25"/>
        <v>-0.57822377186550777</v>
      </c>
      <c r="X101" s="25">
        <f t="shared" si="39"/>
        <v>-0.4614225699486752</v>
      </c>
      <c r="Y101" s="22">
        <f t="shared" si="23"/>
        <v>-0.57822377186550777</v>
      </c>
      <c r="Z101" s="22" t="e">
        <v>#N/A</v>
      </c>
      <c r="AA101" s="22">
        <v>2.3540800000000001E-3</v>
      </c>
      <c r="AB101" s="69">
        <f t="shared" si="38"/>
        <v>1.0304641875288231E-2</v>
      </c>
      <c r="AC101" s="8" t="s">
        <v>405</v>
      </c>
      <c r="AD101" s="3" t="s">
        <v>434</v>
      </c>
      <c r="AE101" s="8" t="s">
        <v>433</v>
      </c>
      <c r="AF101" s="8" t="s">
        <v>11</v>
      </c>
      <c r="AG101" s="8" t="s">
        <v>571</v>
      </c>
      <c r="AH101" s="8" t="s">
        <v>17</v>
      </c>
      <c r="AI101" s="8" t="s">
        <v>17</v>
      </c>
      <c r="AJ101" s="3" t="str">
        <f t="shared" si="24"/>
        <v>cat</v>
      </c>
      <c r="AK101" s="3" t="s">
        <v>567</v>
      </c>
      <c r="AL101" s="3" t="s">
        <v>18</v>
      </c>
      <c r="AM101" s="3">
        <f>SUMIF(quality_checklist!A:A,C:C, quality_checklist!E:E)</f>
        <v>13</v>
      </c>
      <c r="AN101" s="2" t="s">
        <v>88</v>
      </c>
    </row>
    <row r="102" spans="1:40" s="37" customFormat="1" x14ac:dyDescent="0.25">
      <c r="A102" s="101">
        <v>101</v>
      </c>
      <c r="B102" s="6">
        <v>27</v>
      </c>
      <c r="C102" s="6">
        <v>29</v>
      </c>
      <c r="D102" s="7">
        <v>30</v>
      </c>
      <c r="E102" s="7">
        <v>0</v>
      </c>
      <c r="F102" s="7">
        <v>0</v>
      </c>
      <c r="G102" s="5" t="s">
        <v>126</v>
      </c>
      <c r="H102" s="37" t="s">
        <v>125</v>
      </c>
      <c r="I102" s="42">
        <v>26</v>
      </c>
      <c r="J102" s="16" t="e">
        <v>#N/A</v>
      </c>
      <c r="K102" s="16" t="e">
        <v>#N/A</v>
      </c>
      <c r="L102" s="6">
        <v>148</v>
      </c>
      <c r="M102" s="16">
        <f t="shared" ref="M102:M107" si="40">155/200</f>
        <v>0.77500000000000002</v>
      </c>
      <c r="N102" s="30">
        <f t="shared" ref="N102:N107" si="41">AVERAGE((30.2*13)+(26.7*13))/26</f>
        <v>28.449999999999996</v>
      </c>
      <c r="O102" s="5" t="s">
        <v>49</v>
      </c>
      <c r="P102" s="6" t="s">
        <v>54</v>
      </c>
      <c r="Q102" s="5" t="s">
        <v>29</v>
      </c>
      <c r="R102" s="66" t="s">
        <v>46</v>
      </c>
      <c r="S102" s="16">
        <v>4.0000000000000001E-3</v>
      </c>
      <c r="T102" s="16" t="e">
        <v>#N/A</v>
      </c>
      <c r="U102" s="6" t="s">
        <v>115</v>
      </c>
      <c r="V102" s="6">
        <v>152</v>
      </c>
      <c r="W102" s="24" t="str">
        <f t="shared" si="25"/>
        <v>.</v>
      </c>
      <c r="X102" s="24" t="str">
        <f t="shared" si="39"/>
        <v>.</v>
      </c>
      <c r="Y102" s="21">
        <f t="shared" si="23"/>
        <v>4.0000000000000001E-3</v>
      </c>
      <c r="Z102" s="21">
        <v>0.98484706</v>
      </c>
      <c r="AA102" s="21" t="e">
        <v>#N/A</v>
      </c>
      <c r="AB102" s="68">
        <f t="shared" si="38"/>
        <v>3.9998720010239998E-2</v>
      </c>
      <c r="AC102" s="6" t="s">
        <v>36</v>
      </c>
      <c r="AD102" s="6" t="s">
        <v>434</v>
      </c>
      <c r="AE102" s="6" t="s">
        <v>19</v>
      </c>
      <c r="AF102" s="6" t="s">
        <v>11</v>
      </c>
      <c r="AG102" s="6" t="s">
        <v>15</v>
      </c>
      <c r="AH102" s="6" t="s">
        <v>16</v>
      </c>
      <c r="AI102" s="6" t="s">
        <v>16</v>
      </c>
      <c r="AJ102" s="6" t="str">
        <f t="shared" si="24"/>
        <v>dim</v>
      </c>
      <c r="AK102" s="6" t="s">
        <v>567</v>
      </c>
      <c r="AL102" s="6" t="s">
        <v>18</v>
      </c>
      <c r="AM102" s="6">
        <f>SUMIF(quality_checklist!A:A,C:C, quality_checklist!E:E)</f>
        <v>14</v>
      </c>
      <c r="AN102" s="37" t="s">
        <v>127</v>
      </c>
    </row>
    <row r="103" spans="1:40" s="37" customFormat="1" x14ac:dyDescent="0.25">
      <c r="A103" s="101">
        <v>102</v>
      </c>
      <c r="B103" s="6">
        <v>27</v>
      </c>
      <c r="C103" s="6">
        <v>29</v>
      </c>
      <c r="D103" s="7">
        <v>30</v>
      </c>
      <c r="E103" s="7">
        <v>0</v>
      </c>
      <c r="F103" s="7">
        <v>0</v>
      </c>
      <c r="G103" s="5" t="s">
        <v>128</v>
      </c>
      <c r="H103" s="37" t="s">
        <v>125</v>
      </c>
      <c r="I103" s="42">
        <v>26</v>
      </c>
      <c r="J103" s="16" t="e">
        <v>#N/A</v>
      </c>
      <c r="K103" s="16" t="e">
        <v>#N/A</v>
      </c>
      <c r="L103" s="6">
        <v>148</v>
      </c>
      <c r="M103" s="16">
        <f t="shared" si="40"/>
        <v>0.77500000000000002</v>
      </c>
      <c r="N103" s="30">
        <f t="shared" si="41"/>
        <v>28.449999999999996</v>
      </c>
      <c r="O103" s="5" t="s">
        <v>49</v>
      </c>
      <c r="P103" s="6" t="s">
        <v>54</v>
      </c>
      <c r="Q103" s="5" t="s">
        <v>29</v>
      </c>
      <c r="R103" s="66" t="s">
        <v>46</v>
      </c>
      <c r="S103" s="16">
        <v>0.121</v>
      </c>
      <c r="T103" s="16" t="e">
        <v>#N/A</v>
      </c>
      <c r="U103" s="6" t="s">
        <v>115</v>
      </c>
      <c r="V103" s="6">
        <v>152</v>
      </c>
      <c r="W103" s="24" t="str">
        <f t="shared" si="25"/>
        <v>.</v>
      </c>
      <c r="X103" s="24" t="str">
        <f t="shared" si="39"/>
        <v>.</v>
      </c>
      <c r="Y103" s="21">
        <f t="shared" si="23"/>
        <v>0.121</v>
      </c>
      <c r="Z103" s="21">
        <v>0.56501444000000001</v>
      </c>
      <c r="AA103" s="21" t="e">
        <v>#N/A</v>
      </c>
      <c r="AB103" s="68">
        <f t="shared" si="38"/>
        <v>3.8837294355239999E-2</v>
      </c>
      <c r="AC103" s="6" t="s">
        <v>36</v>
      </c>
      <c r="AD103" s="6" t="s">
        <v>434</v>
      </c>
      <c r="AE103" s="6" t="s">
        <v>20</v>
      </c>
      <c r="AF103" s="6" t="s">
        <v>11</v>
      </c>
      <c r="AG103" s="6" t="s">
        <v>15</v>
      </c>
      <c r="AH103" s="6" t="s">
        <v>16</v>
      </c>
      <c r="AI103" s="6" t="s">
        <v>16</v>
      </c>
      <c r="AJ103" s="6" t="str">
        <f t="shared" si="24"/>
        <v>dim</v>
      </c>
      <c r="AK103" s="6" t="s">
        <v>567</v>
      </c>
      <c r="AL103" s="6" t="s">
        <v>18</v>
      </c>
      <c r="AM103" s="6">
        <f>SUMIF(quality_checklist!A:A,C:C, quality_checklist!E:E)</f>
        <v>14</v>
      </c>
      <c r="AN103" s="37" t="s">
        <v>127</v>
      </c>
    </row>
    <row r="104" spans="1:40" s="90" customFormat="1" x14ac:dyDescent="0.25">
      <c r="A104" s="3">
        <v>103</v>
      </c>
      <c r="B104" s="3">
        <v>27</v>
      </c>
      <c r="C104" s="3">
        <v>29</v>
      </c>
      <c r="D104" s="8">
        <v>30</v>
      </c>
      <c r="E104" s="8">
        <v>52</v>
      </c>
      <c r="F104" s="8">
        <v>1</v>
      </c>
      <c r="G104" s="2" t="s">
        <v>130</v>
      </c>
      <c r="H104" s="90" t="s">
        <v>125</v>
      </c>
      <c r="I104" s="41">
        <v>26</v>
      </c>
      <c r="J104" s="18" t="e">
        <v>#N/A</v>
      </c>
      <c r="K104" s="18" t="e">
        <v>#N/A</v>
      </c>
      <c r="L104" s="3">
        <v>148</v>
      </c>
      <c r="M104" s="18">
        <f t="shared" si="40"/>
        <v>0.77500000000000002</v>
      </c>
      <c r="N104" s="29">
        <f t="shared" si="41"/>
        <v>28.449999999999996</v>
      </c>
      <c r="O104" s="2" t="s">
        <v>49</v>
      </c>
      <c r="P104" s="3" t="s">
        <v>54</v>
      </c>
      <c r="Q104" s="2" t="s">
        <v>29</v>
      </c>
      <c r="R104" s="65" t="s">
        <v>46</v>
      </c>
      <c r="S104" s="18">
        <f>AVERAGE(S102:S103)</f>
        <v>6.25E-2</v>
      </c>
      <c r="T104" s="18" t="e">
        <v>#N/A</v>
      </c>
      <c r="U104" s="3" t="s">
        <v>134</v>
      </c>
      <c r="V104" s="3">
        <v>152</v>
      </c>
      <c r="W104" s="25" t="str">
        <f t="shared" si="25"/>
        <v>.</v>
      </c>
      <c r="X104" s="25" t="str">
        <f t="shared" si="39"/>
        <v>.</v>
      </c>
      <c r="Y104" s="22">
        <f t="shared" si="23"/>
        <v>6.25E-2</v>
      </c>
      <c r="Z104" s="22">
        <v>0.76655898</v>
      </c>
      <c r="AA104" s="22" t="e">
        <v>#N/A</v>
      </c>
      <c r="AB104" s="69">
        <f t="shared" si="38"/>
        <v>3.96881103515625E-2</v>
      </c>
      <c r="AC104" s="3" t="s">
        <v>36</v>
      </c>
      <c r="AD104" s="3" t="s">
        <v>434</v>
      </c>
      <c r="AE104" s="3" t="s">
        <v>433</v>
      </c>
      <c r="AF104" s="3" t="s">
        <v>11</v>
      </c>
      <c r="AG104" s="3" t="s">
        <v>15</v>
      </c>
      <c r="AH104" s="3" t="s">
        <v>16</v>
      </c>
      <c r="AI104" s="3" t="s">
        <v>16</v>
      </c>
      <c r="AJ104" s="3" t="str">
        <f t="shared" si="24"/>
        <v>dim</v>
      </c>
      <c r="AK104" s="3" t="s">
        <v>567</v>
      </c>
      <c r="AL104" s="3" t="s">
        <v>18</v>
      </c>
      <c r="AM104" s="3">
        <f>SUMIF(quality_checklist!A:A,C:C, quality_checklist!E:E)</f>
        <v>14</v>
      </c>
      <c r="AN104" s="90" t="s">
        <v>127</v>
      </c>
    </row>
    <row r="105" spans="1:40" s="37" customFormat="1" x14ac:dyDescent="0.25">
      <c r="A105" s="101">
        <v>104</v>
      </c>
      <c r="B105" s="6">
        <v>27</v>
      </c>
      <c r="C105" s="6">
        <v>29</v>
      </c>
      <c r="D105" s="7">
        <v>30</v>
      </c>
      <c r="E105" s="7">
        <v>0</v>
      </c>
      <c r="F105" s="7">
        <v>0</v>
      </c>
      <c r="G105" s="5" t="s">
        <v>131</v>
      </c>
      <c r="H105" s="37" t="s">
        <v>125</v>
      </c>
      <c r="I105" s="42">
        <v>26</v>
      </c>
      <c r="J105" s="16" t="e">
        <v>#N/A</v>
      </c>
      <c r="K105" s="16" t="e">
        <v>#N/A</v>
      </c>
      <c r="L105" s="6">
        <v>148</v>
      </c>
      <c r="M105" s="16">
        <f t="shared" si="40"/>
        <v>0.77500000000000002</v>
      </c>
      <c r="N105" s="30">
        <f t="shared" si="41"/>
        <v>28.449999999999996</v>
      </c>
      <c r="O105" s="5" t="s">
        <v>129</v>
      </c>
      <c r="P105" s="6" t="s">
        <v>54</v>
      </c>
      <c r="Q105" s="5" t="s">
        <v>29</v>
      </c>
      <c r="R105" s="66" t="s">
        <v>46</v>
      </c>
      <c r="S105" s="16">
        <v>-9.5000000000000001E-2</v>
      </c>
      <c r="T105" s="16" t="e">
        <v>#N/A</v>
      </c>
      <c r="U105" s="6" t="s">
        <v>115</v>
      </c>
      <c r="V105" s="6">
        <v>152</v>
      </c>
      <c r="W105" s="24" t="str">
        <f t="shared" si="25"/>
        <v>.</v>
      </c>
      <c r="X105" s="24" t="str">
        <f t="shared" si="39"/>
        <v>.</v>
      </c>
      <c r="Y105" s="21">
        <f t="shared" si="23"/>
        <v>-9.5000000000000001E-2</v>
      </c>
      <c r="Z105" s="21">
        <v>0.65163006000000001</v>
      </c>
      <c r="AA105" s="21" t="e">
        <v>#N/A</v>
      </c>
      <c r="AB105" s="68">
        <f t="shared" si="38"/>
        <v>3.9281258025000002E-2</v>
      </c>
      <c r="AC105" s="6" t="s">
        <v>36</v>
      </c>
      <c r="AD105" s="6" t="s">
        <v>434</v>
      </c>
      <c r="AE105" s="6" t="s">
        <v>19</v>
      </c>
      <c r="AF105" s="6" t="s">
        <v>11</v>
      </c>
      <c r="AG105" s="6" t="s">
        <v>15</v>
      </c>
      <c r="AH105" s="6" t="s">
        <v>16</v>
      </c>
      <c r="AI105" s="6" t="s">
        <v>17</v>
      </c>
      <c r="AJ105" s="6" t="str">
        <f t="shared" si="24"/>
        <v>dim</v>
      </c>
      <c r="AK105" s="6" t="s">
        <v>567</v>
      </c>
      <c r="AL105" s="6" t="s">
        <v>18</v>
      </c>
      <c r="AM105" s="6">
        <f>SUMIF(quality_checklist!A:A,C:C, quality_checklist!E:E)</f>
        <v>14</v>
      </c>
      <c r="AN105" s="37" t="s">
        <v>135</v>
      </c>
    </row>
    <row r="106" spans="1:40" s="37" customFormat="1" x14ac:dyDescent="0.25">
      <c r="A106" s="101">
        <v>105</v>
      </c>
      <c r="B106" s="6">
        <v>27</v>
      </c>
      <c r="C106" s="6">
        <v>29</v>
      </c>
      <c r="D106" s="7">
        <v>30</v>
      </c>
      <c r="E106" s="7">
        <v>0</v>
      </c>
      <c r="F106" s="7">
        <v>0</v>
      </c>
      <c r="G106" s="5" t="s">
        <v>132</v>
      </c>
      <c r="H106" s="37" t="s">
        <v>125</v>
      </c>
      <c r="I106" s="42">
        <v>26</v>
      </c>
      <c r="J106" s="16" t="e">
        <v>#N/A</v>
      </c>
      <c r="K106" s="16" t="e">
        <v>#N/A</v>
      </c>
      <c r="L106" s="6">
        <v>148</v>
      </c>
      <c r="M106" s="16">
        <f t="shared" si="40"/>
        <v>0.77500000000000002</v>
      </c>
      <c r="N106" s="30">
        <f t="shared" si="41"/>
        <v>28.449999999999996</v>
      </c>
      <c r="O106" s="5" t="s">
        <v>129</v>
      </c>
      <c r="P106" s="6" t="s">
        <v>54</v>
      </c>
      <c r="Q106" s="5" t="s">
        <v>29</v>
      </c>
      <c r="R106" s="66" t="s">
        <v>46</v>
      </c>
      <c r="S106" s="16">
        <v>0.20200000000000001</v>
      </c>
      <c r="T106" s="16" t="e">
        <v>#N/A</v>
      </c>
      <c r="U106" s="6" t="s">
        <v>115</v>
      </c>
      <c r="V106" s="6">
        <v>152</v>
      </c>
      <c r="W106" s="24" t="str">
        <f t="shared" si="25"/>
        <v>.</v>
      </c>
      <c r="X106" s="24" t="str">
        <f t="shared" si="39"/>
        <v>.</v>
      </c>
      <c r="Y106" s="21">
        <f t="shared" si="23"/>
        <v>0.20200000000000001</v>
      </c>
      <c r="Z106" s="21">
        <v>0.33537961999999999</v>
      </c>
      <c r="AA106" s="21" t="e">
        <v>#N/A</v>
      </c>
      <c r="AB106" s="68">
        <f t="shared" si="38"/>
        <v>3.6802278656639993E-2</v>
      </c>
      <c r="AC106" s="6" t="s">
        <v>36</v>
      </c>
      <c r="AD106" s="6" t="s">
        <v>434</v>
      </c>
      <c r="AE106" s="6" t="s">
        <v>20</v>
      </c>
      <c r="AF106" s="6" t="s">
        <v>11</v>
      </c>
      <c r="AG106" s="6" t="s">
        <v>15</v>
      </c>
      <c r="AH106" s="6" t="s">
        <v>16</v>
      </c>
      <c r="AI106" s="6" t="s">
        <v>17</v>
      </c>
      <c r="AJ106" s="6" t="str">
        <f t="shared" si="24"/>
        <v>dim</v>
      </c>
      <c r="AK106" s="6" t="s">
        <v>567</v>
      </c>
      <c r="AL106" s="6" t="s">
        <v>18</v>
      </c>
      <c r="AM106" s="6">
        <f>SUMIF(quality_checklist!A:A,C:C, quality_checklist!E:E)</f>
        <v>14</v>
      </c>
      <c r="AN106" s="37" t="s">
        <v>135</v>
      </c>
    </row>
    <row r="107" spans="1:40" s="90" customFormat="1" x14ac:dyDescent="0.25">
      <c r="A107" s="3">
        <v>106</v>
      </c>
      <c r="B107" s="3">
        <v>27</v>
      </c>
      <c r="C107" s="3">
        <v>29</v>
      </c>
      <c r="D107" s="8">
        <v>30</v>
      </c>
      <c r="E107" s="8">
        <v>53</v>
      </c>
      <c r="F107" s="8">
        <v>1</v>
      </c>
      <c r="G107" s="2" t="s">
        <v>133</v>
      </c>
      <c r="H107" s="90" t="s">
        <v>125</v>
      </c>
      <c r="I107" s="41">
        <v>26</v>
      </c>
      <c r="J107" s="18" t="e">
        <v>#N/A</v>
      </c>
      <c r="K107" s="18" t="e">
        <v>#N/A</v>
      </c>
      <c r="L107" s="3">
        <v>148</v>
      </c>
      <c r="M107" s="18">
        <f t="shared" si="40"/>
        <v>0.77500000000000002</v>
      </c>
      <c r="N107" s="29">
        <f t="shared" si="41"/>
        <v>28.449999999999996</v>
      </c>
      <c r="O107" s="2" t="s">
        <v>129</v>
      </c>
      <c r="P107" s="3" t="s">
        <v>54</v>
      </c>
      <c r="Q107" s="2" t="s">
        <v>29</v>
      </c>
      <c r="R107" s="65" t="s">
        <v>46</v>
      </c>
      <c r="S107" s="18">
        <f>AVERAGE(S105:S106)</f>
        <v>5.3500000000000006E-2</v>
      </c>
      <c r="T107" s="18" t="e">
        <v>#N/A</v>
      </c>
      <c r="U107" s="3" t="s">
        <v>134</v>
      </c>
      <c r="V107" s="3">
        <v>152</v>
      </c>
      <c r="W107" s="25" t="str">
        <f t="shared" si="25"/>
        <v>.</v>
      </c>
      <c r="X107" s="25" t="str">
        <f t="shared" si="39"/>
        <v>.</v>
      </c>
      <c r="Y107" s="22">
        <f t="shared" si="23"/>
        <v>5.3500000000000006E-2</v>
      </c>
      <c r="Z107" s="22">
        <v>0.79941786999999997</v>
      </c>
      <c r="AA107" s="22" t="e">
        <v>#N/A</v>
      </c>
      <c r="AB107" s="69">
        <f t="shared" si="38"/>
        <v>3.97713476990025E-2</v>
      </c>
      <c r="AC107" s="3" t="s">
        <v>36</v>
      </c>
      <c r="AD107" s="3" t="s">
        <v>434</v>
      </c>
      <c r="AE107" s="3" t="s">
        <v>433</v>
      </c>
      <c r="AF107" s="3" t="s">
        <v>11</v>
      </c>
      <c r="AG107" s="3" t="s">
        <v>15</v>
      </c>
      <c r="AH107" s="3" t="s">
        <v>16</v>
      </c>
      <c r="AI107" s="3" t="s">
        <v>17</v>
      </c>
      <c r="AJ107" s="3" t="str">
        <f t="shared" si="24"/>
        <v>dim</v>
      </c>
      <c r="AK107" s="3" t="s">
        <v>567</v>
      </c>
      <c r="AL107" s="3" t="s">
        <v>18</v>
      </c>
      <c r="AM107" s="3">
        <f>SUMIF(quality_checklist!A:A,C:C, quality_checklist!E:E)</f>
        <v>14</v>
      </c>
      <c r="AN107" s="90" t="s">
        <v>135</v>
      </c>
    </row>
    <row r="108" spans="1:40" s="90" customFormat="1" x14ac:dyDescent="0.25">
      <c r="A108" s="3">
        <v>107</v>
      </c>
      <c r="B108" s="3">
        <v>28</v>
      </c>
      <c r="C108" s="3">
        <v>30</v>
      </c>
      <c r="D108" s="8">
        <v>31</v>
      </c>
      <c r="E108" s="8">
        <v>54</v>
      </c>
      <c r="F108" s="8">
        <v>0</v>
      </c>
      <c r="G108" s="90" t="s">
        <v>216</v>
      </c>
      <c r="H108" s="90" t="s">
        <v>51</v>
      </c>
      <c r="I108" s="41">
        <v>33</v>
      </c>
      <c r="J108" s="18" t="e">
        <v>#N/A</v>
      </c>
      <c r="K108" s="18" t="e">
        <v>#N/A</v>
      </c>
      <c r="L108" s="3">
        <v>1249</v>
      </c>
      <c r="M108" s="18">
        <f>28/33</f>
        <v>0.84848484848484851</v>
      </c>
      <c r="N108" s="29">
        <v>20.91</v>
      </c>
      <c r="O108" s="90" t="s">
        <v>215</v>
      </c>
      <c r="P108" s="3" t="s">
        <v>85</v>
      </c>
      <c r="Q108" s="90" t="s">
        <v>29</v>
      </c>
      <c r="R108" s="65" t="s">
        <v>46</v>
      </c>
      <c r="S108" s="18">
        <v>0.20899999999999999</v>
      </c>
      <c r="T108" s="18" t="e">
        <v>#N/A</v>
      </c>
      <c r="U108" s="3" t="s">
        <v>108</v>
      </c>
      <c r="V108" s="3" t="s">
        <v>50</v>
      </c>
      <c r="W108" s="25" t="str">
        <f t="shared" si="25"/>
        <v>.</v>
      </c>
      <c r="X108" s="25" t="str">
        <f t="shared" si="39"/>
        <v>.</v>
      </c>
      <c r="Y108" s="22">
        <f t="shared" si="23"/>
        <v>0.20899999999999999</v>
      </c>
      <c r="Z108" s="22">
        <v>0.25388568</v>
      </c>
      <c r="AA108" s="22" t="e">
        <v>#N/A</v>
      </c>
      <c r="AB108" s="69">
        <f t="shared" si="38"/>
        <v>2.8579563430031252E-2</v>
      </c>
      <c r="AC108" s="8" t="s">
        <v>404</v>
      </c>
      <c r="AD108" s="3" t="s">
        <v>434</v>
      </c>
      <c r="AE108" s="3" t="s">
        <v>21</v>
      </c>
      <c r="AF108" s="3" t="s">
        <v>11</v>
      </c>
      <c r="AG108" s="3" t="s">
        <v>571</v>
      </c>
      <c r="AH108" s="3" t="s">
        <v>16</v>
      </c>
      <c r="AI108" s="3" t="s">
        <v>16</v>
      </c>
      <c r="AJ108" s="3" t="str">
        <f t="shared" si="24"/>
        <v>dim</v>
      </c>
      <c r="AK108" s="3" t="s">
        <v>567</v>
      </c>
      <c r="AL108" s="3" t="s">
        <v>18</v>
      </c>
      <c r="AM108" s="3">
        <f>SUMIF(quality_checklist!A:A,C:C, quality_checklist!E:E)</f>
        <v>13</v>
      </c>
      <c r="AN108" s="90" t="s">
        <v>217</v>
      </c>
    </row>
    <row r="109" spans="1:40" s="90" customFormat="1" x14ac:dyDescent="0.25">
      <c r="A109" s="3">
        <v>108</v>
      </c>
      <c r="B109" s="3">
        <v>28</v>
      </c>
      <c r="C109" s="3">
        <v>30</v>
      </c>
      <c r="D109" s="8">
        <v>31</v>
      </c>
      <c r="E109" s="8">
        <v>55</v>
      </c>
      <c r="F109" s="8">
        <v>0</v>
      </c>
      <c r="G109" s="90" t="s">
        <v>218</v>
      </c>
      <c r="H109" s="90" t="s">
        <v>51</v>
      </c>
      <c r="I109" s="41">
        <v>33</v>
      </c>
      <c r="J109" s="18" t="e">
        <v>#N/A</v>
      </c>
      <c r="K109" s="18" t="e">
        <v>#N/A</v>
      </c>
      <c r="L109" s="3">
        <v>1249</v>
      </c>
      <c r="M109" s="18">
        <f>28/33</f>
        <v>0.84848484848484851</v>
      </c>
      <c r="N109" s="29">
        <v>20.91</v>
      </c>
      <c r="O109" s="90" t="s">
        <v>215</v>
      </c>
      <c r="P109" s="3" t="s">
        <v>85</v>
      </c>
      <c r="Q109" s="90" t="s">
        <v>86</v>
      </c>
      <c r="R109" s="65" t="s">
        <v>46</v>
      </c>
      <c r="S109" s="18">
        <v>6.6000000000000003E-2</v>
      </c>
      <c r="T109" s="18" t="e">
        <v>#N/A</v>
      </c>
      <c r="U109" s="3" t="s">
        <v>108</v>
      </c>
      <c r="V109" s="3" t="s">
        <v>50</v>
      </c>
      <c r="W109" s="25" t="str">
        <f t="shared" si="25"/>
        <v>.</v>
      </c>
      <c r="X109" s="25" t="str">
        <f t="shared" si="39"/>
        <v>.</v>
      </c>
      <c r="Y109" s="22">
        <f t="shared" si="23"/>
        <v>6.6000000000000003E-2</v>
      </c>
      <c r="Z109" s="22">
        <v>0.71971454999999995</v>
      </c>
      <c r="AA109" s="22" t="e">
        <v>#N/A</v>
      </c>
      <c r="AB109" s="69">
        <f t="shared" si="38"/>
        <v>3.0978342960499998E-2</v>
      </c>
      <c r="AC109" s="3" t="s">
        <v>404</v>
      </c>
      <c r="AD109" s="3" t="s">
        <v>434</v>
      </c>
      <c r="AE109" s="3" t="s">
        <v>21</v>
      </c>
      <c r="AF109" s="3" t="s">
        <v>11</v>
      </c>
      <c r="AG109" s="3" t="s">
        <v>571</v>
      </c>
      <c r="AH109" s="3" t="s">
        <v>16</v>
      </c>
      <c r="AI109" s="3" t="s">
        <v>16</v>
      </c>
      <c r="AJ109" s="3" t="str">
        <f t="shared" si="24"/>
        <v>dim</v>
      </c>
      <c r="AK109" s="3" t="s">
        <v>567</v>
      </c>
      <c r="AL109" s="3" t="s">
        <v>18</v>
      </c>
      <c r="AM109" s="3">
        <f>SUMIF(quality_checklist!A:A,C:C, quality_checklist!E:E)</f>
        <v>13</v>
      </c>
      <c r="AN109" s="90" t="s">
        <v>217</v>
      </c>
    </row>
    <row r="110" spans="1:40" s="90" customFormat="1" x14ac:dyDescent="0.25">
      <c r="A110" s="3">
        <v>109</v>
      </c>
      <c r="B110" s="3">
        <v>28</v>
      </c>
      <c r="C110" s="3">
        <v>30</v>
      </c>
      <c r="D110" s="8">
        <v>32</v>
      </c>
      <c r="E110" s="8">
        <v>56</v>
      </c>
      <c r="F110" s="8">
        <v>0</v>
      </c>
      <c r="G110" s="90" t="s">
        <v>219</v>
      </c>
      <c r="H110" s="90" t="s">
        <v>96</v>
      </c>
      <c r="I110" s="41">
        <v>33</v>
      </c>
      <c r="J110" s="18" t="e">
        <v>#N/A</v>
      </c>
      <c r="K110" s="18" t="e">
        <v>#N/A</v>
      </c>
      <c r="L110" s="3">
        <v>1249</v>
      </c>
      <c r="M110" s="18">
        <f>30/34</f>
        <v>0.88235294117647056</v>
      </c>
      <c r="N110" s="29">
        <v>72.06</v>
      </c>
      <c r="O110" s="90" t="s">
        <v>215</v>
      </c>
      <c r="P110" s="3" t="s">
        <v>85</v>
      </c>
      <c r="Q110" s="90" t="s">
        <v>29</v>
      </c>
      <c r="R110" s="65" t="s">
        <v>46</v>
      </c>
      <c r="S110" s="18">
        <v>-0.42899999999999999</v>
      </c>
      <c r="T110" s="18" t="e">
        <v>#N/A</v>
      </c>
      <c r="U110" s="3" t="s">
        <v>108</v>
      </c>
      <c r="V110" s="3" t="s">
        <v>50</v>
      </c>
      <c r="W110" s="25" t="str">
        <f t="shared" si="25"/>
        <v>.</v>
      </c>
      <c r="X110" s="25" t="str">
        <f t="shared" si="39"/>
        <v>.</v>
      </c>
      <c r="Y110" s="22">
        <f t="shared" si="23"/>
        <v>-0.42899999999999999</v>
      </c>
      <c r="Z110" s="22">
        <v>1.723392E-2</v>
      </c>
      <c r="AA110" s="22" t="e">
        <v>#N/A</v>
      </c>
      <c r="AB110" s="69">
        <f t="shared" si="38"/>
        <v>2.0805909052531251E-2</v>
      </c>
      <c r="AC110" s="8" t="s">
        <v>404</v>
      </c>
      <c r="AD110" s="3" t="s">
        <v>434</v>
      </c>
      <c r="AE110" s="3" t="s">
        <v>21</v>
      </c>
      <c r="AF110" s="3" t="s">
        <v>11</v>
      </c>
      <c r="AG110" s="3" t="s">
        <v>571</v>
      </c>
      <c r="AH110" s="3" t="s">
        <v>16</v>
      </c>
      <c r="AI110" s="3" t="s">
        <v>16</v>
      </c>
      <c r="AJ110" s="3" t="str">
        <f t="shared" si="24"/>
        <v>dim</v>
      </c>
      <c r="AK110" s="3" t="s">
        <v>567</v>
      </c>
      <c r="AL110" s="3" t="s">
        <v>18</v>
      </c>
      <c r="AM110" s="3">
        <f>SUMIF(quality_checklist!A:A,C:C, quality_checklist!E:E)</f>
        <v>13</v>
      </c>
      <c r="AN110" s="90" t="s">
        <v>217</v>
      </c>
    </row>
    <row r="111" spans="1:40" s="90" customFormat="1" x14ac:dyDescent="0.25">
      <c r="A111" s="3">
        <v>110</v>
      </c>
      <c r="B111" s="3">
        <v>28</v>
      </c>
      <c r="C111" s="3">
        <v>30</v>
      </c>
      <c r="D111" s="8">
        <v>32</v>
      </c>
      <c r="E111" s="8">
        <v>57</v>
      </c>
      <c r="F111" s="8">
        <v>0</v>
      </c>
      <c r="G111" s="90" t="s">
        <v>220</v>
      </c>
      <c r="H111" s="90" t="s">
        <v>96</v>
      </c>
      <c r="I111" s="41">
        <v>33</v>
      </c>
      <c r="J111" s="18" t="e">
        <v>#N/A</v>
      </c>
      <c r="K111" s="18" t="e">
        <v>#N/A</v>
      </c>
      <c r="L111" s="3">
        <v>1249</v>
      </c>
      <c r="M111" s="18">
        <f>30/34</f>
        <v>0.88235294117647056</v>
      </c>
      <c r="N111" s="29">
        <v>72.06</v>
      </c>
      <c r="O111" s="90" t="s">
        <v>215</v>
      </c>
      <c r="P111" s="3" t="s">
        <v>85</v>
      </c>
      <c r="Q111" s="90" t="s">
        <v>86</v>
      </c>
      <c r="R111" s="65" t="s">
        <v>46</v>
      </c>
      <c r="S111" s="18">
        <v>-0.115</v>
      </c>
      <c r="T111" s="18" t="e">
        <v>#N/A</v>
      </c>
      <c r="U111" s="3" t="s">
        <v>108</v>
      </c>
      <c r="V111" s="3" t="s">
        <v>50</v>
      </c>
      <c r="W111" s="25" t="str">
        <f t="shared" si="25"/>
        <v>.</v>
      </c>
      <c r="X111" s="25" t="str">
        <f t="shared" si="39"/>
        <v>.</v>
      </c>
      <c r="Y111" s="22">
        <f t="shared" si="23"/>
        <v>-0.115</v>
      </c>
      <c r="Z111" s="22">
        <v>0.53143803000000001</v>
      </c>
      <c r="AA111" s="22" t="e">
        <v>#N/A</v>
      </c>
      <c r="AB111" s="69">
        <f t="shared" si="38"/>
        <v>3.0428903144531248E-2</v>
      </c>
      <c r="AC111" s="8" t="s">
        <v>404</v>
      </c>
      <c r="AD111" s="3" t="s">
        <v>434</v>
      </c>
      <c r="AE111" s="3" t="s">
        <v>21</v>
      </c>
      <c r="AF111" s="3" t="s">
        <v>11</v>
      </c>
      <c r="AG111" s="3" t="s">
        <v>571</v>
      </c>
      <c r="AH111" s="3" t="s">
        <v>16</v>
      </c>
      <c r="AI111" s="3" t="s">
        <v>16</v>
      </c>
      <c r="AJ111" s="3" t="str">
        <f t="shared" si="24"/>
        <v>dim</v>
      </c>
      <c r="AK111" s="3" t="s">
        <v>567</v>
      </c>
      <c r="AL111" s="3" t="s">
        <v>18</v>
      </c>
      <c r="AM111" s="3">
        <f>SUMIF(quality_checklist!A:A,C:C, quality_checklist!E:E)</f>
        <v>13</v>
      </c>
      <c r="AN111" s="90" t="s">
        <v>217</v>
      </c>
    </row>
    <row r="112" spans="1:40" s="93" customFormat="1" x14ac:dyDescent="0.25">
      <c r="A112" s="101">
        <v>111</v>
      </c>
      <c r="B112" s="89">
        <v>29</v>
      </c>
      <c r="C112" s="89">
        <v>31</v>
      </c>
      <c r="D112" s="91">
        <v>33</v>
      </c>
      <c r="E112" s="91">
        <v>0</v>
      </c>
      <c r="F112" s="91">
        <v>0</v>
      </c>
      <c r="G112" s="93" t="s">
        <v>494</v>
      </c>
      <c r="H112" s="93" t="s">
        <v>493</v>
      </c>
      <c r="I112" s="94">
        <v>7</v>
      </c>
      <c r="J112" s="95" t="e">
        <v>#N/A</v>
      </c>
      <c r="K112" s="95" t="e">
        <v>#N/A</v>
      </c>
      <c r="L112" s="89">
        <v>3</v>
      </c>
      <c r="M112" s="95">
        <v>0</v>
      </c>
      <c r="N112" s="96">
        <v>50.14</v>
      </c>
      <c r="O112" s="92" t="s">
        <v>148</v>
      </c>
      <c r="P112" s="89" t="s">
        <v>54</v>
      </c>
      <c r="Q112" s="93" t="s">
        <v>29</v>
      </c>
      <c r="R112" s="97" t="s">
        <v>46</v>
      </c>
      <c r="S112" s="95">
        <v>-0.24</v>
      </c>
      <c r="T112" s="95" t="e">
        <v>#N/A</v>
      </c>
      <c r="U112" s="89" t="s">
        <v>98</v>
      </c>
      <c r="V112" s="89" t="s">
        <v>50</v>
      </c>
      <c r="W112" s="98" t="str">
        <f t="shared" si="25"/>
        <v>.</v>
      </c>
      <c r="X112" s="98" t="str">
        <f>IF(R112="continuous",".",S112/SQRT(S112^2+4))</f>
        <v>.</v>
      </c>
      <c r="Y112" s="99">
        <f t="shared" si="23"/>
        <v>-0.24</v>
      </c>
      <c r="Z112" s="99">
        <v>0.6418355</v>
      </c>
      <c r="AA112" s="99" t="e">
        <v>#N/A</v>
      </c>
      <c r="AB112" s="100">
        <f t="shared" si="38"/>
        <v>0.14801962666666665</v>
      </c>
      <c r="AC112" s="89" t="s">
        <v>405</v>
      </c>
      <c r="AD112" s="89" t="s">
        <v>434</v>
      </c>
      <c r="AE112" s="89" t="s">
        <v>19</v>
      </c>
      <c r="AF112" s="91" t="s">
        <v>11</v>
      </c>
      <c r="AG112" s="89" t="s">
        <v>15</v>
      </c>
      <c r="AH112" s="89" t="s">
        <v>16</v>
      </c>
      <c r="AI112" s="89" t="s">
        <v>16</v>
      </c>
      <c r="AJ112" s="89" t="str">
        <f t="shared" si="24"/>
        <v>dim</v>
      </c>
      <c r="AK112" s="89" t="s">
        <v>567</v>
      </c>
      <c r="AL112" s="89" t="s">
        <v>18</v>
      </c>
      <c r="AM112" s="6">
        <f>SUMIF(quality_checklist!A:A,C:C, quality_checklist!E:E)</f>
        <v>14</v>
      </c>
      <c r="AN112" s="93" t="s">
        <v>540</v>
      </c>
    </row>
    <row r="113" spans="1:40" s="93" customFormat="1" x14ac:dyDescent="0.25">
      <c r="A113" s="101">
        <v>112</v>
      </c>
      <c r="B113" s="89">
        <v>29</v>
      </c>
      <c r="C113" s="89">
        <v>31</v>
      </c>
      <c r="D113" s="91">
        <v>33</v>
      </c>
      <c r="E113" s="91">
        <v>0</v>
      </c>
      <c r="F113" s="91">
        <v>0</v>
      </c>
      <c r="G113" s="93" t="s">
        <v>495</v>
      </c>
      <c r="H113" s="93" t="s">
        <v>493</v>
      </c>
      <c r="I113" s="94">
        <v>7</v>
      </c>
      <c r="J113" s="95" t="e">
        <v>#N/A</v>
      </c>
      <c r="K113" s="95" t="e">
        <v>#N/A</v>
      </c>
      <c r="L113" s="89">
        <v>3</v>
      </c>
      <c r="M113" s="95">
        <v>0</v>
      </c>
      <c r="N113" s="96">
        <v>50.14</v>
      </c>
      <c r="O113" s="92" t="s">
        <v>148</v>
      </c>
      <c r="P113" s="89" t="s">
        <v>54</v>
      </c>
      <c r="Q113" s="93" t="s">
        <v>29</v>
      </c>
      <c r="R113" s="97" t="s">
        <v>46</v>
      </c>
      <c r="S113" s="95">
        <v>5.8000000000000003E-2</v>
      </c>
      <c r="T113" s="95" t="e">
        <v>#N/A</v>
      </c>
      <c r="U113" s="89" t="s">
        <v>98</v>
      </c>
      <c r="V113" s="89" t="s">
        <v>50</v>
      </c>
      <c r="W113" s="98" t="str">
        <f t="shared" si="25"/>
        <v>.</v>
      </c>
      <c r="X113" s="98" t="str">
        <f>IF(R113="continuous",".",S113/SQRT(S113^2+4))</f>
        <v>.</v>
      </c>
      <c r="Y113" s="99">
        <f t="shared" si="23"/>
        <v>5.8000000000000003E-2</v>
      </c>
      <c r="Z113" s="99">
        <v>0.91133863000000004</v>
      </c>
      <c r="AA113" s="99" t="e">
        <v>#N/A</v>
      </c>
      <c r="AB113" s="100">
        <f t="shared" si="38"/>
        <v>0.16554721941599998</v>
      </c>
      <c r="AC113" s="89" t="s">
        <v>405</v>
      </c>
      <c r="AD113" s="89" t="s">
        <v>434</v>
      </c>
      <c r="AE113" s="89" t="s">
        <v>20</v>
      </c>
      <c r="AF113" s="91" t="s">
        <v>11</v>
      </c>
      <c r="AG113" s="89" t="s">
        <v>15</v>
      </c>
      <c r="AH113" s="89" t="s">
        <v>16</v>
      </c>
      <c r="AI113" s="89" t="s">
        <v>16</v>
      </c>
      <c r="AJ113" s="89" t="str">
        <f t="shared" si="24"/>
        <v>dim</v>
      </c>
      <c r="AK113" s="89" t="s">
        <v>567</v>
      </c>
      <c r="AL113" s="89" t="s">
        <v>18</v>
      </c>
      <c r="AM113" s="6">
        <f>SUMIF(quality_checklist!A:A,C:C, quality_checklist!E:E)</f>
        <v>14</v>
      </c>
      <c r="AN113" s="93" t="s">
        <v>540</v>
      </c>
    </row>
    <row r="114" spans="1:40" s="90" customFormat="1" x14ac:dyDescent="0.25">
      <c r="A114" s="3">
        <v>113</v>
      </c>
      <c r="B114" s="3">
        <v>29</v>
      </c>
      <c r="C114" s="3">
        <v>31</v>
      </c>
      <c r="D114" s="8">
        <v>33</v>
      </c>
      <c r="E114" s="8">
        <v>58</v>
      </c>
      <c r="F114" s="8">
        <v>1</v>
      </c>
      <c r="G114" s="90" t="s">
        <v>492</v>
      </c>
      <c r="H114" s="90" t="s">
        <v>493</v>
      </c>
      <c r="I114" s="41">
        <v>7</v>
      </c>
      <c r="J114" s="18" t="e">
        <v>#N/A</v>
      </c>
      <c r="K114" s="18" t="e">
        <v>#N/A</v>
      </c>
      <c r="L114" s="3">
        <v>3</v>
      </c>
      <c r="M114" s="18">
        <v>0</v>
      </c>
      <c r="N114" s="29">
        <v>50.14</v>
      </c>
      <c r="O114" s="2" t="s">
        <v>148</v>
      </c>
      <c r="P114" s="3" t="s">
        <v>54</v>
      </c>
      <c r="Q114" s="90" t="s">
        <v>29</v>
      </c>
      <c r="R114" s="65" t="s">
        <v>46</v>
      </c>
      <c r="S114" s="18">
        <f>AVERAGE(S112:S113)</f>
        <v>-9.0999999999999998E-2</v>
      </c>
      <c r="T114" s="18" t="e">
        <v>#N/A</v>
      </c>
      <c r="U114" s="3" t="s">
        <v>134</v>
      </c>
      <c r="V114" s="3" t="s">
        <v>50</v>
      </c>
      <c r="W114" s="25" t="str">
        <f t="shared" si="25"/>
        <v>.</v>
      </c>
      <c r="X114" s="25" t="str">
        <f>IF(R114="continuous",".",S114/SQRT(S114^2+4))</f>
        <v>.</v>
      </c>
      <c r="Y114" s="22">
        <f t="shared" si="23"/>
        <v>-9.0999999999999998E-2</v>
      </c>
      <c r="Z114" s="22">
        <v>0.86119685000000001</v>
      </c>
      <c r="AA114" s="22" t="e">
        <v>#N/A</v>
      </c>
      <c r="AB114" s="69">
        <f t="shared" si="38"/>
        <v>0.16391776249350001</v>
      </c>
      <c r="AC114" s="3" t="s">
        <v>405</v>
      </c>
      <c r="AD114" s="3" t="s">
        <v>434</v>
      </c>
      <c r="AE114" s="3" t="s">
        <v>433</v>
      </c>
      <c r="AF114" s="8" t="s">
        <v>11</v>
      </c>
      <c r="AG114" s="3" t="s">
        <v>15</v>
      </c>
      <c r="AH114" s="3" t="s">
        <v>16</v>
      </c>
      <c r="AI114" s="3" t="s">
        <v>16</v>
      </c>
      <c r="AJ114" s="3" t="str">
        <f t="shared" si="24"/>
        <v>dim</v>
      </c>
      <c r="AK114" s="3" t="s">
        <v>567</v>
      </c>
      <c r="AL114" s="3" t="s">
        <v>18</v>
      </c>
      <c r="AM114" s="3">
        <f>SUMIF(quality_checklist!A:A,C:C, quality_checklist!E:E)</f>
        <v>14</v>
      </c>
      <c r="AN114" s="90" t="s">
        <v>540</v>
      </c>
    </row>
    <row r="115" spans="1:40" s="37" customFormat="1" x14ac:dyDescent="0.25">
      <c r="A115" s="101">
        <v>114</v>
      </c>
      <c r="B115" s="6">
        <v>30</v>
      </c>
      <c r="C115" s="6">
        <v>32</v>
      </c>
      <c r="D115" s="7">
        <v>34</v>
      </c>
      <c r="E115" s="7">
        <v>0</v>
      </c>
      <c r="F115" s="7">
        <v>0</v>
      </c>
      <c r="G115" s="37" t="s">
        <v>187</v>
      </c>
      <c r="H115" s="37" t="s">
        <v>51</v>
      </c>
      <c r="I115" s="42">
        <v>54</v>
      </c>
      <c r="J115" s="16" t="e">
        <v>#N/A</v>
      </c>
      <c r="K115" s="16" t="e">
        <v>#N/A</v>
      </c>
      <c r="L115" s="6">
        <v>39</v>
      </c>
      <c r="M115" s="16">
        <f>34/54</f>
        <v>0.62962962962962965</v>
      </c>
      <c r="N115" s="30">
        <v>19.399999999999999</v>
      </c>
      <c r="O115" s="5" t="s">
        <v>49</v>
      </c>
      <c r="P115" s="6" t="s">
        <v>185</v>
      </c>
      <c r="Q115" s="37" t="s">
        <v>242</v>
      </c>
      <c r="R115" s="66" t="s">
        <v>46</v>
      </c>
      <c r="S115" s="16">
        <v>-0.36</v>
      </c>
      <c r="T115" s="16" t="e">
        <v>#N/A</v>
      </c>
      <c r="U115" s="6" t="s">
        <v>115</v>
      </c>
      <c r="V115" s="6">
        <v>45</v>
      </c>
      <c r="W115" s="24" t="str">
        <f t="shared" si="25"/>
        <v>.</v>
      </c>
      <c r="X115" s="24" t="str">
        <f t="shared" si="39"/>
        <v>.</v>
      </c>
      <c r="Y115" s="21">
        <f t="shared" si="23"/>
        <v>-0.36</v>
      </c>
      <c r="Z115" s="21">
        <v>9.4964899999999998E-3</v>
      </c>
      <c r="AA115" s="21" t="e">
        <v>#N/A</v>
      </c>
      <c r="AB115" s="68">
        <f t="shared" si="38"/>
        <v>1.4294267169811322E-2</v>
      </c>
      <c r="AC115" s="6" t="s">
        <v>404</v>
      </c>
      <c r="AD115" s="6" t="s">
        <v>434</v>
      </c>
      <c r="AE115" s="6" t="s">
        <v>19</v>
      </c>
      <c r="AF115" s="6" t="s">
        <v>10</v>
      </c>
      <c r="AG115" s="6" t="s">
        <v>30</v>
      </c>
      <c r="AH115" s="6" t="s">
        <v>16</v>
      </c>
      <c r="AI115" s="6" t="s">
        <v>16</v>
      </c>
      <c r="AJ115" s="6" t="str">
        <f t="shared" si="24"/>
        <v>dim</v>
      </c>
      <c r="AK115" s="6" t="s">
        <v>567</v>
      </c>
      <c r="AL115" s="6" t="s">
        <v>18</v>
      </c>
      <c r="AM115" s="6">
        <f>SUMIF(quality_checklist!A:A,C:C, quality_checklist!E:E)</f>
        <v>10</v>
      </c>
      <c r="AN115" s="5" t="s">
        <v>189</v>
      </c>
    </row>
    <row r="116" spans="1:40" s="37" customFormat="1" x14ac:dyDescent="0.25">
      <c r="A116" s="101">
        <v>115</v>
      </c>
      <c r="B116" s="6">
        <v>30</v>
      </c>
      <c r="C116" s="6">
        <v>32</v>
      </c>
      <c r="D116" s="7">
        <v>34</v>
      </c>
      <c r="E116" s="7">
        <v>0</v>
      </c>
      <c r="F116" s="7">
        <v>0</v>
      </c>
      <c r="G116" s="37" t="s">
        <v>475</v>
      </c>
      <c r="H116" s="37" t="s">
        <v>51</v>
      </c>
      <c r="I116" s="42">
        <v>54</v>
      </c>
      <c r="J116" s="16" t="e">
        <v>#N/A</v>
      </c>
      <c r="K116" s="16" t="e">
        <v>#N/A</v>
      </c>
      <c r="L116" s="6">
        <v>39</v>
      </c>
      <c r="M116" s="16">
        <f>34/54</f>
        <v>0.62962962962962965</v>
      </c>
      <c r="N116" s="30">
        <v>19.399999999999999</v>
      </c>
      <c r="O116" s="5" t="s">
        <v>49</v>
      </c>
      <c r="P116" s="6" t="s">
        <v>185</v>
      </c>
      <c r="Q116" s="37" t="s">
        <v>242</v>
      </c>
      <c r="R116" s="66" t="s">
        <v>46</v>
      </c>
      <c r="S116" s="16">
        <v>-0.4</v>
      </c>
      <c r="T116" s="16" t="e">
        <v>#N/A</v>
      </c>
      <c r="U116" s="6" t="s">
        <v>115</v>
      </c>
      <c r="V116" s="6">
        <v>45</v>
      </c>
      <c r="W116" s="24" t="str">
        <f t="shared" si="25"/>
        <v>.</v>
      </c>
      <c r="X116" s="24" t="str">
        <f t="shared" si="39"/>
        <v>.</v>
      </c>
      <c r="Y116" s="21">
        <f t="shared" si="23"/>
        <v>-0.4</v>
      </c>
      <c r="Z116" s="21">
        <v>3.82432E-3</v>
      </c>
      <c r="AA116" s="21" t="e">
        <v>#N/A</v>
      </c>
      <c r="AB116" s="68">
        <f t="shared" si="38"/>
        <v>1.331320754716981E-2</v>
      </c>
      <c r="AC116" s="6" t="s">
        <v>404</v>
      </c>
      <c r="AD116" s="6" t="s">
        <v>434</v>
      </c>
      <c r="AE116" s="6" t="s">
        <v>20</v>
      </c>
      <c r="AF116" s="6" t="s">
        <v>10</v>
      </c>
      <c r="AG116" s="6" t="s">
        <v>30</v>
      </c>
      <c r="AH116" s="6" t="s">
        <v>16</v>
      </c>
      <c r="AI116" s="6" t="s">
        <v>16</v>
      </c>
      <c r="AJ116" s="6" t="str">
        <f t="shared" si="24"/>
        <v>dim</v>
      </c>
      <c r="AK116" s="6" t="s">
        <v>567</v>
      </c>
      <c r="AL116" s="6" t="s">
        <v>18</v>
      </c>
      <c r="AM116" s="6">
        <f>SUMIF(quality_checklist!A:A,C:C, quality_checklist!E:E)</f>
        <v>10</v>
      </c>
      <c r="AN116" s="5" t="s">
        <v>189</v>
      </c>
    </row>
    <row r="117" spans="1:40" s="90" customFormat="1" x14ac:dyDescent="0.25">
      <c r="A117" s="3">
        <v>116</v>
      </c>
      <c r="B117" s="3">
        <v>30</v>
      </c>
      <c r="C117" s="3">
        <v>32</v>
      </c>
      <c r="D117" s="8">
        <v>34</v>
      </c>
      <c r="E117" s="8">
        <v>59</v>
      </c>
      <c r="F117" s="8">
        <v>1</v>
      </c>
      <c r="G117" s="90" t="s">
        <v>186</v>
      </c>
      <c r="H117" s="90" t="s">
        <v>51</v>
      </c>
      <c r="I117" s="41">
        <v>54</v>
      </c>
      <c r="J117" s="18" t="e">
        <v>#N/A</v>
      </c>
      <c r="K117" s="18" t="e">
        <v>#N/A</v>
      </c>
      <c r="L117" s="3">
        <v>39</v>
      </c>
      <c r="M117" s="18">
        <f>34/54</f>
        <v>0.62962962962962965</v>
      </c>
      <c r="N117" s="29">
        <v>19.399999999999999</v>
      </c>
      <c r="O117" s="2" t="s">
        <v>49</v>
      </c>
      <c r="P117" s="3" t="s">
        <v>185</v>
      </c>
      <c r="Q117" s="90" t="s">
        <v>242</v>
      </c>
      <c r="R117" s="65" t="s">
        <v>46</v>
      </c>
      <c r="S117" s="18">
        <f>AVERAGE(S115:S116)</f>
        <v>-0.38</v>
      </c>
      <c r="T117" s="18" t="e">
        <v>#N/A</v>
      </c>
      <c r="U117" s="3" t="s">
        <v>134</v>
      </c>
      <c r="V117" s="3">
        <v>45</v>
      </c>
      <c r="W117" s="25" t="str">
        <f t="shared" si="25"/>
        <v>.</v>
      </c>
      <c r="X117" s="25" t="str">
        <f t="shared" si="39"/>
        <v>.</v>
      </c>
      <c r="Y117" s="22">
        <f t="shared" si="23"/>
        <v>-0.38</v>
      </c>
      <c r="Z117" s="22">
        <v>6.0971599999999999E-3</v>
      </c>
      <c r="AA117" s="22" t="e">
        <v>#N/A</v>
      </c>
      <c r="AB117" s="69">
        <f t="shared" si="38"/>
        <v>1.3812289811320756E-2</v>
      </c>
      <c r="AC117" s="3" t="s">
        <v>404</v>
      </c>
      <c r="AD117" s="3" t="s">
        <v>434</v>
      </c>
      <c r="AE117" s="3" t="s">
        <v>433</v>
      </c>
      <c r="AF117" s="3" t="s">
        <v>10</v>
      </c>
      <c r="AG117" s="3" t="s">
        <v>30</v>
      </c>
      <c r="AH117" s="3" t="s">
        <v>16</v>
      </c>
      <c r="AI117" s="3" t="s">
        <v>16</v>
      </c>
      <c r="AJ117" s="3" t="str">
        <f t="shared" si="24"/>
        <v>dim</v>
      </c>
      <c r="AK117" s="3" t="s">
        <v>567</v>
      </c>
      <c r="AL117" s="3" t="s">
        <v>18</v>
      </c>
      <c r="AM117" s="3">
        <f>SUMIF(quality_checklist!A:A,C:C, quality_checklist!E:E)</f>
        <v>10</v>
      </c>
      <c r="AN117" s="2" t="s">
        <v>188</v>
      </c>
    </row>
    <row r="118" spans="1:40" s="90" customFormat="1" x14ac:dyDescent="0.25">
      <c r="A118" s="3">
        <v>117</v>
      </c>
      <c r="B118" s="3">
        <v>31</v>
      </c>
      <c r="C118" s="3">
        <v>33</v>
      </c>
      <c r="D118" s="8">
        <v>35</v>
      </c>
      <c r="E118" s="8">
        <v>60</v>
      </c>
      <c r="F118" s="8">
        <v>0</v>
      </c>
      <c r="G118" s="2" t="s">
        <v>136</v>
      </c>
      <c r="H118" s="2" t="s">
        <v>51</v>
      </c>
      <c r="I118" s="41">
        <v>261</v>
      </c>
      <c r="J118" s="18" t="e">
        <v>#N/A</v>
      </c>
      <c r="K118" s="18" t="e">
        <v>#N/A</v>
      </c>
      <c r="L118" s="3">
        <v>3</v>
      </c>
      <c r="M118" s="18">
        <f>213/261</f>
        <v>0.81609195402298851</v>
      </c>
      <c r="N118" s="29">
        <v>20.3</v>
      </c>
      <c r="O118" s="2" t="s">
        <v>49</v>
      </c>
      <c r="P118" s="3" t="s">
        <v>137</v>
      </c>
      <c r="Q118" s="2" t="s">
        <v>138</v>
      </c>
      <c r="R118" s="65" t="s">
        <v>46</v>
      </c>
      <c r="S118" s="18">
        <v>0.02</v>
      </c>
      <c r="T118" s="18" t="e">
        <v>#N/A</v>
      </c>
      <c r="U118" s="3" t="s">
        <v>209</v>
      </c>
      <c r="V118" s="3">
        <v>6</v>
      </c>
      <c r="W118" s="25" t="str">
        <f t="shared" si="25"/>
        <v>.</v>
      </c>
      <c r="X118" s="25" t="str">
        <f t="shared" si="39"/>
        <v>.</v>
      </c>
      <c r="Y118" s="22">
        <f t="shared" si="23"/>
        <v>0.02</v>
      </c>
      <c r="Z118" s="22">
        <v>0.74824844999999995</v>
      </c>
      <c r="AA118" s="22" t="e">
        <v>#N/A</v>
      </c>
      <c r="AB118" s="69">
        <f t="shared" si="38"/>
        <v>3.8430775384615391E-3</v>
      </c>
      <c r="AC118" s="3" t="s">
        <v>404</v>
      </c>
      <c r="AD118" s="3" t="s">
        <v>434</v>
      </c>
      <c r="AE118" s="3" t="s">
        <v>19</v>
      </c>
      <c r="AF118" s="3" t="s">
        <v>11</v>
      </c>
      <c r="AG118" s="3" t="s">
        <v>30</v>
      </c>
      <c r="AH118" s="3" t="s">
        <v>17</v>
      </c>
      <c r="AI118" s="3" t="s">
        <v>16</v>
      </c>
      <c r="AJ118" s="3" t="str">
        <f t="shared" si="24"/>
        <v>dim</v>
      </c>
      <c r="AK118" s="3" t="s">
        <v>568</v>
      </c>
      <c r="AL118" s="3" t="s">
        <v>18</v>
      </c>
      <c r="AM118" s="3">
        <f>SUMIF(quality_checklist!A:A,C:C, quality_checklist!E:E)</f>
        <v>14</v>
      </c>
      <c r="AN118" s="2"/>
    </row>
    <row r="119" spans="1:40" s="90" customFormat="1" x14ac:dyDescent="0.25">
      <c r="A119" s="3">
        <v>118</v>
      </c>
      <c r="B119" s="3">
        <v>32</v>
      </c>
      <c r="C119" s="3">
        <v>34</v>
      </c>
      <c r="D119" s="8">
        <v>36</v>
      </c>
      <c r="E119" s="8">
        <v>61</v>
      </c>
      <c r="F119" s="8">
        <v>0</v>
      </c>
      <c r="G119" s="2" t="s">
        <v>496</v>
      </c>
      <c r="H119" s="2" t="s">
        <v>96</v>
      </c>
      <c r="I119" s="41">
        <v>107</v>
      </c>
      <c r="J119" s="18" t="e">
        <v>#N/A</v>
      </c>
      <c r="K119" s="18" t="e">
        <v>#N/A</v>
      </c>
      <c r="L119" s="3">
        <v>4</v>
      </c>
      <c r="M119" s="18">
        <v>0.81308411214953269</v>
      </c>
      <c r="N119" s="29">
        <v>32.04</v>
      </c>
      <c r="O119" s="2" t="s">
        <v>106</v>
      </c>
      <c r="P119" s="3" t="s">
        <v>237</v>
      </c>
      <c r="Q119" s="90" t="s">
        <v>497</v>
      </c>
      <c r="R119" s="65" t="s">
        <v>46</v>
      </c>
      <c r="S119" s="18">
        <v>-0.224</v>
      </c>
      <c r="T119" s="18" t="e">
        <v>#N/A</v>
      </c>
      <c r="U119" s="3" t="s">
        <v>209</v>
      </c>
      <c r="V119" s="3">
        <v>6</v>
      </c>
      <c r="W119" s="25" t="str">
        <f t="shared" ref="W119" si="42">IF(R119="continuous", ".", X119*1/0.798)</f>
        <v>.</v>
      </c>
      <c r="X119" s="25" t="str">
        <f>IF(R119="continuous",".",S119/SQRT(S119^2+4))</f>
        <v>.</v>
      </c>
      <c r="Y119" s="22">
        <f t="shared" si="23"/>
        <v>-0.224</v>
      </c>
      <c r="Z119" s="22">
        <v>2.2046130000000001E-2</v>
      </c>
      <c r="AA119" s="22" t="e">
        <v>#N/A</v>
      </c>
      <c r="AB119" s="69">
        <f t="shared" si="38"/>
        <v>8.5109965186415098E-3</v>
      </c>
      <c r="AC119" s="8" t="s">
        <v>404</v>
      </c>
      <c r="AD119" s="3" t="s">
        <v>434</v>
      </c>
      <c r="AE119" s="3" t="s">
        <v>21</v>
      </c>
      <c r="AF119" s="3" t="s">
        <v>10</v>
      </c>
      <c r="AG119" s="3" t="s">
        <v>571</v>
      </c>
      <c r="AH119" s="3" t="s">
        <v>17</v>
      </c>
      <c r="AI119" s="3" t="s">
        <v>16</v>
      </c>
      <c r="AJ119" s="3" t="s">
        <v>498</v>
      </c>
      <c r="AK119" s="3" t="s">
        <v>567</v>
      </c>
      <c r="AL119" s="3" t="s">
        <v>18</v>
      </c>
      <c r="AM119" s="3">
        <f>SUMIF(quality_checklist!A:A,C:C, quality_checklist!E:E)</f>
        <v>14</v>
      </c>
      <c r="AN119" s="2"/>
    </row>
    <row r="120" spans="1:40" s="90" customFormat="1" x14ac:dyDescent="0.25">
      <c r="A120" s="3">
        <v>119</v>
      </c>
      <c r="B120" s="3">
        <v>33</v>
      </c>
      <c r="C120" s="3">
        <v>35</v>
      </c>
      <c r="D120" s="8">
        <v>37</v>
      </c>
      <c r="E120" s="8">
        <v>62</v>
      </c>
      <c r="F120" s="8">
        <v>0</v>
      </c>
      <c r="G120" s="2" t="s">
        <v>141</v>
      </c>
      <c r="H120" s="2" t="s">
        <v>51</v>
      </c>
      <c r="I120" s="41">
        <v>258</v>
      </c>
      <c r="J120" s="18" t="e">
        <v>#N/A</v>
      </c>
      <c r="K120" s="18" t="e">
        <v>#N/A</v>
      </c>
      <c r="L120" s="3">
        <v>197</v>
      </c>
      <c r="M120" s="18">
        <v>0.623</v>
      </c>
      <c r="N120" s="29">
        <v>19.38</v>
      </c>
      <c r="O120" s="2" t="s">
        <v>49</v>
      </c>
      <c r="P120" s="3" t="s">
        <v>139</v>
      </c>
      <c r="Q120" s="2" t="s">
        <v>140</v>
      </c>
      <c r="R120" s="65" t="s">
        <v>46</v>
      </c>
      <c r="S120" s="18">
        <v>-0.12</v>
      </c>
      <c r="T120" s="18" t="e">
        <v>#N/A</v>
      </c>
      <c r="U120" s="3" t="s">
        <v>108</v>
      </c>
      <c r="V120" s="3" t="s">
        <v>50</v>
      </c>
      <c r="W120" s="25" t="str">
        <f t="shared" si="25"/>
        <v>.</v>
      </c>
      <c r="X120" s="25" t="str">
        <f t="shared" si="39"/>
        <v>.</v>
      </c>
      <c r="Y120" s="22">
        <f t="shared" si="23"/>
        <v>-0.12</v>
      </c>
      <c r="Z120" s="22">
        <v>5.5267110000000001E-2</v>
      </c>
      <c r="AA120" s="22" t="e">
        <v>#N/A</v>
      </c>
      <c r="AB120" s="69">
        <f t="shared" si="38"/>
        <v>3.7797951750972764E-3</v>
      </c>
      <c r="AC120" s="3" t="s">
        <v>404</v>
      </c>
      <c r="AD120" s="3" t="s">
        <v>434</v>
      </c>
      <c r="AE120" s="3" t="s">
        <v>20</v>
      </c>
      <c r="AF120" s="3" t="s">
        <v>11</v>
      </c>
      <c r="AG120" s="3" t="s">
        <v>30</v>
      </c>
      <c r="AH120" s="3" t="s">
        <v>17</v>
      </c>
      <c r="AI120" s="3" t="s">
        <v>16</v>
      </c>
      <c r="AJ120" s="3" t="str">
        <f t="shared" si="24"/>
        <v>dim</v>
      </c>
      <c r="AK120" s="3" t="s">
        <v>567</v>
      </c>
      <c r="AL120" s="3" t="s">
        <v>18</v>
      </c>
      <c r="AM120" s="3">
        <f>SUMIF(quality_checklist!A:A,C:C, quality_checklist!E:E)</f>
        <v>14</v>
      </c>
      <c r="AN120" s="2" t="s">
        <v>261</v>
      </c>
    </row>
    <row r="121" spans="1:40" s="90" customFormat="1" x14ac:dyDescent="0.25">
      <c r="A121" s="3">
        <v>120</v>
      </c>
      <c r="B121" s="3">
        <v>33</v>
      </c>
      <c r="C121" s="3">
        <v>35</v>
      </c>
      <c r="D121" s="8">
        <v>37</v>
      </c>
      <c r="E121" s="8">
        <v>63</v>
      </c>
      <c r="F121" s="8">
        <v>0</v>
      </c>
      <c r="G121" s="2" t="s">
        <v>142</v>
      </c>
      <c r="H121" s="2" t="s">
        <v>51</v>
      </c>
      <c r="I121" s="41">
        <v>258</v>
      </c>
      <c r="J121" s="18" t="e">
        <v>#N/A</v>
      </c>
      <c r="K121" s="18" t="e">
        <v>#N/A</v>
      </c>
      <c r="L121" s="3">
        <v>197</v>
      </c>
      <c r="M121" s="18">
        <v>0.623</v>
      </c>
      <c r="N121" s="29">
        <v>19.38</v>
      </c>
      <c r="O121" s="2" t="s">
        <v>49</v>
      </c>
      <c r="P121" s="3" t="s">
        <v>139</v>
      </c>
      <c r="Q121" s="2" t="s">
        <v>143</v>
      </c>
      <c r="R121" s="65" t="s">
        <v>46</v>
      </c>
      <c r="S121" s="18">
        <v>-0.157</v>
      </c>
      <c r="T121" s="18" t="e">
        <v>#N/A</v>
      </c>
      <c r="U121" s="3" t="s">
        <v>108</v>
      </c>
      <c r="V121" s="3" t="s">
        <v>50</v>
      </c>
      <c r="W121" s="25" t="str">
        <f t="shared" si="25"/>
        <v>.</v>
      </c>
      <c r="X121" s="25" t="str">
        <f t="shared" si="39"/>
        <v>.</v>
      </c>
      <c r="Y121" s="22">
        <f t="shared" ref="Y121:Y162" si="43">IF(R121="continuous", S121, IF(R121="categorical-biserial", W121, IF(R121="categorical-point", X121)))</f>
        <v>-0.157</v>
      </c>
      <c r="Z121" s="22">
        <v>1.207132E-2</v>
      </c>
      <c r="AA121" s="22" t="e">
        <v>#N/A</v>
      </c>
      <c r="AB121" s="69">
        <f t="shared" si="38"/>
        <v>3.7015936700428016E-3</v>
      </c>
      <c r="AC121" s="3" t="s">
        <v>404</v>
      </c>
      <c r="AD121" s="3" t="s">
        <v>434</v>
      </c>
      <c r="AE121" s="3" t="s">
        <v>20</v>
      </c>
      <c r="AF121" s="3" t="s">
        <v>11</v>
      </c>
      <c r="AG121" s="3" t="s">
        <v>30</v>
      </c>
      <c r="AH121" s="3" t="s">
        <v>17</v>
      </c>
      <c r="AI121" s="3" t="s">
        <v>16</v>
      </c>
      <c r="AJ121" s="3" t="str">
        <f t="shared" ref="AJ121:AJ163" si="44">IF(R121 = "continuous", "dim", "cat")</f>
        <v>dim</v>
      </c>
      <c r="AK121" s="3" t="s">
        <v>567</v>
      </c>
      <c r="AL121" s="3" t="s">
        <v>18</v>
      </c>
      <c r="AM121" s="3">
        <f>SUMIF(quality_checklist!A:A,C:C, quality_checklist!E:E)</f>
        <v>14</v>
      </c>
      <c r="AN121" s="2" t="s">
        <v>261</v>
      </c>
    </row>
    <row r="122" spans="1:40" s="37" customFormat="1" x14ac:dyDescent="0.25">
      <c r="A122" s="101">
        <v>121</v>
      </c>
      <c r="B122" s="6">
        <v>34</v>
      </c>
      <c r="C122" s="6">
        <v>36</v>
      </c>
      <c r="D122" s="7">
        <v>38</v>
      </c>
      <c r="E122" s="7">
        <v>0</v>
      </c>
      <c r="F122" s="7">
        <v>0</v>
      </c>
      <c r="G122" s="5" t="s">
        <v>146</v>
      </c>
      <c r="H122" s="5" t="s">
        <v>8</v>
      </c>
      <c r="I122" s="42">
        <v>56</v>
      </c>
      <c r="J122" s="42">
        <v>32</v>
      </c>
      <c r="K122" s="42">
        <v>24</v>
      </c>
      <c r="L122" s="6">
        <v>1034</v>
      </c>
      <c r="M122" s="16">
        <f>AVERAGE((0.583*24)+(0.625*32))/56</f>
        <v>0.60699999999999998</v>
      </c>
      <c r="N122" s="30">
        <f>AVERAGE((42*24)+(38.4*32))/56</f>
        <v>39.942857142857143</v>
      </c>
      <c r="O122" s="5" t="s">
        <v>145</v>
      </c>
      <c r="P122" s="6" t="s">
        <v>54</v>
      </c>
      <c r="Q122" s="5" t="s">
        <v>29</v>
      </c>
      <c r="R122" s="66" t="s">
        <v>401</v>
      </c>
      <c r="S122" s="16" t="e">
        <v>#N/A</v>
      </c>
      <c r="T122" s="16">
        <v>-1.0861000000000001</v>
      </c>
      <c r="U122" s="6" t="s">
        <v>244</v>
      </c>
      <c r="V122" s="6">
        <v>1035</v>
      </c>
      <c r="W122" s="24">
        <f t="shared" ref="W122:W163" si="45">IF(R122="continuous", ".", X122*1/0.798)</f>
        <v>-0.59802350967680562</v>
      </c>
      <c r="X122" s="24">
        <f t="shared" si="39"/>
        <v>-0.47722276072209091</v>
      </c>
      <c r="Y122" s="21">
        <f t="shared" si="43"/>
        <v>-0.59802350967680562</v>
      </c>
      <c r="Z122" s="21" t="e">
        <v>#N/A</v>
      </c>
      <c r="AA122" s="21">
        <v>4.1967000000000003E-4</v>
      </c>
      <c r="AB122" s="68">
        <f t="shared" si="38"/>
        <v>7.5024817393286921E-3</v>
      </c>
      <c r="AC122" s="6" t="s">
        <v>405</v>
      </c>
      <c r="AD122" s="6" t="s">
        <v>66</v>
      </c>
      <c r="AE122" s="6" t="s">
        <v>19</v>
      </c>
      <c r="AF122" s="6" t="s">
        <v>11</v>
      </c>
      <c r="AG122" s="6" t="s">
        <v>15</v>
      </c>
      <c r="AH122" s="6" t="s">
        <v>16</v>
      </c>
      <c r="AI122" s="6" t="s">
        <v>17</v>
      </c>
      <c r="AJ122" s="6" t="str">
        <f t="shared" si="44"/>
        <v>cat</v>
      </c>
      <c r="AK122" s="6" t="s">
        <v>567</v>
      </c>
      <c r="AL122" s="6" t="s">
        <v>18</v>
      </c>
      <c r="AM122" s="6">
        <f>SUMIF(quality_checklist!A:A,C:C, quality_checklist!E:E)</f>
        <v>12</v>
      </c>
      <c r="AN122" s="5"/>
    </row>
    <row r="123" spans="1:40" s="37" customFormat="1" x14ac:dyDescent="0.25">
      <c r="A123" s="101">
        <v>122</v>
      </c>
      <c r="B123" s="6">
        <v>34</v>
      </c>
      <c r="C123" s="6">
        <v>36</v>
      </c>
      <c r="D123" s="7">
        <v>38</v>
      </c>
      <c r="E123" s="7">
        <v>0</v>
      </c>
      <c r="F123" s="7">
        <v>0</v>
      </c>
      <c r="G123" s="5" t="s">
        <v>147</v>
      </c>
      <c r="H123" s="5" t="s">
        <v>8</v>
      </c>
      <c r="I123" s="42">
        <v>56</v>
      </c>
      <c r="J123" s="42">
        <v>32</v>
      </c>
      <c r="K123" s="42">
        <v>24</v>
      </c>
      <c r="L123" s="6">
        <v>1034</v>
      </c>
      <c r="M123" s="16">
        <f>AVERAGE((0.583*24)+(0.625*32))/56</f>
        <v>0.60699999999999998</v>
      </c>
      <c r="N123" s="30">
        <f>AVERAGE((42*24)+(38.4*32))/56</f>
        <v>39.942857142857143</v>
      </c>
      <c r="O123" s="5" t="s">
        <v>145</v>
      </c>
      <c r="P123" s="6" t="s">
        <v>54</v>
      </c>
      <c r="Q123" s="5" t="s">
        <v>29</v>
      </c>
      <c r="R123" s="66" t="s">
        <v>401</v>
      </c>
      <c r="S123" s="16" t="e">
        <v>#N/A</v>
      </c>
      <c r="T123" s="16">
        <v>0</v>
      </c>
      <c r="U123" s="6" t="s">
        <v>244</v>
      </c>
      <c r="V123" s="6">
        <v>1035</v>
      </c>
      <c r="W123" s="24">
        <f t="shared" si="45"/>
        <v>0</v>
      </c>
      <c r="X123" s="24">
        <f t="shared" si="39"/>
        <v>0</v>
      </c>
      <c r="Y123" s="21">
        <f t="shared" si="43"/>
        <v>0</v>
      </c>
      <c r="Z123" s="21" t="e">
        <v>#N/A</v>
      </c>
      <c r="AA123" s="21">
        <v>1</v>
      </c>
      <c r="AB123" s="68">
        <f t="shared" si="38"/>
        <v>1.8181818181818181E-2</v>
      </c>
      <c r="AC123" s="6" t="s">
        <v>405</v>
      </c>
      <c r="AD123" s="6" t="s">
        <v>66</v>
      </c>
      <c r="AE123" s="6" t="s">
        <v>20</v>
      </c>
      <c r="AF123" s="6" t="s">
        <v>11</v>
      </c>
      <c r="AG123" s="6" t="s">
        <v>15</v>
      </c>
      <c r="AH123" s="6" t="s">
        <v>16</v>
      </c>
      <c r="AI123" s="6" t="s">
        <v>17</v>
      </c>
      <c r="AJ123" s="6" t="str">
        <f t="shared" si="44"/>
        <v>cat</v>
      </c>
      <c r="AK123" s="6" t="s">
        <v>567</v>
      </c>
      <c r="AL123" s="6" t="s">
        <v>18</v>
      </c>
      <c r="AM123" s="6">
        <f>SUMIF(quality_checklist!A:A,C:C, quality_checklist!E:E)</f>
        <v>12</v>
      </c>
      <c r="AN123" s="5"/>
    </row>
    <row r="124" spans="1:40" s="90" customFormat="1" x14ac:dyDescent="0.25">
      <c r="A124" s="3">
        <v>123</v>
      </c>
      <c r="B124" s="3">
        <v>34</v>
      </c>
      <c r="C124" s="3">
        <v>36</v>
      </c>
      <c r="D124" s="8">
        <v>38</v>
      </c>
      <c r="E124" s="8">
        <v>64</v>
      </c>
      <c r="F124" s="8">
        <v>1</v>
      </c>
      <c r="G124" s="2" t="s">
        <v>144</v>
      </c>
      <c r="H124" s="2" t="s">
        <v>8</v>
      </c>
      <c r="I124" s="41">
        <v>56</v>
      </c>
      <c r="J124" s="41">
        <v>32</v>
      </c>
      <c r="K124" s="41">
        <v>24</v>
      </c>
      <c r="L124" s="3">
        <v>1034</v>
      </c>
      <c r="M124" s="18">
        <f>AVERAGE((0.583*24)+(0.625*32))/56</f>
        <v>0.60699999999999998</v>
      </c>
      <c r="N124" s="29">
        <f>AVERAGE((42*24)+(38.4*32))/56</f>
        <v>39.942857142857143</v>
      </c>
      <c r="O124" s="2" t="s">
        <v>145</v>
      </c>
      <c r="P124" s="3" t="s">
        <v>54</v>
      </c>
      <c r="Q124" s="2" t="s">
        <v>29</v>
      </c>
      <c r="R124" s="65" t="s">
        <v>401</v>
      </c>
      <c r="S124" s="18" t="e">
        <v>#N/A</v>
      </c>
      <c r="T124" s="18">
        <f>AVERAGE(T122:T123)</f>
        <v>-0.54305000000000003</v>
      </c>
      <c r="U124" s="3" t="s">
        <v>27</v>
      </c>
      <c r="V124" s="3">
        <v>1035</v>
      </c>
      <c r="W124" s="25">
        <f t="shared" si="45"/>
        <v>-0.32836754913958538</v>
      </c>
      <c r="X124" s="25">
        <f t="shared" si="39"/>
        <v>-0.26203730421338917</v>
      </c>
      <c r="Y124" s="22">
        <f t="shared" si="43"/>
        <v>-0.32836754913958538</v>
      </c>
      <c r="Z124" s="22" t="e">
        <v>#N/A</v>
      </c>
      <c r="AA124" s="22">
        <v>5.3306909999999999E-2</v>
      </c>
      <c r="AB124" s="69">
        <f t="shared" si="38"/>
        <v>1.4472287078281002E-2</v>
      </c>
      <c r="AC124" s="3" t="s">
        <v>405</v>
      </c>
      <c r="AD124" s="3" t="s">
        <v>66</v>
      </c>
      <c r="AE124" s="3" t="s">
        <v>433</v>
      </c>
      <c r="AF124" s="3" t="s">
        <v>11</v>
      </c>
      <c r="AG124" s="3" t="s">
        <v>15</v>
      </c>
      <c r="AH124" s="3" t="s">
        <v>16</v>
      </c>
      <c r="AI124" s="3" t="s">
        <v>17</v>
      </c>
      <c r="AJ124" s="3" t="str">
        <f t="shared" si="44"/>
        <v>cat</v>
      </c>
      <c r="AK124" s="3" t="s">
        <v>567</v>
      </c>
      <c r="AL124" s="3" t="s">
        <v>18</v>
      </c>
      <c r="AM124" s="3">
        <f>SUMIF(quality_checklist!A:A,C:C, quality_checklist!E:E)</f>
        <v>12</v>
      </c>
      <c r="AN124" s="2"/>
    </row>
    <row r="125" spans="1:40" s="37" customFormat="1" x14ac:dyDescent="0.25">
      <c r="A125" s="101">
        <v>124</v>
      </c>
      <c r="B125" s="6">
        <v>35</v>
      </c>
      <c r="C125" s="6">
        <v>37</v>
      </c>
      <c r="D125" s="7">
        <v>39</v>
      </c>
      <c r="E125" s="7">
        <v>0</v>
      </c>
      <c r="F125" s="7">
        <v>0</v>
      </c>
      <c r="G125" s="37" t="s">
        <v>208</v>
      </c>
      <c r="H125" s="5" t="s">
        <v>96</v>
      </c>
      <c r="I125" s="42">
        <v>75</v>
      </c>
      <c r="J125" s="6" t="e">
        <v>#N/A</v>
      </c>
      <c r="K125" s="6" t="e">
        <v>#N/A</v>
      </c>
      <c r="L125" s="6">
        <v>39</v>
      </c>
      <c r="M125" s="16">
        <f>44/77</f>
        <v>0.5714285714285714</v>
      </c>
      <c r="N125" s="30">
        <f>AVERAGE((68.2*36)+(66.1*39))/75</f>
        <v>67.108000000000004</v>
      </c>
      <c r="O125" s="5" t="s">
        <v>49</v>
      </c>
      <c r="P125" s="6" t="s">
        <v>54</v>
      </c>
      <c r="Q125" s="37" t="s">
        <v>29</v>
      </c>
      <c r="R125" s="66" t="s">
        <v>46</v>
      </c>
      <c r="S125" s="16">
        <v>-8.4000000000000005E-2</v>
      </c>
      <c r="T125" s="16" t="e">
        <v>#N/A</v>
      </c>
      <c r="U125" s="6" t="s">
        <v>115</v>
      </c>
      <c r="V125" s="6">
        <v>40</v>
      </c>
      <c r="W125" s="24" t="str">
        <f t="shared" si="45"/>
        <v>.</v>
      </c>
      <c r="X125" s="24" t="str">
        <f t="shared" si="39"/>
        <v>.</v>
      </c>
      <c r="Y125" s="21">
        <f t="shared" si="43"/>
        <v>-8.4000000000000005E-2</v>
      </c>
      <c r="Z125" s="21">
        <v>0.47719842000000001</v>
      </c>
      <c r="AA125" s="21" t="e">
        <v>#N/A</v>
      </c>
      <c r="AB125" s="68">
        <f t="shared" si="38"/>
        <v>1.3323483609945947E-2</v>
      </c>
      <c r="AC125" s="6" t="s">
        <v>380</v>
      </c>
      <c r="AD125" s="6" t="s">
        <v>434</v>
      </c>
      <c r="AE125" s="6" t="s">
        <v>19</v>
      </c>
      <c r="AF125" s="6" t="s">
        <v>11</v>
      </c>
      <c r="AG125" s="6" t="s">
        <v>15</v>
      </c>
      <c r="AH125" s="6" t="s">
        <v>16</v>
      </c>
      <c r="AI125" s="6" t="s">
        <v>16</v>
      </c>
      <c r="AJ125" s="6" t="str">
        <f t="shared" si="44"/>
        <v>dim</v>
      </c>
      <c r="AK125" s="6" t="s">
        <v>567</v>
      </c>
      <c r="AL125" s="6" t="s">
        <v>18</v>
      </c>
      <c r="AM125" s="6">
        <f>SUMIF(quality_checklist!A:A,C:C, quality_checklist!E:E)</f>
        <v>13</v>
      </c>
      <c r="AN125" s="37" t="s">
        <v>210</v>
      </c>
    </row>
    <row r="126" spans="1:40" s="37" customFormat="1" x14ac:dyDescent="0.25">
      <c r="A126" s="101">
        <v>125</v>
      </c>
      <c r="B126" s="6">
        <v>35</v>
      </c>
      <c r="C126" s="6">
        <v>37</v>
      </c>
      <c r="D126" s="7">
        <v>39</v>
      </c>
      <c r="E126" s="7">
        <v>0</v>
      </c>
      <c r="F126" s="7">
        <v>0</v>
      </c>
      <c r="G126" s="37" t="s">
        <v>211</v>
      </c>
      <c r="H126" s="5" t="s">
        <v>96</v>
      </c>
      <c r="I126" s="42">
        <v>75</v>
      </c>
      <c r="J126" s="6" t="e">
        <v>#N/A</v>
      </c>
      <c r="K126" s="6" t="e">
        <v>#N/A</v>
      </c>
      <c r="L126" s="6">
        <v>39</v>
      </c>
      <c r="M126" s="16">
        <f>44/77</f>
        <v>0.5714285714285714</v>
      </c>
      <c r="N126" s="30">
        <f>AVERAGE((68.2*36)+(66.1*39))/75</f>
        <v>67.108000000000004</v>
      </c>
      <c r="O126" s="5" t="s">
        <v>49</v>
      </c>
      <c r="P126" s="6" t="s">
        <v>54</v>
      </c>
      <c r="Q126" s="37" t="s">
        <v>29</v>
      </c>
      <c r="R126" s="66" t="s">
        <v>46</v>
      </c>
      <c r="S126" s="16">
        <v>0.09</v>
      </c>
      <c r="T126" s="16" t="e">
        <v>#N/A</v>
      </c>
      <c r="U126" s="6" t="s">
        <v>115</v>
      </c>
      <c r="V126" s="6">
        <v>40</v>
      </c>
      <c r="W126" s="24" t="str">
        <f t="shared" si="45"/>
        <v>.</v>
      </c>
      <c r="X126" s="24" t="str">
        <f t="shared" si="39"/>
        <v>.</v>
      </c>
      <c r="Y126" s="21">
        <f t="shared" si="43"/>
        <v>0.09</v>
      </c>
      <c r="Z126" s="21">
        <v>0.44626228000000001</v>
      </c>
      <c r="AA126" s="21" t="e">
        <v>#N/A</v>
      </c>
      <c r="AB126" s="68">
        <f t="shared" si="38"/>
        <v>1.3295481216216216E-2</v>
      </c>
      <c r="AC126" s="6" t="s">
        <v>380</v>
      </c>
      <c r="AD126" s="6" t="s">
        <v>434</v>
      </c>
      <c r="AE126" s="6" t="s">
        <v>20</v>
      </c>
      <c r="AF126" s="6" t="s">
        <v>11</v>
      </c>
      <c r="AG126" s="6" t="s">
        <v>15</v>
      </c>
      <c r="AH126" s="6" t="s">
        <v>16</v>
      </c>
      <c r="AI126" s="6" t="s">
        <v>16</v>
      </c>
      <c r="AJ126" s="6" t="str">
        <f t="shared" si="44"/>
        <v>dim</v>
      </c>
      <c r="AK126" s="6" t="s">
        <v>567</v>
      </c>
      <c r="AL126" s="6" t="s">
        <v>18</v>
      </c>
      <c r="AM126" s="6">
        <f>SUMIF(quality_checklist!A:A,C:C, quality_checklist!E:E)</f>
        <v>13</v>
      </c>
      <c r="AN126" s="37" t="s">
        <v>210</v>
      </c>
    </row>
    <row r="127" spans="1:40" s="90" customFormat="1" x14ac:dyDescent="0.25">
      <c r="A127" s="3">
        <v>126</v>
      </c>
      <c r="B127" s="3">
        <v>35</v>
      </c>
      <c r="C127" s="3">
        <v>37</v>
      </c>
      <c r="D127" s="8">
        <v>39</v>
      </c>
      <c r="E127" s="8">
        <v>65</v>
      </c>
      <c r="F127" s="8">
        <v>1</v>
      </c>
      <c r="G127" s="90" t="s">
        <v>207</v>
      </c>
      <c r="H127" s="2" t="s">
        <v>96</v>
      </c>
      <c r="I127" s="41">
        <v>75</v>
      </c>
      <c r="J127" s="18" t="e">
        <v>#N/A</v>
      </c>
      <c r="K127" s="18" t="e">
        <v>#N/A</v>
      </c>
      <c r="L127" s="3">
        <v>39</v>
      </c>
      <c r="M127" s="18">
        <f>44/77</f>
        <v>0.5714285714285714</v>
      </c>
      <c r="N127" s="29">
        <f>AVERAGE((68.2*36)+(66.1*39))/75</f>
        <v>67.108000000000004</v>
      </c>
      <c r="O127" s="2" t="s">
        <v>49</v>
      </c>
      <c r="P127" s="3" t="s">
        <v>54</v>
      </c>
      <c r="Q127" s="90" t="s">
        <v>29</v>
      </c>
      <c r="R127" s="65" t="s">
        <v>46</v>
      </c>
      <c r="S127" s="18">
        <f>AVERAGE(S125:S126)</f>
        <v>2.9999999999999957E-3</v>
      </c>
      <c r="T127" s="18" t="e">
        <v>#N/A</v>
      </c>
      <c r="U127" s="3" t="s">
        <v>209</v>
      </c>
      <c r="V127" s="3">
        <v>40</v>
      </c>
      <c r="W127" s="25" t="str">
        <f t="shared" si="45"/>
        <v>.</v>
      </c>
      <c r="X127" s="25" t="str">
        <f t="shared" si="39"/>
        <v>.</v>
      </c>
      <c r="Y127" s="22">
        <f t="shared" si="43"/>
        <v>2.9999999999999957E-3</v>
      </c>
      <c r="Z127" s="22">
        <v>0.97975983</v>
      </c>
      <c r="AA127" s="22" t="e">
        <v>#N/A</v>
      </c>
      <c r="AB127" s="69">
        <f t="shared" si="38"/>
        <v>1.3513270271364864E-2</v>
      </c>
      <c r="AC127" s="3" t="s">
        <v>380</v>
      </c>
      <c r="AD127" s="3" t="s">
        <v>434</v>
      </c>
      <c r="AE127" s="3" t="s">
        <v>433</v>
      </c>
      <c r="AF127" s="3" t="s">
        <v>11</v>
      </c>
      <c r="AG127" s="3" t="s">
        <v>15</v>
      </c>
      <c r="AH127" s="3" t="s">
        <v>16</v>
      </c>
      <c r="AI127" s="3" t="s">
        <v>16</v>
      </c>
      <c r="AJ127" s="3" t="str">
        <f t="shared" si="44"/>
        <v>dim</v>
      </c>
      <c r="AK127" s="3" t="s">
        <v>567</v>
      </c>
      <c r="AL127" s="3" t="s">
        <v>18</v>
      </c>
      <c r="AM127" s="3">
        <f>SUMIF(quality_checklist!A:A,C:C, quality_checklist!E:E)</f>
        <v>13</v>
      </c>
      <c r="AN127" s="90" t="s">
        <v>210</v>
      </c>
    </row>
    <row r="128" spans="1:40" s="90" customFormat="1" x14ac:dyDescent="0.25">
      <c r="A128" s="3">
        <v>127</v>
      </c>
      <c r="B128" s="3">
        <v>36</v>
      </c>
      <c r="C128" s="3">
        <v>38</v>
      </c>
      <c r="D128" s="8">
        <v>40</v>
      </c>
      <c r="E128" s="8">
        <v>66</v>
      </c>
      <c r="F128" s="8">
        <v>0</v>
      </c>
      <c r="G128" s="90" t="s">
        <v>513</v>
      </c>
      <c r="H128" s="2" t="s">
        <v>51</v>
      </c>
      <c r="I128" s="41">
        <v>148</v>
      </c>
      <c r="J128" s="18" t="e">
        <v>#N/A</v>
      </c>
      <c r="K128" s="18" t="e">
        <v>#N/A</v>
      </c>
      <c r="L128" s="3">
        <v>5</v>
      </c>
      <c r="M128" s="18">
        <v>0.63513513513513509</v>
      </c>
      <c r="N128" s="29">
        <v>20.04</v>
      </c>
      <c r="O128" s="2" t="s">
        <v>49</v>
      </c>
      <c r="P128" s="3" t="s">
        <v>514</v>
      </c>
      <c r="Q128" s="90" t="s">
        <v>29</v>
      </c>
      <c r="R128" s="65" t="s">
        <v>46</v>
      </c>
      <c r="S128" s="18">
        <v>0.13</v>
      </c>
      <c r="T128" s="18" t="e">
        <v>#N/A</v>
      </c>
      <c r="U128" s="3" t="s">
        <v>515</v>
      </c>
      <c r="V128" s="3">
        <v>6</v>
      </c>
      <c r="W128" s="25" t="str">
        <f t="shared" si="45"/>
        <v>.</v>
      </c>
      <c r="X128" s="25" t="str">
        <f>IF(R128="continuous",".",S128/SQRT(S128^2+4))</f>
        <v>.</v>
      </c>
      <c r="Y128" s="22">
        <f t="shared" si="43"/>
        <v>0.13</v>
      </c>
      <c r="Z128" s="22">
        <v>0.11756413</v>
      </c>
      <c r="AA128" s="22" t="e">
        <v>#N/A</v>
      </c>
      <c r="AB128" s="69">
        <f t="shared" si="38"/>
        <v>6.5747320408163267E-3</v>
      </c>
      <c r="AC128" s="3" t="s">
        <v>404</v>
      </c>
      <c r="AD128" s="3" t="s">
        <v>434</v>
      </c>
      <c r="AE128" s="3" t="s">
        <v>433</v>
      </c>
      <c r="AF128" s="8" t="s">
        <v>11</v>
      </c>
      <c r="AG128" s="3" t="s">
        <v>30</v>
      </c>
      <c r="AH128" s="3" t="s">
        <v>16</v>
      </c>
      <c r="AI128" s="3" t="s">
        <v>16</v>
      </c>
      <c r="AJ128" s="3" t="s">
        <v>498</v>
      </c>
      <c r="AK128" s="3" t="s">
        <v>568</v>
      </c>
      <c r="AL128" s="3" t="s">
        <v>18</v>
      </c>
      <c r="AM128" s="3">
        <f>SUMIF(quality_checklist!A:A,C:C, quality_checklist!E:E)</f>
        <v>15</v>
      </c>
      <c r="AN128" s="90" t="s">
        <v>516</v>
      </c>
    </row>
    <row r="129" spans="1:40" s="37" customFormat="1" x14ac:dyDescent="0.25">
      <c r="A129" s="101">
        <v>128</v>
      </c>
      <c r="B129" s="6">
        <v>37</v>
      </c>
      <c r="C129" s="6">
        <v>39</v>
      </c>
      <c r="D129" s="7">
        <v>41</v>
      </c>
      <c r="E129" s="7">
        <v>0</v>
      </c>
      <c r="F129" s="7">
        <v>0</v>
      </c>
      <c r="G129" s="5" t="s">
        <v>397</v>
      </c>
      <c r="H129" s="5" t="s">
        <v>112</v>
      </c>
      <c r="I129" s="42">
        <v>41</v>
      </c>
      <c r="J129" s="42">
        <v>20</v>
      </c>
      <c r="K129" s="42">
        <v>21</v>
      </c>
      <c r="L129" s="6">
        <v>3</v>
      </c>
      <c r="M129" s="16">
        <f>21/41</f>
        <v>0.51219512195121952</v>
      </c>
      <c r="N129" s="30">
        <f>AVERAGE((41.3*21)+(36.5*20))/41</f>
        <v>38.958536585365856</v>
      </c>
      <c r="O129" s="5" t="s">
        <v>113</v>
      </c>
      <c r="P129" s="6" t="s">
        <v>85</v>
      </c>
      <c r="Q129" s="5" t="s">
        <v>86</v>
      </c>
      <c r="R129" s="66" t="s">
        <v>401</v>
      </c>
      <c r="S129" s="16" t="e">
        <v>#N/A</v>
      </c>
      <c r="T129" s="16">
        <v>-0.39929999999999999</v>
      </c>
      <c r="U129" s="6" t="s">
        <v>244</v>
      </c>
      <c r="V129" s="6">
        <v>7</v>
      </c>
      <c r="W129" s="24">
        <f t="shared" si="45"/>
        <v>-0.24534598837625682</v>
      </c>
      <c r="X129" s="24">
        <f t="shared" si="39"/>
        <v>-0.19578609872425295</v>
      </c>
      <c r="Y129" s="21">
        <f t="shared" si="43"/>
        <v>-0.24534598837625682</v>
      </c>
      <c r="Z129" s="21" t="e">
        <v>#N/A</v>
      </c>
      <c r="AA129" s="21">
        <v>0.21321386000000001</v>
      </c>
      <c r="AB129" s="68">
        <f t="shared" si="38"/>
        <v>2.208085220867546E-2</v>
      </c>
      <c r="AC129" s="7" t="s">
        <v>405</v>
      </c>
      <c r="AD129" s="6" t="s">
        <v>18</v>
      </c>
      <c r="AE129" s="7" t="s">
        <v>19</v>
      </c>
      <c r="AF129" s="7" t="s">
        <v>11</v>
      </c>
      <c r="AG129" s="7" t="s">
        <v>571</v>
      </c>
      <c r="AH129" s="7" t="s">
        <v>17</v>
      </c>
      <c r="AI129" s="7" t="s">
        <v>17</v>
      </c>
      <c r="AJ129" s="6" t="str">
        <f t="shared" si="44"/>
        <v>cat</v>
      </c>
      <c r="AK129" s="6" t="s">
        <v>567</v>
      </c>
      <c r="AL129" s="6" t="s">
        <v>18</v>
      </c>
      <c r="AM129" s="6">
        <f>SUMIF(quality_checklist!A:A,C:C, quality_checklist!E:E)</f>
        <v>13</v>
      </c>
      <c r="AN129" s="5"/>
    </row>
    <row r="130" spans="1:40" s="37" customFormat="1" x14ac:dyDescent="0.25">
      <c r="A130" s="101">
        <v>129</v>
      </c>
      <c r="B130" s="6">
        <v>37</v>
      </c>
      <c r="C130" s="6">
        <v>39</v>
      </c>
      <c r="D130" s="7">
        <v>41</v>
      </c>
      <c r="E130" s="7">
        <v>0</v>
      </c>
      <c r="F130" s="7">
        <v>0</v>
      </c>
      <c r="G130" s="5" t="s">
        <v>398</v>
      </c>
      <c r="H130" s="5" t="s">
        <v>112</v>
      </c>
      <c r="I130" s="42">
        <v>41</v>
      </c>
      <c r="J130" s="42">
        <v>20</v>
      </c>
      <c r="K130" s="42">
        <v>21</v>
      </c>
      <c r="L130" s="6">
        <v>3</v>
      </c>
      <c r="M130" s="16">
        <f>21/41</f>
        <v>0.51219512195121952</v>
      </c>
      <c r="N130" s="30">
        <f>AVERAGE((41.3*21)+(36.5*20))/41</f>
        <v>38.958536585365856</v>
      </c>
      <c r="O130" s="5" t="s">
        <v>113</v>
      </c>
      <c r="P130" s="6" t="s">
        <v>85</v>
      </c>
      <c r="Q130" s="5" t="s">
        <v>86</v>
      </c>
      <c r="R130" s="66" t="s">
        <v>401</v>
      </c>
      <c r="S130" s="16" t="e">
        <v>#N/A</v>
      </c>
      <c r="T130" s="16">
        <v>-0.44979999999999998</v>
      </c>
      <c r="U130" s="6" t="s">
        <v>244</v>
      </c>
      <c r="V130" s="6">
        <v>7</v>
      </c>
      <c r="W130" s="24">
        <f t="shared" si="45"/>
        <v>-0.27496156917065973</v>
      </c>
      <c r="X130" s="24">
        <f t="shared" si="39"/>
        <v>-0.21941933219818649</v>
      </c>
      <c r="Y130" s="21">
        <f t="shared" si="43"/>
        <v>-0.27496156917065973</v>
      </c>
      <c r="Z130" s="21" t="e">
        <v>#N/A</v>
      </c>
      <c r="AA130" s="21">
        <v>0.16303878999999999</v>
      </c>
      <c r="AB130" s="68">
        <f t="shared" ref="AB130:AB161" si="46">((1-Y130^2)^2)/(I130-1)</f>
        <v>2.1362705382222381E-2</v>
      </c>
      <c r="AC130" s="7" t="s">
        <v>405</v>
      </c>
      <c r="AD130" s="6" t="s">
        <v>18</v>
      </c>
      <c r="AE130" s="7" t="s">
        <v>20</v>
      </c>
      <c r="AF130" s="7" t="s">
        <v>11</v>
      </c>
      <c r="AG130" s="7" t="s">
        <v>571</v>
      </c>
      <c r="AH130" s="7" t="s">
        <v>17</v>
      </c>
      <c r="AI130" s="7" t="s">
        <v>17</v>
      </c>
      <c r="AJ130" s="6" t="str">
        <f t="shared" si="44"/>
        <v>cat</v>
      </c>
      <c r="AK130" s="6" t="s">
        <v>567</v>
      </c>
      <c r="AL130" s="6" t="s">
        <v>18</v>
      </c>
      <c r="AM130" s="6">
        <f>SUMIF(quality_checklist!A:A,C:C, quality_checklist!E:E)</f>
        <v>13</v>
      </c>
      <c r="AN130" s="5"/>
    </row>
    <row r="131" spans="1:40" s="37" customFormat="1" x14ac:dyDescent="0.25">
      <c r="A131" s="101">
        <v>130</v>
      </c>
      <c r="B131" s="6">
        <v>37</v>
      </c>
      <c r="C131" s="6">
        <v>39</v>
      </c>
      <c r="D131" s="7">
        <v>41</v>
      </c>
      <c r="E131" s="7">
        <v>0</v>
      </c>
      <c r="F131" s="7">
        <v>0</v>
      </c>
      <c r="G131" s="5" t="s">
        <v>399</v>
      </c>
      <c r="H131" s="5" t="s">
        <v>112</v>
      </c>
      <c r="I131" s="42">
        <v>41</v>
      </c>
      <c r="J131" s="42">
        <v>20</v>
      </c>
      <c r="K131" s="42">
        <v>21</v>
      </c>
      <c r="L131" s="6">
        <v>3</v>
      </c>
      <c r="M131" s="16">
        <f>21/41</f>
        <v>0.51219512195121952</v>
      </c>
      <c r="N131" s="30">
        <f>AVERAGE((41.3*21)+(36.5*20))/41</f>
        <v>38.958536585365856</v>
      </c>
      <c r="O131" s="5" t="s">
        <v>113</v>
      </c>
      <c r="P131" s="6" t="s">
        <v>85</v>
      </c>
      <c r="Q131" s="5" t="s">
        <v>86</v>
      </c>
      <c r="R131" s="66" t="s">
        <v>401</v>
      </c>
      <c r="S131" s="16" t="e">
        <v>#N/A</v>
      </c>
      <c r="T131" s="16">
        <v>-0.25850000000000001</v>
      </c>
      <c r="U131" s="6" t="s">
        <v>244</v>
      </c>
      <c r="V131" s="6">
        <v>7</v>
      </c>
      <c r="W131" s="24">
        <f t="shared" si="45"/>
        <v>-0.1606312580017635</v>
      </c>
      <c r="X131" s="24">
        <f t="shared" si="39"/>
        <v>-0.12818374388540729</v>
      </c>
      <c r="Y131" s="21">
        <f t="shared" si="43"/>
        <v>-0.1606312580017635</v>
      </c>
      <c r="Z131" s="21" t="e">
        <v>#N/A</v>
      </c>
      <c r="AA131" s="21">
        <v>0.41499219999999998</v>
      </c>
      <c r="AB131" s="68">
        <f t="shared" si="46"/>
        <v>2.3726524045133597E-2</v>
      </c>
      <c r="AC131" s="7" t="s">
        <v>405</v>
      </c>
      <c r="AD131" s="6" t="s">
        <v>18</v>
      </c>
      <c r="AE131" s="7" t="s">
        <v>21</v>
      </c>
      <c r="AF131" s="7" t="s">
        <v>11</v>
      </c>
      <c r="AG131" s="7" t="s">
        <v>571</v>
      </c>
      <c r="AH131" s="7" t="s">
        <v>17</v>
      </c>
      <c r="AI131" s="7" t="s">
        <v>17</v>
      </c>
      <c r="AJ131" s="6" t="str">
        <f t="shared" si="44"/>
        <v>cat</v>
      </c>
      <c r="AK131" s="6" t="s">
        <v>567</v>
      </c>
      <c r="AL131" s="6" t="s">
        <v>18</v>
      </c>
      <c r="AM131" s="6">
        <f>SUMIF(quality_checklist!A:A,C:C, quality_checklist!E:E)</f>
        <v>13</v>
      </c>
      <c r="AN131" s="5"/>
    </row>
    <row r="132" spans="1:40" s="90" customFormat="1" x14ac:dyDescent="0.25">
      <c r="A132" s="3">
        <v>131</v>
      </c>
      <c r="B132" s="3">
        <v>37</v>
      </c>
      <c r="C132" s="3">
        <v>39</v>
      </c>
      <c r="D132" s="8">
        <v>41</v>
      </c>
      <c r="E132" s="8">
        <v>67</v>
      </c>
      <c r="F132" s="8">
        <v>1</v>
      </c>
      <c r="G132" s="2" t="s">
        <v>400</v>
      </c>
      <c r="H132" s="2" t="s">
        <v>112</v>
      </c>
      <c r="I132" s="41">
        <v>41</v>
      </c>
      <c r="J132" s="41">
        <v>20</v>
      </c>
      <c r="K132" s="41">
        <v>21</v>
      </c>
      <c r="L132" s="3">
        <v>3</v>
      </c>
      <c r="M132" s="18">
        <f>21/41</f>
        <v>0.51219512195121952</v>
      </c>
      <c r="N132" s="29">
        <f>AVERAGE((41.3*21)+(36.5*20))/41</f>
        <v>38.958536585365856</v>
      </c>
      <c r="O132" s="2" t="s">
        <v>376</v>
      </c>
      <c r="P132" s="3" t="s">
        <v>85</v>
      </c>
      <c r="Q132" s="2" t="s">
        <v>86</v>
      </c>
      <c r="R132" s="65" t="s">
        <v>401</v>
      </c>
      <c r="S132" s="18" t="e">
        <v>#N/A</v>
      </c>
      <c r="T132" s="18">
        <v>-0.48</v>
      </c>
      <c r="U132" s="3" t="s">
        <v>78</v>
      </c>
      <c r="V132" s="3">
        <v>7</v>
      </c>
      <c r="W132" s="25">
        <f t="shared" si="45"/>
        <v>-0.29244730886632098</v>
      </c>
      <c r="X132" s="25">
        <f t="shared" si="39"/>
        <v>-0.23337295247532416</v>
      </c>
      <c r="Y132" s="22">
        <f t="shared" si="43"/>
        <v>-0.29244730886632098</v>
      </c>
      <c r="Z132" s="22" t="e">
        <v>#N/A</v>
      </c>
      <c r="AA132" s="22">
        <v>0.13792460000000001</v>
      </c>
      <c r="AB132" s="69">
        <f t="shared" si="46"/>
        <v>2.0906593549687481E-2</v>
      </c>
      <c r="AC132" s="8" t="s">
        <v>405</v>
      </c>
      <c r="AD132" s="3" t="s">
        <v>18</v>
      </c>
      <c r="AE132" s="8" t="s">
        <v>433</v>
      </c>
      <c r="AF132" s="8" t="s">
        <v>11</v>
      </c>
      <c r="AG132" s="8" t="s">
        <v>571</v>
      </c>
      <c r="AH132" s="8" t="s">
        <v>17</v>
      </c>
      <c r="AI132" s="8" t="s">
        <v>17</v>
      </c>
      <c r="AJ132" s="3" t="str">
        <f t="shared" si="44"/>
        <v>cat</v>
      </c>
      <c r="AK132" s="3" t="s">
        <v>567</v>
      </c>
      <c r="AL132" s="3" t="s">
        <v>18</v>
      </c>
      <c r="AM132" s="3">
        <f>SUMIF(quality_checklist!A:A,C:C, quality_checklist!E:E)</f>
        <v>13</v>
      </c>
      <c r="AN132" s="2"/>
    </row>
    <row r="133" spans="1:40" s="93" customFormat="1" x14ac:dyDescent="0.25">
      <c r="A133" s="101">
        <v>132</v>
      </c>
      <c r="B133" s="89">
        <v>38</v>
      </c>
      <c r="C133" s="89">
        <v>40</v>
      </c>
      <c r="D133" s="91">
        <v>42</v>
      </c>
      <c r="E133" s="91">
        <v>0</v>
      </c>
      <c r="F133" s="91">
        <v>0</v>
      </c>
      <c r="G133" s="92" t="s">
        <v>486</v>
      </c>
      <c r="H133" s="92" t="s">
        <v>485</v>
      </c>
      <c r="I133" s="89">
        <v>367</v>
      </c>
      <c r="J133" s="95" t="e">
        <v>#N/A</v>
      </c>
      <c r="K133" s="95" t="e">
        <v>#N/A</v>
      </c>
      <c r="L133" s="94">
        <v>272</v>
      </c>
      <c r="M133" s="95">
        <v>0.5340599455040872</v>
      </c>
      <c r="N133" s="96">
        <v>13.67</v>
      </c>
      <c r="O133" s="92" t="s">
        <v>93</v>
      </c>
      <c r="P133" s="89" t="s">
        <v>54</v>
      </c>
      <c r="Q133" s="93" t="s">
        <v>29</v>
      </c>
      <c r="R133" s="97" t="s">
        <v>46</v>
      </c>
      <c r="S133" s="95">
        <v>-0.40100000000000002</v>
      </c>
      <c r="T133" s="95" t="e">
        <v>#N/A</v>
      </c>
      <c r="U133" s="89" t="s">
        <v>98</v>
      </c>
      <c r="V133" s="89" t="s">
        <v>50</v>
      </c>
      <c r="W133" s="98" t="str">
        <f t="shared" si="45"/>
        <v>.</v>
      </c>
      <c r="X133" s="98" t="str">
        <f>IF(R133="continuous",".",S133/SQRT(S133^2+4))</f>
        <v>.</v>
      </c>
      <c r="Y133" s="99">
        <f t="shared" si="43"/>
        <v>-0.40100000000000002</v>
      </c>
      <c r="Z133" s="99">
        <v>0</v>
      </c>
      <c r="AA133" s="99" t="e">
        <v>#N/A</v>
      </c>
      <c r="AB133" s="100">
        <f t="shared" si="46"/>
        <v>1.924193884155738E-3</v>
      </c>
      <c r="AC133" s="89" t="s">
        <v>404</v>
      </c>
      <c r="AD133" s="89" t="s">
        <v>434</v>
      </c>
      <c r="AE133" s="89" t="s">
        <v>19</v>
      </c>
      <c r="AF133" s="91" t="s">
        <v>11</v>
      </c>
      <c r="AG133" s="89" t="s">
        <v>15</v>
      </c>
      <c r="AH133" s="89" t="s">
        <v>16</v>
      </c>
      <c r="AI133" s="89" t="s">
        <v>16</v>
      </c>
      <c r="AJ133" s="89" t="str">
        <f t="shared" ref="AJ133:AJ135" si="47">IF(R133 = "continuous", "dim", "cat")</f>
        <v>dim</v>
      </c>
      <c r="AK133" s="89" t="s">
        <v>567</v>
      </c>
      <c r="AL133" s="89" t="s">
        <v>18</v>
      </c>
      <c r="AM133" s="6">
        <f>SUMIF(quality_checklist!A:A,C:C, quality_checklist!E:E)</f>
        <v>14</v>
      </c>
      <c r="AN133" s="93" t="s">
        <v>445</v>
      </c>
    </row>
    <row r="134" spans="1:40" s="93" customFormat="1" x14ac:dyDescent="0.25">
      <c r="A134" s="101">
        <v>133</v>
      </c>
      <c r="B134" s="89">
        <v>38</v>
      </c>
      <c r="C134" s="89">
        <v>40</v>
      </c>
      <c r="D134" s="91">
        <v>42</v>
      </c>
      <c r="E134" s="91">
        <v>0</v>
      </c>
      <c r="F134" s="91">
        <v>0</v>
      </c>
      <c r="G134" s="92" t="s">
        <v>487</v>
      </c>
      <c r="H134" s="92" t="s">
        <v>485</v>
      </c>
      <c r="I134" s="89">
        <v>367</v>
      </c>
      <c r="J134" s="95" t="e">
        <v>#N/A</v>
      </c>
      <c r="K134" s="95" t="e">
        <v>#N/A</v>
      </c>
      <c r="L134" s="94">
        <v>272</v>
      </c>
      <c r="M134" s="95">
        <v>0.5340599455040872</v>
      </c>
      <c r="N134" s="96">
        <v>13.67</v>
      </c>
      <c r="O134" s="92" t="s">
        <v>93</v>
      </c>
      <c r="P134" s="89" t="s">
        <v>54</v>
      </c>
      <c r="Q134" s="93" t="s">
        <v>29</v>
      </c>
      <c r="R134" s="97" t="s">
        <v>46</v>
      </c>
      <c r="S134" s="95">
        <v>0.39400000000000002</v>
      </c>
      <c r="T134" s="95" t="e">
        <v>#N/A</v>
      </c>
      <c r="U134" s="89" t="s">
        <v>98</v>
      </c>
      <c r="V134" s="89" t="s">
        <v>50</v>
      </c>
      <c r="W134" s="98" t="str">
        <f t="shared" si="45"/>
        <v>.</v>
      </c>
      <c r="X134" s="98" t="str">
        <f>IF(R134="continuous",".",S134/SQRT(S134^2+4))</f>
        <v>.</v>
      </c>
      <c r="Y134" s="99">
        <f t="shared" si="43"/>
        <v>0.39400000000000002</v>
      </c>
      <c r="Z134" s="99">
        <v>0</v>
      </c>
      <c r="AA134" s="99" t="e">
        <v>#N/A</v>
      </c>
      <c r="AB134" s="100">
        <f t="shared" si="46"/>
        <v>1.9497984035409834E-3</v>
      </c>
      <c r="AC134" s="89" t="s">
        <v>404</v>
      </c>
      <c r="AD134" s="89" t="s">
        <v>434</v>
      </c>
      <c r="AE134" s="89" t="s">
        <v>20</v>
      </c>
      <c r="AF134" s="91" t="s">
        <v>11</v>
      </c>
      <c r="AG134" s="89" t="s">
        <v>15</v>
      </c>
      <c r="AH134" s="89" t="s">
        <v>16</v>
      </c>
      <c r="AI134" s="89" t="s">
        <v>16</v>
      </c>
      <c r="AJ134" s="89" t="str">
        <f t="shared" si="47"/>
        <v>dim</v>
      </c>
      <c r="AK134" s="89" t="s">
        <v>567</v>
      </c>
      <c r="AL134" s="89" t="s">
        <v>18</v>
      </c>
      <c r="AM134" s="6">
        <f>SUMIF(quality_checklist!A:A,C:C, quality_checklist!E:E)</f>
        <v>14</v>
      </c>
      <c r="AN134" s="93" t="s">
        <v>445</v>
      </c>
    </row>
    <row r="135" spans="1:40" s="90" customFormat="1" x14ac:dyDescent="0.25">
      <c r="A135" s="3">
        <v>134</v>
      </c>
      <c r="B135" s="3">
        <v>38</v>
      </c>
      <c r="C135" s="3">
        <v>40</v>
      </c>
      <c r="D135" s="8">
        <v>42</v>
      </c>
      <c r="E135" s="8">
        <v>68</v>
      </c>
      <c r="F135" s="8">
        <v>1</v>
      </c>
      <c r="G135" s="2" t="s">
        <v>488</v>
      </c>
      <c r="H135" s="2" t="s">
        <v>485</v>
      </c>
      <c r="I135" s="3">
        <v>367</v>
      </c>
      <c r="J135" s="18" t="e">
        <v>#N/A</v>
      </c>
      <c r="K135" s="18" t="e">
        <v>#N/A</v>
      </c>
      <c r="L135" s="41">
        <v>272</v>
      </c>
      <c r="M135" s="18">
        <v>0.5340599455040872</v>
      </c>
      <c r="N135" s="29">
        <v>13.67</v>
      </c>
      <c r="O135" s="2" t="s">
        <v>93</v>
      </c>
      <c r="P135" s="3" t="s">
        <v>54</v>
      </c>
      <c r="Q135" s="90" t="s">
        <v>29</v>
      </c>
      <c r="R135" s="65" t="s">
        <v>46</v>
      </c>
      <c r="S135" s="18">
        <f>AVERAGE(S133:S134)</f>
        <v>-3.5000000000000031E-3</v>
      </c>
      <c r="T135" s="18" t="e">
        <v>#N/A</v>
      </c>
      <c r="U135" s="3" t="s">
        <v>134</v>
      </c>
      <c r="V135" s="3" t="s">
        <v>50</v>
      </c>
      <c r="W135" s="25" t="str">
        <f t="shared" ref="W135" si="48">IF(R135="continuous", ".", X135*1/0.798)</f>
        <v>.</v>
      </c>
      <c r="X135" s="25" t="str">
        <f>IF(R135="continuous",".",S135/SQRT(S135^2+4))</f>
        <v>.</v>
      </c>
      <c r="Y135" s="22">
        <f t="shared" si="43"/>
        <v>-3.5000000000000031E-3</v>
      </c>
      <c r="Z135" s="22">
        <v>0.94679648000000005</v>
      </c>
      <c r="AA135" s="22" t="e">
        <v>#N/A</v>
      </c>
      <c r="AB135" s="69">
        <f t="shared" si="46"/>
        <v>2.7321734976777663E-3</v>
      </c>
      <c r="AC135" s="3" t="s">
        <v>404</v>
      </c>
      <c r="AD135" s="3" t="s">
        <v>434</v>
      </c>
      <c r="AE135" s="3" t="s">
        <v>433</v>
      </c>
      <c r="AF135" s="8" t="s">
        <v>11</v>
      </c>
      <c r="AG135" s="3" t="s">
        <v>15</v>
      </c>
      <c r="AH135" s="3" t="s">
        <v>16</v>
      </c>
      <c r="AI135" s="3" t="s">
        <v>16</v>
      </c>
      <c r="AJ135" s="3" t="str">
        <f t="shared" si="47"/>
        <v>dim</v>
      </c>
      <c r="AK135" s="3" t="s">
        <v>567</v>
      </c>
      <c r="AL135" s="3" t="s">
        <v>18</v>
      </c>
      <c r="AM135" s="3">
        <f>SUMIF(quality_checklist!A:A,C:C, quality_checklist!E:E)</f>
        <v>14</v>
      </c>
      <c r="AN135" s="90" t="s">
        <v>445</v>
      </c>
    </row>
    <row r="136" spans="1:40" s="90" customFormat="1" x14ac:dyDescent="0.25">
      <c r="A136" s="3">
        <v>135</v>
      </c>
      <c r="B136" s="3">
        <v>39</v>
      </c>
      <c r="C136" s="3">
        <v>41</v>
      </c>
      <c r="D136" s="8">
        <v>43</v>
      </c>
      <c r="E136" s="8">
        <v>69</v>
      </c>
      <c r="F136" s="8">
        <v>0</v>
      </c>
      <c r="G136" s="90" t="s">
        <v>192</v>
      </c>
      <c r="H136" s="90" t="s">
        <v>22</v>
      </c>
      <c r="I136" s="41">
        <v>27</v>
      </c>
      <c r="J136" s="41">
        <v>13</v>
      </c>
      <c r="K136" s="41">
        <v>14</v>
      </c>
      <c r="L136" s="3">
        <v>271</v>
      </c>
      <c r="M136" s="18">
        <f>27/40</f>
        <v>0.67500000000000004</v>
      </c>
      <c r="N136" s="29">
        <v>33.200000000000003</v>
      </c>
      <c r="O136" s="2" t="s">
        <v>190</v>
      </c>
      <c r="P136" s="3" t="s">
        <v>191</v>
      </c>
      <c r="Q136" s="90" t="s">
        <v>29</v>
      </c>
      <c r="R136" s="65" t="s">
        <v>401</v>
      </c>
      <c r="S136" s="18" t="e">
        <v>#N/A</v>
      </c>
      <c r="T136" s="18">
        <v>0.1449</v>
      </c>
      <c r="U136" s="3" t="s">
        <v>393</v>
      </c>
      <c r="V136" s="3">
        <v>271</v>
      </c>
      <c r="W136" s="25">
        <f t="shared" si="45"/>
        <v>9.0552130550430265E-2</v>
      </c>
      <c r="X136" s="25">
        <f t="shared" si="39"/>
        <v>7.2260600179243351E-2</v>
      </c>
      <c r="Y136" s="22">
        <f t="shared" si="43"/>
        <v>9.0552130550430265E-2</v>
      </c>
      <c r="Z136" s="22" t="e">
        <v>#N/A</v>
      </c>
      <c r="AA136" s="22">
        <v>0.71030103</v>
      </c>
      <c r="AB136" s="69">
        <f t="shared" si="46"/>
        <v>3.7833379161328735E-2</v>
      </c>
      <c r="AC136" s="3" t="s">
        <v>404</v>
      </c>
      <c r="AD136" s="3" t="s">
        <v>434</v>
      </c>
      <c r="AE136" s="3" t="s">
        <v>433</v>
      </c>
      <c r="AF136" s="3" t="s">
        <v>11</v>
      </c>
      <c r="AG136" s="3" t="s">
        <v>15</v>
      </c>
      <c r="AH136" s="3" t="s">
        <v>16</v>
      </c>
      <c r="AI136" s="3" t="s">
        <v>16</v>
      </c>
      <c r="AJ136" s="3" t="str">
        <f t="shared" si="44"/>
        <v>cat</v>
      </c>
      <c r="AK136" s="3" t="s">
        <v>567</v>
      </c>
      <c r="AL136" s="3" t="s">
        <v>18</v>
      </c>
      <c r="AM136" s="3">
        <f>SUMIF(quality_checklist!A:A,C:C, quality_checklist!E:E)</f>
        <v>16</v>
      </c>
      <c r="AN136" s="90" t="s">
        <v>394</v>
      </c>
    </row>
    <row r="137" spans="1:40" s="90" customFormat="1" x14ac:dyDescent="0.25">
      <c r="A137" s="3">
        <v>136</v>
      </c>
      <c r="B137" s="3">
        <v>39</v>
      </c>
      <c r="C137" s="3">
        <v>41</v>
      </c>
      <c r="D137" s="8">
        <v>43</v>
      </c>
      <c r="E137" s="8">
        <v>70</v>
      </c>
      <c r="F137" s="8">
        <v>0</v>
      </c>
      <c r="G137" s="90" t="s">
        <v>193</v>
      </c>
      <c r="H137" s="90" t="s">
        <v>22</v>
      </c>
      <c r="I137" s="41">
        <v>27</v>
      </c>
      <c r="J137" s="41">
        <v>13</v>
      </c>
      <c r="K137" s="41">
        <v>14</v>
      </c>
      <c r="L137" s="3">
        <v>271</v>
      </c>
      <c r="M137" s="18">
        <f>27/40</f>
        <v>0.67500000000000004</v>
      </c>
      <c r="N137" s="29">
        <v>33.200000000000003</v>
      </c>
      <c r="O137" s="2" t="s">
        <v>190</v>
      </c>
      <c r="P137" s="3" t="s">
        <v>191</v>
      </c>
      <c r="Q137" s="90" t="s">
        <v>241</v>
      </c>
      <c r="R137" s="65" t="s">
        <v>401</v>
      </c>
      <c r="S137" s="18" t="e">
        <v>#N/A</v>
      </c>
      <c r="T137" s="18">
        <v>-0.53129999999999999</v>
      </c>
      <c r="U137" s="3" t="s">
        <v>393</v>
      </c>
      <c r="V137" s="3">
        <v>271</v>
      </c>
      <c r="W137" s="25">
        <f t="shared" si="45"/>
        <v>-0.32173581618638358</v>
      </c>
      <c r="X137" s="25">
        <f t="shared" si="39"/>
        <v>-0.25674518131673413</v>
      </c>
      <c r="Y137" s="22">
        <f t="shared" si="43"/>
        <v>-0.32173581618638358</v>
      </c>
      <c r="Z137" s="22" t="e">
        <v>#N/A</v>
      </c>
      <c r="AA137" s="22">
        <v>0.18730589</v>
      </c>
      <c r="AB137" s="69">
        <f t="shared" si="46"/>
        <v>3.0911048615050098E-2</v>
      </c>
      <c r="AC137" s="3" t="s">
        <v>404</v>
      </c>
      <c r="AD137" s="3" t="s">
        <v>434</v>
      </c>
      <c r="AE137" s="3" t="s">
        <v>433</v>
      </c>
      <c r="AF137" s="3" t="s">
        <v>10</v>
      </c>
      <c r="AG137" s="3" t="s">
        <v>15</v>
      </c>
      <c r="AH137" s="3" t="s">
        <v>16</v>
      </c>
      <c r="AI137" s="3" t="s">
        <v>16</v>
      </c>
      <c r="AJ137" s="3" t="str">
        <f t="shared" si="44"/>
        <v>cat</v>
      </c>
      <c r="AK137" s="3" t="s">
        <v>567</v>
      </c>
      <c r="AL137" s="3" t="s">
        <v>18</v>
      </c>
      <c r="AM137" s="3">
        <f>SUMIF(quality_checklist!A:A,C:C, quality_checklist!E:E)</f>
        <v>16</v>
      </c>
      <c r="AN137" s="90" t="s">
        <v>394</v>
      </c>
    </row>
    <row r="138" spans="1:40" s="93" customFormat="1" x14ac:dyDescent="0.25">
      <c r="A138" s="101">
        <v>137</v>
      </c>
      <c r="B138" s="89">
        <v>40</v>
      </c>
      <c r="C138" s="89">
        <v>42</v>
      </c>
      <c r="D138" s="91">
        <v>44</v>
      </c>
      <c r="E138" s="91">
        <v>0</v>
      </c>
      <c r="F138" s="91">
        <v>0</v>
      </c>
      <c r="G138" s="93" t="s">
        <v>504</v>
      </c>
      <c r="H138" s="93" t="s">
        <v>22</v>
      </c>
      <c r="I138" s="94">
        <v>54</v>
      </c>
      <c r="J138" s="94">
        <v>29</v>
      </c>
      <c r="K138" s="94">
        <v>25</v>
      </c>
      <c r="L138" s="89">
        <v>82</v>
      </c>
      <c r="M138" s="95">
        <v>0.93</v>
      </c>
      <c r="N138" s="96">
        <v>21</v>
      </c>
      <c r="O138" s="92" t="s">
        <v>499</v>
      </c>
      <c r="P138" s="89" t="s">
        <v>508</v>
      </c>
      <c r="Q138" s="93" t="s">
        <v>29</v>
      </c>
      <c r="R138" s="97" t="s">
        <v>401</v>
      </c>
      <c r="S138" s="95" t="e">
        <v>#N/A</v>
      </c>
      <c r="T138" s="95">
        <v>2.92E-2</v>
      </c>
      <c r="U138" s="89" t="s">
        <v>244</v>
      </c>
      <c r="V138" s="89">
        <v>86</v>
      </c>
      <c r="W138" s="98">
        <f t="shared" ref="W138:W143" si="49">IF(R138="continuous", ".", X138*1/0.798)</f>
        <v>1.8293789700155903E-2</v>
      </c>
      <c r="X138" s="98">
        <f t="shared" ref="X138:X143" si="50">IF(R138="continuous",".",T138/SQRT(T138^2+4))</f>
        <v>1.4598444180724411E-2</v>
      </c>
      <c r="Y138" s="99">
        <f t="shared" si="43"/>
        <v>1.8293789700155903E-2</v>
      </c>
      <c r="Z138" s="99" t="e">
        <v>#N/A</v>
      </c>
      <c r="AA138" s="99">
        <v>0.91521081000000004</v>
      </c>
      <c r="AB138" s="100">
        <f t="shared" si="46"/>
        <v>1.8855297858791763E-2</v>
      </c>
      <c r="AC138" s="89" t="s">
        <v>404</v>
      </c>
      <c r="AD138" s="89" t="s">
        <v>434</v>
      </c>
      <c r="AE138" s="89" t="s">
        <v>19</v>
      </c>
      <c r="AF138" s="91" t="s">
        <v>11</v>
      </c>
      <c r="AG138" s="91" t="s">
        <v>571</v>
      </c>
      <c r="AH138" s="89" t="s">
        <v>16</v>
      </c>
      <c r="AI138" s="89" t="s">
        <v>16</v>
      </c>
      <c r="AJ138" s="89" t="s">
        <v>507</v>
      </c>
      <c r="AK138" s="89" t="s">
        <v>567</v>
      </c>
      <c r="AL138" s="89" t="s">
        <v>66</v>
      </c>
      <c r="AM138" s="6">
        <f>SUMIF(quality_checklist!A:A,C:C, quality_checklist!E:E)</f>
        <v>14</v>
      </c>
      <c r="AN138" s="93" t="s">
        <v>509</v>
      </c>
    </row>
    <row r="139" spans="1:40" s="93" customFormat="1" x14ac:dyDescent="0.25">
      <c r="A139" s="101">
        <v>138</v>
      </c>
      <c r="B139" s="89">
        <v>40</v>
      </c>
      <c r="C139" s="89">
        <v>42</v>
      </c>
      <c r="D139" s="91">
        <v>44</v>
      </c>
      <c r="E139" s="91">
        <v>0</v>
      </c>
      <c r="F139" s="91">
        <v>0</v>
      </c>
      <c r="G139" s="93" t="s">
        <v>505</v>
      </c>
      <c r="H139" s="93" t="s">
        <v>22</v>
      </c>
      <c r="I139" s="94">
        <v>54</v>
      </c>
      <c r="J139" s="94">
        <v>29</v>
      </c>
      <c r="K139" s="94">
        <v>25</v>
      </c>
      <c r="L139" s="89">
        <v>82</v>
      </c>
      <c r="M139" s="95">
        <v>0.93</v>
      </c>
      <c r="N139" s="96">
        <v>21</v>
      </c>
      <c r="O139" s="92" t="s">
        <v>499</v>
      </c>
      <c r="P139" s="89" t="s">
        <v>508</v>
      </c>
      <c r="Q139" s="93" t="s">
        <v>29</v>
      </c>
      <c r="R139" s="97" t="s">
        <v>401</v>
      </c>
      <c r="S139" s="95" t="e">
        <v>#N/A</v>
      </c>
      <c r="T139" s="95">
        <v>-3.5400000000000001E-2</v>
      </c>
      <c r="U139" s="89" t="s">
        <v>244</v>
      </c>
      <c r="V139" s="89">
        <v>86</v>
      </c>
      <c r="W139" s="98">
        <f t="shared" si="49"/>
        <v>-2.2176977487223973E-2</v>
      </c>
      <c r="X139" s="98">
        <f t="shared" si="50"/>
        <v>-1.7697228034804731E-2</v>
      </c>
      <c r="Y139" s="99">
        <f t="shared" si="43"/>
        <v>-2.2176977487223973E-2</v>
      </c>
      <c r="Z139" s="99" t="e">
        <v>#N/A</v>
      </c>
      <c r="AA139" s="99">
        <v>0.89730381999999997</v>
      </c>
      <c r="AB139" s="100">
        <f t="shared" si="46"/>
        <v>1.8849369909893065E-2</v>
      </c>
      <c r="AC139" s="89" t="s">
        <v>404</v>
      </c>
      <c r="AD139" s="89" t="s">
        <v>434</v>
      </c>
      <c r="AE139" s="89" t="s">
        <v>20</v>
      </c>
      <c r="AF139" s="91" t="s">
        <v>11</v>
      </c>
      <c r="AG139" s="91" t="s">
        <v>571</v>
      </c>
      <c r="AH139" s="89" t="s">
        <v>16</v>
      </c>
      <c r="AI139" s="89" t="s">
        <v>16</v>
      </c>
      <c r="AJ139" s="89" t="s">
        <v>507</v>
      </c>
      <c r="AK139" s="89" t="s">
        <v>567</v>
      </c>
      <c r="AL139" s="89" t="s">
        <v>66</v>
      </c>
      <c r="AM139" s="6">
        <f>SUMIF(quality_checklist!A:A,C:C, quality_checklist!E:E)</f>
        <v>14</v>
      </c>
      <c r="AN139" s="93" t="s">
        <v>509</v>
      </c>
    </row>
    <row r="140" spans="1:40" s="90" customFormat="1" x14ac:dyDescent="0.25">
      <c r="A140" s="3">
        <v>139</v>
      </c>
      <c r="B140" s="3">
        <v>40</v>
      </c>
      <c r="C140" s="3">
        <v>42</v>
      </c>
      <c r="D140" s="8">
        <v>44</v>
      </c>
      <c r="E140" s="8">
        <v>71</v>
      </c>
      <c r="F140" s="8">
        <v>1</v>
      </c>
      <c r="G140" s="90" t="s">
        <v>506</v>
      </c>
      <c r="H140" s="90" t="s">
        <v>22</v>
      </c>
      <c r="I140" s="41">
        <v>54</v>
      </c>
      <c r="J140" s="41">
        <v>29</v>
      </c>
      <c r="K140" s="41">
        <v>25</v>
      </c>
      <c r="L140" s="3">
        <v>82</v>
      </c>
      <c r="M140" s="18">
        <v>0.93</v>
      </c>
      <c r="N140" s="29">
        <v>21</v>
      </c>
      <c r="O140" s="2" t="s">
        <v>499</v>
      </c>
      <c r="P140" s="3" t="s">
        <v>508</v>
      </c>
      <c r="Q140" s="90" t="s">
        <v>29</v>
      </c>
      <c r="R140" s="65" t="s">
        <v>401</v>
      </c>
      <c r="S140" s="18" t="e">
        <v>#N/A</v>
      </c>
      <c r="T140" s="18">
        <f>AVERAGE(T138:T139)</f>
        <v>-3.1000000000000003E-3</v>
      </c>
      <c r="U140" s="3" t="s">
        <v>27</v>
      </c>
      <c r="V140" s="3">
        <v>86</v>
      </c>
      <c r="W140" s="25">
        <f t="shared" si="49"/>
        <v>-1.9423535564735024E-3</v>
      </c>
      <c r="X140" s="25">
        <f t="shared" si="50"/>
        <v>-1.5499981380658551E-3</v>
      </c>
      <c r="Y140" s="22">
        <f t="shared" si="43"/>
        <v>-1.9423535564735024E-3</v>
      </c>
      <c r="Z140" s="22" t="e">
        <v>#N/A</v>
      </c>
      <c r="AA140" s="22">
        <v>0.99098063000000003</v>
      </c>
      <c r="AB140" s="69">
        <f t="shared" si="46"/>
        <v>1.8867782161123715E-2</v>
      </c>
      <c r="AC140" s="3" t="s">
        <v>404</v>
      </c>
      <c r="AD140" s="3" t="s">
        <v>434</v>
      </c>
      <c r="AE140" s="3" t="s">
        <v>433</v>
      </c>
      <c r="AF140" s="8" t="s">
        <v>11</v>
      </c>
      <c r="AG140" s="8" t="s">
        <v>571</v>
      </c>
      <c r="AH140" s="3" t="s">
        <v>16</v>
      </c>
      <c r="AI140" s="3" t="s">
        <v>16</v>
      </c>
      <c r="AJ140" s="3" t="s">
        <v>507</v>
      </c>
      <c r="AK140" s="3" t="s">
        <v>567</v>
      </c>
      <c r="AL140" s="3" t="s">
        <v>66</v>
      </c>
      <c r="AM140" s="3">
        <f>SUMIF(quality_checklist!A:A,C:C, quality_checklist!E:E)</f>
        <v>14</v>
      </c>
      <c r="AN140" s="90" t="s">
        <v>509</v>
      </c>
    </row>
    <row r="141" spans="1:40" s="93" customFormat="1" x14ac:dyDescent="0.25">
      <c r="A141" s="101">
        <v>140</v>
      </c>
      <c r="B141" s="89">
        <v>40</v>
      </c>
      <c r="C141" s="89">
        <v>42</v>
      </c>
      <c r="D141" s="91">
        <v>44</v>
      </c>
      <c r="E141" s="91">
        <v>0</v>
      </c>
      <c r="F141" s="91">
        <v>0</v>
      </c>
      <c r="G141" s="93" t="s">
        <v>501</v>
      </c>
      <c r="H141" s="93" t="s">
        <v>22</v>
      </c>
      <c r="I141" s="94">
        <v>54</v>
      </c>
      <c r="J141" s="94">
        <v>29</v>
      </c>
      <c r="K141" s="94">
        <v>25</v>
      </c>
      <c r="L141" s="89">
        <v>82</v>
      </c>
      <c r="M141" s="95">
        <v>0.93</v>
      </c>
      <c r="N141" s="96">
        <v>21</v>
      </c>
      <c r="O141" s="92" t="s">
        <v>499</v>
      </c>
      <c r="P141" s="89" t="s">
        <v>85</v>
      </c>
      <c r="Q141" s="92" t="s">
        <v>86</v>
      </c>
      <c r="R141" s="97" t="s">
        <v>401</v>
      </c>
      <c r="S141" s="95" t="e">
        <v>#N/A</v>
      </c>
      <c r="T141" s="95">
        <v>-0.12659999999999999</v>
      </c>
      <c r="U141" s="89" t="s">
        <v>244</v>
      </c>
      <c r="V141" s="89">
        <v>88</v>
      </c>
      <c r="W141" s="98">
        <f t="shared" si="49"/>
        <v>-7.9164864377105404E-2</v>
      </c>
      <c r="X141" s="98">
        <f t="shared" si="50"/>
        <v>-6.3173561772930112E-2</v>
      </c>
      <c r="Y141" s="99">
        <f t="shared" si="43"/>
        <v>-7.9164864377105404E-2</v>
      </c>
      <c r="Z141" s="99" t="e">
        <v>#N/A</v>
      </c>
      <c r="AA141" s="99">
        <v>0.64499812999999995</v>
      </c>
      <c r="AB141" s="100">
        <f t="shared" si="46"/>
        <v>1.8632172164807326E-2</v>
      </c>
      <c r="AC141" s="89" t="s">
        <v>404</v>
      </c>
      <c r="AD141" s="89" t="s">
        <v>434</v>
      </c>
      <c r="AE141" s="89" t="s">
        <v>19</v>
      </c>
      <c r="AF141" s="91" t="s">
        <v>11</v>
      </c>
      <c r="AG141" s="91" t="s">
        <v>571</v>
      </c>
      <c r="AH141" s="89" t="s">
        <v>17</v>
      </c>
      <c r="AI141" s="89" t="s">
        <v>16</v>
      </c>
      <c r="AJ141" s="89" t="s">
        <v>507</v>
      </c>
      <c r="AK141" s="89" t="s">
        <v>567</v>
      </c>
      <c r="AL141" s="89" t="s">
        <v>66</v>
      </c>
      <c r="AM141" s="6">
        <f>SUMIF(quality_checklist!A:A,C:C, quality_checklist!E:E)</f>
        <v>14</v>
      </c>
      <c r="AN141" s="93" t="s">
        <v>510</v>
      </c>
    </row>
    <row r="142" spans="1:40" s="93" customFormat="1" x14ac:dyDescent="0.25">
      <c r="A142" s="101">
        <v>141</v>
      </c>
      <c r="B142" s="89">
        <v>40</v>
      </c>
      <c r="C142" s="89">
        <v>42</v>
      </c>
      <c r="D142" s="91">
        <v>44</v>
      </c>
      <c r="E142" s="91">
        <v>0</v>
      </c>
      <c r="F142" s="91">
        <v>0</v>
      </c>
      <c r="G142" s="93" t="s">
        <v>502</v>
      </c>
      <c r="H142" s="93" t="s">
        <v>22</v>
      </c>
      <c r="I142" s="94">
        <v>54</v>
      </c>
      <c r="J142" s="94">
        <v>29</v>
      </c>
      <c r="K142" s="94">
        <v>25</v>
      </c>
      <c r="L142" s="89">
        <v>82</v>
      </c>
      <c r="M142" s="95">
        <v>0.93</v>
      </c>
      <c r="N142" s="96">
        <v>21</v>
      </c>
      <c r="O142" s="92" t="s">
        <v>499</v>
      </c>
      <c r="P142" s="89" t="s">
        <v>85</v>
      </c>
      <c r="Q142" s="92" t="s">
        <v>86</v>
      </c>
      <c r="R142" s="97" t="s">
        <v>401</v>
      </c>
      <c r="S142" s="95" t="e">
        <v>#N/A</v>
      </c>
      <c r="T142" s="95">
        <v>-0.24399999999999999</v>
      </c>
      <c r="U142" s="89" t="s">
        <v>244</v>
      </c>
      <c r="V142" s="89">
        <v>88</v>
      </c>
      <c r="W142" s="98">
        <f t="shared" si="49"/>
        <v>-0.15175700133012926</v>
      </c>
      <c r="X142" s="98">
        <f t="shared" si="50"/>
        <v>-0.12110208706144315</v>
      </c>
      <c r="Y142" s="99">
        <f t="shared" si="43"/>
        <v>-0.15175700133012926</v>
      </c>
      <c r="Z142" s="99" t="e">
        <v>#N/A</v>
      </c>
      <c r="AA142" s="99">
        <v>0.37716091000000002</v>
      </c>
      <c r="AB142" s="100">
        <f t="shared" si="46"/>
        <v>1.8008868200541157E-2</v>
      </c>
      <c r="AC142" s="89" t="s">
        <v>404</v>
      </c>
      <c r="AD142" s="89" t="s">
        <v>434</v>
      </c>
      <c r="AE142" s="89" t="s">
        <v>20</v>
      </c>
      <c r="AF142" s="91" t="s">
        <v>11</v>
      </c>
      <c r="AG142" s="91" t="s">
        <v>571</v>
      </c>
      <c r="AH142" s="89" t="s">
        <v>17</v>
      </c>
      <c r="AI142" s="89" t="s">
        <v>16</v>
      </c>
      <c r="AJ142" s="89" t="s">
        <v>507</v>
      </c>
      <c r="AK142" s="89" t="s">
        <v>567</v>
      </c>
      <c r="AL142" s="89" t="s">
        <v>66</v>
      </c>
      <c r="AM142" s="6">
        <f>SUMIF(quality_checklist!A:A,C:C, quality_checklist!E:E)</f>
        <v>14</v>
      </c>
      <c r="AN142" s="93" t="s">
        <v>511</v>
      </c>
    </row>
    <row r="143" spans="1:40" s="90" customFormat="1" x14ac:dyDescent="0.25">
      <c r="A143" s="3">
        <v>142</v>
      </c>
      <c r="B143" s="3">
        <v>40</v>
      </c>
      <c r="C143" s="3">
        <v>42</v>
      </c>
      <c r="D143" s="8">
        <v>44</v>
      </c>
      <c r="E143" s="8">
        <v>72</v>
      </c>
      <c r="F143" s="8">
        <v>1</v>
      </c>
      <c r="G143" s="90" t="s">
        <v>503</v>
      </c>
      <c r="H143" s="90" t="s">
        <v>22</v>
      </c>
      <c r="I143" s="41">
        <v>54</v>
      </c>
      <c r="J143" s="41">
        <v>29</v>
      </c>
      <c r="K143" s="41">
        <v>25</v>
      </c>
      <c r="L143" s="3">
        <v>82</v>
      </c>
      <c r="M143" s="18">
        <v>0.93</v>
      </c>
      <c r="N143" s="29">
        <v>21</v>
      </c>
      <c r="O143" s="2" t="s">
        <v>499</v>
      </c>
      <c r="P143" s="3" t="s">
        <v>85</v>
      </c>
      <c r="Q143" s="2" t="s">
        <v>86</v>
      </c>
      <c r="R143" s="65" t="s">
        <v>401</v>
      </c>
      <c r="S143" s="18" t="e">
        <v>#N/A</v>
      </c>
      <c r="T143" s="18">
        <f>AVERAGE(T141:T142)</f>
        <v>-0.18529999999999999</v>
      </c>
      <c r="U143" s="3" t="s">
        <v>27</v>
      </c>
      <c r="V143" s="3">
        <v>88</v>
      </c>
      <c r="W143" s="25">
        <f t="shared" si="49"/>
        <v>-0.11560762793159429</v>
      </c>
      <c r="X143" s="25">
        <f t="shared" si="50"/>
        <v>-9.2254887089412249E-2</v>
      </c>
      <c r="Y143" s="22">
        <f t="shared" si="43"/>
        <v>-0.11560762793159429</v>
      </c>
      <c r="Z143" s="22" t="e">
        <v>#N/A</v>
      </c>
      <c r="AA143" s="22">
        <v>0.50107904000000003</v>
      </c>
      <c r="AB143" s="69">
        <f t="shared" si="46"/>
        <v>1.8366950552035185E-2</v>
      </c>
      <c r="AC143" s="3" t="s">
        <v>404</v>
      </c>
      <c r="AD143" s="3" t="s">
        <v>434</v>
      </c>
      <c r="AE143" s="3" t="s">
        <v>433</v>
      </c>
      <c r="AF143" s="8" t="s">
        <v>11</v>
      </c>
      <c r="AG143" s="8" t="s">
        <v>571</v>
      </c>
      <c r="AH143" s="3" t="s">
        <v>17</v>
      </c>
      <c r="AI143" s="3" t="s">
        <v>16</v>
      </c>
      <c r="AJ143" s="3" t="s">
        <v>507</v>
      </c>
      <c r="AK143" s="3" t="s">
        <v>567</v>
      </c>
      <c r="AL143" s="3" t="s">
        <v>66</v>
      </c>
      <c r="AM143" s="3">
        <f>SUMIF(quality_checklist!A:A,C:C, quality_checklist!E:E)</f>
        <v>14</v>
      </c>
      <c r="AN143" s="90" t="s">
        <v>511</v>
      </c>
    </row>
    <row r="144" spans="1:40" s="10" customFormat="1" x14ac:dyDescent="0.25">
      <c r="A144" s="11">
        <v>143</v>
      </c>
      <c r="B144" s="3">
        <v>41</v>
      </c>
      <c r="C144" s="3">
        <v>43</v>
      </c>
      <c r="D144" s="8">
        <v>45</v>
      </c>
      <c r="E144" s="8">
        <v>73</v>
      </c>
      <c r="F144" s="8">
        <v>0</v>
      </c>
      <c r="G144" s="2" t="s">
        <v>284</v>
      </c>
      <c r="H144" s="10" t="s">
        <v>96</v>
      </c>
      <c r="I144" s="41">
        <v>169</v>
      </c>
      <c r="J144" s="18" t="e">
        <v>#N/A</v>
      </c>
      <c r="K144" s="18" t="e">
        <v>#N/A</v>
      </c>
      <c r="L144" s="3">
        <v>229</v>
      </c>
      <c r="M144" s="17">
        <v>0.77900000000000003</v>
      </c>
      <c r="N144" s="28">
        <v>21</v>
      </c>
      <c r="O144" s="2" t="s">
        <v>148</v>
      </c>
      <c r="P144" s="3" t="s">
        <v>24</v>
      </c>
      <c r="Q144" s="2" t="s">
        <v>5</v>
      </c>
      <c r="R144" s="65" t="s">
        <v>46</v>
      </c>
      <c r="S144" s="18">
        <v>0.18</v>
      </c>
      <c r="T144" s="18" t="e">
        <v>#N/A</v>
      </c>
      <c r="U144" s="3" t="s">
        <v>209</v>
      </c>
      <c r="V144" s="3">
        <v>229</v>
      </c>
      <c r="W144" s="25" t="str">
        <f t="shared" si="45"/>
        <v>.</v>
      </c>
      <c r="X144" s="25" t="str">
        <f t="shared" si="39"/>
        <v>.</v>
      </c>
      <c r="Y144" s="22">
        <f t="shared" si="43"/>
        <v>0.18</v>
      </c>
      <c r="Z144" s="22">
        <v>2.0212219999999999E-2</v>
      </c>
      <c r="AA144" s="22" t="e">
        <v>#N/A</v>
      </c>
      <c r="AB144" s="69">
        <f t="shared" si="46"/>
        <v>5.5729152380952383E-3</v>
      </c>
      <c r="AC144" s="11" t="s">
        <v>404</v>
      </c>
      <c r="AD144" s="3" t="s">
        <v>434</v>
      </c>
      <c r="AE144" s="8" t="s">
        <v>21</v>
      </c>
      <c r="AF144" s="11" t="s">
        <v>10</v>
      </c>
      <c r="AG144" s="3" t="s">
        <v>30</v>
      </c>
      <c r="AH144" s="8" t="s">
        <v>17</v>
      </c>
      <c r="AI144" s="8" t="s">
        <v>16</v>
      </c>
      <c r="AJ144" s="11" t="str">
        <f t="shared" si="44"/>
        <v>dim</v>
      </c>
      <c r="AK144" s="11" t="s">
        <v>567</v>
      </c>
      <c r="AL144" s="3" t="s">
        <v>18</v>
      </c>
      <c r="AM144" s="3">
        <f>SUMIF(quality_checklist!A:A,C:C, quality_checklist!E:E)</f>
        <v>9</v>
      </c>
      <c r="AN144" s="2" t="s">
        <v>512</v>
      </c>
    </row>
    <row r="145" spans="1:40" s="10" customFormat="1" x14ac:dyDescent="0.25">
      <c r="A145" s="11">
        <v>144</v>
      </c>
      <c r="B145" s="3">
        <v>42</v>
      </c>
      <c r="C145" s="3">
        <v>44</v>
      </c>
      <c r="D145" s="8">
        <v>46</v>
      </c>
      <c r="E145" s="8">
        <v>74</v>
      </c>
      <c r="F145" s="8">
        <v>0</v>
      </c>
      <c r="G145" s="10" t="s">
        <v>230</v>
      </c>
      <c r="H145" s="10" t="s">
        <v>22</v>
      </c>
      <c r="I145" s="40">
        <v>78</v>
      </c>
      <c r="J145" s="40">
        <v>56</v>
      </c>
      <c r="K145" s="40">
        <v>22</v>
      </c>
      <c r="L145" s="11">
        <v>7</v>
      </c>
      <c r="M145" s="17">
        <v>0.71499999999999997</v>
      </c>
      <c r="N145" s="28">
        <v>19.23</v>
      </c>
      <c r="O145" s="2" t="s">
        <v>221</v>
      </c>
      <c r="P145" s="11" t="s">
        <v>222</v>
      </c>
      <c r="Q145" s="10" t="s">
        <v>225</v>
      </c>
      <c r="R145" s="65" t="s">
        <v>401</v>
      </c>
      <c r="S145" s="17" t="e">
        <v>#N/A</v>
      </c>
      <c r="T145" s="17">
        <v>-0.3</v>
      </c>
      <c r="U145" s="11" t="s">
        <v>108</v>
      </c>
      <c r="V145" s="3" t="s">
        <v>50</v>
      </c>
      <c r="W145" s="25">
        <f t="shared" si="45"/>
        <v>-0.18589029189253711</v>
      </c>
      <c r="X145" s="25">
        <f t="shared" si="39"/>
        <v>-0.14834045293024462</v>
      </c>
      <c r="Y145" s="22">
        <f t="shared" si="43"/>
        <v>-0.18589029189253711</v>
      </c>
      <c r="Z145" s="22" t="e">
        <v>#N/A</v>
      </c>
      <c r="AA145" s="22">
        <v>0.23896878999999999</v>
      </c>
      <c r="AB145" s="69">
        <f t="shared" si="46"/>
        <v>1.2104982605845398E-2</v>
      </c>
      <c r="AC145" s="11" t="s">
        <v>404</v>
      </c>
      <c r="AD145" s="11" t="s">
        <v>66</v>
      </c>
      <c r="AE145" s="11" t="s">
        <v>20</v>
      </c>
      <c r="AF145" s="11" t="s">
        <v>10</v>
      </c>
      <c r="AG145" s="11" t="s">
        <v>30</v>
      </c>
      <c r="AH145" s="11" t="s">
        <v>17</v>
      </c>
      <c r="AI145" s="11" t="s">
        <v>16</v>
      </c>
      <c r="AJ145" s="11" t="str">
        <f t="shared" si="44"/>
        <v>cat</v>
      </c>
      <c r="AK145" s="11" t="s">
        <v>567</v>
      </c>
      <c r="AL145" s="11" t="s">
        <v>18</v>
      </c>
      <c r="AM145" s="3">
        <f>SUMIF(quality_checklist!A:A,C:C, quality_checklist!E:E)</f>
        <v>11</v>
      </c>
      <c r="AN145" s="10" t="s">
        <v>263</v>
      </c>
    </row>
    <row r="146" spans="1:40" s="10" customFormat="1" x14ac:dyDescent="0.25">
      <c r="A146" s="11">
        <v>145</v>
      </c>
      <c r="B146" s="3">
        <v>42</v>
      </c>
      <c r="C146" s="3">
        <v>44</v>
      </c>
      <c r="D146" s="8">
        <v>47</v>
      </c>
      <c r="E146" s="8">
        <v>75</v>
      </c>
      <c r="F146" s="8">
        <v>0</v>
      </c>
      <c r="G146" s="10" t="s">
        <v>231</v>
      </c>
      <c r="H146" s="10" t="s">
        <v>223</v>
      </c>
      <c r="I146" s="40">
        <v>110</v>
      </c>
      <c r="J146" s="40">
        <v>55</v>
      </c>
      <c r="K146" s="40">
        <v>55</v>
      </c>
      <c r="L146" s="11">
        <v>7</v>
      </c>
      <c r="M146" s="17">
        <v>0.71499999999999997</v>
      </c>
      <c r="N146" s="28">
        <v>19.23</v>
      </c>
      <c r="O146" s="2" t="s">
        <v>224</v>
      </c>
      <c r="P146" s="11" t="s">
        <v>222</v>
      </c>
      <c r="Q146" s="10" t="s">
        <v>225</v>
      </c>
      <c r="R146" s="65" t="s">
        <v>401</v>
      </c>
      <c r="S146" s="17" t="e">
        <v>#N/A</v>
      </c>
      <c r="T146" s="17">
        <v>0.28000000000000003</v>
      </c>
      <c r="U146" s="11" t="s">
        <v>108</v>
      </c>
      <c r="V146" s="3" t="s">
        <v>50</v>
      </c>
      <c r="W146" s="25">
        <f t="shared" si="45"/>
        <v>0.17374416608321583</v>
      </c>
      <c r="X146" s="25">
        <f t="shared" ref="X146:X172" si="51">IF(R146="continuous",".",T146/SQRT(T146^2+4))</f>
        <v>0.13864784453440623</v>
      </c>
      <c r="Y146" s="22">
        <f t="shared" si="43"/>
        <v>0.17374416608321583</v>
      </c>
      <c r="Z146" s="22" t="e">
        <v>#N/A</v>
      </c>
      <c r="AA146" s="22">
        <v>0.14686668</v>
      </c>
      <c r="AB146" s="69">
        <f t="shared" si="46"/>
        <v>8.6287815284509812E-3</v>
      </c>
      <c r="AC146" s="11" t="s">
        <v>404</v>
      </c>
      <c r="AD146" s="11" t="s">
        <v>18</v>
      </c>
      <c r="AE146" s="11" t="s">
        <v>20</v>
      </c>
      <c r="AF146" s="11" t="s">
        <v>10</v>
      </c>
      <c r="AG146" s="11" t="s">
        <v>30</v>
      </c>
      <c r="AH146" s="11" t="s">
        <v>17</v>
      </c>
      <c r="AI146" s="11" t="s">
        <v>16</v>
      </c>
      <c r="AJ146" s="11" t="str">
        <f t="shared" si="44"/>
        <v>cat</v>
      </c>
      <c r="AK146" s="11" t="s">
        <v>567</v>
      </c>
      <c r="AL146" s="11" t="s">
        <v>18</v>
      </c>
      <c r="AM146" s="3">
        <f>SUMIF(quality_checklist!A:A,C:C, quality_checklist!E:E)</f>
        <v>11</v>
      </c>
      <c r="AN146" s="10" t="s">
        <v>264</v>
      </c>
    </row>
    <row r="147" spans="1:40" s="10" customFormat="1" x14ac:dyDescent="0.25">
      <c r="A147" s="11">
        <v>146</v>
      </c>
      <c r="B147" s="3">
        <v>42</v>
      </c>
      <c r="C147" s="3">
        <v>44</v>
      </c>
      <c r="D147" s="8">
        <v>46</v>
      </c>
      <c r="E147" s="8">
        <v>76</v>
      </c>
      <c r="F147" s="8">
        <v>0</v>
      </c>
      <c r="G147" s="10" t="s">
        <v>234</v>
      </c>
      <c r="H147" s="10" t="s">
        <v>227</v>
      </c>
      <c r="I147" s="40">
        <v>56</v>
      </c>
      <c r="J147" s="18" t="e">
        <v>#N/A</v>
      </c>
      <c r="K147" s="18" t="e">
        <v>#N/A</v>
      </c>
      <c r="L147" s="11">
        <v>7</v>
      </c>
      <c r="M147" s="17">
        <v>0.71499999999999997</v>
      </c>
      <c r="N147" s="28">
        <v>19.23</v>
      </c>
      <c r="O147" s="2" t="s">
        <v>49</v>
      </c>
      <c r="P147" s="11" t="s">
        <v>222</v>
      </c>
      <c r="Q147" s="10" t="s">
        <v>225</v>
      </c>
      <c r="R147" s="64" t="s">
        <v>46</v>
      </c>
      <c r="S147" s="17">
        <v>-0.14299999999999999</v>
      </c>
      <c r="T147" s="17" t="e">
        <v>#N/A</v>
      </c>
      <c r="U147" s="11" t="s">
        <v>108</v>
      </c>
      <c r="V147" s="3" t="s">
        <v>50</v>
      </c>
      <c r="W147" s="25" t="str">
        <f t="shared" si="45"/>
        <v>.</v>
      </c>
      <c r="X147" s="25" t="str">
        <f t="shared" si="51"/>
        <v>.</v>
      </c>
      <c r="Y147" s="22">
        <f t="shared" si="43"/>
        <v>-0.14299999999999999</v>
      </c>
      <c r="Z147" s="22">
        <v>0.29911257000000002</v>
      </c>
      <c r="AA147" s="22" t="e">
        <v>#N/A</v>
      </c>
      <c r="AB147" s="69">
        <f t="shared" si="46"/>
        <v>1.7445821120018183E-2</v>
      </c>
      <c r="AC147" s="11" t="s">
        <v>380</v>
      </c>
      <c r="AD147" s="11" t="s">
        <v>66</v>
      </c>
      <c r="AE147" s="11" t="s">
        <v>20</v>
      </c>
      <c r="AF147" s="11" t="s">
        <v>10</v>
      </c>
      <c r="AG147" s="11" t="s">
        <v>30</v>
      </c>
      <c r="AH147" s="11" t="s">
        <v>17</v>
      </c>
      <c r="AI147" s="11" t="s">
        <v>16</v>
      </c>
      <c r="AJ147" s="11" t="str">
        <f t="shared" si="44"/>
        <v>dim</v>
      </c>
      <c r="AK147" s="11" t="s">
        <v>567</v>
      </c>
      <c r="AL147" s="11" t="s">
        <v>18</v>
      </c>
      <c r="AM147" s="3">
        <f>SUMIF(quality_checklist!A:A,C:C, quality_checklist!E:E)</f>
        <v>11</v>
      </c>
      <c r="AN147" s="10" t="s">
        <v>262</v>
      </c>
    </row>
    <row r="148" spans="1:40" s="10" customFormat="1" x14ac:dyDescent="0.25">
      <c r="A148" s="11">
        <v>147</v>
      </c>
      <c r="B148" s="3">
        <v>42</v>
      </c>
      <c r="C148" s="3">
        <v>44</v>
      </c>
      <c r="D148" s="8">
        <v>46</v>
      </c>
      <c r="E148" s="8">
        <v>77</v>
      </c>
      <c r="F148" s="8">
        <v>0</v>
      </c>
      <c r="G148" s="10" t="s">
        <v>235</v>
      </c>
      <c r="H148" s="10" t="s">
        <v>226</v>
      </c>
      <c r="I148" s="40">
        <v>22</v>
      </c>
      <c r="J148" s="18" t="e">
        <v>#N/A</v>
      </c>
      <c r="K148" s="18" t="e">
        <v>#N/A</v>
      </c>
      <c r="L148" s="11">
        <v>7</v>
      </c>
      <c r="M148" s="17">
        <v>0.71499999999999997</v>
      </c>
      <c r="N148" s="28">
        <v>19.23</v>
      </c>
      <c r="O148" s="2" t="s">
        <v>49</v>
      </c>
      <c r="P148" s="11" t="s">
        <v>222</v>
      </c>
      <c r="Q148" s="10" t="s">
        <v>225</v>
      </c>
      <c r="R148" s="64" t="s">
        <v>46</v>
      </c>
      <c r="S148" s="17">
        <v>1.7999999999999999E-2</v>
      </c>
      <c r="T148" s="17" t="e">
        <v>#N/A</v>
      </c>
      <c r="U148" s="11" t="s">
        <v>108</v>
      </c>
      <c r="V148" s="3" t="s">
        <v>50</v>
      </c>
      <c r="W148" s="25" t="str">
        <f t="shared" si="45"/>
        <v>.</v>
      </c>
      <c r="X148" s="25" t="str">
        <f t="shared" si="51"/>
        <v>.</v>
      </c>
      <c r="Y148" s="22">
        <f t="shared" si="43"/>
        <v>1.7999999999999999E-2</v>
      </c>
      <c r="Z148" s="22">
        <v>0.93819816</v>
      </c>
      <c r="AA148" s="22" t="e">
        <v>#N/A</v>
      </c>
      <c r="AB148" s="69">
        <f t="shared" si="46"/>
        <v>4.7588195475047619E-2</v>
      </c>
      <c r="AC148" s="11" t="s">
        <v>25</v>
      </c>
      <c r="AD148" s="11" t="s">
        <v>66</v>
      </c>
      <c r="AE148" s="11" t="s">
        <v>20</v>
      </c>
      <c r="AF148" s="11" t="s">
        <v>10</v>
      </c>
      <c r="AG148" s="11" t="s">
        <v>30</v>
      </c>
      <c r="AH148" s="11" t="s">
        <v>17</v>
      </c>
      <c r="AI148" s="11" t="s">
        <v>16</v>
      </c>
      <c r="AJ148" s="11" t="str">
        <f t="shared" si="44"/>
        <v>dim</v>
      </c>
      <c r="AK148" s="11" t="s">
        <v>567</v>
      </c>
      <c r="AL148" s="11" t="s">
        <v>18</v>
      </c>
      <c r="AM148" s="3">
        <f>SUMIF(quality_checklist!A:A,C:C, quality_checklist!E:E)</f>
        <v>11</v>
      </c>
      <c r="AN148" s="10" t="s">
        <v>262</v>
      </c>
    </row>
    <row r="149" spans="1:40" s="10" customFormat="1" x14ac:dyDescent="0.25">
      <c r="A149" s="11">
        <v>148</v>
      </c>
      <c r="B149" s="3">
        <v>42</v>
      </c>
      <c r="C149" s="3">
        <v>44</v>
      </c>
      <c r="D149" s="8">
        <v>47</v>
      </c>
      <c r="E149" s="8">
        <v>78</v>
      </c>
      <c r="F149" s="8">
        <v>0</v>
      </c>
      <c r="G149" s="10" t="s">
        <v>233</v>
      </c>
      <c r="H149" s="10" t="s">
        <v>228</v>
      </c>
      <c r="I149" s="40">
        <v>55</v>
      </c>
      <c r="J149" s="18" t="e">
        <v>#N/A</v>
      </c>
      <c r="K149" s="18" t="e">
        <v>#N/A</v>
      </c>
      <c r="L149" s="11">
        <v>7</v>
      </c>
      <c r="M149" s="17">
        <v>0.71499999999999997</v>
      </c>
      <c r="N149" s="28">
        <v>19.23</v>
      </c>
      <c r="O149" s="2" t="s">
        <v>49</v>
      </c>
      <c r="P149" s="11" t="s">
        <v>222</v>
      </c>
      <c r="Q149" s="10" t="s">
        <v>225</v>
      </c>
      <c r="R149" s="64" t="s">
        <v>46</v>
      </c>
      <c r="S149" s="17">
        <v>-2.1000000000000001E-2</v>
      </c>
      <c r="T149" s="17" t="e">
        <v>#N/A</v>
      </c>
      <c r="U149" s="11" t="s">
        <v>108</v>
      </c>
      <c r="V149" s="3" t="s">
        <v>50</v>
      </c>
      <c r="W149" s="25" t="str">
        <f t="shared" si="45"/>
        <v>.</v>
      </c>
      <c r="X149" s="25" t="str">
        <f t="shared" si="51"/>
        <v>.</v>
      </c>
      <c r="Y149" s="22">
        <f t="shared" si="43"/>
        <v>-2.1000000000000001E-2</v>
      </c>
      <c r="Z149" s="22">
        <v>0.88018088000000005</v>
      </c>
      <c r="AA149" s="22" t="e">
        <v>#N/A</v>
      </c>
      <c r="AB149" s="69">
        <f t="shared" si="46"/>
        <v>1.8502188786685185E-2</v>
      </c>
      <c r="AC149" s="11" t="s">
        <v>380</v>
      </c>
      <c r="AD149" s="11" t="s">
        <v>18</v>
      </c>
      <c r="AE149" s="11" t="s">
        <v>20</v>
      </c>
      <c r="AF149" s="11" t="s">
        <v>10</v>
      </c>
      <c r="AG149" s="11" t="s">
        <v>30</v>
      </c>
      <c r="AH149" s="11" t="s">
        <v>17</v>
      </c>
      <c r="AI149" s="11" t="s">
        <v>16</v>
      </c>
      <c r="AJ149" s="11" t="str">
        <f t="shared" si="44"/>
        <v>dim</v>
      </c>
      <c r="AK149" s="11" t="s">
        <v>567</v>
      </c>
      <c r="AL149" s="11" t="s">
        <v>18</v>
      </c>
      <c r="AM149" s="3">
        <f>SUMIF(quality_checklist!A:A,C:C, quality_checklist!E:E)</f>
        <v>11</v>
      </c>
      <c r="AN149" s="10" t="s">
        <v>262</v>
      </c>
    </row>
    <row r="150" spans="1:40" s="10" customFormat="1" x14ac:dyDescent="0.25">
      <c r="A150" s="11">
        <v>149</v>
      </c>
      <c r="B150" s="3">
        <v>42</v>
      </c>
      <c r="C150" s="3">
        <v>44</v>
      </c>
      <c r="D150" s="8">
        <v>47</v>
      </c>
      <c r="E150" s="8">
        <v>79</v>
      </c>
      <c r="F150" s="8">
        <v>0</v>
      </c>
      <c r="G150" s="10" t="s">
        <v>232</v>
      </c>
      <c r="H150" s="10" t="s">
        <v>229</v>
      </c>
      <c r="I150" s="40">
        <v>55</v>
      </c>
      <c r="J150" s="18" t="e">
        <v>#N/A</v>
      </c>
      <c r="K150" s="18" t="e">
        <v>#N/A</v>
      </c>
      <c r="L150" s="11">
        <v>7</v>
      </c>
      <c r="M150" s="17">
        <v>0.71499999999999997</v>
      </c>
      <c r="N150" s="28">
        <v>19.23</v>
      </c>
      <c r="O150" s="2" t="s">
        <v>49</v>
      </c>
      <c r="P150" s="11" t="s">
        <v>222</v>
      </c>
      <c r="Q150" s="10" t="s">
        <v>225</v>
      </c>
      <c r="R150" s="64" t="s">
        <v>46</v>
      </c>
      <c r="S150" s="17">
        <v>-7.6999999999999999E-2</v>
      </c>
      <c r="T150" s="17" t="e">
        <v>#N/A</v>
      </c>
      <c r="U150" s="11" t="s">
        <v>108</v>
      </c>
      <c r="V150" s="3" t="s">
        <v>50</v>
      </c>
      <c r="W150" s="25" t="str">
        <f t="shared" si="45"/>
        <v>.</v>
      </c>
      <c r="X150" s="25" t="str">
        <f t="shared" si="51"/>
        <v>.</v>
      </c>
      <c r="Y150" s="22">
        <f t="shared" si="43"/>
        <v>-7.6999999999999999E-2</v>
      </c>
      <c r="Z150" s="22">
        <v>0.5802657</v>
      </c>
      <c r="AA150" s="22" t="e">
        <v>#N/A</v>
      </c>
      <c r="AB150" s="69">
        <f t="shared" si="46"/>
        <v>1.8299576908166668E-2</v>
      </c>
      <c r="AC150" s="11" t="s">
        <v>25</v>
      </c>
      <c r="AD150" s="11" t="s">
        <v>18</v>
      </c>
      <c r="AE150" s="11" t="s">
        <v>20</v>
      </c>
      <c r="AF150" s="11" t="s">
        <v>10</v>
      </c>
      <c r="AG150" s="11" t="s">
        <v>30</v>
      </c>
      <c r="AH150" s="11" t="s">
        <v>17</v>
      </c>
      <c r="AI150" s="11" t="s">
        <v>16</v>
      </c>
      <c r="AJ150" s="11" t="str">
        <f t="shared" si="44"/>
        <v>dim</v>
      </c>
      <c r="AK150" s="11" t="s">
        <v>567</v>
      </c>
      <c r="AL150" s="11" t="s">
        <v>18</v>
      </c>
      <c r="AM150" s="3">
        <f>SUMIF(quality_checklist!A:A,C:C, quality_checklist!E:E)</f>
        <v>11</v>
      </c>
      <c r="AN150" s="10" t="s">
        <v>262</v>
      </c>
    </row>
    <row r="151" spans="1:40" s="12" customFormat="1" x14ac:dyDescent="0.25">
      <c r="A151" s="88">
        <v>150</v>
      </c>
      <c r="B151" s="6">
        <v>43</v>
      </c>
      <c r="C151" s="6">
        <v>45</v>
      </c>
      <c r="D151" s="7">
        <v>48</v>
      </c>
      <c r="E151" s="7">
        <v>0</v>
      </c>
      <c r="F151" s="7">
        <v>0</v>
      </c>
      <c r="G151" s="5" t="s">
        <v>150</v>
      </c>
      <c r="H151" s="5" t="s">
        <v>51</v>
      </c>
      <c r="I151" s="42">
        <v>70</v>
      </c>
      <c r="J151" s="16" t="e">
        <v>#N/A</v>
      </c>
      <c r="K151" s="16" t="e">
        <v>#N/A</v>
      </c>
      <c r="L151" s="6">
        <v>726</v>
      </c>
      <c r="M151" s="19">
        <f>46/70</f>
        <v>0.65714285714285714</v>
      </c>
      <c r="N151" s="27">
        <v>18.600000000000001</v>
      </c>
      <c r="O151" s="5" t="s">
        <v>366</v>
      </c>
      <c r="P151" s="6" t="s">
        <v>54</v>
      </c>
      <c r="Q151" s="5" t="s">
        <v>151</v>
      </c>
      <c r="R151" s="66" t="s">
        <v>46</v>
      </c>
      <c r="S151" s="16">
        <v>-0.37</v>
      </c>
      <c r="T151" s="16" t="e">
        <v>#N/A</v>
      </c>
      <c r="U151" s="6" t="s">
        <v>115</v>
      </c>
      <c r="V151" s="6">
        <v>727</v>
      </c>
      <c r="W151" s="24" t="str">
        <f t="shared" si="45"/>
        <v>.</v>
      </c>
      <c r="X151" s="24" t="str">
        <f t="shared" si="51"/>
        <v>.</v>
      </c>
      <c r="Y151" s="21">
        <f t="shared" si="43"/>
        <v>-0.37</v>
      </c>
      <c r="Z151" s="21">
        <v>2.21061E-3</v>
      </c>
      <c r="AA151" s="21" t="e">
        <v>#N/A</v>
      </c>
      <c r="AB151" s="68">
        <f t="shared" si="46"/>
        <v>1.0796255217391304E-2</v>
      </c>
      <c r="AC151" s="6" t="s">
        <v>404</v>
      </c>
      <c r="AD151" s="13" t="s">
        <v>434</v>
      </c>
      <c r="AE151" s="6" t="s">
        <v>19</v>
      </c>
      <c r="AF151" s="13" t="s">
        <v>11</v>
      </c>
      <c r="AG151" s="6" t="s">
        <v>15</v>
      </c>
      <c r="AH151" s="6" t="s">
        <v>16</v>
      </c>
      <c r="AI151" s="6" t="s">
        <v>16</v>
      </c>
      <c r="AJ151" s="13" t="str">
        <f t="shared" si="44"/>
        <v>dim</v>
      </c>
      <c r="AK151" s="13" t="s">
        <v>567</v>
      </c>
      <c r="AL151" s="13" t="s">
        <v>18</v>
      </c>
      <c r="AM151" s="6">
        <f>SUMIF(quality_checklist!A:A,C:C, quality_checklist!E:E)</f>
        <v>12</v>
      </c>
      <c r="AN151" s="5"/>
    </row>
    <row r="152" spans="1:40" s="12" customFormat="1" x14ac:dyDescent="0.25">
      <c r="A152" s="88">
        <v>151</v>
      </c>
      <c r="B152" s="6">
        <v>43</v>
      </c>
      <c r="C152" s="6">
        <v>45</v>
      </c>
      <c r="D152" s="7">
        <v>48</v>
      </c>
      <c r="E152" s="7">
        <v>0</v>
      </c>
      <c r="F152" s="7">
        <v>0</v>
      </c>
      <c r="G152" s="5" t="s">
        <v>476</v>
      </c>
      <c r="H152" s="5" t="s">
        <v>51</v>
      </c>
      <c r="I152" s="42">
        <v>70</v>
      </c>
      <c r="J152" s="16" t="e">
        <v>#N/A</v>
      </c>
      <c r="K152" s="16" t="e">
        <v>#N/A</v>
      </c>
      <c r="L152" s="6">
        <v>726</v>
      </c>
      <c r="M152" s="19">
        <f>46/70</f>
        <v>0.65714285714285714</v>
      </c>
      <c r="N152" s="27">
        <v>18.600000000000001</v>
      </c>
      <c r="O152" s="5" t="s">
        <v>366</v>
      </c>
      <c r="P152" s="6" t="s">
        <v>54</v>
      </c>
      <c r="Q152" s="5" t="s">
        <v>151</v>
      </c>
      <c r="R152" s="66" t="s">
        <v>46</v>
      </c>
      <c r="S152" s="16">
        <v>0.13</v>
      </c>
      <c r="T152" s="16" t="e">
        <v>#N/A</v>
      </c>
      <c r="U152" s="6" t="s">
        <v>115</v>
      </c>
      <c r="V152" s="6">
        <v>727</v>
      </c>
      <c r="W152" s="24" t="str">
        <f t="shared" si="45"/>
        <v>.</v>
      </c>
      <c r="X152" s="24" t="str">
        <f t="shared" si="51"/>
        <v>.</v>
      </c>
      <c r="Y152" s="21">
        <f t="shared" si="43"/>
        <v>0.13</v>
      </c>
      <c r="Z152" s="21">
        <v>0.28828025000000002</v>
      </c>
      <c r="AA152" s="21" t="e">
        <v>#N/A</v>
      </c>
      <c r="AB152" s="68">
        <f t="shared" si="46"/>
        <v>1.4007037826086956E-2</v>
      </c>
      <c r="AC152" s="6" t="s">
        <v>404</v>
      </c>
      <c r="AD152" s="13" t="s">
        <v>434</v>
      </c>
      <c r="AE152" s="6" t="s">
        <v>20</v>
      </c>
      <c r="AF152" s="13" t="s">
        <v>11</v>
      </c>
      <c r="AG152" s="6" t="s">
        <v>15</v>
      </c>
      <c r="AH152" s="6" t="s">
        <v>16</v>
      </c>
      <c r="AI152" s="6" t="s">
        <v>16</v>
      </c>
      <c r="AJ152" s="13" t="str">
        <f t="shared" si="44"/>
        <v>dim</v>
      </c>
      <c r="AK152" s="13" t="s">
        <v>567</v>
      </c>
      <c r="AL152" s="13" t="s">
        <v>18</v>
      </c>
      <c r="AM152" s="6">
        <f>SUMIF(quality_checklist!A:A,C:C, quality_checklist!E:E)</f>
        <v>12</v>
      </c>
      <c r="AN152" s="5"/>
    </row>
    <row r="153" spans="1:40" s="10" customFormat="1" x14ac:dyDescent="0.25">
      <c r="A153" s="11">
        <v>152</v>
      </c>
      <c r="B153" s="3">
        <v>43</v>
      </c>
      <c r="C153" s="3">
        <v>45</v>
      </c>
      <c r="D153" s="8">
        <v>48</v>
      </c>
      <c r="E153" s="8">
        <v>80</v>
      </c>
      <c r="F153" s="8">
        <v>1</v>
      </c>
      <c r="G153" s="2" t="s">
        <v>149</v>
      </c>
      <c r="H153" s="2" t="s">
        <v>51</v>
      </c>
      <c r="I153" s="41">
        <v>70</v>
      </c>
      <c r="J153" s="18" t="e">
        <v>#N/A</v>
      </c>
      <c r="K153" s="18" t="e">
        <v>#N/A</v>
      </c>
      <c r="L153" s="3">
        <v>726</v>
      </c>
      <c r="M153" s="17">
        <f>46/70</f>
        <v>0.65714285714285714</v>
      </c>
      <c r="N153" s="28">
        <v>18.600000000000001</v>
      </c>
      <c r="O153" s="2" t="s">
        <v>366</v>
      </c>
      <c r="P153" s="3" t="s">
        <v>54</v>
      </c>
      <c r="Q153" s="2" t="s">
        <v>151</v>
      </c>
      <c r="R153" s="65" t="s">
        <v>46</v>
      </c>
      <c r="S153" s="18">
        <f>AVERAGE(S151:S152)</f>
        <v>-0.12</v>
      </c>
      <c r="T153" s="18" t="e">
        <v>#N/A</v>
      </c>
      <c r="U153" s="3" t="s">
        <v>134</v>
      </c>
      <c r="V153" s="3">
        <v>727</v>
      </c>
      <c r="W153" s="25" t="str">
        <f t="shared" si="45"/>
        <v>.</v>
      </c>
      <c r="X153" s="25" t="str">
        <f t="shared" si="51"/>
        <v>.</v>
      </c>
      <c r="Y153" s="22">
        <f t="shared" si="43"/>
        <v>-0.12</v>
      </c>
      <c r="Z153" s="22">
        <v>0.32709197000000001</v>
      </c>
      <c r="AA153" s="22" t="e">
        <v>#N/A</v>
      </c>
      <c r="AB153" s="69">
        <f t="shared" si="46"/>
        <v>1.4078367536231885E-2</v>
      </c>
      <c r="AC153" s="3" t="s">
        <v>404</v>
      </c>
      <c r="AD153" s="11" t="s">
        <v>434</v>
      </c>
      <c r="AE153" s="3" t="s">
        <v>433</v>
      </c>
      <c r="AF153" s="11" t="s">
        <v>11</v>
      </c>
      <c r="AG153" s="3" t="s">
        <v>15</v>
      </c>
      <c r="AH153" s="3" t="s">
        <v>16</v>
      </c>
      <c r="AI153" s="3" t="s">
        <v>16</v>
      </c>
      <c r="AJ153" s="11" t="str">
        <f t="shared" si="44"/>
        <v>dim</v>
      </c>
      <c r="AK153" s="11" t="s">
        <v>567</v>
      </c>
      <c r="AL153" s="11" t="s">
        <v>18</v>
      </c>
      <c r="AM153" s="3">
        <f>SUMIF(quality_checklist!A:A,C:C, quality_checklist!E:E)</f>
        <v>12</v>
      </c>
      <c r="AN153" s="2"/>
    </row>
    <row r="154" spans="1:40" s="12" customFormat="1" x14ac:dyDescent="0.25">
      <c r="A154" s="88">
        <v>153</v>
      </c>
      <c r="B154" s="6">
        <v>44</v>
      </c>
      <c r="C154" s="6">
        <v>46</v>
      </c>
      <c r="D154" s="7">
        <v>49</v>
      </c>
      <c r="E154" s="7">
        <v>0</v>
      </c>
      <c r="F154" s="7">
        <v>0</v>
      </c>
      <c r="G154" s="5" t="s">
        <v>152</v>
      </c>
      <c r="H154" s="5" t="s">
        <v>96</v>
      </c>
      <c r="I154" s="42">
        <v>183</v>
      </c>
      <c r="J154" s="16" t="e">
        <v>#N/A</v>
      </c>
      <c r="K154" s="16" t="e">
        <v>#N/A</v>
      </c>
      <c r="L154" s="6">
        <v>2</v>
      </c>
      <c r="M154" s="19">
        <f t="shared" ref="M154:M171" si="52">135/183</f>
        <v>0.73770491803278693</v>
      </c>
      <c r="N154" s="27">
        <v>25</v>
      </c>
      <c r="O154" s="5" t="s">
        <v>366</v>
      </c>
      <c r="P154" s="6" t="s">
        <v>570</v>
      </c>
      <c r="Q154" s="5" t="s">
        <v>29</v>
      </c>
      <c r="R154" s="66" t="s">
        <v>46</v>
      </c>
      <c r="S154" s="16">
        <v>-0.25</v>
      </c>
      <c r="T154" s="16" t="e">
        <v>#N/A</v>
      </c>
      <c r="U154" s="6" t="s">
        <v>115</v>
      </c>
      <c r="V154" s="6">
        <v>3</v>
      </c>
      <c r="W154" s="24" t="str">
        <f t="shared" si="45"/>
        <v>.</v>
      </c>
      <c r="X154" s="24" t="str">
        <f t="shared" si="51"/>
        <v>.</v>
      </c>
      <c r="Y154" s="21">
        <f t="shared" si="43"/>
        <v>-0.25</v>
      </c>
      <c r="Z154" s="21">
        <v>7.5524999999999995E-4</v>
      </c>
      <c r="AA154" s="21" t="e">
        <v>#N/A</v>
      </c>
      <c r="AB154" s="68">
        <f t="shared" si="46"/>
        <v>4.82915521978022E-3</v>
      </c>
      <c r="AC154" s="6" t="s">
        <v>404</v>
      </c>
      <c r="AD154" s="13" t="s">
        <v>434</v>
      </c>
      <c r="AE154" s="7" t="s">
        <v>19</v>
      </c>
      <c r="AF154" s="13" t="s">
        <v>11</v>
      </c>
      <c r="AG154" s="7" t="s">
        <v>571</v>
      </c>
      <c r="AH154" s="6" t="s">
        <v>16</v>
      </c>
      <c r="AI154" s="6" t="s">
        <v>16</v>
      </c>
      <c r="AJ154" s="13" t="str">
        <f t="shared" si="44"/>
        <v>dim</v>
      </c>
      <c r="AK154" s="13" t="s">
        <v>567</v>
      </c>
      <c r="AL154" s="13" t="s">
        <v>18</v>
      </c>
      <c r="AM154" s="6">
        <f>SUMIF(quality_checklist!A:A,C:C, quality_checklist!E:E)</f>
        <v>10</v>
      </c>
    </row>
    <row r="155" spans="1:40" s="12" customFormat="1" x14ac:dyDescent="0.25">
      <c r="A155" s="88">
        <v>154</v>
      </c>
      <c r="B155" s="6">
        <v>44</v>
      </c>
      <c r="C155" s="6">
        <v>46</v>
      </c>
      <c r="D155" s="7">
        <v>49</v>
      </c>
      <c r="E155" s="7">
        <v>0</v>
      </c>
      <c r="F155" s="7">
        <v>0</v>
      </c>
      <c r="G155" s="5" t="s">
        <v>154</v>
      </c>
      <c r="H155" s="5" t="s">
        <v>96</v>
      </c>
      <c r="I155" s="42">
        <v>183</v>
      </c>
      <c r="J155" s="16" t="e">
        <v>#N/A</v>
      </c>
      <c r="K155" s="16" t="e">
        <v>#N/A</v>
      </c>
      <c r="L155" s="6">
        <v>2</v>
      </c>
      <c r="M155" s="19">
        <f t="shared" si="52"/>
        <v>0.73770491803278693</v>
      </c>
      <c r="N155" s="27">
        <v>25</v>
      </c>
      <c r="O155" s="5" t="s">
        <v>366</v>
      </c>
      <c r="P155" s="6" t="s">
        <v>570</v>
      </c>
      <c r="Q155" s="5" t="s">
        <v>29</v>
      </c>
      <c r="R155" s="66" t="s">
        <v>46</v>
      </c>
      <c r="S155" s="16">
        <v>0.18</v>
      </c>
      <c r="T155" s="16" t="e">
        <v>#N/A</v>
      </c>
      <c r="U155" s="6" t="s">
        <v>115</v>
      </c>
      <c r="V155" s="6">
        <v>3</v>
      </c>
      <c r="W155" s="24" t="str">
        <f t="shared" si="45"/>
        <v>.</v>
      </c>
      <c r="X155" s="24" t="str">
        <f t="shared" si="51"/>
        <v>.</v>
      </c>
      <c r="Y155" s="21">
        <f t="shared" si="43"/>
        <v>0.18</v>
      </c>
      <c r="Z155" s="21">
        <v>1.558066E-2</v>
      </c>
      <c r="AA155" s="21" t="e">
        <v>#N/A</v>
      </c>
      <c r="AB155" s="68">
        <f t="shared" si="46"/>
        <v>5.1442294505494512E-3</v>
      </c>
      <c r="AC155" s="6" t="s">
        <v>404</v>
      </c>
      <c r="AD155" s="13" t="s">
        <v>434</v>
      </c>
      <c r="AE155" s="7" t="s">
        <v>20</v>
      </c>
      <c r="AF155" s="13" t="s">
        <v>11</v>
      </c>
      <c r="AG155" s="7" t="s">
        <v>571</v>
      </c>
      <c r="AH155" s="6" t="s">
        <v>16</v>
      </c>
      <c r="AI155" s="6" t="s">
        <v>16</v>
      </c>
      <c r="AJ155" s="13" t="str">
        <f t="shared" si="44"/>
        <v>dim</v>
      </c>
      <c r="AK155" s="13" t="s">
        <v>567</v>
      </c>
      <c r="AL155" s="13" t="s">
        <v>18</v>
      </c>
      <c r="AM155" s="6">
        <f>SUMIF(quality_checklist!A:A,C:C, quality_checklist!E:E)</f>
        <v>10</v>
      </c>
    </row>
    <row r="156" spans="1:40" s="10" customFormat="1" x14ac:dyDescent="0.25">
      <c r="A156" s="11">
        <v>155</v>
      </c>
      <c r="B156" s="3">
        <v>44</v>
      </c>
      <c r="C156" s="3">
        <v>46</v>
      </c>
      <c r="D156" s="8">
        <v>49</v>
      </c>
      <c r="E156" s="8">
        <v>81</v>
      </c>
      <c r="F156" s="8">
        <v>1</v>
      </c>
      <c r="G156" s="2" t="s">
        <v>153</v>
      </c>
      <c r="H156" s="2" t="s">
        <v>96</v>
      </c>
      <c r="I156" s="41">
        <v>183</v>
      </c>
      <c r="J156" s="18" t="e">
        <v>#N/A</v>
      </c>
      <c r="K156" s="18" t="e">
        <v>#N/A</v>
      </c>
      <c r="L156" s="3">
        <v>2</v>
      </c>
      <c r="M156" s="17">
        <f t="shared" si="52"/>
        <v>0.73770491803278693</v>
      </c>
      <c r="N156" s="28">
        <v>25</v>
      </c>
      <c r="O156" s="2" t="s">
        <v>366</v>
      </c>
      <c r="P156" s="3" t="s">
        <v>570</v>
      </c>
      <c r="Q156" s="2" t="s">
        <v>29</v>
      </c>
      <c r="R156" s="65" t="s">
        <v>46</v>
      </c>
      <c r="S156" s="18">
        <f>AVERAGE(S154:S155)</f>
        <v>-3.5000000000000003E-2</v>
      </c>
      <c r="T156" s="18" t="e">
        <v>#N/A</v>
      </c>
      <c r="U156" s="3" t="s">
        <v>134</v>
      </c>
      <c r="V156" s="3">
        <v>3</v>
      </c>
      <c r="W156" s="25" t="str">
        <f t="shared" si="45"/>
        <v>.</v>
      </c>
      <c r="X156" s="25" t="str">
        <f t="shared" si="51"/>
        <v>.</v>
      </c>
      <c r="Y156" s="22">
        <f t="shared" si="43"/>
        <v>-3.5000000000000003E-2</v>
      </c>
      <c r="Z156" s="22">
        <v>0.63908445000000003</v>
      </c>
      <c r="AA156" s="22" t="e">
        <v>#N/A</v>
      </c>
      <c r="AB156" s="69">
        <f t="shared" si="46"/>
        <v>5.4810522012362639E-3</v>
      </c>
      <c r="AC156" s="3" t="s">
        <v>404</v>
      </c>
      <c r="AD156" s="11" t="s">
        <v>434</v>
      </c>
      <c r="AE156" s="8" t="s">
        <v>433</v>
      </c>
      <c r="AF156" s="11" t="s">
        <v>11</v>
      </c>
      <c r="AG156" s="8" t="s">
        <v>571</v>
      </c>
      <c r="AH156" s="3" t="s">
        <v>16</v>
      </c>
      <c r="AI156" s="3" t="s">
        <v>16</v>
      </c>
      <c r="AJ156" s="11" t="str">
        <f t="shared" si="44"/>
        <v>dim</v>
      </c>
      <c r="AK156" s="11" t="s">
        <v>567</v>
      </c>
      <c r="AL156" s="11" t="s">
        <v>18</v>
      </c>
      <c r="AM156" s="3">
        <f>SUMIF(quality_checklist!A:A,C:C, quality_checklist!E:E)</f>
        <v>10</v>
      </c>
    </row>
    <row r="157" spans="1:40" s="12" customFormat="1" x14ac:dyDescent="0.25">
      <c r="A157" s="88">
        <v>156</v>
      </c>
      <c r="B157" s="6">
        <v>44</v>
      </c>
      <c r="C157" s="6">
        <v>46</v>
      </c>
      <c r="D157" s="7">
        <v>49</v>
      </c>
      <c r="E157" s="7">
        <v>0</v>
      </c>
      <c r="F157" s="7">
        <v>0</v>
      </c>
      <c r="G157" s="5" t="s">
        <v>161</v>
      </c>
      <c r="H157" s="5" t="s">
        <v>96</v>
      </c>
      <c r="I157" s="42">
        <v>183</v>
      </c>
      <c r="J157" s="16" t="e">
        <v>#N/A</v>
      </c>
      <c r="K157" s="16" t="e">
        <v>#N/A</v>
      </c>
      <c r="L157" s="6">
        <v>2</v>
      </c>
      <c r="M157" s="19">
        <f t="shared" si="52"/>
        <v>0.73770491803278693</v>
      </c>
      <c r="N157" s="27">
        <v>25</v>
      </c>
      <c r="O157" s="5" t="s">
        <v>366</v>
      </c>
      <c r="P157" s="6" t="s">
        <v>570</v>
      </c>
      <c r="Q157" s="5" t="s">
        <v>155</v>
      </c>
      <c r="R157" s="66" t="s">
        <v>46</v>
      </c>
      <c r="S157" s="16">
        <v>-0.16</v>
      </c>
      <c r="T157" s="16" t="e">
        <v>#N/A</v>
      </c>
      <c r="U157" s="6" t="s">
        <v>115</v>
      </c>
      <c r="V157" s="6">
        <v>3</v>
      </c>
      <c r="W157" s="24" t="str">
        <f t="shared" si="45"/>
        <v>.</v>
      </c>
      <c r="X157" s="24" t="str">
        <f t="shared" si="51"/>
        <v>.</v>
      </c>
      <c r="Y157" s="21">
        <f t="shared" si="43"/>
        <v>-0.16</v>
      </c>
      <c r="Z157" s="21">
        <v>3.1671659999999997E-2</v>
      </c>
      <c r="AA157" s="21" t="e">
        <v>#N/A</v>
      </c>
      <c r="AB157" s="68">
        <f t="shared" si="46"/>
        <v>5.2167876923076926E-3</v>
      </c>
      <c r="AC157" s="6" t="s">
        <v>404</v>
      </c>
      <c r="AD157" s="13" t="s">
        <v>434</v>
      </c>
      <c r="AE157" s="7" t="s">
        <v>19</v>
      </c>
      <c r="AF157" s="13" t="s">
        <v>10</v>
      </c>
      <c r="AG157" s="7" t="s">
        <v>571</v>
      </c>
      <c r="AH157" s="6" t="s">
        <v>16</v>
      </c>
      <c r="AI157" s="6" t="s">
        <v>16</v>
      </c>
      <c r="AJ157" s="13" t="str">
        <f t="shared" si="44"/>
        <v>dim</v>
      </c>
      <c r="AK157" s="13" t="s">
        <v>567</v>
      </c>
      <c r="AL157" s="13" t="s">
        <v>18</v>
      </c>
      <c r="AM157" s="6">
        <f>SUMIF(quality_checklist!A:A,C:C, quality_checklist!E:E)</f>
        <v>10</v>
      </c>
    </row>
    <row r="158" spans="1:40" s="12" customFormat="1" x14ac:dyDescent="0.25">
      <c r="A158" s="88">
        <v>157</v>
      </c>
      <c r="B158" s="6">
        <v>44</v>
      </c>
      <c r="C158" s="6">
        <v>46</v>
      </c>
      <c r="D158" s="7">
        <v>49</v>
      </c>
      <c r="E158" s="7">
        <v>0</v>
      </c>
      <c r="F158" s="7">
        <v>0</v>
      </c>
      <c r="G158" s="5" t="s">
        <v>162</v>
      </c>
      <c r="H158" s="5" t="s">
        <v>96</v>
      </c>
      <c r="I158" s="42">
        <v>183</v>
      </c>
      <c r="J158" s="16" t="e">
        <v>#N/A</v>
      </c>
      <c r="K158" s="16" t="e">
        <v>#N/A</v>
      </c>
      <c r="L158" s="6">
        <v>2</v>
      </c>
      <c r="M158" s="19">
        <f t="shared" si="52"/>
        <v>0.73770491803278693</v>
      </c>
      <c r="N158" s="27">
        <v>25</v>
      </c>
      <c r="O158" s="5" t="s">
        <v>366</v>
      </c>
      <c r="P158" s="6" t="s">
        <v>570</v>
      </c>
      <c r="Q158" s="5" t="s">
        <v>155</v>
      </c>
      <c r="R158" s="66" t="s">
        <v>46</v>
      </c>
      <c r="S158" s="16">
        <v>0.18</v>
      </c>
      <c r="T158" s="16" t="e">
        <v>#N/A</v>
      </c>
      <c r="U158" s="6" t="s">
        <v>115</v>
      </c>
      <c r="V158" s="6">
        <v>3</v>
      </c>
      <c r="W158" s="24" t="str">
        <f t="shared" si="45"/>
        <v>.</v>
      </c>
      <c r="X158" s="24" t="str">
        <f t="shared" si="51"/>
        <v>.</v>
      </c>
      <c r="Y158" s="21">
        <f t="shared" si="43"/>
        <v>0.18</v>
      </c>
      <c r="Z158" s="21">
        <v>1.558066E-2</v>
      </c>
      <c r="AA158" s="21" t="e">
        <v>#N/A</v>
      </c>
      <c r="AB158" s="68">
        <f t="shared" si="46"/>
        <v>5.1442294505494512E-3</v>
      </c>
      <c r="AC158" s="6" t="s">
        <v>404</v>
      </c>
      <c r="AD158" s="13" t="s">
        <v>434</v>
      </c>
      <c r="AE158" s="7" t="s">
        <v>20</v>
      </c>
      <c r="AF158" s="13" t="s">
        <v>10</v>
      </c>
      <c r="AG158" s="7" t="s">
        <v>571</v>
      </c>
      <c r="AH158" s="6" t="s">
        <v>16</v>
      </c>
      <c r="AI158" s="6" t="s">
        <v>16</v>
      </c>
      <c r="AJ158" s="13" t="str">
        <f t="shared" si="44"/>
        <v>dim</v>
      </c>
      <c r="AK158" s="13" t="s">
        <v>567</v>
      </c>
      <c r="AL158" s="13" t="s">
        <v>18</v>
      </c>
      <c r="AM158" s="6">
        <f>SUMIF(quality_checklist!A:A,C:C, quality_checklist!E:E)</f>
        <v>10</v>
      </c>
    </row>
    <row r="159" spans="1:40" s="10" customFormat="1" x14ac:dyDescent="0.25">
      <c r="A159" s="11">
        <v>158</v>
      </c>
      <c r="B159" s="3">
        <v>44</v>
      </c>
      <c r="C159" s="3">
        <v>46</v>
      </c>
      <c r="D159" s="8">
        <v>49</v>
      </c>
      <c r="E159" s="8">
        <v>82</v>
      </c>
      <c r="F159" s="8">
        <v>1</v>
      </c>
      <c r="G159" s="2" t="s">
        <v>163</v>
      </c>
      <c r="H159" s="2" t="s">
        <v>96</v>
      </c>
      <c r="I159" s="41">
        <v>183</v>
      </c>
      <c r="J159" s="18" t="e">
        <v>#N/A</v>
      </c>
      <c r="K159" s="18" t="e">
        <v>#N/A</v>
      </c>
      <c r="L159" s="3">
        <v>2</v>
      </c>
      <c r="M159" s="17">
        <f t="shared" si="52"/>
        <v>0.73770491803278693</v>
      </c>
      <c r="N159" s="28">
        <v>25</v>
      </c>
      <c r="O159" s="2" t="s">
        <v>366</v>
      </c>
      <c r="P159" s="3" t="s">
        <v>570</v>
      </c>
      <c r="Q159" s="2" t="s">
        <v>155</v>
      </c>
      <c r="R159" s="65" t="s">
        <v>46</v>
      </c>
      <c r="S159" s="18">
        <f>AVERAGE(S157:S158)</f>
        <v>9.999999999999995E-3</v>
      </c>
      <c r="T159" s="18" t="e">
        <v>#N/A</v>
      </c>
      <c r="U159" s="3" t="s">
        <v>134</v>
      </c>
      <c r="V159" s="3">
        <v>3</v>
      </c>
      <c r="W159" s="25" t="str">
        <f t="shared" si="45"/>
        <v>.</v>
      </c>
      <c r="X159" s="25" t="str">
        <f t="shared" si="51"/>
        <v>.</v>
      </c>
      <c r="Y159" s="22">
        <f t="shared" si="43"/>
        <v>9.999999999999995E-3</v>
      </c>
      <c r="Z159" s="22">
        <v>0.89341753999999995</v>
      </c>
      <c r="AA159" s="22" t="e">
        <v>#N/A</v>
      </c>
      <c r="AB159" s="69">
        <f t="shared" si="46"/>
        <v>5.4934066483516486E-3</v>
      </c>
      <c r="AC159" s="3" t="s">
        <v>404</v>
      </c>
      <c r="AD159" s="11" t="s">
        <v>434</v>
      </c>
      <c r="AE159" s="8" t="s">
        <v>433</v>
      </c>
      <c r="AF159" s="11" t="s">
        <v>10</v>
      </c>
      <c r="AG159" s="8" t="s">
        <v>571</v>
      </c>
      <c r="AH159" s="3" t="s">
        <v>16</v>
      </c>
      <c r="AI159" s="3" t="s">
        <v>16</v>
      </c>
      <c r="AJ159" s="11" t="str">
        <f t="shared" si="44"/>
        <v>dim</v>
      </c>
      <c r="AK159" s="11" t="s">
        <v>567</v>
      </c>
      <c r="AL159" s="11" t="s">
        <v>18</v>
      </c>
      <c r="AM159" s="3">
        <f>SUMIF(quality_checklist!A:A,C:C, quality_checklist!E:E)</f>
        <v>10</v>
      </c>
    </row>
    <row r="160" spans="1:40" s="12" customFormat="1" x14ac:dyDescent="0.25">
      <c r="A160" s="88">
        <v>159</v>
      </c>
      <c r="B160" s="6">
        <v>44</v>
      </c>
      <c r="C160" s="6">
        <v>46</v>
      </c>
      <c r="D160" s="7">
        <v>49</v>
      </c>
      <c r="E160" s="7">
        <v>0</v>
      </c>
      <c r="F160" s="7">
        <v>0</v>
      </c>
      <c r="G160" s="5" t="s">
        <v>164</v>
      </c>
      <c r="H160" s="5" t="s">
        <v>96</v>
      </c>
      <c r="I160" s="42">
        <v>183</v>
      </c>
      <c r="J160" s="16" t="e">
        <v>#N/A</v>
      </c>
      <c r="K160" s="16" t="e">
        <v>#N/A</v>
      </c>
      <c r="L160" s="6">
        <v>2</v>
      </c>
      <c r="M160" s="19">
        <f t="shared" si="52"/>
        <v>0.73770491803278693</v>
      </c>
      <c r="N160" s="27">
        <v>25</v>
      </c>
      <c r="O160" s="5" t="s">
        <v>366</v>
      </c>
      <c r="P160" s="6" t="s">
        <v>570</v>
      </c>
      <c r="Q160" s="5" t="s">
        <v>156</v>
      </c>
      <c r="R160" s="66" t="s">
        <v>46</v>
      </c>
      <c r="S160" s="16">
        <v>-0.18</v>
      </c>
      <c r="T160" s="16" t="e">
        <v>#N/A</v>
      </c>
      <c r="U160" s="6" t="s">
        <v>115</v>
      </c>
      <c r="V160" s="6">
        <v>3</v>
      </c>
      <c r="W160" s="24" t="str">
        <f t="shared" si="45"/>
        <v>.</v>
      </c>
      <c r="X160" s="24" t="str">
        <f t="shared" si="51"/>
        <v>.</v>
      </c>
      <c r="Y160" s="21">
        <f t="shared" si="43"/>
        <v>-0.18</v>
      </c>
      <c r="Z160" s="21">
        <v>1.558066E-2</v>
      </c>
      <c r="AA160" s="21" t="e">
        <v>#N/A</v>
      </c>
      <c r="AB160" s="68">
        <f t="shared" si="46"/>
        <v>5.1442294505494512E-3</v>
      </c>
      <c r="AC160" s="6" t="s">
        <v>404</v>
      </c>
      <c r="AD160" s="13" t="s">
        <v>434</v>
      </c>
      <c r="AE160" s="7" t="s">
        <v>19</v>
      </c>
      <c r="AF160" s="13" t="s">
        <v>10</v>
      </c>
      <c r="AG160" s="7" t="s">
        <v>571</v>
      </c>
      <c r="AH160" s="6" t="s">
        <v>16</v>
      </c>
      <c r="AI160" s="6" t="s">
        <v>16</v>
      </c>
      <c r="AJ160" s="13" t="str">
        <f t="shared" si="44"/>
        <v>dim</v>
      </c>
      <c r="AK160" s="13" t="s">
        <v>567</v>
      </c>
      <c r="AL160" s="13" t="s">
        <v>18</v>
      </c>
      <c r="AM160" s="6">
        <f>SUMIF(quality_checklist!A:A,C:C, quality_checklist!E:E)</f>
        <v>10</v>
      </c>
    </row>
    <row r="161" spans="1:40" s="12" customFormat="1" x14ac:dyDescent="0.25">
      <c r="A161" s="88">
        <v>160</v>
      </c>
      <c r="B161" s="6">
        <v>44</v>
      </c>
      <c r="C161" s="6">
        <v>46</v>
      </c>
      <c r="D161" s="7">
        <v>49</v>
      </c>
      <c r="E161" s="7">
        <v>0</v>
      </c>
      <c r="F161" s="7">
        <v>0</v>
      </c>
      <c r="G161" s="5" t="s">
        <v>165</v>
      </c>
      <c r="H161" s="5" t="s">
        <v>96</v>
      </c>
      <c r="I161" s="42">
        <v>183</v>
      </c>
      <c r="J161" s="16" t="e">
        <v>#N/A</v>
      </c>
      <c r="K161" s="16" t="e">
        <v>#N/A</v>
      </c>
      <c r="L161" s="6">
        <v>2</v>
      </c>
      <c r="M161" s="19">
        <f t="shared" si="52"/>
        <v>0.73770491803278693</v>
      </c>
      <c r="N161" s="27">
        <v>25</v>
      </c>
      <c r="O161" s="5" t="s">
        <v>366</v>
      </c>
      <c r="P161" s="6" t="s">
        <v>570</v>
      </c>
      <c r="Q161" s="5" t="s">
        <v>156</v>
      </c>
      <c r="R161" s="66" t="s">
        <v>46</v>
      </c>
      <c r="S161" s="16">
        <v>0.05</v>
      </c>
      <c r="T161" s="16" t="e">
        <v>#N/A</v>
      </c>
      <c r="U161" s="6" t="s">
        <v>115</v>
      </c>
      <c r="V161" s="6">
        <v>3</v>
      </c>
      <c r="W161" s="24" t="str">
        <f t="shared" si="45"/>
        <v>.</v>
      </c>
      <c r="X161" s="24" t="str">
        <f t="shared" si="51"/>
        <v>.</v>
      </c>
      <c r="Y161" s="21">
        <f t="shared" si="43"/>
        <v>0.05</v>
      </c>
      <c r="Z161" s="21">
        <v>0.50282956000000001</v>
      </c>
      <c r="AA161" s="21" t="e">
        <v>#N/A</v>
      </c>
      <c r="AB161" s="68">
        <f t="shared" si="46"/>
        <v>5.4670673076923082E-3</v>
      </c>
      <c r="AC161" s="6" t="s">
        <v>404</v>
      </c>
      <c r="AD161" s="13" t="s">
        <v>434</v>
      </c>
      <c r="AE161" s="7" t="s">
        <v>20</v>
      </c>
      <c r="AF161" s="13" t="s">
        <v>10</v>
      </c>
      <c r="AG161" s="7" t="s">
        <v>571</v>
      </c>
      <c r="AH161" s="6" t="s">
        <v>16</v>
      </c>
      <c r="AI161" s="6" t="s">
        <v>16</v>
      </c>
      <c r="AJ161" s="13" t="str">
        <f t="shared" si="44"/>
        <v>dim</v>
      </c>
      <c r="AK161" s="13" t="s">
        <v>567</v>
      </c>
      <c r="AL161" s="13" t="s">
        <v>18</v>
      </c>
      <c r="AM161" s="6">
        <f>SUMIF(quality_checklist!A:A,C:C, quality_checklist!E:E)</f>
        <v>10</v>
      </c>
    </row>
    <row r="162" spans="1:40" s="10" customFormat="1" x14ac:dyDescent="0.25">
      <c r="A162" s="11">
        <v>161</v>
      </c>
      <c r="B162" s="3">
        <v>44</v>
      </c>
      <c r="C162" s="3">
        <v>46</v>
      </c>
      <c r="D162" s="8">
        <v>49</v>
      </c>
      <c r="E162" s="8">
        <v>83</v>
      </c>
      <c r="F162" s="8">
        <v>1</v>
      </c>
      <c r="G162" s="2" t="s">
        <v>166</v>
      </c>
      <c r="H162" s="2" t="s">
        <v>96</v>
      </c>
      <c r="I162" s="41">
        <v>183</v>
      </c>
      <c r="J162" s="18" t="e">
        <v>#N/A</v>
      </c>
      <c r="K162" s="18" t="e">
        <v>#N/A</v>
      </c>
      <c r="L162" s="3">
        <v>2</v>
      </c>
      <c r="M162" s="17">
        <f t="shared" si="52"/>
        <v>0.73770491803278693</v>
      </c>
      <c r="N162" s="28">
        <v>25</v>
      </c>
      <c r="O162" s="2" t="s">
        <v>366</v>
      </c>
      <c r="P162" s="3" t="s">
        <v>570</v>
      </c>
      <c r="Q162" s="2" t="s">
        <v>156</v>
      </c>
      <c r="R162" s="65" t="s">
        <v>46</v>
      </c>
      <c r="S162" s="18">
        <f>AVERAGE(S160:S161)</f>
        <v>-6.5000000000000002E-2</v>
      </c>
      <c r="T162" s="18" t="e">
        <v>#N/A</v>
      </c>
      <c r="U162" s="3" t="s">
        <v>134</v>
      </c>
      <c r="V162" s="3">
        <v>3</v>
      </c>
      <c r="W162" s="25" t="str">
        <f t="shared" si="45"/>
        <v>.</v>
      </c>
      <c r="X162" s="25" t="str">
        <f t="shared" si="51"/>
        <v>.</v>
      </c>
      <c r="Y162" s="22">
        <f t="shared" si="43"/>
        <v>-6.5000000000000002E-2</v>
      </c>
      <c r="Z162" s="22">
        <v>0.38365156</v>
      </c>
      <c r="AA162" s="22" t="e">
        <v>#N/A</v>
      </c>
      <c r="AB162" s="69">
        <f t="shared" ref="AB162:AB174" si="53">((1-Y162^2)^2)/(I162-1)</f>
        <v>5.4481750034340659E-3</v>
      </c>
      <c r="AC162" s="3" t="s">
        <v>404</v>
      </c>
      <c r="AD162" s="11" t="s">
        <v>434</v>
      </c>
      <c r="AE162" s="8" t="s">
        <v>433</v>
      </c>
      <c r="AF162" s="11" t="s">
        <v>10</v>
      </c>
      <c r="AG162" s="8" t="s">
        <v>571</v>
      </c>
      <c r="AH162" s="3" t="s">
        <v>16</v>
      </c>
      <c r="AI162" s="3" t="s">
        <v>16</v>
      </c>
      <c r="AJ162" s="11" t="str">
        <f t="shared" si="44"/>
        <v>dim</v>
      </c>
      <c r="AK162" s="11" t="s">
        <v>567</v>
      </c>
      <c r="AL162" s="11" t="s">
        <v>18</v>
      </c>
      <c r="AM162" s="3">
        <f>SUMIF(quality_checklist!A:A,C:C, quality_checklist!E:E)</f>
        <v>10</v>
      </c>
    </row>
    <row r="163" spans="1:40" s="12" customFormat="1" x14ac:dyDescent="0.25">
      <c r="A163" s="88">
        <v>162</v>
      </c>
      <c r="B163" s="6">
        <v>44</v>
      </c>
      <c r="C163" s="6">
        <v>46</v>
      </c>
      <c r="D163" s="7">
        <v>49</v>
      </c>
      <c r="E163" s="7">
        <v>0</v>
      </c>
      <c r="F163" s="7">
        <v>0</v>
      </c>
      <c r="G163" s="5" t="s">
        <v>167</v>
      </c>
      <c r="H163" s="5" t="s">
        <v>96</v>
      </c>
      <c r="I163" s="42">
        <v>183</v>
      </c>
      <c r="J163" s="16" t="e">
        <v>#N/A</v>
      </c>
      <c r="K163" s="16" t="e">
        <v>#N/A</v>
      </c>
      <c r="L163" s="6">
        <v>2</v>
      </c>
      <c r="M163" s="19">
        <f t="shared" si="52"/>
        <v>0.73770491803278693</v>
      </c>
      <c r="N163" s="27">
        <v>25</v>
      </c>
      <c r="O163" s="5" t="s">
        <v>366</v>
      </c>
      <c r="P163" s="6" t="s">
        <v>570</v>
      </c>
      <c r="Q163" s="5" t="s">
        <v>157</v>
      </c>
      <c r="R163" s="66" t="s">
        <v>46</v>
      </c>
      <c r="S163" s="16">
        <v>-0.1</v>
      </c>
      <c r="T163" s="16" t="e">
        <v>#N/A</v>
      </c>
      <c r="U163" s="6" t="s">
        <v>115</v>
      </c>
      <c r="V163" s="6">
        <v>3</v>
      </c>
      <c r="W163" s="24" t="str">
        <f t="shared" si="45"/>
        <v>.</v>
      </c>
      <c r="X163" s="24" t="str">
        <f t="shared" si="51"/>
        <v>.</v>
      </c>
      <c r="Y163" s="21">
        <f t="shared" ref="Y163:Y174" si="54">IF(R163="continuous", S163, IF(R163="categorical-biserial", W163, IF(R163="categorical-point", X163)))</f>
        <v>-0.1</v>
      </c>
      <c r="Z163" s="21">
        <v>0.17993166999999999</v>
      </c>
      <c r="AA163" s="21" t="e">
        <v>#N/A</v>
      </c>
      <c r="AB163" s="68">
        <f t="shared" si="53"/>
        <v>5.3851648351648353E-3</v>
      </c>
      <c r="AC163" s="6" t="s">
        <v>404</v>
      </c>
      <c r="AD163" s="13" t="s">
        <v>434</v>
      </c>
      <c r="AE163" s="7" t="s">
        <v>19</v>
      </c>
      <c r="AF163" s="13" t="s">
        <v>11</v>
      </c>
      <c r="AG163" s="7" t="s">
        <v>571</v>
      </c>
      <c r="AH163" s="6" t="s">
        <v>16</v>
      </c>
      <c r="AI163" s="6" t="s">
        <v>16</v>
      </c>
      <c r="AJ163" s="13" t="str">
        <f t="shared" si="44"/>
        <v>dim</v>
      </c>
      <c r="AK163" s="13" t="s">
        <v>567</v>
      </c>
      <c r="AL163" s="13" t="s">
        <v>18</v>
      </c>
      <c r="AM163" s="6">
        <f>SUMIF(quality_checklist!A:A,C:C, quality_checklist!E:E)</f>
        <v>10</v>
      </c>
    </row>
    <row r="164" spans="1:40" s="12" customFormat="1" x14ac:dyDescent="0.25">
      <c r="A164" s="88">
        <v>163</v>
      </c>
      <c r="B164" s="6">
        <v>44</v>
      </c>
      <c r="C164" s="6">
        <v>46</v>
      </c>
      <c r="D164" s="7">
        <v>49</v>
      </c>
      <c r="E164" s="7">
        <v>0</v>
      </c>
      <c r="F164" s="7">
        <v>0</v>
      </c>
      <c r="G164" s="5" t="s">
        <v>168</v>
      </c>
      <c r="H164" s="5" t="s">
        <v>96</v>
      </c>
      <c r="I164" s="42">
        <v>183</v>
      </c>
      <c r="J164" s="16" t="e">
        <v>#N/A</v>
      </c>
      <c r="K164" s="16" t="e">
        <v>#N/A</v>
      </c>
      <c r="L164" s="6">
        <v>2</v>
      </c>
      <c r="M164" s="19">
        <f t="shared" si="52"/>
        <v>0.73770491803278693</v>
      </c>
      <c r="N164" s="27">
        <v>25</v>
      </c>
      <c r="O164" s="5" t="s">
        <v>366</v>
      </c>
      <c r="P164" s="6" t="s">
        <v>570</v>
      </c>
      <c r="Q164" s="5" t="s">
        <v>157</v>
      </c>
      <c r="R164" s="66" t="s">
        <v>46</v>
      </c>
      <c r="S164" s="16">
        <v>0.08</v>
      </c>
      <c r="T164" s="16" t="e">
        <v>#N/A</v>
      </c>
      <c r="U164" s="6" t="s">
        <v>115</v>
      </c>
      <c r="V164" s="6">
        <v>3</v>
      </c>
      <c r="W164" s="24" t="str">
        <f t="shared" ref="W164:W174" si="55">IF(R164="continuous", ".", X164*1/0.798)</f>
        <v>.</v>
      </c>
      <c r="X164" s="24" t="str">
        <f t="shared" si="51"/>
        <v>.</v>
      </c>
      <c r="Y164" s="21">
        <f t="shared" si="54"/>
        <v>0.08</v>
      </c>
      <c r="Z164" s="21">
        <v>0.28352498999999998</v>
      </c>
      <c r="AA164" s="21" t="e">
        <v>#N/A</v>
      </c>
      <c r="AB164" s="68">
        <f t="shared" si="53"/>
        <v>5.4244008791208796E-3</v>
      </c>
      <c r="AC164" s="6" t="s">
        <v>404</v>
      </c>
      <c r="AD164" s="13" t="s">
        <v>434</v>
      </c>
      <c r="AE164" s="7" t="s">
        <v>20</v>
      </c>
      <c r="AF164" s="13" t="s">
        <v>11</v>
      </c>
      <c r="AG164" s="7" t="s">
        <v>571</v>
      </c>
      <c r="AH164" s="6" t="s">
        <v>16</v>
      </c>
      <c r="AI164" s="6" t="s">
        <v>16</v>
      </c>
      <c r="AJ164" s="13" t="str">
        <f t="shared" ref="AJ164:AJ174" si="56">IF(R164 = "continuous", "dim", "cat")</f>
        <v>dim</v>
      </c>
      <c r="AK164" s="13" t="s">
        <v>567</v>
      </c>
      <c r="AL164" s="13" t="s">
        <v>18</v>
      </c>
      <c r="AM164" s="6">
        <f>SUMIF(quality_checklist!A:A,C:C, quality_checklist!E:E)</f>
        <v>10</v>
      </c>
    </row>
    <row r="165" spans="1:40" s="10" customFormat="1" x14ac:dyDescent="0.25">
      <c r="A165" s="11">
        <v>164</v>
      </c>
      <c r="B165" s="3">
        <v>44</v>
      </c>
      <c r="C165" s="3">
        <v>46</v>
      </c>
      <c r="D165" s="8">
        <v>49</v>
      </c>
      <c r="E165" s="8">
        <v>84</v>
      </c>
      <c r="F165" s="8">
        <v>1</v>
      </c>
      <c r="G165" s="2" t="s">
        <v>169</v>
      </c>
      <c r="H165" s="2" t="s">
        <v>96</v>
      </c>
      <c r="I165" s="41">
        <v>183</v>
      </c>
      <c r="J165" s="18" t="e">
        <v>#N/A</v>
      </c>
      <c r="K165" s="18" t="e">
        <v>#N/A</v>
      </c>
      <c r="L165" s="3">
        <v>2</v>
      </c>
      <c r="M165" s="17">
        <f t="shared" si="52"/>
        <v>0.73770491803278693</v>
      </c>
      <c r="N165" s="28">
        <v>25</v>
      </c>
      <c r="O165" s="2" t="s">
        <v>366</v>
      </c>
      <c r="P165" s="3" t="s">
        <v>570</v>
      </c>
      <c r="Q165" s="2" t="s">
        <v>157</v>
      </c>
      <c r="R165" s="65" t="s">
        <v>46</v>
      </c>
      <c r="S165" s="18">
        <f>AVERAGE(S163:S164)</f>
        <v>-1.0000000000000002E-2</v>
      </c>
      <c r="T165" s="18" t="e">
        <v>#N/A</v>
      </c>
      <c r="U165" s="3" t="s">
        <v>134</v>
      </c>
      <c r="V165" s="3">
        <v>3</v>
      </c>
      <c r="W165" s="25" t="str">
        <f t="shared" si="55"/>
        <v>.</v>
      </c>
      <c r="X165" s="25" t="str">
        <f t="shared" si="51"/>
        <v>.</v>
      </c>
      <c r="Y165" s="22">
        <f t="shared" si="54"/>
        <v>-1.0000000000000002E-2</v>
      </c>
      <c r="Z165" s="22">
        <v>0.89341753999999995</v>
      </c>
      <c r="AA165" s="22" t="e">
        <v>#N/A</v>
      </c>
      <c r="AB165" s="69">
        <f t="shared" si="53"/>
        <v>5.4934066483516486E-3</v>
      </c>
      <c r="AC165" s="3" t="s">
        <v>404</v>
      </c>
      <c r="AD165" s="11" t="s">
        <v>434</v>
      </c>
      <c r="AE165" s="8" t="s">
        <v>433</v>
      </c>
      <c r="AF165" s="11" t="s">
        <v>11</v>
      </c>
      <c r="AG165" s="8" t="s">
        <v>571</v>
      </c>
      <c r="AH165" s="3" t="s">
        <v>16</v>
      </c>
      <c r="AI165" s="3" t="s">
        <v>16</v>
      </c>
      <c r="AJ165" s="11" t="str">
        <f t="shared" si="56"/>
        <v>dim</v>
      </c>
      <c r="AK165" s="11" t="s">
        <v>567</v>
      </c>
      <c r="AL165" s="11" t="s">
        <v>18</v>
      </c>
      <c r="AM165" s="3">
        <f>SUMIF(quality_checklist!A:A,C:C, quality_checklist!E:E)</f>
        <v>10</v>
      </c>
    </row>
    <row r="166" spans="1:40" s="12" customFormat="1" x14ac:dyDescent="0.25">
      <c r="A166" s="88">
        <v>165</v>
      </c>
      <c r="B166" s="6">
        <v>44</v>
      </c>
      <c r="C166" s="6">
        <v>46</v>
      </c>
      <c r="D166" s="7">
        <v>49</v>
      </c>
      <c r="E166" s="7">
        <v>0</v>
      </c>
      <c r="F166" s="7">
        <v>0</v>
      </c>
      <c r="G166" s="5" t="s">
        <v>170</v>
      </c>
      <c r="H166" s="5" t="s">
        <v>96</v>
      </c>
      <c r="I166" s="42">
        <v>183</v>
      </c>
      <c r="J166" s="16" t="e">
        <v>#N/A</v>
      </c>
      <c r="K166" s="16" t="e">
        <v>#N/A</v>
      </c>
      <c r="L166" s="6">
        <v>2</v>
      </c>
      <c r="M166" s="19">
        <f t="shared" si="52"/>
        <v>0.73770491803278693</v>
      </c>
      <c r="N166" s="27">
        <v>25</v>
      </c>
      <c r="O166" s="5" t="s">
        <v>366</v>
      </c>
      <c r="P166" s="6" t="s">
        <v>570</v>
      </c>
      <c r="Q166" s="5" t="s">
        <v>158</v>
      </c>
      <c r="R166" s="66" t="s">
        <v>46</v>
      </c>
      <c r="S166" s="16">
        <v>-0.18</v>
      </c>
      <c r="T166" s="16" t="e">
        <v>#N/A</v>
      </c>
      <c r="U166" s="6" t="s">
        <v>115</v>
      </c>
      <c r="V166" s="6">
        <v>3</v>
      </c>
      <c r="W166" s="24" t="str">
        <f t="shared" si="55"/>
        <v>.</v>
      </c>
      <c r="X166" s="24" t="str">
        <f t="shared" si="51"/>
        <v>.</v>
      </c>
      <c r="Y166" s="21">
        <f t="shared" si="54"/>
        <v>-0.18</v>
      </c>
      <c r="Z166" s="21">
        <v>1.558066E-2</v>
      </c>
      <c r="AA166" s="21" t="e">
        <v>#N/A</v>
      </c>
      <c r="AB166" s="68">
        <f t="shared" si="53"/>
        <v>5.1442294505494512E-3</v>
      </c>
      <c r="AC166" s="6" t="s">
        <v>404</v>
      </c>
      <c r="AD166" s="13" t="s">
        <v>434</v>
      </c>
      <c r="AE166" s="7" t="s">
        <v>19</v>
      </c>
      <c r="AF166" s="13" t="s">
        <v>11</v>
      </c>
      <c r="AG166" s="7" t="s">
        <v>571</v>
      </c>
      <c r="AH166" s="6" t="s">
        <v>16</v>
      </c>
      <c r="AI166" s="6" t="s">
        <v>16</v>
      </c>
      <c r="AJ166" s="13" t="str">
        <f t="shared" si="56"/>
        <v>dim</v>
      </c>
      <c r="AK166" s="13" t="s">
        <v>567</v>
      </c>
      <c r="AL166" s="13" t="s">
        <v>18</v>
      </c>
      <c r="AM166" s="6">
        <f>SUMIF(quality_checklist!A:A,C:C, quality_checklist!E:E)</f>
        <v>10</v>
      </c>
    </row>
    <row r="167" spans="1:40" s="12" customFormat="1" x14ac:dyDescent="0.25">
      <c r="A167" s="88">
        <v>166</v>
      </c>
      <c r="B167" s="6">
        <v>44</v>
      </c>
      <c r="C167" s="6">
        <v>46</v>
      </c>
      <c r="D167" s="7">
        <v>49</v>
      </c>
      <c r="E167" s="7">
        <v>0</v>
      </c>
      <c r="F167" s="7">
        <v>0</v>
      </c>
      <c r="G167" s="5" t="s">
        <v>171</v>
      </c>
      <c r="H167" s="5" t="s">
        <v>96</v>
      </c>
      <c r="I167" s="42">
        <v>183</v>
      </c>
      <c r="J167" s="16" t="e">
        <v>#N/A</v>
      </c>
      <c r="K167" s="16" t="e">
        <v>#N/A</v>
      </c>
      <c r="L167" s="6">
        <v>2</v>
      </c>
      <c r="M167" s="19">
        <f t="shared" si="52"/>
        <v>0.73770491803278693</v>
      </c>
      <c r="N167" s="27">
        <v>25</v>
      </c>
      <c r="O167" s="5" t="s">
        <v>366</v>
      </c>
      <c r="P167" s="6" t="s">
        <v>570</v>
      </c>
      <c r="Q167" s="5" t="s">
        <v>158</v>
      </c>
      <c r="R167" s="66" t="s">
        <v>46</v>
      </c>
      <c r="S167" s="16">
        <v>0.19</v>
      </c>
      <c r="T167" s="16" t="e">
        <v>#N/A</v>
      </c>
      <c r="U167" s="6" t="s">
        <v>115</v>
      </c>
      <c r="V167" s="6">
        <v>3</v>
      </c>
      <c r="W167" s="24" t="str">
        <f t="shared" si="55"/>
        <v>.</v>
      </c>
      <c r="X167" s="24" t="str">
        <f t="shared" si="51"/>
        <v>.</v>
      </c>
      <c r="Y167" s="21">
        <f t="shared" si="54"/>
        <v>0.19</v>
      </c>
      <c r="Z167" s="21">
        <v>1.06546E-2</v>
      </c>
      <c r="AA167" s="21" t="e">
        <v>#N/A</v>
      </c>
      <c r="AB167" s="68">
        <f t="shared" si="53"/>
        <v>5.1049626923076923E-3</v>
      </c>
      <c r="AC167" s="6" t="s">
        <v>404</v>
      </c>
      <c r="AD167" s="13" t="s">
        <v>434</v>
      </c>
      <c r="AE167" s="7" t="s">
        <v>20</v>
      </c>
      <c r="AF167" s="13" t="s">
        <v>11</v>
      </c>
      <c r="AG167" s="7" t="s">
        <v>571</v>
      </c>
      <c r="AH167" s="6" t="s">
        <v>16</v>
      </c>
      <c r="AI167" s="6" t="s">
        <v>16</v>
      </c>
      <c r="AJ167" s="13" t="str">
        <f t="shared" si="56"/>
        <v>dim</v>
      </c>
      <c r="AK167" s="13" t="s">
        <v>567</v>
      </c>
      <c r="AL167" s="13" t="s">
        <v>18</v>
      </c>
      <c r="AM167" s="6">
        <f>SUMIF(quality_checklist!A:A,C:C, quality_checklist!E:E)</f>
        <v>10</v>
      </c>
    </row>
    <row r="168" spans="1:40" s="10" customFormat="1" x14ac:dyDescent="0.25">
      <c r="A168" s="11">
        <v>167</v>
      </c>
      <c r="B168" s="3">
        <v>44</v>
      </c>
      <c r="C168" s="3">
        <v>46</v>
      </c>
      <c r="D168" s="8">
        <v>49</v>
      </c>
      <c r="E168" s="8">
        <v>85</v>
      </c>
      <c r="F168" s="8">
        <v>1</v>
      </c>
      <c r="G168" s="2" t="s">
        <v>172</v>
      </c>
      <c r="H168" s="2" t="s">
        <v>96</v>
      </c>
      <c r="I168" s="41">
        <v>183</v>
      </c>
      <c r="J168" s="18" t="e">
        <v>#N/A</v>
      </c>
      <c r="K168" s="18" t="e">
        <v>#N/A</v>
      </c>
      <c r="L168" s="3">
        <v>2</v>
      </c>
      <c r="M168" s="17">
        <f t="shared" si="52"/>
        <v>0.73770491803278693</v>
      </c>
      <c r="N168" s="28">
        <v>25</v>
      </c>
      <c r="O168" s="2" t="s">
        <v>366</v>
      </c>
      <c r="P168" s="3" t="s">
        <v>570</v>
      </c>
      <c r="Q168" s="2" t="s">
        <v>158</v>
      </c>
      <c r="R168" s="65" t="s">
        <v>46</v>
      </c>
      <c r="S168" s="18">
        <f>AVERAGE(S166:S167)</f>
        <v>5.0000000000000044E-3</v>
      </c>
      <c r="T168" s="18" t="e">
        <v>#N/A</v>
      </c>
      <c r="U168" s="3" t="s">
        <v>134</v>
      </c>
      <c r="V168" s="3">
        <v>3</v>
      </c>
      <c r="W168" s="25" t="str">
        <f t="shared" si="55"/>
        <v>.</v>
      </c>
      <c r="X168" s="25" t="str">
        <f t="shared" si="51"/>
        <v>.</v>
      </c>
      <c r="Y168" s="22">
        <f t="shared" si="54"/>
        <v>5.0000000000000044E-3</v>
      </c>
      <c r="Z168" s="22">
        <v>0.94658958000000004</v>
      </c>
      <c r="AA168" s="22" t="e">
        <v>#N/A</v>
      </c>
      <c r="AB168" s="69">
        <f t="shared" si="53"/>
        <v>5.494230772664835E-3</v>
      </c>
      <c r="AC168" s="3" t="s">
        <v>404</v>
      </c>
      <c r="AD168" s="11" t="s">
        <v>434</v>
      </c>
      <c r="AE168" s="8" t="s">
        <v>433</v>
      </c>
      <c r="AF168" s="11" t="s">
        <v>11</v>
      </c>
      <c r="AG168" s="8" t="s">
        <v>571</v>
      </c>
      <c r="AH168" s="3" t="s">
        <v>16</v>
      </c>
      <c r="AI168" s="3" t="s">
        <v>16</v>
      </c>
      <c r="AJ168" s="11" t="str">
        <f t="shared" si="56"/>
        <v>dim</v>
      </c>
      <c r="AK168" s="11" t="s">
        <v>567</v>
      </c>
      <c r="AL168" s="11" t="s">
        <v>18</v>
      </c>
      <c r="AM168" s="3">
        <f>SUMIF(quality_checklist!A:A,C:C, quality_checklist!E:E)</f>
        <v>10</v>
      </c>
    </row>
    <row r="169" spans="1:40" s="12" customFormat="1" x14ac:dyDescent="0.25">
      <c r="A169" s="88">
        <v>168</v>
      </c>
      <c r="B169" s="6">
        <v>44</v>
      </c>
      <c r="C169" s="6">
        <v>46</v>
      </c>
      <c r="D169" s="7">
        <v>49</v>
      </c>
      <c r="E169" s="7">
        <v>0</v>
      </c>
      <c r="F169" s="7">
        <v>0</v>
      </c>
      <c r="G169" s="5" t="s">
        <v>173</v>
      </c>
      <c r="H169" s="5" t="s">
        <v>96</v>
      </c>
      <c r="I169" s="42">
        <v>183</v>
      </c>
      <c r="J169" s="16" t="e">
        <v>#N/A</v>
      </c>
      <c r="K169" s="16" t="e">
        <v>#N/A</v>
      </c>
      <c r="L169" s="6">
        <v>2</v>
      </c>
      <c r="M169" s="19">
        <f t="shared" si="52"/>
        <v>0.73770491803278693</v>
      </c>
      <c r="N169" s="27">
        <v>25</v>
      </c>
      <c r="O169" s="5" t="s">
        <v>366</v>
      </c>
      <c r="P169" s="6" t="s">
        <v>570</v>
      </c>
      <c r="Q169" s="5" t="s">
        <v>159</v>
      </c>
      <c r="R169" s="66" t="s">
        <v>46</v>
      </c>
      <c r="S169" s="16">
        <v>-0.26</v>
      </c>
      <c r="T169" s="16" t="e">
        <v>#N/A</v>
      </c>
      <c r="U169" s="6" t="s">
        <v>115</v>
      </c>
      <c r="V169" s="6">
        <v>3</v>
      </c>
      <c r="W169" s="24" t="str">
        <f t="shared" si="55"/>
        <v>.</v>
      </c>
      <c r="X169" s="24" t="str">
        <f t="shared" si="51"/>
        <v>.</v>
      </c>
      <c r="Y169" s="21">
        <f t="shared" si="54"/>
        <v>-0.26</v>
      </c>
      <c r="Z169" s="21">
        <v>4.5628999999999998E-4</v>
      </c>
      <c r="AA169" s="21" t="e">
        <v>#N/A</v>
      </c>
      <c r="AB169" s="68">
        <f t="shared" si="53"/>
        <v>4.7767569230769231E-3</v>
      </c>
      <c r="AC169" s="6" t="s">
        <v>404</v>
      </c>
      <c r="AD169" s="13" t="s">
        <v>434</v>
      </c>
      <c r="AE169" s="7" t="s">
        <v>19</v>
      </c>
      <c r="AF169" s="13" t="s">
        <v>10</v>
      </c>
      <c r="AG169" s="7" t="s">
        <v>571</v>
      </c>
      <c r="AH169" s="6" t="s">
        <v>16</v>
      </c>
      <c r="AI169" s="6" t="s">
        <v>16</v>
      </c>
      <c r="AJ169" s="13" t="str">
        <f t="shared" si="56"/>
        <v>dim</v>
      </c>
      <c r="AK169" s="13" t="s">
        <v>567</v>
      </c>
      <c r="AL169" s="13" t="s">
        <v>18</v>
      </c>
      <c r="AM169" s="6">
        <f>SUMIF(quality_checklist!A:A,C:C, quality_checklist!E:E)</f>
        <v>10</v>
      </c>
      <c r="AN169" s="12" t="s">
        <v>160</v>
      </c>
    </row>
    <row r="170" spans="1:40" s="12" customFormat="1" x14ac:dyDescent="0.25">
      <c r="A170" s="88">
        <v>169</v>
      </c>
      <c r="B170" s="6">
        <v>44</v>
      </c>
      <c r="C170" s="6">
        <v>46</v>
      </c>
      <c r="D170" s="7">
        <v>49</v>
      </c>
      <c r="E170" s="7">
        <v>0</v>
      </c>
      <c r="F170" s="7">
        <v>0</v>
      </c>
      <c r="G170" s="5" t="s">
        <v>174</v>
      </c>
      <c r="H170" s="5" t="s">
        <v>96</v>
      </c>
      <c r="I170" s="42">
        <v>183</v>
      </c>
      <c r="J170" s="16" t="e">
        <v>#N/A</v>
      </c>
      <c r="K170" s="16" t="e">
        <v>#N/A</v>
      </c>
      <c r="L170" s="6">
        <v>2</v>
      </c>
      <c r="M170" s="19">
        <f t="shared" si="52"/>
        <v>0.73770491803278693</v>
      </c>
      <c r="N170" s="27">
        <v>25</v>
      </c>
      <c r="O170" s="5" t="s">
        <v>366</v>
      </c>
      <c r="P170" s="6" t="s">
        <v>570</v>
      </c>
      <c r="Q170" s="5" t="s">
        <v>159</v>
      </c>
      <c r="R170" s="66" t="s">
        <v>46</v>
      </c>
      <c r="S170" s="16">
        <v>0.33</v>
      </c>
      <c r="T170" s="16" t="e">
        <v>#N/A</v>
      </c>
      <c r="U170" s="6" t="s">
        <v>115</v>
      </c>
      <c r="V170" s="6">
        <v>3</v>
      </c>
      <c r="W170" s="24" t="str">
        <f t="shared" si="55"/>
        <v>.</v>
      </c>
      <c r="X170" s="24" t="str">
        <f t="shared" si="51"/>
        <v>.</v>
      </c>
      <c r="Y170" s="21">
        <f t="shared" si="54"/>
        <v>0.33</v>
      </c>
      <c r="Z170" s="21">
        <v>7.9100000000000005E-6</v>
      </c>
      <c r="AA170" s="21" t="e">
        <v>#N/A</v>
      </c>
      <c r="AB170" s="68">
        <f t="shared" si="53"/>
        <v>4.3629626923076927E-3</v>
      </c>
      <c r="AC170" s="6" t="s">
        <v>404</v>
      </c>
      <c r="AD170" s="13" t="s">
        <v>434</v>
      </c>
      <c r="AE170" s="7" t="s">
        <v>20</v>
      </c>
      <c r="AF170" s="13" t="s">
        <v>10</v>
      </c>
      <c r="AG170" s="7" t="s">
        <v>571</v>
      </c>
      <c r="AH170" s="6" t="s">
        <v>16</v>
      </c>
      <c r="AI170" s="6" t="s">
        <v>16</v>
      </c>
      <c r="AJ170" s="13" t="str">
        <f t="shared" si="56"/>
        <v>dim</v>
      </c>
      <c r="AK170" s="13" t="s">
        <v>567</v>
      </c>
      <c r="AL170" s="13" t="s">
        <v>18</v>
      </c>
      <c r="AM170" s="6">
        <f>SUMIF(quality_checklist!A:A,C:C, quality_checklist!E:E)</f>
        <v>10</v>
      </c>
      <c r="AN170" s="12" t="s">
        <v>160</v>
      </c>
    </row>
    <row r="171" spans="1:40" s="10" customFormat="1" x14ac:dyDescent="0.25">
      <c r="A171" s="11">
        <v>170</v>
      </c>
      <c r="B171" s="3">
        <v>44</v>
      </c>
      <c r="C171" s="3">
        <v>46</v>
      </c>
      <c r="D171" s="8">
        <v>49</v>
      </c>
      <c r="E171" s="8">
        <v>86</v>
      </c>
      <c r="F171" s="8">
        <v>1</v>
      </c>
      <c r="G171" s="2" t="s">
        <v>175</v>
      </c>
      <c r="H171" s="2" t="s">
        <v>96</v>
      </c>
      <c r="I171" s="41">
        <v>183</v>
      </c>
      <c r="J171" s="18" t="e">
        <v>#N/A</v>
      </c>
      <c r="K171" s="18" t="e">
        <v>#N/A</v>
      </c>
      <c r="L171" s="3">
        <v>2</v>
      </c>
      <c r="M171" s="17">
        <f t="shared" si="52"/>
        <v>0.73770491803278693</v>
      </c>
      <c r="N171" s="28">
        <v>25</v>
      </c>
      <c r="O171" s="2" t="s">
        <v>366</v>
      </c>
      <c r="P171" s="3" t="s">
        <v>570</v>
      </c>
      <c r="Q171" s="2" t="s">
        <v>159</v>
      </c>
      <c r="R171" s="65" t="s">
        <v>46</v>
      </c>
      <c r="S171" s="18">
        <f>AVERAGE(S169:S170)</f>
        <v>3.5000000000000003E-2</v>
      </c>
      <c r="T171" s="18" t="e">
        <v>#N/A</v>
      </c>
      <c r="U171" s="3" t="s">
        <v>134</v>
      </c>
      <c r="V171" s="3">
        <v>3</v>
      </c>
      <c r="W171" s="25" t="str">
        <f t="shared" si="55"/>
        <v>.</v>
      </c>
      <c r="X171" s="25" t="str">
        <f t="shared" si="51"/>
        <v>.</v>
      </c>
      <c r="Y171" s="22">
        <f t="shared" si="54"/>
        <v>3.5000000000000003E-2</v>
      </c>
      <c r="Z171" s="22">
        <v>0.63908445000000003</v>
      </c>
      <c r="AA171" s="22" t="e">
        <v>#N/A</v>
      </c>
      <c r="AB171" s="69">
        <f t="shared" si="53"/>
        <v>5.4810522012362639E-3</v>
      </c>
      <c r="AC171" s="3" t="s">
        <v>404</v>
      </c>
      <c r="AD171" s="11" t="s">
        <v>434</v>
      </c>
      <c r="AE171" s="8" t="s">
        <v>433</v>
      </c>
      <c r="AF171" s="11" t="s">
        <v>10</v>
      </c>
      <c r="AG171" s="8" t="s">
        <v>571</v>
      </c>
      <c r="AH171" s="3" t="s">
        <v>16</v>
      </c>
      <c r="AI171" s="3" t="s">
        <v>16</v>
      </c>
      <c r="AJ171" s="11" t="str">
        <f t="shared" si="56"/>
        <v>dim</v>
      </c>
      <c r="AK171" s="11" t="s">
        <v>567</v>
      </c>
      <c r="AL171" s="11" t="s">
        <v>18</v>
      </c>
      <c r="AM171" s="3">
        <f>SUMIF(quality_checklist!A:A,C:C, quality_checklist!E:E)</f>
        <v>10</v>
      </c>
      <c r="AN171" s="10" t="s">
        <v>160</v>
      </c>
    </row>
    <row r="172" spans="1:40" s="10" customFormat="1" x14ac:dyDescent="0.25">
      <c r="A172" s="11">
        <v>171</v>
      </c>
      <c r="B172" s="3">
        <v>45</v>
      </c>
      <c r="C172" s="3">
        <v>47</v>
      </c>
      <c r="D172" s="8">
        <v>50</v>
      </c>
      <c r="E172" s="8">
        <v>87</v>
      </c>
      <c r="F172" s="8">
        <v>0</v>
      </c>
      <c r="G172" s="61" t="s">
        <v>91</v>
      </c>
      <c r="H172" s="2" t="s">
        <v>92</v>
      </c>
      <c r="I172" s="41">
        <v>145</v>
      </c>
      <c r="J172" s="18" t="e">
        <v>#N/A</v>
      </c>
      <c r="K172" s="18" t="e">
        <v>#N/A</v>
      </c>
      <c r="L172" s="3">
        <v>335</v>
      </c>
      <c r="M172" s="18">
        <v>0.53</v>
      </c>
      <c r="N172" s="29">
        <v>14</v>
      </c>
      <c r="O172" s="2" t="s">
        <v>93</v>
      </c>
      <c r="P172" s="3" t="s">
        <v>94</v>
      </c>
      <c r="Q172" s="2" t="s">
        <v>95</v>
      </c>
      <c r="R172" s="65" t="s">
        <v>46</v>
      </c>
      <c r="S172" s="18">
        <v>-0.04</v>
      </c>
      <c r="T172" s="18" t="e">
        <v>#N/A</v>
      </c>
      <c r="U172" s="11" t="s">
        <v>209</v>
      </c>
      <c r="V172" s="3">
        <v>336</v>
      </c>
      <c r="W172" s="25" t="str">
        <f t="shared" si="55"/>
        <v>.</v>
      </c>
      <c r="X172" s="25" t="str">
        <f t="shared" si="51"/>
        <v>.</v>
      </c>
      <c r="Y172" s="22">
        <f t="shared" si="54"/>
        <v>-0.04</v>
      </c>
      <c r="Z172" s="22">
        <v>0.63414952999999996</v>
      </c>
      <c r="AA172" s="22" t="e">
        <v>#N/A</v>
      </c>
      <c r="AB172" s="69">
        <f t="shared" si="53"/>
        <v>6.9222399999999996E-3</v>
      </c>
      <c r="AC172" s="8" t="s">
        <v>404</v>
      </c>
      <c r="AD172" s="3" t="s">
        <v>434</v>
      </c>
      <c r="AE172" s="8" t="s">
        <v>21</v>
      </c>
      <c r="AF172" s="8" t="s">
        <v>11</v>
      </c>
      <c r="AG172" s="8" t="s">
        <v>30</v>
      </c>
      <c r="AH172" s="8" t="s">
        <v>17</v>
      </c>
      <c r="AI172" s="8" t="s">
        <v>16</v>
      </c>
      <c r="AJ172" s="11" t="str">
        <f t="shared" si="56"/>
        <v>dim</v>
      </c>
      <c r="AK172" s="11" t="s">
        <v>568</v>
      </c>
      <c r="AL172" s="3" t="s">
        <v>18</v>
      </c>
      <c r="AM172" s="3">
        <f>SUMIF(quality_checklist!A:A,C:C, quality_checklist!E:E)</f>
        <v>14</v>
      </c>
      <c r="AN172" s="2" t="s">
        <v>395</v>
      </c>
    </row>
    <row r="173" spans="1:40" s="10" customFormat="1" x14ac:dyDescent="0.25">
      <c r="A173" s="11">
        <v>172</v>
      </c>
      <c r="B173" s="3">
        <v>46</v>
      </c>
      <c r="C173" s="3">
        <v>48</v>
      </c>
      <c r="D173" s="8">
        <v>51</v>
      </c>
      <c r="E173" s="8">
        <v>88</v>
      </c>
      <c r="F173" s="8">
        <v>0</v>
      </c>
      <c r="G173" s="10" t="s">
        <v>194</v>
      </c>
      <c r="H173" s="10" t="s">
        <v>195</v>
      </c>
      <c r="I173" s="40">
        <v>48</v>
      </c>
      <c r="J173" s="18" t="e">
        <v>#N/A</v>
      </c>
      <c r="K173" s="18" t="e">
        <v>#N/A</v>
      </c>
      <c r="L173" s="11">
        <v>117</v>
      </c>
      <c r="M173" s="17">
        <f>16/24</f>
        <v>0.66666666666666663</v>
      </c>
      <c r="N173" s="28">
        <v>34</v>
      </c>
      <c r="O173" s="2" t="s">
        <v>49</v>
      </c>
      <c r="P173" s="11" t="s">
        <v>237</v>
      </c>
      <c r="Q173" s="10" t="s">
        <v>5</v>
      </c>
      <c r="R173" s="64" t="s">
        <v>46</v>
      </c>
      <c r="S173" s="17">
        <v>-0.3</v>
      </c>
      <c r="T173" s="17" t="e">
        <v>#N/A</v>
      </c>
      <c r="U173" s="11" t="s">
        <v>209</v>
      </c>
      <c r="V173" s="11">
        <v>119</v>
      </c>
      <c r="W173" s="25" t="str">
        <f t="shared" si="55"/>
        <v>.</v>
      </c>
      <c r="X173" s="25" t="str">
        <f t="shared" ref="X173" si="57">IF(R173="continuous",".",T173/SQRT(T173^2+4))</f>
        <v>.</v>
      </c>
      <c r="Y173" s="22">
        <f t="shared" si="54"/>
        <v>-0.3</v>
      </c>
      <c r="Z173" s="22">
        <v>4.3358229999999998E-2</v>
      </c>
      <c r="AA173" s="22" t="e">
        <v>#N/A</v>
      </c>
      <c r="AB173" s="69">
        <f t="shared" si="53"/>
        <v>1.7619148936170215E-2</v>
      </c>
      <c r="AC173" s="11" t="s">
        <v>404</v>
      </c>
      <c r="AD173" s="11" t="s">
        <v>434</v>
      </c>
      <c r="AE173" s="11" t="s">
        <v>433</v>
      </c>
      <c r="AF173" s="11" t="s">
        <v>10</v>
      </c>
      <c r="AG173" s="11" t="s">
        <v>571</v>
      </c>
      <c r="AH173" s="11" t="s">
        <v>17</v>
      </c>
      <c r="AI173" s="11" t="s">
        <v>16</v>
      </c>
      <c r="AJ173" s="11" t="str">
        <f t="shared" si="56"/>
        <v>dim</v>
      </c>
      <c r="AK173" s="11" t="s">
        <v>567</v>
      </c>
      <c r="AL173" s="11" t="s">
        <v>18</v>
      </c>
      <c r="AM173" s="3">
        <f>SUMIF(quality_checklist!A:A,C:C, quality_checklist!E:E)</f>
        <v>14</v>
      </c>
      <c r="AN173" s="10" t="s">
        <v>198</v>
      </c>
    </row>
    <row r="174" spans="1:40" s="10" customFormat="1" x14ac:dyDescent="0.25">
      <c r="A174" s="11">
        <v>173</v>
      </c>
      <c r="B174" s="3">
        <v>46</v>
      </c>
      <c r="C174" s="3">
        <v>48</v>
      </c>
      <c r="D174" s="8">
        <v>52</v>
      </c>
      <c r="E174" s="8">
        <v>89</v>
      </c>
      <c r="F174" s="8">
        <v>0</v>
      </c>
      <c r="G174" s="10" t="s">
        <v>196</v>
      </c>
      <c r="H174" s="10" t="s">
        <v>197</v>
      </c>
      <c r="I174" s="40">
        <v>24</v>
      </c>
      <c r="J174" s="18" t="e">
        <v>#N/A</v>
      </c>
      <c r="K174" s="18" t="e">
        <v>#N/A</v>
      </c>
      <c r="L174" s="11">
        <v>117</v>
      </c>
      <c r="M174" s="17">
        <f>16/24</f>
        <v>0.66666666666666663</v>
      </c>
      <c r="N174" s="28">
        <v>34</v>
      </c>
      <c r="O174" s="2" t="s">
        <v>49</v>
      </c>
      <c r="P174" s="11" t="s">
        <v>237</v>
      </c>
      <c r="Q174" s="10" t="s">
        <v>5</v>
      </c>
      <c r="R174" s="64" t="s">
        <v>46</v>
      </c>
      <c r="S174" s="17">
        <v>-0.22</v>
      </c>
      <c r="T174" s="17" t="e">
        <v>#N/A</v>
      </c>
      <c r="U174" s="11" t="s">
        <v>209</v>
      </c>
      <c r="V174" s="11">
        <v>119</v>
      </c>
      <c r="W174" s="25" t="str">
        <f t="shared" si="55"/>
        <v>.</v>
      </c>
      <c r="X174" s="25" t="str">
        <f t="shared" ref="X174" si="58">IF(R174="continuous",".",T174/SQRT(T174^2+4))</f>
        <v>.</v>
      </c>
      <c r="Y174" s="22">
        <f t="shared" si="54"/>
        <v>-0.22</v>
      </c>
      <c r="Z174" s="22">
        <v>0.31605991999999999</v>
      </c>
      <c r="AA174" s="22" t="e">
        <v>#N/A</v>
      </c>
      <c r="AB174" s="69">
        <f t="shared" si="53"/>
        <v>3.9371415652173912E-2</v>
      </c>
      <c r="AC174" s="11" t="s">
        <v>404</v>
      </c>
      <c r="AD174" s="11" t="s">
        <v>434</v>
      </c>
      <c r="AE174" s="11" t="s">
        <v>433</v>
      </c>
      <c r="AF174" s="11" t="s">
        <v>10</v>
      </c>
      <c r="AG174" s="11" t="s">
        <v>571</v>
      </c>
      <c r="AH174" s="11" t="s">
        <v>17</v>
      </c>
      <c r="AI174" s="11" t="s">
        <v>16</v>
      </c>
      <c r="AJ174" s="11" t="str">
        <f t="shared" si="56"/>
        <v>dim</v>
      </c>
      <c r="AK174" s="11" t="s">
        <v>567</v>
      </c>
      <c r="AL174" s="11" t="s">
        <v>18</v>
      </c>
      <c r="AM174" s="3">
        <f>SUMIF(quality_checklist!A:A,C:C, quality_checklist!E:E)</f>
        <v>14</v>
      </c>
      <c r="AN174" s="10" t="s">
        <v>396</v>
      </c>
    </row>
  </sheetData>
  <pageMargins left="0.75" right="0.75" top="1" bottom="1" header="0.5" footer="0.5"/>
  <pageSetup orientation="portrait" horizontalDpi="4294967292" verticalDpi="4294967292" r:id="rId1"/>
  <ignoredErrors>
    <ignoredError sqref="S117" formulaRange="1"/>
  </ignoredErrors>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84"/>
  <sheetViews>
    <sheetView tabSelected="1" zoomScale="78" zoomScaleNormal="90" workbookViewId="0">
      <selection activeCell="D63" sqref="D63"/>
    </sheetView>
  </sheetViews>
  <sheetFormatPr defaultColWidth="8.75" defaultRowHeight="15" x14ac:dyDescent="0.25"/>
  <cols>
    <col min="1" max="1" width="6.875" style="59" customWidth="1"/>
    <col min="2" max="2" width="42.75" style="46" bestFit="1" customWidth="1"/>
    <col min="3" max="3" width="4.25" style="46" bestFit="1" customWidth="1"/>
    <col min="4" max="4" width="77" style="48" customWidth="1"/>
    <col min="5" max="5" width="13.25" style="46" customWidth="1"/>
    <col min="6" max="6" width="55.25" style="48" bestFit="1" customWidth="1"/>
    <col min="7" max="16384" width="8.75" style="44"/>
  </cols>
  <sheetData>
    <row r="1" spans="1:6" s="56" customFormat="1" x14ac:dyDescent="0.25">
      <c r="A1" s="45" t="s">
        <v>266</v>
      </c>
      <c r="B1" s="45" t="s">
        <v>265</v>
      </c>
      <c r="C1" s="56" t="s">
        <v>267</v>
      </c>
      <c r="D1" s="56" t="s">
        <v>271</v>
      </c>
      <c r="E1" s="45" t="s">
        <v>307</v>
      </c>
      <c r="F1" s="47" t="s">
        <v>306</v>
      </c>
    </row>
    <row r="2" spans="1:6" s="83" customFormat="1" x14ac:dyDescent="0.25">
      <c r="A2" s="80">
        <v>1</v>
      </c>
      <c r="B2" s="2" t="s">
        <v>285</v>
      </c>
      <c r="C2" s="81">
        <v>1</v>
      </c>
      <c r="D2" s="82" t="s">
        <v>268</v>
      </c>
      <c r="E2" s="81">
        <v>1</v>
      </c>
      <c r="F2" s="82"/>
    </row>
    <row r="3" spans="1:6" s="83" customFormat="1" x14ac:dyDescent="0.25">
      <c r="A3" s="80">
        <v>1</v>
      </c>
      <c r="C3" s="81">
        <v>2</v>
      </c>
      <c r="D3" s="82" t="s">
        <v>269</v>
      </c>
      <c r="E3" s="81">
        <v>1</v>
      </c>
      <c r="F3" s="82"/>
    </row>
    <row r="4" spans="1:6" s="83" customFormat="1" x14ac:dyDescent="0.25">
      <c r="A4" s="80">
        <v>1</v>
      </c>
      <c r="C4" s="81">
        <v>3</v>
      </c>
      <c r="D4" s="82" t="s">
        <v>270</v>
      </c>
      <c r="E4" s="81">
        <v>1</v>
      </c>
      <c r="F4" s="82"/>
    </row>
    <row r="5" spans="1:6" s="83" customFormat="1" x14ac:dyDescent="0.25">
      <c r="A5" s="80">
        <v>1</v>
      </c>
      <c r="C5" s="81">
        <v>4</v>
      </c>
      <c r="D5" s="102" t="s">
        <v>305</v>
      </c>
      <c r="E5" s="81">
        <v>1</v>
      </c>
      <c r="F5" s="82"/>
    </row>
    <row r="6" spans="1:6" s="83" customFormat="1" x14ac:dyDescent="0.25">
      <c r="A6" s="80">
        <v>1</v>
      </c>
      <c r="C6" s="81">
        <v>5</v>
      </c>
      <c r="D6" s="102" t="s">
        <v>313</v>
      </c>
      <c r="E6" s="81">
        <v>0</v>
      </c>
      <c r="F6" s="102" t="s">
        <v>314</v>
      </c>
    </row>
    <row r="7" spans="1:6" s="83" customFormat="1" x14ac:dyDescent="0.25">
      <c r="A7" s="80">
        <v>1</v>
      </c>
      <c r="C7" s="81">
        <v>6</v>
      </c>
      <c r="D7" s="82" t="s">
        <v>272</v>
      </c>
      <c r="E7" s="81">
        <v>1</v>
      </c>
      <c r="F7" s="82"/>
    </row>
    <row r="8" spans="1:6" s="83" customFormat="1" x14ac:dyDescent="0.25">
      <c r="A8" s="80">
        <v>1</v>
      </c>
      <c r="C8" s="81">
        <v>7</v>
      </c>
      <c r="D8" s="82" t="s">
        <v>273</v>
      </c>
      <c r="E8" s="81">
        <v>0</v>
      </c>
      <c r="F8" s="103" t="s">
        <v>309</v>
      </c>
    </row>
    <row r="9" spans="1:6" s="83" customFormat="1" x14ac:dyDescent="0.25">
      <c r="A9" s="80">
        <v>1</v>
      </c>
      <c r="C9" s="81">
        <v>8</v>
      </c>
      <c r="D9" s="82" t="s">
        <v>274</v>
      </c>
      <c r="E9" s="81">
        <v>1</v>
      </c>
      <c r="F9" s="82"/>
    </row>
    <row r="10" spans="1:6" s="83" customFormat="1" x14ac:dyDescent="0.25">
      <c r="A10" s="80">
        <v>1</v>
      </c>
      <c r="C10" s="81">
        <v>9</v>
      </c>
      <c r="D10" s="82" t="s">
        <v>275</v>
      </c>
      <c r="E10" s="81">
        <v>1</v>
      </c>
      <c r="F10" s="82"/>
    </row>
    <row r="11" spans="1:6" s="83" customFormat="1" x14ac:dyDescent="0.25">
      <c r="A11" s="80">
        <v>1</v>
      </c>
      <c r="C11" s="81">
        <v>10</v>
      </c>
      <c r="D11" s="82" t="s">
        <v>276</v>
      </c>
      <c r="E11" s="81">
        <v>1</v>
      </c>
      <c r="F11" s="82"/>
    </row>
    <row r="12" spans="1:6" s="83" customFormat="1" x14ac:dyDescent="0.25">
      <c r="A12" s="80">
        <v>1</v>
      </c>
      <c r="C12" s="81">
        <v>11</v>
      </c>
      <c r="D12" s="82" t="s">
        <v>277</v>
      </c>
      <c r="E12" s="81">
        <v>2</v>
      </c>
      <c r="F12" s="82"/>
    </row>
    <row r="13" spans="1:6" s="83" customFormat="1" x14ac:dyDescent="0.25">
      <c r="A13" s="80">
        <v>1</v>
      </c>
      <c r="C13" s="81">
        <v>12</v>
      </c>
      <c r="D13" s="82" t="s">
        <v>278</v>
      </c>
      <c r="E13" s="81">
        <v>1</v>
      </c>
      <c r="F13" s="82"/>
    </row>
    <row r="14" spans="1:6" s="83" customFormat="1" x14ac:dyDescent="0.25">
      <c r="A14" s="80">
        <v>1</v>
      </c>
      <c r="C14" s="81">
        <v>13</v>
      </c>
      <c r="D14" s="82" t="s">
        <v>279</v>
      </c>
      <c r="E14" s="81">
        <v>1</v>
      </c>
      <c r="F14" s="82"/>
    </row>
    <row r="15" spans="1:6" s="83" customFormat="1" x14ac:dyDescent="0.25">
      <c r="A15" s="80">
        <v>1</v>
      </c>
      <c r="C15" s="81">
        <v>14</v>
      </c>
      <c r="D15" s="82" t="s">
        <v>280</v>
      </c>
      <c r="E15" s="81">
        <v>1</v>
      </c>
      <c r="F15" s="82"/>
    </row>
    <row r="16" spans="1:6" s="83" customFormat="1" x14ac:dyDescent="0.25">
      <c r="A16" s="80">
        <v>1</v>
      </c>
      <c r="C16" s="81">
        <v>15</v>
      </c>
      <c r="D16" s="82" t="s">
        <v>281</v>
      </c>
      <c r="E16" s="81">
        <v>1</v>
      </c>
      <c r="F16" s="82"/>
    </row>
    <row r="17" spans="1:6" s="83" customFormat="1" x14ac:dyDescent="0.25">
      <c r="A17" s="80">
        <v>1</v>
      </c>
      <c r="C17" s="81">
        <v>16</v>
      </c>
      <c r="D17" s="82" t="s">
        <v>282</v>
      </c>
      <c r="E17" s="81">
        <v>0</v>
      </c>
      <c r="F17" s="82"/>
    </row>
    <row r="18" spans="1:6" s="83" customFormat="1" x14ac:dyDescent="0.25">
      <c r="A18" s="80">
        <v>1</v>
      </c>
      <c r="C18" s="81">
        <v>17</v>
      </c>
      <c r="D18" s="102" t="s">
        <v>312</v>
      </c>
      <c r="E18" s="81">
        <v>1</v>
      </c>
      <c r="F18" s="82"/>
    </row>
    <row r="19" spans="1:6" s="105" customFormat="1" x14ac:dyDescent="0.25">
      <c r="A19" s="104">
        <v>1</v>
      </c>
      <c r="C19" s="106">
        <v>18</v>
      </c>
      <c r="D19" s="107" t="s">
        <v>283</v>
      </c>
      <c r="E19" s="106">
        <v>1</v>
      </c>
      <c r="F19" s="107"/>
    </row>
    <row r="20" spans="1:6" s="83" customFormat="1" x14ac:dyDescent="0.25">
      <c r="A20" s="80">
        <v>2</v>
      </c>
      <c r="B20" s="2" t="s">
        <v>248</v>
      </c>
      <c r="C20" s="81">
        <v>1</v>
      </c>
      <c r="D20" s="82" t="str">
        <f>D$2</f>
        <v>Hypotheses, aims, objectives clearly identified</v>
      </c>
      <c r="E20" s="81">
        <v>1</v>
      </c>
      <c r="F20" s="82"/>
    </row>
    <row r="21" spans="1:6" s="83" customFormat="1" x14ac:dyDescent="0.25">
      <c r="A21" s="80">
        <v>2</v>
      </c>
      <c r="B21" s="81"/>
      <c r="C21" s="81">
        <v>2</v>
      </c>
      <c r="D21" s="82" t="str">
        <f>D$3</f>
        <v>Primary outcomes clearly described in intro/methods</v>
      </c>
      <c r="E21" s="81">
        <v>1</v>
      </c>
      <c r="F21" s="82"/>
    </row>
    <row r="22" spans="1:6" s="83" customFormat="1" x14ac:dyDescent="0.25">
      <c r="A22" s="80">
        <v>2</v>
      </c>
      <c r="B22" s="81"/>
      <c r="C22" s="81">
        <v>3</v>
      </c>
      <c r="D22" s="82" t="str">
        <f>D$4</f>
        <v>Participant characteristics clearly described</v>
      </c>
      <c r="E22" s="81">
        <v>1</v>
      </c>
      <c r="F22" s="82"/>
    </row>
    <row r="23" spans="1:6" s="83" customFormat="1" x14ac:dyDescent="0.25">
      <c r="A23" s="80">
        <v>2</v>
      </c>
      <c r="B23" s="81"/>
      <c r="C23" s="81">
        <v>4</v>
      </c>
      <c r="D23" s="82" t="str">
        <f>D$5</f>
        <v>Subjects asked is representative / source population &amp; participant selection clearly described</v>
      </c>
      <c r="E23" s="81">
        <v>1</v>
      </c>
      <c r="F23" s="82"/>
    </row>
    <row r="24" spans="1:6" s="83" customFormat="1" x14ac:dyDescent="0.25">
      <c r="A24" s="80">
        <v>2</v>
      </c>
      <c r="B24" s="81"/>
      <c r="C24" s="81">
        <v>5</v>
      </c>
      <c r="D24" s="82" t="str">
        <f>D$6</f>
        <v>Subjects participating is representative / proportion of those asked who agreed should be stated</v>
      </c>
      <c r="E24" s="81">
        <v>0</v>
      </c>
      <c r="F24" s="102" t="s">
        <v>314</v>
      </c>
    </row>
    <row r="25" spans="1:6" s="83" customFormat="1" x14ac:dyDescent="0.25">
      <c r="A25" s="80">
        <v>2</v>
      </c>
      <c r="B25" s="81"/>
      <c r="C25" s="81">
        <v>6</v>
      </c>
      <c r="D25" s="82" t="str">
        <f>D$7</f>
        <v>Participants recruited from the same population</v>
      </c>
      <c r="E25" s="81">
        <v>1</v>
      </c>
      <c r="F25" s="82"/>
    </row>
    <row r="26" spans="1:6" s="83" customFormat="1" x14ac:dyDescent="0.25">
      <c r="A26" s="80">
        <v>2</v>
      </c>
      <c r="B26" s="81"/>
      <c r="C26" s="81">
        <v>7</v>
      </c>
      <c r="D26" s="82" t="str">
        <f>D$8</f>
        <v>Participants recruited within the same time window</v>
      </c>
      <c r="E26" s="81">
        <v>0</v>
      </c>
      <c r="F26" s="103" t="s">
        <v>309</v>
      </c>
    </row>
    <row r="27" spans="1:6" s="83" customFormat="1" x14ac:dyDescent="0.25">
      <c r="A27" s="80">
        <v>2</v>
      </c>
      <c r="B27" s="81"/>
      <c r="C27" s="81">
        <v>8</v>
      </c>
      <c r="D27" s="82" t="str">
        <f>D$9</f>
        <v>Tasks and measures clearly described</v>
      </c>
      <c r="E27" s="81">
        <v>1</v>
      </c>
      <c r="F27" s="82"/>
    </row>
    <row r="28" spans="1:6" s="83" customFormat="1" x14ac:dyDescent="0.25">
      <c r="A28" s="80">
        <v>2</v>
      </c>
      <c r="B28" s="81"/>
      <c r="C28" s="81">
        <v>9</v>
      </c>
      <c r="D28" s="82" t="str">
        <f>D$10</f>
        <v>Main outcome measures used all valid and reliable</v>
      </c>
      <c r="E28" s="81">
        <v>1</v>
      </c>
      <c r="F28" s="82"/>
    </row>
    <row r="29" spans="1:6" s="83" customFormat="1" x14ac:dyDescent="0.25">
      <c r="A29" s="80">
        <v>2</v>
      </c>
      <c r="B29" s="81"/>
      <c r="C29" s="81">
        <v>10</v>
      </c>
      <c r="D29" s="82" t="str">
        <f>D$11</f>
        <v>Participant engagement with the experimental task assessed</v>
      </c>
      <c r="E29" s="81">
        <v>1</v>
      </c>
      <c r="F29" s="82"/>
    </row>
    <row r="30" spans="1:6" s="83" customFormat="1" x14ac:dyDescent="0.25">
      <c r="A30" s="80">
        <v>2</v>
      </c>
      <c r="B30" s="81"/>
      <c r="C30" s="81">
        <v>11</v>
      </c>
      <c r="D30" s="82" t="str">
        <f>D$12</f>
        <v>Consideration of principal confounders</v>
      </c>
      <c r="E30" s="81">
        <v>0</v>
      </c>
      <c r="F30" s="82"/>
    </row>
    <row r="31" spans="1:6" s="83" customFormat="1" x14ac:dyDescent="0.25">
      <c r="A31" s="80">
        <v>2</v>
      </c>
      <c r="B31" s="81"/>
      <c r="C31" s="81">
        <v>12</v>
      </c>
      <c r="D31" s="82" t="str">
        <f>D$13</f>
        <v>Appropriate use of statistical tests to assess main outcomes</v>
      </c>
      <c r="E31" s="81">
        <v>1</v>
      </c>
      <c r="F31" s="82"/>
    </row>
    <row r="32" spans="1:6" s="83" customFormat="1" x14ac:dyDescent="0.25">
      <c r="A32" s="80">
        <v>2</v>
      </c>
      <c r="B32" s="81"/>
      <c r="C32" s="81">
        <v>13</v>
      </c>
      <c r="D32" s="82" t="str">
        <f>D$14</f>
        <v>Main findings of the study clearly described</v>
      </c>
      <c r="E32" s="81">
        <v>1</v>
      </c>
      <c r="F32" s="82"/>
    </row>
    <row r="33" spans="1:6" s="83" customFormat="1" x14ac:dyDescent="0.25">
      <c r="A33" s="80">
        <v>2</v>
      </c>
      <c r="B33" s="81"/>
      <c r="C33" s="81">
        <v>14</v>
      </c>
      <c r="D33" s="82" t="str">
        <f>D$15</f>
        <v>Estimates reported for random variability of main outcomes</v>
      </c>
      <c r="E33" s="81">
        <v>1</v>
      </c>
      <c r="F33" s="82"/>
    </row>
    <row r="34" spans="1:6" s="83" customFormat="1" x14ac:dyDescent="0.25">
      <c r="A34" s="80">
        <v>2</v>
      </c>
      <c r="B34" s="81"/>
      <c r="C34" s="81">
        <v>15</v>
      </c>
      <c r="D34" s="82" t="str">
        <f>D$16</f>
        <v>Actual probability values reported</v>
      </c>
      <c r="E34" s="81">
        <v>1</v>
      </c>
      <c r="F34" s="82"/>
    </row>
    <row r="35" spans="1:6" s="83" customFormat="1" x14ac:dyDescent="0.25">
      <c r="A35" s="80">
        <v>2</v>
      </c>
      <c r="B35" s="81"/>
      <c r="C35" s="81">
        <v>16</v>
      </c>
      <c r="D35" s="82" t="str">
        <f>D$17</f>
        <v>Withdrawals and drop-outs reported in terms of numbers and/or reasons</v>
      </c>
      <c r="E35" s="81">
        <v>0</v>
      </c>
      <c r="F35" s="82"/>
    </row>
    <row r="36" spans="1:6" s="83" customFormat="1" x14ac:dyDescent="0.25">
      <c r="A36" s="80">
        <v>2</v>
      </c>
      <c r="B36" s="81"/>
      <c r="C36" s="81">
        <v>17</v>
      </c>
      <c r="D36" s="82" t="str">
        <f>D$18</f>
        <v>If any results based on data-dredging, was this made clear?</v>
      </c>
      <c r="E36" s="81">
        <v>0</v>
      </c>
      <c r="F36" s="82"/>
    </row>
    <row r="37" spans="1:6" s="83" customFormat="1" x14ac:dyDescent="0.25">
      <c r="A37" s="80">
        <v>2</v>
      </c>
      <c r="B37" s="81"/>
      <c r="C37" s="81">
        <v>18</v>
      </c>
      <c r="D37" s="82" t="str">
        <f>D19</f>
        <v>Power analysis reported</v>
      </c>
      <c r="E37" s="81">
        <v>0</v>
      </c>
      <c r="F37" s="82"/>
    </row>
    <row r="38" spans="1:6" s="79" customFormat="1" x14ac:dyDescent="0.25">
      <c r="A38" s="76">
        <v>3</v>
      </c>
      <c r="B38" s="51" t="s">
        <v>245</v>
      </c>
      <c r="C38" s="77">
        <v>1</v>
      </c>
      <c r="D38" s="78" t="str">
        <f>D$2</f>
        <v>Hypotheses, aims, objectives clearly identified</v>
      </c>
      <c r="E38" s="77">
        <v>1</v>
      </c>
      <c r="F38" s="78"/>
    </row>
    <row r="39" spans="1:6" s="83" customFormat="1" x14ac:dyDescent="0.25">
      <c r="A39" s="80">
        <v>3</v>
      </c>
      <c r="B39" s="81"/>
      <c r="C39" s="81">
        <v>2</v>
      </c>
      <c r="D39" s="82" t="str">
        <f>D$3</f>
        <v>Primary outcomes clearly described in intro/methods</v>
      </c>
      <c r="E39" s="81">
        <v>1</v>
      </c>
      <c r="F39" s="82"/>
    </row>
    <row r="40" spans="1:6" s="83" customFormat="1" x14ac:dyDescent="0.25">
      <c r="A40" s="80">
        <v>3</v>
      </c>
      <c r="B40" s="81"/>
      <c r="C40" s="81">
        <v>3</v>
      </c>
      <c r="D40" s="82" t="str">
        <f>D$4</f>
        <v>Participant characteristics clearly described</v>
      </c>
      <c r="E40" s="81">
        <v>1</v>
      </c>
      <c r="F40" s="82"/>
    </row>
    <row r="41" spans="1:6" s="83" customFormat="1" x14ac:dyDescent="0.25">
      <c r="A41" s="80">
        <v>3</v>
      </c>
      <c r="B41" s="81"/>
      <c r="C41" s="81">
        <v>4</v>
      </c>
      <c r="D41" s="82" t="str">
        <f>D$5</f>
        <v>Subjects asked is representative / source population &amp; participant selection clearly described</v>
      </c>
      <c r="E41" s="81">
        <v>1</v>
      </c>
      <c r="F41" s="82"/>
    </row>
    <row r="42" spans="1:6" s="83" customFormat="1" x14ac:dyDescent="0.25">
      <c r="A42" s="80">
        <v>3</v>
      </c>
      <c r="B42" s="81"/>
      <c r="C42" s="81">
        <v>5</v>
      </c>
      <c r="D42" s="82" t="str">
        <f>D$6</f>
        <v>Subjects participating is representative / proportion of those asked who agreed should be stated</v>
      </c>
      <c r="E42" s="81">
        <v>0</v>
      </c>
      <c r="F42" s="102" t="s">
        <v>314</v>
      </c>
    </row>
    <row r="43" spans="1:6" s="83" customFormat="1" x14ac:dyDescent="0.25">
      <c r="A43" s="80">
        <v>3</v>
      </c>
      <c r="B43" s="81"/>
      <c r="C43" s="81">
        <v>6</v>
      </c>
      <c r="D43" s="82" t="str">
        <f>D$7</f>
        <v>Participants recruited from the same population</v>
      </c>
      <c r="E43" s="81">
        <v>1</v>
      </c>
      <c r="F43" s="82"/>
    </row>
    <row r="44" spans="1:6" s="83" customFormat="1" x14ac:dyDescent="0.25">
      <c r="A44" s="80">
        <v>3</v>
      </c>
      <c r="B44" s="81"/>
      <c r="C44" s="81">
        <v>7</v>
      </c>
      <c r="D44" s="82" t="str">
        <f>D$8</f>
        <v>Participants recruited within the same time window</v>
      </c>
      <c r="E44" s="81">
        <v>0</v>
      </c>
      <c r="F44" s="103" t="s">
        <v>309</v>
      </c>
    </row>
    <row r="45" spans="1:6" s="83" customFormat="1" x14ac:dyDescent="0.25">
      <c r="A45" s="80">
        <v>3</v>
      </c>
      <c r="B45" s="81"/>
      <c r="C45" s="81">
        <v>8</v>
      </c>
      <c r="D45" s="82" t="str">
        <f>D$9</f>
        <v>Tasks and measures clearly described</v>
      </c>
      <c r="E45" s="81">
        <v>1</v>
      </c>
      <c r="F45" s="82"/>
    </row>
    <row r="46" spans="1:6" s="83" customFormat="1" x14ac:dyDescent="0.25">
      <c r="A46" s="80">
        <v>3</v>
      </c>
      <c r="B46" s="81"/>
      <c r="C46" s="81">
        <v>9</v>
      </c>
      <c r="D46" s="82" t="str">
        <f>D$10</f>
        <v>Main outcome measures used all valid and reliable</v>
      </c>
      <c r="E46" s="81">
        <v>1</v>
      </c>
      <c r="F46" s="82"/>
    </row>
    <row r="47" spans="1:6" s="83" customFormat="1" x14ac:dyDescent="0.25">
      <c r="A47" s="80">
        <v>3</v>
      </c>
      <c r="B47" s="81"/>
      <c r="C47" s="81">
        <v>10</v>
      </c>
      <c r="D47" s="82" t="str">
        <f>D$11</f>
        <v>Participant engagement with the experimental task assessed</v>
      </c>
      <c r="E47" s="81">
        <v>1</v>
      </c>
      <c r="F47" s="82"/>
    </row>
    <row r="48" spans="1:6" s="83" customFormat="1" x14ac:dyDescent="0.25">
      <c r="A48" s="80">
        <v>3</v>
      </c>
      <c r="B48" s="81"/>
      <c r="C48" s="81">
        <v>11</v>
      </c>
      <c r="D48" s="82" t="str">
        <f>D$12</f>
        <v>Consideration of principal confounders</v>
      </c>
      <c r="E48" s="81">
        <v>0</v>
      </c>
      <c r="F48" s="82"/>
    </row>
    <row r="49" spans="1:6" s="83" customFormat="1" x14ac:dyDescent="0.25">
      <c r="A49" s="80">
        <v>3</v>
      </c>
      <c r="B49" s="81"/>
      <c r="C49" s="81">
        <v>12</v>
      </c>
      <c r="D49" s="82" t="str">
        <f>D$13</f>
        <v>Appropriate use of statistical tests to assess main outcomes</v>
      </c>
      <c r="E49" s="81">
        <v>1</v>
      </c>
      <c r="F49" s="82"/>
    </row>
    <row r="50" spans="1:6" s="83" customFormat="1" x14ac:dyDescent="0.25">
      <c r="A50" s="80">
        <v>3</v>
      </c>
      <c r="B50" s="81"/>
      <c r="C50" s="81">
        <v>13</v>
      </c>
      <c r="D50" s="82" t="str">
        <f>D$14</f>
        <v>Main findings of the study clearly described</v>
      </c>
      <c r="E50" s="81">
        <v>1</v>
      </c>
      <c r="F50" s="82"/>
    </row>
    <row r="51" spans="1:6" s="83" customFormat="1" x14ac:dyDescent="0.25">
      <c r="A51" s="80">
        <v>3</v>
      </c>
      <c r="B51" s="81"/>
      <c r="C51" s="81">
        <v>14</v>
      </c>
      <c r="D51" s="82" t="str">
        <f>D$15</f>
        <v>Estimates reported for random variability of main outcomes</v>
      </c>
      <c r="E51" s="81">
        <v>1</v>
      </c>
      <c r="F51" s="82"/>
    </row>
    <row r="52" spans="1:6" s="83" customFormat="1" x14ac:dyDescent="0.25">
      <c r="A52" s="80">
        <v>3</v>
      </c>
      <c r="B52" s="81"/>
      <c r="C52" s="81">
        <v>15</v>
      </c>
      <c r="D52" s="82" t="str">
        <f>D$16</f>
        <v>Actual probability values reported</v>
      </c>
      <c r="E52" s="81">
        <v>1</v>
      </c>
      <c r="F52" s="82"/>
    </row>
    <row r="53" spans="1:6" s="83" customFormat="1" x14ac:dyDescent="0.25">
      <c r="A53" s="80">
        <v>3</v>
      </c>
      <c r="B53" s="81"/>
      <c r="C53" s="81">
        <v>16</v>
      </c>
      <c r="D53" s="82" t="str">
        <f>D$17</f>
        <v>Withdrawals and drop-outs reported in terms of numbers and/or reasons</v>
      </c>
      <c r="E53" s="81">
        <v>0</v>
      </c>
      <c r="F53" s="103" t="s">
        <v>325</v>
      </c>
    </row>
    <row r="54" spans="1:6" s="83" customFormat="1" x14ac:dyDescent="0.25">
      <c r="A54" s="80">
        <v>3</v>
      </c>
      <c r="B54" s="81"/>
      <c r="C54" s="81">
        <v>17</v>
      </c>
      <c r="D54" s="82" t="str">
        <f>D$18</f>
        <v>If any results based on data-dredging, was this made clear?</v>
      </c>
      <c r="E54" s="81">
        <v>1</v>
      </c>
      <c r="F54" s="82"/>
    </row>
    <row r="55" spans="1:6" s="83" customFormat="1" x14ac:dyDescent="0.25">
      <c r="A55" s="80">
        <v>3</v>
      </c>
      <c r="B55" s="81"/>
      <c r="C55" s="81">
        <v>18</v>
      </c>
      <c r="D55" s="82" t="str">
        <f>D37</f>
        <v>Power analysis reported</v>
      </c>
      <c r="E55" s="81">
        <v>0</v>
      </c>
      <c r="F55" s="103" t="s">
        <v>324</v>
      </c>
    </row>
    <row r="56" spans="1:6" s="79" customFormat="1" x14ac:dyDescent="0.25">
      <c r="A56" s="76">
        <v>4</v>
      </c>
      <c r="B56" s="51" t="s">
        <v>286</v>
      </c>
      <c r="C56" s="77">
        <v>1</v>
      </c>
      <c r="D56" s="78" t="str">
        <f>D$2</f>
        <v>Hypotheses, aims, objectives clearly identified</v>
      </c>
      <c r="E56" s="77">
        <v>1</v>
      </c>
      <c r="F56" s="78"/>
    </row>
    <row r="57" spans="1:6" s="83" customFormat="1" x14ac:dyDescent="0.25">
      <c r="A57" s="80">
        <v>4</v>
      </c>
      <c r="B57" s="81"/>
      <c r="C57" s="81">
        <v>2</v>
      </c>
      <c r="D57" s="82" t="str">
        <f>D$3</f>
        <v>Primary outcomes clearly described in intro/methods</v>
      </c>
      <c r="E57" s="81">
        <v>1</v>
      </c>
      <c r="F57" s="82"/>
    </row>
    <row r="58" spans="1:6" s="83" customFormat="1" x14ac:dyDescent="0.25">
      <c r="A58" s="80">
        <v>4</v>
      </c>
      <c r="B58" s="81"/>
      <c r="C58" s="81">
        <v>3</v>
      </c>
      <c r="D58" s="82" t="str">
        <f>D$4</f>
        <v>Participant characteristics clearly described</v>
      </c>
      <c r="E58" s="81">
        <v>1</v>
      </c>
      <c r="F58" s="82"/>
    </row>
    <row r="59" spans="1:6" s="83" customFormat="1" x14ac:dyDescent="0.25">
      <c r="A59" s="80">
        <v>4</v>
      </c>
      <c r="B59" s="81"/>
      <c r="C59" s="81">
        <v>4</v>
      </c>
      <c r="D59" s="82" t="str">
        <f>D$5</f>
        <v>Subjects asked is representative / source population &amp; participant selection clearly described</v>
      </c>
      <c r="E59" s="81">
        <v>1</v>
      </c>
      <c r="F59" s="82"/>
    </row>
    <row r="60" spans="1:6" s="83" customFormat="1" x14ac:dyDescent="0.25">
      <c r="A60" s="80">
        <v>4</v>
      </c>
      <c r="B60" s="81"/>
      <c r="C60" s="81">
        <v>5</v>
      </c>
      <c r="D60" s="82" t="str">
        <f>D$6</f>
        <v>Subjects participating is representative / proportion of those asked who agreed should be stated</v>
      </c>
      <c r="E60" s="81">
        <v>0</v>
      </c>
      <c r="F60" s="102" t="s">
        <v>314</v>
      </c>
    </row>
    <row r="61" spans="1:6" s="83" customFormat="1" x14ac:dyDescent="0.25">
      <c r="A61" s="80">
        <v>4</v>
      </c>
      <c r="B61" s="81"/>
      <c r="C61" s="81">
        <v>6</v>
      </c>
      <c r="D61" s="82" t="str">
        <f>D$7</f>
        <v>Participants recruited from the same population</v>
      </c>
      <c r="E61" s="81">
        <v>1</v>
      </c>
      <c r="F61" s="82"/>
    </row>
    <row r="62" spans="1:6" s="83" customFormat="1" x14ac:dyDescent="0.25">
      <c r="A62" s="80">
        <v>4</v>
      </c>
      <c r="B62" s="81"/>
      <c r="C62" s="81">
        <v>7</v>
      </c>
      <c r="D62" s="82" t="str">
        <f>D$8</f>
        <v>Participants recruited within the same time window</v>
      </c>
      <c r="E62" s="81">
        <v>0</v>
      </c>
      <c r="F62" s="103" t="s">
        <v>309</v>
      </c>
    </row>
    <row r="63" spans="1:6" s="83" customFormat="1" x14ac:dyDescent="0.25">
      <c r="A63" s="80">
        <v>4</v>
      </c>
      <c r="B63" s="81"/>
      <c r="C63" s="81">
        <v>8</v>
      </c>
      <c r="D63" s="82" t="str">
        <f>D$9</f>
        <v>Tasks and measures clearly described</v>
      </c>
      <c r="E63" s="81">
        <v>1</v>
      </c>
      <c r="F63" s="82"/>
    </row>
    <row r="64" spans="1:6" s="83" customFormat="1" x14ac:dyDescent="0.25">
      <c r="A64" s="80">
        <v>4</v>
      </c>
      <c r="B64" s="81"/>
      <c r="C64" s="81">
        <v>9</v>
      </c>
      <c r="D64" s="82" t="str">
        <f>D$10</f>
        <v>Main outcome measures used all valid and reliable</v>
      </c>
      <c r="E64" s="81">
        <v>1</v>
      </c>
      <c r="F64" s="82"/>
    </row>
    <row r="65" spans="1:6" s="83" customFormat="1" x14ac:dyDescent="0.25">
      <c r="A65" s="80">
        <v>4</v>
      </c>
      <c r="B65" s="81"/>
      <c r="C65" s="81">
        <v>10</v>
      </c>
      <c r="D65" s="82" t="str">
        <f>D$11</f>
        <v>Participant engagement with the experimental task assessed</v>
      </c>
      <c r="E65" s="81">
        <v>1</v>
      </c>
      <c r="F65" s="82"/>
    </row>
    <row r="66" spans="1:6" s="83" customFormat="1" x14ac:dyDescent="0.25">
      <c r="A66" s="80">
        <v>4</v>
      </c>
      <c r="B66" s="81"/>
      <c r="C66" s="81">
        <v>11</v>
      </c>
      <c r="D66" s="82" t="str">
        <f>D$12</f>
        <v>Consideration of principal confounders</v>
      </c>
      <c r="E66" s="81">
        <v>2</v>
      </c>
      <c r="F66" s="82"/>
    </row>
    <row r="67" spans="1:6" s="83" customFormat="1" x14ac:dyDescent="0.25">
      <c r="A67" s="80">
        <v>4</v>
      </c>
      <c r="B67" s="81"/>
      <c r="C67" s="81">
        <v>12</v>
      </c>
      <c r="D67" s="82" t="str">
        <f>D$13</f>
        <v>Appropriate use of statistical tests to assess main outcomes</v>
      </c>
      <c r="E67" s="81">
        <v>1</v>
      </c>
      <c r="F67" s="82"/>
    </row>
    <row r="68" spans="1:6" s="83" customFormat="1" x14ac:dyDescent="0.25">
      <c r="A68" s="80">
        <v>4</v>
      </c>
      <c r="B68" s="81"/>
      <c r="C68" s="81">
        <v>13</v>
      </c>
      <c r="D68" s="82" t="str">
        <f>D$14</f>
        <v>Main findings of the study clearly described</v>
      </c>
      <c r="E68" s="81">
        <v>1</v>
      </c>
      <c r="F68" s="82"/>
    </row>
    <row r="69" spans="1:6" s="83" customFormat="1" x14ac:dyDescent="0.25">
      <c r="A69" s="80">
        <v>4</v>
      </c>
      <c r="B69" s="81"/>
      <c r="C69" s="81">
        <v>14</v>
      </c>
      <c r="D69" s="82" t="str">
        <f>D$15</f>
        <v>Estimates reported for random variability of main outcomes</v>
      </c>
      <c r="E69" s="81">
        <v>1</v>
      </c>
      <c r="F69" s="82"/>
    </row>
    <row r="70" spans="1:6" s="83" customFormat="1" x14ac:dyDescent="0.25">
      <c r="A70" s="80">
        <v>4</v>
      </c>
      <c r="B70" s="81"/>
      <c r="C70" s="81">
        <v>15</v>
      </c>
      <c r="D70" s="82" t="str">
        <f>D$16</f>
        <v>Actual probability values reported</v>
      </c>
      <c r="E70" s="81">
        <v>0</v>
      </c>
      <c r="F70" s="103" t="s">
        <v>326</v>
      </c>
    </row>
    <row r="71" spans="1:6" s="83" customFormat="1" x14ac:dyDescent="0.25">
      <c r="A71" s="80">
        <v>4</v>
      </c>
      <c r="B71" s="81"/>
      <c r="C71" s="81">
        <v>16</v>
      </c>
      <c r="D71" s="82" t="str">
        <f>D$17</f>
        <v>Withdrawals and drop-outs reported in terms of numbers and/or reasons</v>
      </c>
      <c r="E71" s="81">
        <v>0</v>
      </c>
      <c r="F71" s="103" t="s">
        <v>325</v>
      </c>
    </row>
    <row r="72" spans="1:6" s="83" customFormat="1" x14ac:dyDescent="0.25">
      <c r="A72" s="80">
        <v>4</v>
      </c>
      <c r="B72" s="81"/>
      <c r="C72" s="81">
        <v>17</v>
      </c>
      <c r="D72" s="82" t="str">
        <f>D$18</f>
        <v>If any results based on data-dredging, was this made clear?</v>
      </c>
      <c r="E72" s="81">
        <v>1</v>
      </c>
      <c r="F72" s="82"/>
    </row>
    <row r="73" spans="1:6" s="83" customFormat="1" x14ac:dyDescent="0.25">
      <c r="A73" s="80">
        <v>4</v>
      </c>
      <c r="B73" s="106"/>
      <c r="C73" s="81">
        <v>18</v>
      </c>
      <c r="D73" s="82" t="str">
        <f>D55</f>
        <v>Power analysis reported</v>
      </c>
      <c r="E73" s="81">
        <v>0</v>
      </c>
      <c r="F73" s="103" t="s">
        <v>324</v>
      </c>
    </row>
    <row r="74" spans="1:6" s="79" customFormat="1" x14ac:dyDescent="0.25">
      <c r="A74" s="76">
        <v>5</v>
      </c>
      <c r="B74" s="2" t="s">
        <v>477</v>
      </c>
      <c r="C74" s="77">
        <v>1</v>
      </c>
      <c r="D74" s="78" t="str">
        <f>D$2</f>
        <v>Hypotheses, aims, objectives clearly identified</v>
      </c>
      <c r="E74" s="77">
        <v>1</v>
      </c>
      <c r="F74" s="78"/>
    </row>
    <row r="75" spans="1:6" s="83" customFormat="1" x14ac:dyDescent="0.25">
      <c r="A75" s="80">
        <v>5</v>
      </c>
      <c r="B75" s="81"/>
      <c r="C75" s="81">
        <v>2</v>
      </c>
      <c r="D75" s="82" t="str">
        <f>D$3</f>
        <v>Primary outcomes clearly described in intro/methods</v>
      </c>
      <c r="E75" s="81">
        <v>1</v>
      </c>
      <c r="F75" s="82"/>
    </row>
    <row r="76" spans="1:6" s="83" customFormat="1" x14ac:dyDescent="0.25">
      <c r="A76" s="80">
        <v>5</v>
      </c>
      <c r="B76" s="81"/>
      <c r="C76" s="81">
        <v>3</v>
      </c>
      <c r="D76" s="82" t="str">
        <f>D$4</f>
        <v>Participant characteristics clearly described</v>
      </c>
      <c r="E76" s="81">
        <v>1</v>
      </c>
      <c r="F76" s="82"/>
    </row>
    <row r="77" spans="1:6" s="83" customFormat="1" x14ac:dyDescent="0.25">
      <c r="A77" s="80">
        <v>5</v>
      </c>
      <c r="B77" s="81"/>
      <c r="C77" s="81">
        <v>4</v>
      </c>
      <c r="D77" s="82" t="str">
        <f>D$5</f>
        <v>Subjects asked is representative / source population &amp; participant selection clearly described</v>
      </c>
      <c r="E77" s="81">
        <v>1</v>
      </c>
      <c r="F77" s="82"/>
    </row>
    <row r="78" spans="1:6" s="83" customFormat="1" x14ac:dyDescent="0.25">
      <c r="A78" s="80">
        <v>5</v>
      </c>
      <c r="B78" s="81"/>
      <c r="C78" s="81">
        <v>5</v>
      </c>
      <c r="D78" s="82" t="str">
        <f>D$6</f>
        <v>Subjects participating is representative / proportion of those asked who agreed should be stated</v>
      </c>
      <c r="E78" s="81">
        <v>0</v>
      </c>
      <c r="F78" s="108" t="s">
        <v>309</v>
      </c>
    </row>
    <row r="79" spans="1:6" s="83" customFormat="1" x14ac:dyDescent="0.25">
      <c r="A79" s="80">
        <v>5</v>
      </c>
      <c r="B79" s="81"/>
      <c r="C79" s="81">
        <v>6</v>
      </c>
      <c r="D79" s="82" t="str">
        <f>D$7</f>
        <v>Participants recruited from the same population</v>
      </c>
      <c r="E79" s="81">
        <v>1</v>
      </c>
      <c r="F79" s="82"/>
    </row>
    <row r="80" spans="1:6" s="83" customFormat="1" x14ac:dyDescent="0.25">
      <c r="A80" s="80">
        <v>5</v>
      </c>
      <c r="B80" s="81"/>
      <c r="C80" s="81">
        <v>7</v>
      </c>
      <c r="D80" s="82" t="str">
        <f>D$8</f>
        <v>Participants recruited within the same time window</v>
      </c>
      <c r="E80" s="81">
        <v>0</v>
      </c>
      <c r="F80" s="108" t="s">
        <v>309</v>
      </c>
    </row>
    <row r="81" spans="1:6" s="83" customFormat="1" x14ac:dyDescent="0.25">
      <c r="A81" s="80">
        <v>5</v>
      </c>
      <c r="B81" s="81"/>
      <c r="C81" s="81">
        <v>8</v>
      </c>
      <c r="D81" s="82" t="str">
        <f>D$9</f>
        <v>Tasks and measures clearly described</v>
      </c>
      <c r="E81" s="81">
        <v>1</v>
      </c>
      <c r="F81" s="82"/>
    </row>
    <row r="82" spans="1:6" s="83" customFormat="1" x14ac:dyDescent="0.25">
      <c r="A82" s="80">
        <v>5</v>
      </c>
      <c r="B82" s="81"/>
      <c r="C82" s="81">
        <v>9</v>
      </c>
      <c r="D82" s="82" t="str">
        <f>D$10</f>
        <v>Main outcome measures used all valid and reliable</v>
      </c>
      <c r="E82" s="81">
        <v>1</v>
      </c>
      <c r="F82" s="82"/>
    </row>
    <row r="83" spans="1:6" s="83" customFormat="1" x14ac:dyDescent="0.25">
      <c r="A83" s="80">
        <v>5</v>
      </c>
      <c r="B83" s="81"/>
      <c r="C83" s="81">
        <v>10</v>
      </c>
      <c r="D83" s="82" t="str">
        <f>D$11</f>
        <v>Participant engagement with the experimental task assessed</v>
      </c>
      <c r="E83" s="81">
        <v>1</v>
      </c>
      <c r="F83" s="108" t="s">
        <v>560</v>
      </c>
    </row>
    <row r="84" spans="1:6" s="83" customFormat="1" x14ac:dyDescent="0.25">
      <c r="A84" s="80">
        <v>5</v>
      </c>
      <c r="B84" s="81"/>
      <c r="C84" s="81">
        <v>11</v>
      </c>
      <c r="D84" s="82" t="str">
        <f>D$12</f>
        <v>Consideration of principal confounders</v>
      </c>
      <c r="E84" s="81">
        <v>1</v>
      </c>
      <c r="F84" s="108" t="s">
        <v>561</v>
      </c>
    </row>
    <row r="85" spans="1:6" s="83" customFormat="1" x14ac:dyDescent="0.25">
      <c r="A85" s="80">
        <v>5</v>
      </c>
      <c r="B85" s="81"/>
      <c r="C85" s="81">
        <v>12</v>
      </c>
      <c r="D85" s="82" t="str">
        <f>D$13</f>
        <v>Appropriate use of statistical tests to assess main outcomes</v>
      </c>
      <c r="E85" s="81">
        <v>1</v>
      </c>
      <c r="F85" s="82"/>
    </row>
    <row r="86" spans="1:6" s="83" customFormat="1" x14ac:dyDescent="0.25">
      <c r="A86" s="80">
        <v>5</v>
      </c>
      <c r="B86" s="81"/>
      <c r="C86" s="81">
        <v>13</v>
      </c>
      <c r="D86" s="82" t="str">
        <f>D$14</f>
        <v>Main findings of the study clearly described</v>
      </c>
      <c r="E86" s="81">
        <v>1</v>
      </c>
      <c r="F86" s="82"/>
    </row>
    <row r="87" spans="1:6" s="83" customFormat="1" x14ac:dyDescent="0.25">
      <c r="A87" s="80">
        <v>5</v>
      </c>
      <c r="B87" s="81"/>
      <c r="C87" s="81">
        <v>14</v>
      </c>
      <c r="D87" s="82" t="str">
        <f>D$15</f>
        <v>Estimates reported for random variability of main outcomes</v>
      </c>
      <c r="E87" s="81">
        <v>1</v>
      </c>
      <c r="F87" s="82"/>
    </row>
    <row r="88" spans="1:6" s="83" customFormat="1" x14ac:dyDescent="0.25">
      <c r="A88" s="80">
        <v>5</v>
      </c>
      <c r="B88" s="81"/>
      <c r="C88" s="81">
        <v>15</v>
      </c>
      <c r="D88" s="82" t="str">
        <f>D$16</f>
        <v>Actual probability values reported</v>
      </c>
      <c r="E88" s="81">
        <v>1</v>
      </c>
      <c r="F88" s="82"/>
    </row>
    <row r="89" spans="1:6" s="83" customFormat="1" x14ac:dyDescent="0.25">
      <c r="A89" s="80">
        <v>5</v>
      </c>
      <c r="B89" s="81"/>
      <c r="C89" s="81">
        <v>16</v>
      </c>
      <c r="D89" s="82" t="str">
        <f>D$17</f>
        <v>Withdrawals and drop-outs reported in terms of numbers and/or reasons</v>
      </c>
      <c r="E89" s="81">
        <v>0</v>
      </c>
      <c r="F89" s="82"/>
    </row>
    <row r="90" spans="1:6" s="83" customFormat="1" x14ac:dyDescent="0.25">
      <c r="A90" s="80">
        <v>5</v>
      </c>
      <c r="B90" s="81"/>
      <c r="C90" s="81">
        <v>17</v>
      </c>
      <c r="D90" s="82" t="str">
        <f>D$18</f>
        <v>If any results based on data-dredging, was this made clear?</v>
      </c>
      <c r="E90" s="81">
        <v>0</v>
      </c>
      <c r="F90" s="108" t="s">
        <v>334</v>
      </c>
    </row>
    <row r="91" spans="1:6" s="83" customFormat="1" x14ac:dyDescent="0.25">
      <c r="A91" s="80">
        <v>5</v>
      </c>
      <c r="B91" s="81"/>
      <c r="C91" s="81">
        <v>18</v>
      </c>
      <c r="D91" s="82" t="str">
        <f>D55</f>
        <v>Power analysis reported</v>
      </c>
      <c r="E91" s="81">
        <v>0</v>
      </c>
      <c r="F91" s="108" t="s">
        <v>324</v>
      </c>
    </row>
    <row r="92" spans="1:6" s="79" customFormat="1" x14ac:dyDescent="0.25">
      <c r="A92" s="76">
        <v>6</v>
      </c>
      <c r="B92" s="51" t="s">
        <v>287</v>
      </c>
      <c r="C92" s="77">
        <v>1</v>
      </c>
      <c r="D92" s="78" t="str">
        <f>D$2</f>
        <v>Hypotheses, aims, objectives clearly identified</v>
      </c>
      <c r="E92" s="77">
        <v>1</v>
      </c>
      <c r="F92" s="78"/>
    </row>
    <row r="93" spans="1:6" s="83" customFormat="1" x14ac:dyDescent="0.25">
      <c r="A93" s="80">
        <v>6</v>
      </c>
      <c r="B93" s="81"/>
      <c r="C93" s="81">
        <v>2</v>
      </c>
      <c r="D93" s="82" t="str">
        <f>D$3</f>
        <v>Primary outcomes clearly described in intro/methods</v>
      </c>
      <c r="E93" s="81">
        <v>1</v>
      </c>
      <c r="F93" s="82"/>
    </row>
    <row r="94" spans="1:6" s="83" customFormat="1" x14ac:dyDescent="0.25">
      <c r="A94" s="80">
        <v>6</v>
      </c>
      <c r="B94" s="81"/>
      <c r="C94" s="81">
        <v>3</v>
      </c>
      <c r="D94" s="82" t="str">
        <f>D$4</f>
        <v>Participant characteristics clearly described</v>
      </c>
      <c r="E94" s="81">
        <v>1</v>
      </c>
      <c r="F94" s="82"/>
    </row>
    <row r="95" spans="1:6" s="83" customFormat="1" x14ac:dyDescent="0.25">
      <c r="A95" s="80">
        <v>6</v>
      </c>
      <c r="B95" s="81"/>
      <c r="C95" s="81">
        <v>4</v>
      </c>
      <c r="D95" s="82" t="str">
        <f>D$5</f>
        <v>Subjects asked is representative / source population &amp; participant selection clearly described</v>
      </c>
      <c r="E95" s="81">
        <v>1</v>
      </c>
      <c r="F95" s="82"/>
    </row>
    <row r="96" spans="1:6" s="83" customFormat="1" x14ac:dyDescent="0.25">
      <c r="A96" s="80">
        <v>6</v>
      </c>
      <c r="B96" s="81"/>
      <c r="C96" s="81">
        <v>5</v>
      </c>
      <c r="D96" s="82" t="str">
        <f>D$6</f>
        <v>Subjects participating is representative / proportion of those asked who agreed should be stated</v>
      </c>
      <c r="E96" s="81">
        <v>0</v>
      </c>
      <c r="F96" s="102" t="s">
        <v>314</v>
      </c>
    </row>
    <row r="97" spans="1:6" s="83" customFormat="1" x14ac:dyDescent="0.25">
      <c r="A97" s="80">
        <v>6</v>
      </c>
      <c r="B97" s="81"/>
      <c r="C97" s="81">
        <v>6</v>
      </c>
      <c r="D97" s="82" t="str">
        <f>D$7</f>
        <v>Participants recruited from the same population</v>
      </c>
      <c r="E97" s="81">
        <v>1</v>
      </c>
      <c r="F97" s="82"/>
    </row>
    <row r="98" spans="1:6" s="83" customFormat="1" x14ac:dyDescent="0.25">
      <c r="A98" s="80">
        <v>6</v>
      </c>
      <c r="B98" s="81"/>
      <c r="C98" s="81">
        <v>7</v>
      </c>
      <c r="D98" s="82" t="str">
        <f>D$8</f>
        <v>Participants recruited within the same time window</v>
      </c>
      <c r="E98" s="81">
        <v>0</v>
      </c>
      <c r="F98" s="103" t="s">
        <v>309</v>
      </c>
    </row>
    <row r="99" spans="1:6" s="83" customFormat="1" x14ac:dyDescent="0.25">
      <c r="A99" s="80">
        <v>6</v>
      </c>
      <c r="B99" s="81"/>
      <c r="C99" s="81">
        <v>8</v>
      </c>
      <c r="D99" s="82" t="str">
        <f>D$9</f>
        <v>Tasks and measures clearly described</v>
      </c>
      <c r="E99" s="81">
        <v>1</v>
      </c>
      <c r="F99" s="82"/>
    </row>
    <row r="100" spans="1:6" s="83" customFormat="1" x14ac:dyDescent="0.25">
      <c r="A100" s="80">
        <v>6</v>
      </c>
      <c r="B100" s="81"/>
      <c r="C100" s="81">
        <v>9</v>
      </c>
      <c r="D100" s="82" t="str">
        <f>D$10</f>
        <v>Main outcome measures used all valid and reliable</v>
      </c>
      <c r="E100" s="81">
        <v>1</v>
      </c>
      <c r="F100" s="82"/>
    </row>
    <row r="101" spans="1:6" s="83" customFormat="1" x14ac:dyDescent="0.25">
      <c r="A101" s="80">
        <v>6</v>
      </c>
      <c r="B101" s="81"/>
      <c r="C101" s="81">
        <v>10</v>
      </c>
      <c r="D101" s="82" t="str">
        <f>D$11</f>
        <v>Participant engagement with the experimental task assessed</v>
      </c>
      <c r="E101" s="81">
        <v>1</v>
      </c>
      <c r="F101" s="102" t="s">
        <v>310</v>
      </c>
    </row>
    <row r="102" spans="1:6" s="83" customFormat="1" x14ac:dyDescent="0.25">
      <c r="A102" s="80">
        <v>6</v>
      </c>
      <c r="B102" s="81"/>
      <c r="C102" s="81">
        <v>11</v>
      </c>
      <c r="D102" s="82" t="str">
        <f>D$12</f>
        <v>Consideration of principal confounders</v>
      </c>
      <c r="E102" s="81">
        <v>1</v>
      </c>
      <c r="F102" s="82"/>
    </row>
    <row r="103" spans="1:6" s="83" customFormat="1" x14ac:dyDescent="0.25">
      <c r="A103" s="80">
        <v>6</v>
      </c>
      <c r="B103" s="81"/>
      <c r="C103" s="81">
        <v>12</v>
      </c>
      <c r="D103" s="82" t="str">
        <f>D$13</f>
        <v>Appropriate use of statistical tests to assess main outcomes</v>
      </c>
      <c r="E103" s="81">
        <v>1</v>
      </c>
      <c r="F103" s="82"/>
    </row>
    <row r="104" spans="1:6" s="83" customFormat="1" x14ac:dyDescent="0.25">
      <c r="A104" s="80">
        <v>6</v>
      </c>
      <c r="B104" s="81"/>
      <c r="C104" s="81">
        <v>13</v>
      </c>
      <c r="D104" s="82" t="str">
        <f>D$14</f>
        <v>Main findings of the study clearly described</v>
      </c>
      <c r="E104" s="81">
        <v>1</v>
      </c>
      <c r="F104" s="82"/>
    </row>
    <row r="105" spans="1:6" s="83" customFormat="1" x14ac:dyDescent="0.25">
      <c r="A105" s="80">
        <v>6</v>
      </c>
      <c r="B105" s="81"/>
      <c r="C105" s="81">
        <v>14</v>
      </c>
      <c r="D105" s="82" t="str">
        <f>D$15</f>
        <v>Estimates reported for random variability of main outcomes</v>
      </c>
      <c r="E105" s="81">
        <v>1</v>
      </c>
      <c r="F105" s="82"/>
    </row>
    <row r="106" spans="1:6" s="83" customFormat="1" x14ac:dyDescent="0.25">
      <c r="A106" s="80">
        <v>6</v>
      </c>
      <c r="B106" s="81"/>
      <c r="C106" s="81">
        <v>15</v>
      </c>
      <c r="D106" s="82" t="str">
        <f>D$16</f>
        <v>Actual probability values reported</v>
      </c>
      <c r="E106" s="81">
        <v>0</v>
      </c>
      <c r="F106" s="82"/>
    </row>
    <row r="107" spans="1:6" s="83" customFormat="1" x14ac:dyDescent="0.25">
      <c r="A107" s="80">
        <v>6</v>
      </c>
      <c r="B107" s="81"/>
      <c r="C107" s="81">
        <v>16</v>
      </c>
      <c r="D107" s="82" t="str">
        <f>D$17</f>
        <v>Withdrawals and drop-outs reported in terms of numbers and/or reasons</v>
      </c>
      <c r="E107" s="81">
        <v>1</v>
      </c>
      <c r="F107" s="82"/>
    </row>
    <row r="108" spans="1:6" s="83" customFormat="1" x14ac:dyDescent="0.25">
      <c r="A108" s="80">
        <v>6</v>
      </c>
      <c r="B108" s="81"/>
      <c r="C108" s="81">
        <v>17</v>
      </c>
      <c r="D108" s="82" t="str">
        <f>D$18</f>
        <v>If any results based on data-dredging, was this made clear?</v>
      </c>
      <c r="E108" s="81">
        <v>1</v>
      </c>
      <c r="F108" s="82"/>
    </row>
    <row r="109" spans="1:6" s="83" customFormat="1" x14ac:dyDescent="0.25">
      <c r="A109" s="80">
        <v>6</v>
      </c>
      <c r="B109" s="81"/>
      <c r="C109" s="81">
        <v>18</v>
      </c>
      <c r="D109" s="82" t="str">
        <f>D73</f>
        <v>Power analysis reported</v>
      </c>
      <c r="E109" s="81">
        <v>0</v>
      </c>
      <c r="F109" s="103" t="s">
        <v>324</v>
      </c>
    </row>
    <row r="110" spans="1:6" s="79" customFormat="1" x14ac:dyDescent="0.25">
      <c r="A110" s="76">
        <v>7</v>
      </c>
      <c r="B110" s="85" t="s">
        <v>288</v>
      </c>
      <c r="C110" s="77">
        <v>1</v>
      </c>
      <c r="D110" s="78" t="str">
        <f>D$2</f>
        <v>Hypotheses, aims, objectives clearly identified</v>
      </c>
      <c r="E110" s="77">
        <v>1</v>
      </c>
      <c r="F110" s="78"/>
    </row>
    <row r="111" spans="1:6" s="83" customFormat="1" x14ac:dyDescent="0.25">
      <c r="A111" s="80">
        <v>7</v>
      </c>
      <c r="B111" s="81"/>
      <c r="C111" s="81">
        <v>2</v>
      </c>
      <c r="D111" s="82" t="str">
        <f>D$3</f>
        <v>Primary outcomes clearly described in intro/methods</v>
      </c>
      <c r="E111" s="81">
        <v>1</v>
      </c>
      <c r="F111" s="82"/>
    </row>
    <row r="112" spans="1:6" s="83" customFormat="1" x14ac:dyDescent="0.25">
      <c r="A112" s="80">
        <v>7</v>
      </c>
      <c r="B112" s="81"/>
      <c r="C112" s="81">
        <v>3</v>
      </c>
      <c r="D112" s="82" t="str">
        <f>D$4</f>
        <v>Participant characteristics clearly described</v>
      </c>
      <c r="E112" s="81">
        <v>1</v>
      </c>
      <c r="F112" s="82"/>
    </row>
    <row r="113" spans="1:6" s="83" customFormat="1" x14ac:dyDescent="0.25">
      <c r="A113" s="80">
        <v>7</v>
      </c>
      <c r="B113" s="81"/>
      <c r="C113" s="81">
        <v>4</v>
      </c>
      <c r="D113" s="82" t="str">
        <f>D$5</f>
        <v>Subjects asked is representative / source population &amp; participant selection clearly described</v>
      </c>
      <c r="E113" s="81">
        <v>1</v>
      </c>
      <c r="F113" s="82"/>
    </row>
    <row r="114" spans="1:6" s="83" customFormat="1" x14ac:dyDescent="0.25">
      <c r="A114" s="80">
        <v>7</v>
      </c>
      <c r="B114" s="81"/>
      <c r="C114" s="81">
        <v>5</v>
      </c>
      <c r="D114" s="82" t="str">
        <f>D$6</f>
        <v>Subjects participating is representative / proportion of those asked who agreed should be stated</v>
      </c>
      <c r="E114" s="81">
        <v>0</v>
      </c>
      <c r="F114" s="102" t="s">
        <v>314</v>
      </c>
    </row>
    <row r="115" spans="1:6" s="83" customFormat="1" x14ac:dyDescent="0.25">
      <c r="A115" s="80">
        <v>7</v>
      </c>
      <c r="B115" s="81"/>
      <c r="C115" s="81">
        <v>6</v>
      </c>
      <c r="D115" s="82" t="str">
        <f>D$7</f>
        <v>Participants recruited from the same population</v>
      </c>
      <c r="E115" s="81">
        <v>1</v>
      </c>
      <c r="F115" s="102"/>
    </row>
    <row r="116" spans="1:6" s="83" customFormat="1" x14ac:dyDescent="0.25">
      <c r="A116" s="80">
        <v>7</v>
      </c>
      <c r="B116" s="81"/>
      <c r="C116" s="81">
        <v>7</v>
      </c>
      <c r="D116" s="82" t="str">
        <f>D$8</f>
        <v>Participants recruited within the same time window</v>
      </c>
      <c r="E116" s="81">
        <v>0</v>
      </c>
      <c r="F116" s="102" t="s">
        <v>309</v>
      </c>
    </row>
    <row r="117" spans="1:6" s="83" customFormat="1" x14ac:dyDescent="0.25">
      <c r="A117" s="80">
        <v>7</v>
      </c>
      <c r="B117" s="81"/>
      <c r="C117" s="81">
        <v>8</v>
      </c>
      <c r="D117" s="82" t="str">
        <f>D$9</f>
        <v>Tasks and measures clearly described</v>
      </c>
      <c r="E117" s="81">
        <v>1</v>
      </c>
      <c r="F117" s="82"/>
    </row>
    <row r="118" spans="1:6" s="83" customFormat="1" x14ac:dyDescent="0.25">
      <c r="A118" s="80">
        <v>7</v>
      </c>
      <c r="B118" s="81"/>
      <c r="C118" s="81">
        <v>9</v>
      </c>
      <c r="D118" s="82" t="str">
        <f>D$10</f>
        <v>Main outcome measures used all valid and reliable</v>
      </c>
      <c r="E118" s="81">
        <v>1</v>
      </c>
      <c r="F118" s="82"/>
    </row>
    <row r="119" spans="1:6" s="83" customFormat="1" x14ac:dyDescent="0.25">
      <c r="A119" s="80">
        <v>7</v>
      </c>
      <c r="B119" s="81"/>
      <c r="C119" s="81">
        <v>10</v>
      </c>
      <c r="D119" s="82" t="str">
        <f>D$11</f>
        <v>Participant engagement with the experimental task assessed</v>
      </c>
      <c r="E119" s="81">
        <v>1</v>
      </c>
      <c r="F119" s="102" t="s">
        <v>310</v>
      </c>
    </row>
    <row r="120" spans="1:6" s="83" customFormat="1" x14ac:dyDescent="0.25">
      <c r="A120" s="80">
        <v>7</v>
      </c>
      <c r="B120" s="81"/>
      <c r="C120" s="81">
        <v>11</v>
      </c>
      <c r="D120" s="82" t="str">
        <f>D$12</f>
        <v>Consideration of principal confounders</v>
      </c>
      <c r="E120" s="81">
        <v>1</v>
      </c>
      <c r="F120" s="102" t="s">
        <v>308</v>
      </c>
    </row>
    <row r="121" spans="1:6" s="83" customFormat="1" x14ac:dyDescent="0.25">
      <c r="A121" s="80">
        <v>7</v>
      </c>
      <c r="B121" s="81"/>
      <c r="C121" s="81">
        <v>12</v>
      </c>
      <c r="D121" s="82" t="str">
        <f>D$13</f>
        <v>Appropriate use of statistical tests to assess main outcomes</v>
      </c>
      <c r="E121" s="81">
        <v>1</v>
      </c>
      <c r="F121" s="82"/>
    </row>
    <row r="122" spans="1:6" s="83" customFormat="1" x14ac:dyDescent="0.25">
      <c r="A122" s="80">
        <v>7</v>
      </c>
      <c r="B122" s="81"/>
      <c r="C122" s="81">
        <v>13</v>
      </c>
      <c r="D122" s="82" t="str">
        <f>D$14</f>
        <v>Main findings of the study clearly described</v>
      </c>
      <c r="E122" s="81">
        <v>1</v>
      </c>
      <c r="F122" s="82"/>
    </row>
    <row r="123" spans="1:6" s="83" customFormat="1" x14ac:dyDescent="0.25">
      <c r="A123" s="80">
        <v>7</v>
      </c>
      <c r="B123" s="81"/>
      <c r="C123" s="81">
        <v>14</v>
      </c>
      <c r="D123" s="82" t="str">
        <f>D$15</f>
        <v>Estimates reported for random variability of main outcomes</v>
      </c>
      <c r="E123" s="81">
        <v>1</v>
      </c>
      <c r="F123" s="82"/>
    </row>
    <row r="124" spans="1:6" s="83" customFormat="1" x14ac:dyDescent="0.25">
      <c r="A124" s="80">
        <v>7</v>
      </c>
      <c r="B124" s="81"/>
      <c r="C124" s="81">
        <v>15</v>
      </c>
      <c r="D124" s="82" t="str">
        <f>D$16</f>
        <v>Actual probability values reported</v>
      </c>
      <c r="E124" s="81">
        <v>0</v>
      </c>
      <c r="F124" s="102" t="s">
        <v>311</v>
      </c>
    </row>
    <row r="125" spans="1:6" s="83" customFormat="1" x14ac:dyDescent="0.25">
      <c r="A125" s="80">
        <v>7</v>
      </c>
      <c r="B125" s="81"/>
      <c r="C125" s="81">
        <v>16</v>
      </c>
      <c r="D125" s="82" t="str">
        <f>D$17</f>
        <v>Withdrawals and drop-outs reported in terms of numbers and/or reasons</v>
      </c>
      <c r="E125" s="81">
        <v>0</v>
      </c>
      <c r="F125" s="103" t="s">
        <v>325</v>
      </c>
    </row>
    <row r="126" spans="1:6" s="83" customFormat="1" x14ac:dyDescent="0.25">
      <c r="A126" s="80">
        <v>7</v>
      </c>
      <c r="B126" s="81"/>
      <c r="C126" s="81">
        <v>17</v>
      </c>
      <c r="D126" s="82" t="str">
        <f>D$18</f>
        <v>If any results based on data-dredging, was this made clear?</v>
      </c>
      <c r="E126" s="81">
        <v>1</v>
      </c>
      <c r="F126" s="82"/>
    </row>
    <row r="127" spans="1:6" s="83" customFormat="1" x14ac:dyDescent="0.25">
      <c r="A127" s="80">
        <v>7</v>
      </c>
      <c r="B127" s="81"/>
      <c r="C127" s="81">
        <v>18</v>
      </c>
      <c r="D127" s="82" t="str">
        <f>D109</f>
        <v>Power analysis reported</v>
      </c>
      <c r="E127" s="81">
        <v>0</v>
      </c>
      <c r="F127" s="103" t="s">
        <v>324</v>
      </c>
    </row>
    <row r="128" spans="1:6" s="79" customFormat="1" x14ac:dyDescent="0.25">
      <c r="A128" s="76">
        <v>8</v>
      </c>
      <c r="B128" s="86" t="s">
        <v>212</v>
      </c>
      <c r="C128" s="77">
        <v>1</v>
      </c>
      <c r="D128" s="78" t="str">
        <f>D$2</f>
        <v>Hypotheses, aims, objectives clearly identified</v>
      </c>
      <c r="E128" s="77">
        <v>1</v>
      </c>
      <c r="F128" s="78"/>
    </row>
    <row r="129" spans="1:6" s="83" customFormat="1" x14ac:dyDescent="0.25">
      <c r="A129" s="80">
        <v>8</v>
      </c>
      <c r="B129" s="81"/>
      <c r="C129" s="81">
        <v>2</v>
      </c>
      <c r="D129" s="82" t="str">
        <f>D$3</f>
        <v>Primary outcomes clearly described in intro/methods</v>
      </c>
      <c r="E129" s="81">
        <v>1</v>
      </c>
      <c r="F129" s="82"/>
    </row>
    <row r="130" spans="1:6" s="83" customFormat="1" x14ac:dyDescent="0.25">
      <c r="A130" s="80">
        <v>8</v>
      </c>
      <c r="B130" s="81"/>
      <c r="C130" s="81">
        <v>3</v>
      </c>
      <c r="D130" s="82" t="str">
        <f>D$4</f>
        <v>Participant characteristics clearly described</v>
      </c>
      <c r="E130" s="81">
        <v>1</v>
      </c>
      <c r="F130" s="82"/>
    </row>
    <row r="131" spans="1:6" s="83" customFormat="1" x14ac:dyDescent="0.25">
      <c r="A131" s="80">
        <v>8</v>
      </c>
      <c r="B131" s="81"/>
      <c r="C131" s="81">
        <v>4</v>
      </c>
      <c r="D131" s="82" t="str">
        <f>D$5</f>
        <v>Subjects asked is representative / source population &amp; participant selection clearly described</v>
      </c>
      <c r="E131" s="81">
        <v>1</v>
      </c>
      <c r="F131" s="82"/>
    </row>
    <row r="132" spans="1:6" s="83" customFormat="1" x14ac:dyDescent="0.25">
      <c r="A132" s="80">
        <v>8</v>
      </c>
      <c r="B132" s="81"/>
      <c r="C132" s="81">
        <v>5</v>
      </c>
      <c r="D132" s="82" t="str">
        <f>D$6</f>
        <v>Subjects participating is representative / proportion of those asked who agreed should be stated</v>
      </c>
      <c r="E132" s="81">
        <v>0</v>
      </c>
      <c r="F132" s="102" t="s">
        <v>314</v>
      </c>
    </row>
    <row r="133" spans="1:6" s="83" customFormat="1" x14ac:dyDescent="0.25">
      <c r="A133" s="80">
        <v>8</v>
      </c>
      <c r="B133" s="81"/>
      <c r="C133" s="81">
        <v>6</v>
      </c>
      <c r="D133" s="82" t="str">
        <f>D$7</f>
        <v>Participants recruited from the same population</v>
      </c>
      <c r="E133" s="81">
        <v>1</v>
      </c>
      <c r="F133" s="82"/>
    </row>
    <row r="134" spans="1:6" s="83" customFormat="1" x14ac:dyDescent="0.25">
      <c r="A134" s="80">
        <v>8</v>
      </c>
      <c r="B134" s="81"/>
      <c r="C134" s="81">
        <v>7</v>
      </c>
      <c r="D134" s="82" t="str">
        <f>D$8</f>
        <v>Participants recruited within the same time window</v>
      </c>
      <c r="E134" s="81">
        <v>1</v>
      </c>
      <c r="F134" s="82"/>
    </row>
    <row r="135" spans="1:6" s="83" customFormat="1" x14ac:dyDescent="0.25">
      <c r="A135" s="80">
        <v>8</v>
      </c>
      <c r="B135" s="81"/>
      <c r="C135" s="81">
        <v>8</v>
      </c>
      <c r="D135" s="82" t="str">
        <f>D$9</f>
        <v>Tasks and measures clearly described</v>
      </c>
      <c r="E135" s="81">
        <v>1</v>
      </c>
      <c r="F135" s="82"/>
    </row>
    <row r="136" spans="1:6" s="83" customFormat="1" x14ac:dyDescent="0.25">
      <c r="A136" s="80">
        <v>8</v>
      </c>
      <c r="B136" s="81"/>
      <c r="C136" s="81">
        <v>9</v>
      </c>
      <c r="D136" s="82" t="str">
        <f>D$10</f>
        <v>Main outcome measures used all valid and reliable</v>
      </c>
      <c r="E136" s="81">
        <v>1</v>
      </c>
      <c r="F136" s="82"/>
    </row>
    <row r="137" spans="1:6" s="83" customFormat="1" x14ac:dyDescent="0.25">
      <c r="A137" s="80">
        <v>8</v>
      </c>
      <c r="B137" s="81"/>
      <c r="C137" s="81">
        <v>10</v>
      </c>
      <c r="D137" s="82" t="str">
        <f>D$11</f>
        <v>Participant engagement with the experimental task assessed</v>
      </c>
      <c r="E137" s="81">
        <v>1</v>
      </c>
      <c r="F137" s="82"/>
    </row>
    <row r="138" spans="1:6" s="83" customFormat="1" x14ac:dyDescent="0.25">
      <c r="A138" s="80">
        <v>8</v>
      </c>
      <c r="B138" s="81"/>
      <c r="C138" s="81">
        <v>11</v>
      </c>
      <c r="D138" s="82" t="str">
        <f>D$12</f>
        <v>Consideration of principal confounders</v>
      </c>
      <c r="E138" s="81">
        <v>2</v>
      </c>
      <c r="F138" s="82"/>
    </row>
    <row r="139" spans="1:6" s="83" customFormat="1" x14ac:dyDescent="0.25">
      <c r="A139" s="80">
        <v>8</v>
      </c>
      <c r="B139" s="81"/>
      <c r="C139" s="81">
        <v>12</v>
      </c>
      <c r="D139" s="82" t="str">
        <f>D$13</f>
        <v>Appropriate use of statistical tests to assess main outcomes</v>
      </c>
      <c r="E139" s="81">
        <v>1</v>
      </c>
      <c r="F139" s="82"/>
    </row>
    <row r="140" spans="1:6" s="83" customFormat="1" x14ac:dyDescent="0.25">
      <c r="A140" s="80">
        <v>8</v>
      </c>
      <c r="B140" s="81"/>
      <c r="C140" s="81">
        <v>13</v>
      </c>
      <c r="D140" s="82" t="str">
        <f>D$14</f>
        <v>Main findings of the study clearly described</v>
      </c>
      <c r="E140" s="81">
        <v>1</v>
      </c>
      <c r="F140" s="82"/>
    </row>
    <row r="141" spans="1:6" s="83" customFormat="1" x14ac:dyDescent="0.25">
      <c r="A141" s="80">
        <v>8</v>
      </c>
      <c r="B141" s="81"/>
      <c r="C141" s="81">
        <v>14</v>
      </c>
      <c r="D141" s="82" t="str">
        <f>D$15</f>
        <v>Estimates reported for random variability of main outcomes</v>
      </c>
      <c r="E141" s="81">
        <v>1</v>
      </c>
      <c r="F141" s="82"/>
    </row>
    <row r="142" spans="1:6" s="83" customFormat="1" x14ac:dyDescent="0.25">
      <c r="A142" s="80">
        <v>8</v>
      </c>
      <c r="B142" s="81"/>
      <c r="C142" s="81">
        <v>15</v>
      </c>
      <c r="D142" s="82" t="str">
        <f>D$16</f>
        <v>Actual probability values reported</v>
      </c>
      <c r="E142" s="81">
        <v>1</v>
      </c>
      <c r="F142" s="82"/>
    </row>
    <row r="143" spans="1:6" s="83" customFormat="1" x14ac:dyDescent="0.25">
      <c r="A143" s="80">
        <v>8</v>
      </c>
      <c r="B143" s="81"/>
      <c r="C143" s="81">
        <v>16</v>
      </c>
      <c r="D143" s="82" t="str">
        <f>D$17</f>
        <v>Withdrawals and drop-outs reported in terms of numbers and/or reasons</v>
      </c>
      <c r="E143" s="81">
        <v>1</v>
      </c>
      <c r="F143" s="82"/>
    </row>
    <row r="144" spans="1:6" s="83" customFormat="1" x14ac:dyDescent="0.25">
      <c r="A144" s="80">
        <v>8</v>
      </c>
      <c r="B144" s="81"/>
      <c r="C144" s="81">
        <v>17</v>
      </c>
      <c r="D144" s="82" t="str">
        <f>D$18</f>
        <v>If any results based on data-dredging, was this made clear?</v>
      </c>
      <c r="E144" s="81">
        <v>1</v>
      </c>
      <c r="F144" s="82"/>
    </row>
    <row r="145" spans="1:6" s="83" customFormat="1" x14ac:dyDescent="0.25">
      <c r="A145" s="80">
        <v>8</v>
      </c>
      <c r="B145" s="81"/>
      <c r="C145" s="81">
        <v>18</v>
      </c>
      <c r="D145" s="82" t="str">
        <f>D127</f>
        <v>Power analysis reported</v>
      </c>
      <c r="E145" s="81">
        <v>1</v>
      </c>
      <c r="F145" s="82"/>
    </row>
    <row r="146" spans="1:6" s="79" customFormat="1" x14ac:dyDescent="0.25">
      <c r="A146" s="76">
        <v>9</v>
      </c>
      <c r="B146" s="54" t="s">
        <v>249</v>
      </c>
      <c r="C146" s="77">
        <v>1</v>
      </c>
      <c r="D146" s="78" t="str">
        <f>D$2</f>
        <v>Hypotheses, aims, objectives clearly identified</v>
      </c>
      <c r="E146" s="77">
        <v>1</v>
      </c>
      <c r="F146" s="78"/>
    </row>
    <row r="147" spans="1:6" s="83" customFormat="1" x14ac:dyDescent="0.25">
      <c r="A147" s="80">
        <v>9</v>
      </c>
      <c r="B147" s="81"/>
      <c r="C147" s="81">
        <v>2</v>
      </c>
      <c r="D147" s="82" t="str">
        <f>D$3</f>
        <v>Primary outcomes clearly described in intro/methods</v>
      </c>
      <c r="E147" s="81">
        <v>1</v>
      </c>
      <c r="F147" s="82"/>
    </row>
    <row r="148" spans="1:6" s="83" customFormat="1" x14ac:dyDescent="0.25">
      <c r="A148" s="80">
        <v>9</v>
      </c>
      <c r="B148" s="81"/>
      <c r="C148" s="81">
        <v>3</v>
      </c>
      <c r="D148" s="82" t="str">
        <f>D$4</f>
        <v>Participant characteristics clearly described</v>
      </c>
      <c r="E148" s="81">
        <v>1</v>
      </c>
      <c r="F148" s="82"/>
    </row>
    <row r="149" spans="1:6" s="83" customFormat="1" x14ac:dyDescent="0.25">
      <c r="A149" s="80">
        <v>9</v>
      </c>
      <c r="B149" s="81"/>
      <c r="C149" s="81">
        <v>4</v>
      </c>
      <c r="D149" s="82" t="str">
        <f>D$5</f>
        <v>Subjects asked is representative / source population &amp; participant selection clearly described</v>
      </c>
      <c r="E149" s="81">
        <v>1</v>
      </c>
      <c r="F149" s="82"/>
    </row>
    <row r="150" spans="1:6" s="83" customFormat="1" x14ac:dyDescent="0.25">
      <c r="A150" s="80">
        <v>9</v>
      </c>
      <c r="B150" s="81"/>
      <c r="C150" s="81">
        <v>5</v>
      </c>
      <c r="D150" s="82" t="str">
        <f>D$6</f>
        <v>Subjects participating is representative / proportion of those asked who agreed should be stated</v>
      </c>
      <c r="E150" s="81">
        <v>0</v>
      </c>
      <c r="F150" s="102" t="s">
        <v>314</v>
      </c>
    </row>
    <row r="151" spans="1:6" s="83" customFormat="1" x14ac:dyDescent="0.25">
      <c r="A151" s="80">
        <v>9</v>
      </c>
      <c r="B151" s="81"/>
      <c r="C151" s="81">
        <v>6</v>
      </c>
      <c r="D151" s="82" t="str">
        <f>D$7</f>
        <v>Participants recruited from the same population</v>
      </c>
      <c r="E151" s="81">
        <v>1</v>
      </c>
      <c r="F151" s="82"/>
    </row>
    <row r="152" spans="1:6" s="83" customFormat="1" x14ac:dyDescent="0.25">
      <c r="A152" s="80">
        <v>9</v>
      </c>
      <c r="B152" s="81"/>
      <c r="C152" s="81">
        <v>7</v>
      </c>
      <c r="D152" s="82" t="str">
        <f>D$8</f>
        <v>Participants recruited within the same time window</v>
      </c>
      <c r="E152" s="81">
        <v>0</v>
      </c>
      <c r="F152" s="82"/>
    </row>
    <row r="153" spans="1:6" s="83" customFormat="1" x14ac:dyDescent="0.25">
      <c r="A153" s="80">
        <v>9</v>
      </c>
      <c r="B153" s="81"/>
      <c r="C153" s="81">
        <v>8</v>
      </c>
      <c r="D153" s="82" t="str">
        <f>D$9</f>
        <v>Tasks and measures clearly described</v>
      </c>
      <c r="E153" s="81">
        <v>1</v>
      </c>
      <c r="F153" s="82"/>
    </row>
    <row r="154" spans="1:6" s="83" customFormat="1" x14ac:dyDescent="0.25">
      <c r="A154" s="80">
        <v>9</v>
      </c>
      <c r="B154" s="81"/>
      <c r="C154" s="81">
        <v>9</v>
      </c>
      <c r="D154" s="82" t="str">
        <f>D$10</f>
        <v>Main outcome measures used all valid and reliable</v>
      </c>
      <c r="E154" s="81">
        <v>1</v>
      </c>
      <c r="F154" s="82"/>
    </row>
    <row r="155" spans="1:6" s="83" customFormat="1" x14ac:dyDescent="0.25">
      <c r="A155" s="80">
        <v>9</v>
      </c>
      <c r="B155" s="81"/>
      <c r="C155" s="81">
        <v>10</v>
      </c>
      <c r="D155" s="82" t="str">
        <f>D$11</f>
        <v>Participant engagement with the experimental task assessed</v>
      </c>
      <c r="E155" s="81">
        <v>0</v>
      </c>
      <c r="F155" s="103" t="s">
        <v>309</v>
      </c>
    </row>
    <row r="156" spans="1:6" s="83" customFormat="1" x14ac:dyDescent="0.25">
      <c r="A156" s="80">
        <v>9</v>
      </c>
      <c r="B156" s="81"/>
      <c r="C156" s="81">
        <v>11</v>
      </c>
      <c r="D156" s="82" t="str">
        <f>D$12</f>
        <v>Consideration of principal confounders</v>
      </c>
      <c r="E156" s="81">
        <v>2</v>
      </c>
      <c r="F156" s="82"/>
    </row>
    <row r="157" spans="1:6" s="83" customFormat="1" x14ac:dyDescent="0.25">
      <c r="A157" s="80">
        <v>9</v>
      </c>
      <c r="B157" s="81"/>
      <c r="C157" s="81">
        <v>12</v>
      </c>
      <c r="D157" s="82" t="str">
        <f>D$13</f>
        <v>Appropriate use of statistical tests to assess main outcomes</v>
      </c>
      <c r="E157" s="81">
        <v>1</v>
      </c>
      <c r="F157" s="82"/>
    </row>
    <row r="158" spans="1:6" s="83" customFormat="1" x14ac:dyDescent="0.25">
      <c r="A158" s="80">
        <v>9</v>
      </c>
      <c r="B158" s="81"/>
      <c r="C158" s="81">
        <v>13</v>
      </c>
      <c r="D158" s="82" t="str">
        <f>D$14</f>
        <v>Main findings of the study clearly described</v>
      </c>
      <c r="E158" s="81">
        <v>1</v>
      </c>
      <c r="F158" s="82"/>
    </row>
    <row r="159" spans="1:6" s="83" customFormat="1" x14ac:dyDescent="0.25">
      <c r="A159" s="80">
        <v>9</v>
      </c>
      <c r="B159" s="81"/>
      <c r="C159" s="81">
        <v>14</v>
      </c>
      <c r="D159" s="82" t="str">
        <f>D$15</f>
        <v>Estimates reported for random variability of main outcomes</v>
      </c>
      <c r="E159" s="81">
        <v>1</v>
      </c>
      <c r="F159" s="82"/>
    </row>
    <row r="160" spans="1:6" s="83" customFormat="1" x14ac:dyDescent="0.25">
      <c r="A160" s="80">
        <v>9</v>
      </c>
      <c r="B160" s="81"/>
      <c r="C160" s="81">
        <v>15</v>
      </c>
      <c r="D160" s="82" t="str">
        <f>D$16</f>
        <v>Actual probability values reported</v>
      </c>
      <c r="E160" s="81">
        <v>0</v>
      </c>
      <c r="F160" s="103" t="s">
        <v>326</v>
      </c>
    </row>
    <row r="161" spans="1:6" s="83" customFormat="1" x14ac:dyDescent="0.25">
      <c r="A161" s="80">
        <v>9</v>
      </c>
      <c r="B161" s="81"/>
      <c r="C161" s="81">
        <v>16</v>
      </c>
      <c r="D161" s="82" t="str">
        <f>D$17</f>
        <v>Withdrawals and drop-outs reported in terms of numbers and/or reasons</v>
      </c>
      <c r="E161" s="81">
        <v>1</v>
      </c>
      <c r="F161" s="82"/>
    </row>
    <row r="162" spans="1:6" s="83" customFormat="1" x14ac:dyDescent="0.25">
      <c r="A162" s="80">
        <v>9</v>
      </c>
      <c r="B162" s="81"/>
      <c r="C162" s="81">
        <v>17</v>
      </c>
      <c r="D162" s="82" t="str">
        <f>D$18</f>
        <v>If any results based on data-dredging, was this made clear?</v>
      </c>
      <c r="E162" s="81">
        <v>0</v>
      </c>
      <c r="F162" s="102" t="s">
        <v>315</v>
      </c>
    </row>
    <row r="163" spans="1:6" s="83" customFormat="1" x14ac:dyDescent="0.25">
      <c r="A163" s="80">
        <v>9</v>
      </c>
      <c r="B163" s="81"/>
      <c r="C163" s="81">
        <v>18</v>
      </c>
      <c r="D163" s="82" t="str">
        <f>D145</f>
        <v>Power analysis reported</v>
      </c>
      <c r="E163" s="81">
        <v>0</v>
      </c>
      <c r="F163" s="103" t="s">
        <v>324</v>
      </c>
    </row>
    <row r="164" spans="1:6" s="79" customFormat="1" x14ac:dyDescent="0.25">
      <c r="A164" s="76">
        <v>10</v>
      </c>
      <c r="B164" s="86" t="s">
        <v>289</v>
      </c>
      <c r="C164" s="77">
        <v>1</v>
      </c>
      <c r="D164" s="78" t="str">
        <f>D$2</f>
        <v>Hypotheses, aims, objectives clearly identified</v>
      </c>
      <c r="E164" s="77">
        <v>1</v>
      </c>
      <c r="F164" s="78"/>
    </row>
    <row r="165" spans="1:6" s="83" customFormat="1" x14ac:dyDescent="0.25">
      <c r="A165" s="80">
        <v>10</v>
      </c>
      <c r="B165" s="81"/>
      <c r="C165" s="81">
        <v>2</v>
      </c>
      <c r="D165" s="82" t="str">
        <f>D$3</f>
        <v>Primary outcomes clearly described in intro/methods</v>
      </c>
      <c r="E165" s="81">
        <v>1</v>
      </c>
      <c r="F165" s="82"/>
    </row>
    <row r="166" spans="1:6" s="83" customFormat="1" x14ac:dyDescent="0.25">
      <c r="A166" s="80">
        <v>10</v>
      </c>
      <c r="B166" s="81"/>
      <c r="C166" s="81">
        <v>3</v>
      </c>
      <c r="D166" s="82" t="str">
        <f>D$4</f>
        <v>Participant characteristics clearly described</v>
      </c>
      <c r="E166" s="81">
        <v>0</v>
      </c>
      <c r="F166" s="102" t="s">
        <v>316</v>
      </c>
    </row>
    <row r="167" spans="1:6" s="83" customFormat="1" x14ac:dyDescent="0.25">
      <c r="A167" s="80">
        <v>10</v>
      </c>
      <c r="B167" s="81"/>
      <c r="C167" s="81">
        <v>4</v>
      </c>
      <c r="D167" s="82" t="str">
        <f>D$5</f>
        <v>Subjects asked is representative / source population &amp; participant selection clearly described</v>
      </c>
      <c r="E167" s="81">
        <v>1</v>
      </c>
      <c r="F167" s="82"/>
    </row>
    <row r="168" spans="1:6" s="83" customFormat="1" x14ac:dyDescent="0.25">
      <c r="A168" s="80">
        <v>10</v>
      </c>
      <c r="B168" s="81"/>
      <c r="C168" s="81">
        <v>5</v>
      </c>
      <c r="D168" s="82" t="str">
        <f>D$6</f>
        <v>Subjects participating is representative / proportion of those asked who agreed should be stated</v>
      </c>
      <c r="E168" s="81">
        <v>0</v>
      </c>
      <c r="F168" s="102" t="s">
        <v>314</v>
      </c>
    </row>
    <row r="169" spans="1:6" s="83" customFormat="1" x14ac:dyDescent="0.25">
      <c r="A169" s="80">
        <v>10</v>
      </c>
      <c r="B169" s="81"/>
      <c r="C169" s="81">
        <v>6</v>
      </c>
      <c r="D169" s="82" t="str">
        <f>D$7</f>
        <v>Participants recruited from the same population</v>
      </c>
      <c r="E169" s="81">
        <v>1</v>
      </c>
      <c r="F169" s="82"/>
    </row>
    <row r="170" spans="1:6" s="83" customFormat="1" x14ac:dyDescent="0.25">
      <c r="A170" s="80">
        <v>10</v>
      </c>
      <c r="B170" s="81"/>
      <c r="C170" s="81">
        <v>7</v>
      </c>
      <c r="D170" s="82" t="str">
        <f>D$8</f>
        <v>Participants recruited within the same time window</v>
      </c>
      <c r="E170" s="81">
        <v>0</v>
      </c>
      <c r="F170" s="103" t="s">
        <v>309</v>
      </c>
    </row>
    <row r="171" spans="1:6" s="83" customFormat="1" x14ac:dyDescent="0.25">
      <c r="A171" s="80">
        <v>10</v>
      </c>
      <c r="B171" s="81"/>
      <c r="C171" s="81">
        <v>8</v>
      </c>
      <c r="D171" s="82" t="str">
        <f>D$9</f>
        <v>Tasks and measures clearly described</v>
      </c>
      <c r="E171" s="81">
        <v>1</v>
      </c>
      <c r="F171" s="82"/>
    </row>
    <row r="172" spans="1:6" s="83" customFormat="1" x14ac:dyDescent="0.25">
      <c r="A172" s="80">
        <v>10</v>
      </c>
      <c r="B172" s="81"/>
      <c r="C172" s="81">
        <v>9</v>
      </c>
      <c r="D172" s="82" t="str">
        <f>D$10</f>
        <v>Main outcome measures used all valid and reliable</v>
      </c>
      <c r="E172" s="81">
        <v>0</v>
      </c>
      <c r="F172" s="102" t="s">
        <v>318</v>
      </c>
    </row>
    <row r="173" spans="1:6" s="83" customFormat="1" x14ac:dyDescent="0.25">
      <c r="A173" s="80">
        <v>10</v>
      </c>
      <c r="B173" s="81"/>
      <c r="C173" s="81">
        <v>10</v>
      </c>
      <c r="D173" s="82" t="str">
        <f>D$11</f>
        <v>Participant engagement with the experimental task assessed</v>
      </c>
      <c r="E173" s="81">
        <v>0</v>
      </c>
      <c r="F173" s="102" t="s">
        <v>309</v>
      </c>
    </row>
    <row r="174" spans="1:6" s="83" customFormat="1" x14ac:dyDescent="0.25">
      <c r="A174" s="80">
        <v>10</v>
      </c>
      <c r="B174" s="81"/>
      <c r="C174" s="81">
        <v>11</v>
      </c>
      <c r="D174" s="82" t="str">
        <f>D$12</f>
        <v>Consideration of principal confounders</v>
      </c>
      <c r="E174" s="81">
        <v>0</v>
      </c>
      <c r="F174" s="102" t="s">
        <v>317</v>
      </c>
    </row>
    <row r="175" spans="1:6" s="83" customFormat="1" x14ac:dyDescent="0.25">
      <c r="A175" s="80">
        <v>10</v>
      </c>
      <c r="B175" s="81"/>
      <c r="C175" s="81">
        <v>12</v>
      </c>
      <c r="D175" s="82" t="str">
        <f>D$13</f>
        <v>Appropriate use of statistical tests to assess main outcomes</v>
      </c>
      <c r="E175" s="81">
        <v>1</v>
      </c>
      <c r="F175" s="82"/>
    </row>
    <row r="176" spans="1:6" s="83" customFormat="1" x14ac:dyDescent="0.25">
      <c r="A176" s="80">
        <v>10</v>
      </c>
      <c r="B176" s="81"/>
      <c r="C176" s="81">
        <v>13</v>
      </c>
      <c r="D176" s="82" t="str">
        <f>D$14</f>
        <v>Main findings of the study clearly described</v>
      </c>
      <c r="E176" s="81">
        <v>1</v>
      </c>
      <c r="F176" s="82"/>
    </row>
    <row r="177" spans="1:6" s="83" customFormat="1" x14ac:dyDescent="0.25">
      <c r="A177" s="80">
        <v>10</v>
      </c>
      <c r="B177" s="81"/>
      <c r="C177" s="81">
        <v>14</v>
      </c>
      <c r="D177" s="82" t="str">
        <f>D$15</f>
        <v>Estimates reported for random variability of main outcomes</v>
      </c>
      <c r="E177" s="81">
        <v>0</v>
      </c>
      <c r="F177" s="102" t="s">
        <v>319</v>
      </c>
    </row>
    <row r="178" spans="1:6" s="83" customFormat="1" x14ac:dyDescent="0.25">
      <c r="A178" s="80">
        <v>10</v>
      </c>
      <c r="B178" s="81"/>
      <c r="C178" s="81">
        <v>15</v>
      </c>
      <c r="D178" s="82" t="str">
        <f>D$16</f>
        <v>Actual probability values reported</v>
      </c>
      <c r="E178" s="81">
        <v>0</v>
      </c>
      <c r="F178" s="103" t="s">
        <v>326</v>
      </c>
    </row>
    <row r="179" spans="1:6" s="83" customFormat="1" x14ac:dyDescent="0.25">
      <c r="A179" s="80">
        <v>10</v>
      </c>
      <c r="B179" s="81"/>
      <c r="C179" s="81">
        <v>16</v>
      </c>
      <c r="D179" s="82" t="str">
        <f>D$17</f>
        <v>Withdrawals and drop-outs reported in terms of numbers and/or reasons</v>
      </c>
      <c r="E179" s="81">
        <v>0</v>
      </c>
      <c r="F179" s="103" t="s">
        <v>325</v>
      </c>
    </row>
    <row r="180" spans="1:6" s="83" customFormat="1" x14ac:dyDescent="0.25">
      <c r="A180" s="80">
        <v>10</v>
      </c>
      <c r="B180" s="81"/>
      <c r="C180" s="81">
        <v>17</v>
      </c>
      <c r="D180" s="82" t="str">
        <f>D$18</f>
        <v>If any results based on data-dredging, was this made clear?</v>
      </c>
      <c r="E180" s="81">
        <v>1</v>
      </c>
      <c r="F180" s="82"/>
    </row>
    <row r="181" spans="1:6" s="83" customFormat="1" x14ac:dyDescent="0.25">
      <c r="A181" s="80">
        <v>10</v>
      </c>
      <c r="B181" s="81"/>
      <c r="C181" s="81">
        <v>18</v>
      </c>
      <c r="D181" s="82" t="str">
        <f>D163</f>
        <v>Power analysis reported</v>
      </c>
      <c r="E181" s="81">
        <v>0</v>
      </c>
      <c r="F181" s="103" t="s">
        <v>324</v>
      </c>
    </row>
    <row r="182" spans="1:6" s="79" customFormat="1" x14ac:dyDescent="0.25">
      <c r="A182" s="76">
        <v>11</v>
      </c>
      <c r="B182" s="85" t="s">
        <v>290</v>
      </c>
      <c r="C182" s="77">
        <v>1</v>
      </c>
      <c r="D182" s="78" t="str">
        <f>D$2</f>
        <v>Hypotheses, aims, objectives clearly identified</v>
      </c>
      <c r="E182" s="77">
        <v>1</v>
      </c>
      <c r="F182" s="78"/>
    </row>
    <row r="183" spans="1:6" s="83" customFormat="1" x14ac:dyDescent="0.25">
      <c r="A183" s="80">
        <v>11</v>
      </c>
      <c r="B183" s="81"/>
      <c r="C183" s="81">
        <v>2</v>
      </c>
      <c r="D183" s="82" t="str">
        <f>D$3</f>
        <v>Primary outcomes clearly described in intro/methods</v>
      </c>
      <c r="E183" s="81">
        <v>1</v>
      </c>
      <c r="F183" s="82"/>
    </row>
    <row r="184" spans="1:6" s="83" customFormat="1" x14ac:dyDescent="0.25">
      <c r="A184" s="80">
        <v>11</v>
      </c>
      <c r="B184" s="81"/>
      <c r="C184" s="81">
        <v>3</v>
      </c>
      <c r="D184" s="82" t="str">
        <f>D$4</f>
        <v>Participant characteristics clearly described</v>
      </c>
      <c r="E184" s="81">
        <v>1</v>
      </c>
      <c r="F184" s="82"/>
    </row>
    <row r="185" spans="1:6" s="83" customFormat="1" x14ac:dyDescent="0.25">
      <c r="A185" s="80">
        <v>11</v>
      </c>
      <c r="B185" s="81"/>
      <c r="C185" s="81">
        <v>4</v>
      </c>
      <c r="D185" s="82" t="str">
        <f>D$5</f>
        <v>Subjects asked is representative / source population &amp; participant selection clearly described</v>
      </c>
      <c r="E185" s="81">
        <v>1</v>
      </c>
      <c r="F185" s="82"/>
    </row>
    <row r="186" spans="1:6" s="83" customFormat="1" x14ac:dyDescent="0.25">
      <c r="A186" s="80">
        <v>11</v>
      </c>
      <c r="B186" s="81"/>
      <c r="C186" s="81">
        <v>5</v>
      </c>
      <c r="D186" s="82" t="str">
        <f>D$6</f>
        <v>Subjects participating is representative / proportion of those asked who agreed should be stated</v>
      </c>
      <c r="E186" s="81">
        <v>1</v>
      </c>
      <c r="F186" s="82"/>
    </row>
    <row r="187" spans="1:6" s="83" customFormat="1" x14ac:dyDescent="0.25">
      <c r="A187" s="80">
        <v>11</v>
      </c>
      <c r="B187" s="81"/>
      <c r="C187" s="81">
        <v>6</v>
      </c>
      <c r="D187" s="82" t="str">
        <f>D$7</f>
        <v>Participants recruited from the same population</v>
      </c>
      <c r="E187" s="81">
        <v>1</v>
      </c>
      <c r="F187" s="82"/>
    </row>
    <row r="188" spans="1:6" s="83" customFormat="1" x14ac:dyDescent="0.25">
      <c r="A188" s="80">
        <v>11</v>
      </c>
      <c r="B188" s="81"/>
      <c r="C188" s="81">
        <v>7</v>
      </c>
      <c r="D188" s="82" t="str">
        <f>D$8</f>
        <v>Participants recruited within the same time window</v>
      </c>
      <c r="E188" s="81">
        <v>0</v>
      </c>
      <c r="F188" s="103" t="s">
        <v>309</v>
      </c>
    </row>
    <row r="189" spans="1:6" s="83" customFormat="1" x14ac:dyDescent="0.25">
      <c r="A189" s="80">
        <v>11</v>
      </c>
      <c r="B189" s="81"/>
      <c r="C189" s="81">
        <v>8</v>
      </c>
      <c r="D189" s="82" t="str">
        <f>D$9</f>
        <v>Tasks and measures clearly described</v>
      </c>
      <c r="E189" s="81">
        <v>1</v>
      </c>
      <c r="F189" s="82"/>
    </row>
    <row r="190" spans="1:6" s="83" customFormat="1" x14ac:dyDescent="0.25">
      <c r="A190" s="80">
        <v>11</v>
      </c>
      <c r="B190" s="81"/>
      <c r="C190" s="81">
        <v>9</v>
      </c>
      <c r="D190" s="82" t="str">
        <f>D$10</f>
        <v>Main outcome measures used all valid and reliable</v>
      </c>
      <c r="E190" s="81">
        <v>1</v>
      </c>
      <c r="F190" s="82"/>
    </row>
    <row r="191" spans="1:6" s="83" customFormat="1" x14ac:dyDescent="0.25">
      <c r="A191" s="80">
        <v>11</v>
      </c>
      <c r="B191" s="81"/>
      <c r="C191" s="81">
        <v>10</v>
      </c>
      <c r="D191" s="82" t="str">
        <f>D$11</f>
        <v>Participant engagement with the experimental task assessed</v>
      </c>
      <c r="E191" s="81">
        <v>0</v>
      </c>
      <c r="F191" s="103" t="s">
        <v>309</v>
      </c>
    </row>
    <row r="192" spans="1:6" s="83" customFormat="1" x14ac:dyDescent="0.25">
      <c r="A192" s="80">
        <v>11</v>
      </c>
      <c r="B192" s="81"/>
      <c r="C192" s="81">
        <v>11</v>
      </c>
      <c r="D192" s="82" t="str">
        <f>D$12</f>
        <v>Consideration of principal confounders</v>
      </c>
      <c r="E192" s="81">
        <v>1</v>
      </c>
      <c r="F192" s="102" t="s">
        <v>308</v>
      </c>
    </row>
    <row r="193" spans="1:6" s="83" customFormat="1" x14ac:dyDescent="0.25">
      <c r="A193" s="80">
        <v>11</v>
      </c>
      <c r="B193" s="81"/>
      <c r="C193" s="81">
        <v>12</v>
      </c>
      <c r="D193" s="82" t="str">
        <f>D$13</f>
        <v>Appropriate use of statistical tests to assess main outcomes</v>
      </c>
      <c r="E193" s="81">
        <v>1</v>
      </c>
      <c r="F193" s="82"/>
    </row>
    <row r="194" spans="1:6" s="83" customFormat="1" x14ac:dyDescent="0.25">
      <c r="A194" s="80">
        <v>11</v>
      </c>
      <c r="B194" s="81"/>
      <c r="C194" s="81">
        <v>13</v>
      </c>
      <c r="D194" s="82" t="str">
        <f>D$14</f>
        <v>Main findings of the study clearly described</v>
      </c>
      <c r="E194" s="81">
        <v>1</v>
      </c>
      <c r="F194" s="82"/>
    </row>
    <row r="195" spans="1:6" s="83" customFormat="1" x14ac:dyDescent="0.25">
      <c r="A195" s="80">
        <v>11</v>
      </c>
      <c r="B195" s="81"/>
      <c r="C195" s="81">
        <v>14</v>
      </c>
      <c r="D195" s="82" t="str">
        <f>D$15</f>
        <v>Estimates reported for random variability of main outcomes</v>
      </c>
      <c r="E195" s="81">
        <v>1</v>
      </c>
      <c r="F195" s="82"/>
    </row>
    <row r="196" spans="1:6" s="83" customFormat="1" x14ac:dyDescent="0.25">
      <c r="A196" s="80">
        <v>11</v>
      </c>
      <c r="B196" s="81"/>
      <c r="C196" s="81">
        <v>15</v>
      </c>
      <c r="D196" s="82" t="str">
        <f>D$16</f>
        <v>Actual probability values reported</v>
      </c>
      <c r="E196" s="81">
        <v>0</v>
      </c>
      <c r="F196" s="103" t="s">
        <v>320</v>
      </c>
    </row>
    <row r="197" spans="1:6" s="83" customFormat="1" x14ac:dyDescent="0.25">
      <c r="A197" s="80">
        <v>11</v>
      </c>
      <c r="B197" s="81"/>
      <c r="C197" s="81">
        <v>16</v>
      </c>
      <c r="D197" s="82" t="str">
        <f>D$17</f>
        <v>Withdrawals and drop-outs reported in terms of numbers and/or reasons</v>
      </c>
      <c r="E197" s="81">
        <v>0</v>
      </c>
      <c r="F197" s="103" t="s">
        <v>325</v>
      </c>
    </row>
    <row r="198" spans="1:6" s="83" customFormat="1" x14ac:dyDescent="0.25">
      <c r="A198" s="80">
        <v>11</v>
      </c>
      <c r="B198" s="81"/>
      <c r="C198" s="81">
        <v>17</v>
      </c>
      <c r="D198" s="82" t="str">
        <f>D$18</f>
        <v>If any results based on data-dredging, was this made clear?</v>
      </c>
      <c r="E198" s="81">
        <v>1</v>
      </c>
      <c r="F198" s="82"/>
    </row>
    <row r="199" spans="1:6" s="83" customFormat="1" x14ac:dyDescent="0.25">
      <c r="A199" s="80">
        <v>11</v>
      </c>
      <c r="B199" s="81"/>
      <c r="C199" s="81">
        <v>18</v>
      </c>
      <c r="D199" s="82" t="str">
        <f>D181</f>
        <v>Power analysis reported</v>
      </c>
      <c r="E199" s="81">
        <v>1</v>
      </c>
      <c r="F199" s="82"/>
    </row>
    <row r="200" spans="1:6" s="79" customFormat="1" x14ac:dyDescent="0.25">
      <c r="A200" s="76">
        <v>12</v>
      </c>
      <c r="B200" s="85" t="s">
        <v>291</v>
      </c>
      <c r="C200" s="77">
        <v>1</v>
      </c>
      <c r="D200" s="78" t="str">
        <f>D$2</f>
        <v>Hypotheses, aims, objectives clearly identified</v>
      </c>
      <c r="E200" s="77">
        <v>1</v>
      </c>
      <c r="F200" s="78"/>
    </row>
    <row r="201" spans="1:6" s="83" customFormat="1" x14ac:dyDescent="0.25">
      <c r="A201" s="80">
        <v>12</v>
      </c>
      <c r="B201" s="81"/>
      <c r="C201" s="81">
        <v>2</v>
      </c>
      <c r="D201" s="82" t="str">
        <f>D$3</f>
        <v>Primary outcomes clearly described in intro/methods</v>
      </c>
      <c r="E201" s="81">
        <v>1</v>
      </c>
      <c r="F201" s="82"/>
    </row>
    <row r="202" spans="1:6" s="83" customFormat="1" x14ac:dyDescent="0.25">
      <c r="A202" s="80">
        <v>12</v>
      </c>
      <c r="B202" s="81"/>
      <c r="C202" s="81">
        <v>3</v>
      </c>
      <c r="D202" s="82" t="str">
        <f>D$4</f>
        <v>Participant characteristics clearly described</v>
      </c>
      <c r="E202" s="81">
        <v>1</v>
      </c>
      <c r="F202" s="82"/>
    </row>
    <row r="203" spans="1:6" s="83" customFormat="1" x14ac:dyDescent="0.25">
      <c r="A203" s="80">
        <v>12</v>
      </c>
      <c r="B203" s="81"/>
      <c r="C203" s="81">
        <v>4</v>
      </c>
      <c r="D203" s="82" t="str">
        <f>D$5</f>
        <v>Subjects asked is representative / source population &amp; participant selection clearly described</v>
      </c>
      <c r="E203" s="81">
        <v>1</v>
      </c>
      <c r="F203" s="82"/>
    </row>
    <row r="204" spans="1:6" s="83" customFormat="1" x14ac:dyDescent="0.25">
      <c r="A204" s="80">
        <v>12</v>
      </c>
      <c r="B204" s="81"/>
      <c r="C204" s="81">
        <v>5</v>
      </c>
      <c r="D204" s="82" t="str">
        <f>D$6</f>
        <v>Subjects participating is representative / proportion of those asked who agreed should be stated</v>
      </c>
      <c r="E204" s="81">
        <v>1</v>
      </c>
      <c r="F204" s="82"/>
    </row>
    <row r="205" spans="1:6" s="83" customFormat="1" x14ac:dyDescent="0.25">
      <c r="A205" s="80">
        <v>12</v>
      </c>
      <c r="B205" s="81"/>
      <c r="C205" s="81">
        <v>6</v>
      </c>
      <c r="D205" s="82" t="str">
        <f>D$7</f>
        <v>Participants recruited from the same population</v>
      </c>
      <c r="E205" s="81">
        <v>1</v>
      </c>
      <c r="F205" s="82"/>
    </row>
    <row r="206" spans="1:6" s="83" customFormat="1" x14ac:dyDescent="0.25">
      <c r="A206" s="80">
        <v>12</v>
      </c>
      <c r="B206" s="81"/>
      <c r="C206" s="81">
        <v>7</v>
      </c>
      <c r="D206" s="82" t="str">
        <f>D$8</f>
        <v>Participants recruited within the same time window</v>
      </c>
      <c r="E206" s="81">
        <v>1</v>
      </c>
      <c r="F206" s="82"/>
    </row>
    <row r="207" spans="1:6" s="83" customFormat="1" x14ac:dyDescent="0.25">
      <c r="A207" s="80">
        <v>12</v>
      </c>
      <c r="B207" s="81"/>
      <c r="C207" s="81">
        <v>8</v>
      </c>
      <c r="D207" s="82" t="str">
        <f>D$9</f>
        <v>Tasks and measures clearly described</v>
      </c>
      <c r="E207" s="81">
        <v>1</v>
      </c>
      <c r="F207" s="82"/>
    </row>
    <row r="208" spans="1:6" s="83" customFormat="1" x14ac:dyDescent="0.25">
      <c r="A208" s="80">
        <v>12</v>
      </c>
      <c r="B208" s="81"/>
      <c r="C208" s="81">
        <v>9</v>
      </c>
      <c r="D208" s="82" t="str">
        <f>D$10</f>
        <v>Main outcome measures used all valid and reliable</v>
      </c>
      <c r="E208" s="81">
        <v>1</v>
      </c>
      <c r="F208" s="82"/>
    </row>
    <row r="209" spans="1:6" s="83" customFormat="1" x14ac:dyDescent="0.25">
      <c r="A209" s="80">
        <v>12</v>
      </c>
      <c r="B209" s="81"/>
      <c r="C209" s="81">
        <v>10</v>
      </c>
      <c r="D209" s="82" t="str">
        <f>D$11</f>
        <v>Participant engagement with the experimental task assessed</v>
      </c>
      <c r="E209" s="81">
        <v>0</v>
      </c>
      <c r="F209" s="103" t="s">
        <v>309</v>
      </c>
    </row>
    <row r="210" spans="1:6" s="83" customFormat="1" x14ac:dyDescent="0.25">
      <c r="A210" s="80">
        <v>12</v>
      </c>
      <c r="B210" s="81"/>
      <c r="C210" s="81">
        <v>11</v>
      </c>
      <c r="D210" s="82" t="str">
        <f>D$12</f>
        <v>Consideration of principal confounders</v>
      </c>
      <c r="E210" s="81">
        <v>2</v>
      </c>
      <c r="F210" s="82"/>
    </row>
    <row r="211" spans="1:6" s="83" customFormat="1" x14ac:dyDescent="0.25">
      <c r="A211" s="80">
        <v>12</v>
      </c>
      <c r="B211" s="81"/>
      <c r="C211" s="81">
        <v>12</v>
      </c>
      <c r="D211" s="82" t="str">
        <f>D$13</f>
        <v>Appropriate use of statistical tests to assess main outcomes</v>
      </c>
      <c r="E211" s="81">
        <v>1</v>
      </c>
      <c r="F211" s="82"/>
    </row>
    <row r="212" spans="1:6" s="83" customFormat="1" x14ac:dyDescent="0.25">
      <c r="A212" s="80">
        <v>12</v>
      </c>
      <c r="B212" s="81"/>
      <c r="C212" s="81">
        <v>13</v>
      </c>
      <c r="D212" s="82" t="str">
        <f>D$14</f>
        <v>Main findings of the study clearly described</v>
      </c>
      <c r="E212" s="81">
        <v>1</v>
      </c>
      <c r="F212" s="82"/>
    </row>
    <row r="213" spans="1:6" s="83" customFormat="1" x14ac:dyDescent="0.25">
      <c r="A213" s="80">
        <v>12</v>
      </c>
      <c r="B213" s="81"/>
      <c r="C213" s="81">
        <v>14</v>
      </c>
      <c r="D213" s="82" t="str">
        <f>D$15</f>
        <v>Estimates reported for random variability of main outcomes</v>
      </c>
      <c r="E213" s="81">
        <v>1</v>
      </c>
      <c r="F213" s="82"/>
    </row>
    <row r="214" spans="1:6" s="83" customFormat="1" x14ac:dyDescent="0.25">
      <c r="A214" s="80">
        <v>12</v>
      </c>
      <c r="B214" s="81"/>
      <c r="C214" s="81">
        <v>15</v>
      </c>
      <c r="D214" s="82" t="str">
        <f>D$16</f>
        <v>Actual probability values reported</v>
      </c>
      <c r="E214" s="81">
        <v>0</v>
      </c>
      <c r="F214" s="103" t="s">
        <v>321</v>
      </c>
    </row>
    <row r="215" spans="1:6" s="83" customFormat="1" x14ac:dyDescent="0.25">
      <c r="A215" s="80">
        <v>12</v>
      </c>
      <c r="B215" s="81"/>
      <c r="C215" s="81">
        <v>16</v>
      </c>
      <c r="D215" s="82" t="str">
        <f>D$17</f>
        <v>Withdrawals and drop-outs reported in terms of numbers and/or reasons</v>
      </c>
      <c r="E215" s="81">
        <v>1</v>
      </c>
      <c r="F215" s="82"/>
    </row>
    <row r="216" spans="1:6" s="83" customFormat="1" x14ac:dyDescent="0.25">
      <c r="A216" s="80">
        <v>12</v>
      </c>
      <c r="B216" s="81"/>
      <c r="C216" s="81">
        <v>17</v>
      </c>
      <c r="D216" s="82" t="str">
        <f>D$18</f>
        <v>If any results based on data-dredging, was this made clear?</v>
      </c>
      <c r="E216" s="81">
        <v>1</v>
      </c>
      <c r="F216" s="82"/>
    </row>
    <row r="217" spans="1:6" s="83" customFormat="1" x14ac:dyDescent="0.25">
      <c r="A217" s="80">
        <v>12</v>
      </c>
      <c r="B217" s="81"/>
      <c r="C217" s="81">
        <v>18</v>
      </c>
      <c r="D217" s="82" t="str">
        <f>D199</f>
        <v>Power analysis reported</v>
      </c>
      <c r="E217" s="81">
        <v>0</v>
      </c>
      <c r="F217" s="103" t="s">
        <v>322</v>
      </c>
    </row>
    <row r="218" spans="1:6" s="79" customFormat="1" x14ac:dyDescent="0.25">
      <c r="A218" s="76">
        <v>13</v>
      </c>
      <c r="B218" s="51" t="s">
        <v>52</v>
      </c>
      <c r="C218" s="77">
        <v>1</v>
      </c>
      <c r="D218" s="78" t="str">
        <f>D$2</f>
        <v>Hypotheses, aims, objectives clearly identified</v>
      </c>
      <c r="E218" s="77">
        <v>1</v>
      </c>
      <c r="F218" s="78"/>
    </row>
    <row r="219" spans="1:6" s="83" customFormat="1" x14ac:dyDescent="0.25">
      <c r="A219" s="80">
        <v>13</v>
      </c>
      <c r="B219" s="81"/>
      <c r="C219" s="81">
        <v>2</v>
      </c>
      <c r="D219" s="82" t="str">
        <f>D$3</f>
        <v>Primary outcomes clearly described in intro/methods</v>
      </c>
      <c r="E219" s="81">
        <v>1</v>
      </c>
      <c r="F219" s="82"/>
    </row>
    <row r="220" spans="1:6" s="83" customFormat="1" x14ac:dyDescent="0.25">
      <c r="A220" s="80">
        <v>13</v>
      </c>
      <c r="B220" s="81"/>
      <c r="C220" s="81">
        <v>3</v>
      </c>
      <c r="D220" s="82" t="str">
        <f>D$4</f>
        <v>Participant characteristics clearly described</v>
      </c>
      <c r="E220" s="81">
        <v>1</v>
      </c>
      <c r="F220" s="82"/>
    </row>
    <row r="221" spans="1:6" s="83" customFormat="1" x14ac:dyDescent="0.25">
      <c r="A221" s="80">
        <v>13</v>
      </c>
      <c r="B221" s="81"/>
      <c r="C221" s="81">
        <v>4</v>
      </c>
      <c r="D221" s="82" t="str">
        <f>D$5</f>
        <v>Subjects asked is representative / source population &amp; participant selection clearly described</v>
      </c>
      <c r="E221" s="81">
        <v>0</v>
      </c>
      <c r="F221" s="103" t="s">
        <v>323</v>
      </c>
    </row>
    <row r="222" spans="1:6" s="83" customFormat="1" x14ac:dyDescent="0.25">
      <c r="A222" s="80">
        <v>13</v>
      </c>
      <c r="B222" s="81"/>
      <c r="C222" s="81">
        <v>5</v>
      </c>
      <c r="D222" s="82" t="str">
        <f>D$6</f>
        <v>Subjects participating is representative / proportion of those asked who agreed should be stated</v>
      </c>
      <c r="E222" s="81">
        <v>1</v>
      </c>
      <c r="F222" s="82"/>
    </row>
    <row r="223" spans="1:6" s="83" customFormat="1" x14ac:dyDescent="0.25">
      <c r="A223" s="80">
        <v>13</v>
      </c>
      <c r="B223" s="81"/>
      <c r="C223" s="81">
        <v>6</v>
      </c>
      <c r="D223" s="82" t="str">
        <f>D$7</f>
        <v>Participants recruited from the same population</v>
      </c>
      <c r="E223" s="81">
        <v>0</v>
      </c>
      <c r="F223" s="103" t="s">
        <v>309</v>
      </c>
    </row>
    <row r="224" spans="1:6" s="83" customFormat="1" x14ac:dyDescent="0.25">
      <c r="A224" s="80">
        <v>13</v>
      </c>
      <c r="B224" s="81"/>
      <c r="C224" s="81">
        <v>7</v>
      </c>
      <c r="D224" s="82" t="str">
        <f>D$8</f>
        <v>Participants recruited within the same time window</v>
      </c>
      <c r="E224" s="81">
        <v>0</v>
      </c>
      <c r="F224" s="103" t="s">
        <v>309</v>
      </c>
    </row>
    <row r="225" spans="1:6" s="83" customFormat="1" x14ac:dyDescent="0.25">
      <c r="A225" s="80">
        <v>13</v>
      </c>
      <c r="B225" s="81"/>
      <c r="C225" s="81">
        <v>8</v>
      </c>
      <c r="D225" s="82" t="str">
        <f>D$9</f>
        <v>Tasks and measures clearly described</v>
      </c>
      <c r="E225" s="81">
        <v>1</v>
      </c>
      <c r="F225" s="82"/>
    </row>
    <row r="226" spans="1:6" s="83" customFormat="1" x14ac:dyDescent="0.25">
      <c r="A226" s="80">
        <v>13</v>
      </c>
      <c r="B226" s="81"/>
      <c r="C226" s="81">
        <v>9</v>
      </c>
      <c r="D226" s="82" t="str">
        <f>D$10</f>
        <v>Main outcome measures used all valid and reliable</v>
      </c>
      <c r="E226" s="81">
        <v>1</v>
      </c>
      <c r="F226" s="82"/>
    </row>
    <row r="227" spans="1:6" s="83" customFormat="1" x14ac:dyDescent="0.25">
      <c r="A227" s="80">
        <v>13</v>
      </c>
      <c r="B227" s="81"/>
      <c r="C227" s="81">
        <v>10</v>
      </c>
      <c r="D227" s="82" t="str">
        <f>D$11</f>
        <v>Participant engagement with the experimental task assessed</v>
      </c>
      <c r="E227" s="81">
        <v>0</v>
      </c>
      <c r="F227" s="103" t="s">
        <v>309</v>
      </c>
    </row>
    <row r="228" spans="1:6" s="83" customFormat="1" x14ac:dyDescent="0.25">
      <c r="A228" s="80">
        <v>13</v>
      </c>
      <c r="B228" s="81"/>
      <c r="C228" s="81">
        <v>11</v>
      </c>
      <c r="D228" s="82" t="str">
        <f>D$12</f>
        <v>Consideration of principal confounders</v>
      </c>
      <c r="E228" s="81">
        <v>2</v>
      </c>
      <c r="F228" s="82"/>
    </row>
    <row r="229" spans="1:6" s="83" customFormat="1" x14ac:dyDescent="0.25">
      <c r="A229" s="80">
        <v>13</v>
      </c>
      <c r="B229" s="81"/>
      <c r="C229" s="81">
        <v>12</v>
      </c>
      <c r="D229" s="82" t="str">
        <f>D$13</f>
        <v>Appropriate use of statistical tests to assess main outcomes</v>
      </c>
      <c r="E229" s="81">
        <v>1</v>
      </c>
      <c r="F229" s="82"/>
    </row>
    <row r="230" spans="1:6" s="83" customFormat="1" x14ac:dyDescent="0.25">
      <c r="A230" s="80">
        <v>13</v>
      </c>
      <c r="B230" s="81"/>
      <c r="C230" s="81">
        <v>13</v>
      </c>
      <c r="D230" s="82" t="str">
        <f>D$14</f>
        <v>Main findings of the study clearly described</v>
      </c>
      <c r="E230" s="81">
        <v>1</v>
      </c>
      <c r="F230" s="82"/>
    </row>
    <row r="231" spans="1:6" s="83" customFormat="1" x14ac:dyDescent="0.25">
      <c r="A231" s="80">
        <v>13</v>
      </c>
      <c r="B231" s="81"/>
      <c r="C231" s="81">
        <v>14</v>
      </c>
      <c r="D231" s="82" t="str">
        <f>D$15</f>
        <v>Estimates reported for random variability of main outcomes</v>
      </c>
      <c r="E231" s="81">
        <v>1</v>
      </c>
      <c r="F231" s="82"/>
    </row>
    <row r="232" spans="1:6" s="83" customFormat="1" x14ac:dyDescent="0.25">
      <c r="A232" s="80">
        <v>13</v>
      </c>
      <c r="B232" s="81"/>
      <c r="C232" s="81">
        <v>15</v>
      </c>
      <c r="D232" s="82" t="str">
        <f>D$16</f>
        <v>Actual probability values reported</v>
      </c>
      <c r="E232" s="81">
        <v>1</v>
      </c>
      <c r="F232" s="82"/>
    </row>
    <row r="233" spans="1:6" s="83" customFormat="1" x14ac:dyDescent="0.25">
      <c r="A233" s="80">
        <v>13</v>
      </c>
      <c r="B233" s="81"/>
      <c r="C233" s="81">
        <v>16</v>
      </c>
      <c r="D233" s="82" t="str">
        <f>D$17</f>
        <v>Withdrawals and drop-outs reported in terms of numbers and/or reasons</v>
      </c>
      <c r="E233" s="81">
        <v>2</v>
      </c>
      <c r="F233" s="82"/>
    </row>
    <row r="234" spans="1:6" s="83" customFormat="1" x14ac:dyDescent="0.25">
      <c r="A234" s="80">
        <v>13</v>
      </c>
      <c r="B234" s="81"/>
      <c r="C234" s="81">
        <v>17</v>
      </c>
      <c r="D234" s="82" t="str">
        <f>D$18</f>
        <v>If any results based on data-dredging, was this made clear?</v>
      </c>
      <c r="E234" s="81">
        <v>1</v>
      </c>
      <c r="F234" s="82"/>
    </row>
    <row r="235" spans="1:6" s="83" customFormat="1" x14ac:dyDescent="0.25">
      <c r="A235" s="80">
        <v>13</v>
      </c>
      <c r="B235" s="81"/>
      <c r="C235" s="81">
        <v>18</v>
      </c>
      <c r="D235" s="82" t="str">
        <f>D217</f>
        <v>Power analysis reported</v>
      </c>
      <c r="E235" s="81">
        <v>0</v>
      </c>
      <c r="F235" s="103" t="s">
        <v>324</v>
      </c>
    </row>
    <row r="236" spans="1:6" s="79" customFormat="1" x14ac:dyDescent="0.25">
      <c r="A236" s="76">
        <v>14</v>
      </c>
      <c r="B236" s="51" t="s">
        <v>62</v>
      </c>
      <c r="C236" s="77">
        <v>1</v>
      </c>
      <c r="D236" s="78" t="str">
        <f>D$2</f>
        <v>Hypotheses, aims, objectives clearly identified</v>
      </c>
      <c r="E236" s="77">
        <v>1</v>
      </c>
      <c r="F236" s="78"/>
    </row>
    <row r="237" spans="1:6" s="83" customFormat="1" x14ac:dyDescent="0.25">
      <c r="A237" s="80">
        <v>14</v>
      </c>
      <c r="B237" s="81"/>
      <c r="C237" s="81">
        <v>2</v>
      </c>
      <c r="D237" s="82" t="str">
        <f>D$3</f>
        <v>Primary outcomes clearly described in intro/methods</v>
      </c>
      <c r="E237" s="81">
        <v>1</v>
      </c>
      <c r="F237" s="82"/>
    </row>
    <row r="238" spans="1:6" s="83" customFormat="1" x14ac:dyDescent="0.25">
      <c r="A238" s="80">
        <v>14</v>
      </c>
      <c r="B238" s="81"/>
      <c r="C238" s="81">
        <v>3</v>
      </c>
      <c r="D238" s="82" t="str">
        <f>D$4</f>
        <v>Participant characteristics clearly described</v>
      </c>
      <c r="E238" s="81">
        <v>0</v>
      </c>
      <c r="F238" s="103" t="s">
        <v>327</v>
      </c>
    </row>
    <row r="239" spans="1:6" s="83" customFormat="1" x14ac:dyDescent="0.25">
      <c r="A239" s="80">
        <v>14</v>
      </c>
      <c r="B239" s="81"/>
      <c r="C239" s="81">
        <v>4</v>
      </c>
      <c r="D239" s="82" t="str">
        <f>D$5</f>
        <v>Subjects asked is representative / source population &amp; participant selection clearly described</v>
      </c>
      <c r="E239" s="81">
        <v>1</v>
      </c>
      <c r="F239" s="82"/>
    </row>
    <row r="240" spans="1:6" s="83" customFormat="1" x14ac:dyDescent="0.25">
      <c r="A240" s="80">
        <v>14</v>
      </c>
      <c r="B240" s="81"/>
      <c r="C240" s="81">
        <v>5</v>
      </c>
      <c r="D240" s="82" t="str">
        <f>D$6</f>
        <v>Subjects participating is representative / proportion of those asked who agreed should be stated</v>
      </c>
      <c r="E240" s="81">
        <v>0</v>
      </c>
      <c r="F240" s="103" t="s">
        <v>309</v>
      </c>
    </row>
    <row r="241" spans="1:6" s="83" customFormat="1" x14ac:dyDescent="0.25">
      <c r="A241" s="80">
        <v>14</v>
      </c>
      <c r="B241" s="81"/>
      <c r="C241" s="81">
        <v>6</v>
      </c>
      <c r="D241" s="82" t="str">
        <f>D$7</f>
        <v>Participants recruited from the same population</v>
      </c>
      <c r="E241" s="81">
        <v>1</v>
      </c>
      <c r="F241" s="82"/>
    </row>
    <row r="242" spans="1:6" s="83" customFormat="1" x14ac:dyDescent="0.25">
      <c r="A242" s="80">
        <v>14</v>
      </c>
      <c r="B242" s="81"/>
      <c r="C242" s="81">
        <v>7</v>
      </c>
      <c r="D242" s="82" t="str">
        <f>D$8</f>
        <v>Participants recruited within the same time window</v>
      </c>
      <c r="E242" s="81">
        <v>0</v>
      </c>
      <c r="F242" s="103" t="s">
        <v>309</v>
      </c>
    </row>
    <row r="243" spans="1:6" s="83" customFormat="1" x14ac:dyDescent="0.25">
      <c r="A243" s="80">
        <v>14</v>
      </c>
      <c r="B243" s="81"/>
      <c r="C243" s="81">
        <v>8</v>
      </c>
      <c r="D243" s="82" t="str">
        <f>D$9</f>
        <v>Tasks and measures clearly described</v>
      </c>
      <c r="E243" s="81">
        <v>1</v>
      </c>
      <c r="F243" s="82"/>
    </row>
    <row r="244" spans="1:6" s="83" customFormat="1" x14ac:dyDescent="0.25">
      <c r="A244" s="80">
        <v>14</v>
      </c>
      <c r="B244" s="81"/>
      <c r="C244" s="81">
        <v>9</v>
      </c>
      <c r="D244" s="82" t="str">
        <f>D$10</f>
        <v>Main outcome measures used all valid and reliable</v>
      </c>
      <c r="E244" s="81">
        <v>1</v>
      </c>
      <c r="F244" s="82"/>
    </row>
    <row r="245" spans="1:6" s="83" customFormat="1" x14ac:dyDescent="0.25">
      <c r="A245" s="80">
        <v>14</v>
      </c>
      <c r="B245" s="81"/>
      <c r="C245" s="81">
        <v>10</v>
      </c>
      <c r="D245" s="82" t="str">
        <f>D$11</f>
        <v>Participant engagement with the experimental task assessed</v>
      </c>
      <c r="E245" s="81">
        <v>0</v>
      </c>
      <c r="F245" s="103" t="s">
        <v>309</v>
      </c>
    </row>
    <row r="246" spans="1:6" s="83" customFormat="1" x14ac:dyDescent="0.25">
      <c r="A246" s="80">
        <v>14</v>
      </c>
      <c r="B246" s="81"/>
      <c r="C246" s="81">
        <v>11</v>
      </c>
      <c r="D246" s="82" t="str">
        <f>D$12</f>
        <v>Consideration of principal confounders</v>
      </c>
      <c r="E246" s="81">
        <v>1</v>
      </c>
      <c r="F246" s="103" t="s">
        <v>328</v>
      </c>
    </row>
    <row r="247" spans="1:6" s="83" customFormat="1" x14ac:dyDescent="0.25">
      <c r="A247" s="80">
        <v>14</v>
      </c>
      <c r="B247" s="81"/>
      <c r="C247" s="81">
        <v>12</v>
      </c>
      <c r="D247" s="82" t="str">
        <f>D$13</f>
        <v>Appropriate use of statistical tests to assess main outcomes</v>
      </c>
      <c r="E247" s="81">
        <v>1</v>
      </c>
      <c r="F247" s="82"/>
    </row>
    <row r="248" spans="1:6" s="83" customFormat="1" x14ac:dyDescent="0.25">
      <c r="A248" s="80">
        <v>14</v>
      </c>
      <c r="B248" s="81"/>
      <c r="C248" s="81">
        <v>13</v>
      </c>
      <c r="D248" s="82" t="str">
        <f>D$14</f>
        <v>Main findings of the study clearly described</v>
      </c>
      <c r="E248" s="81">
        <v>1</v>
      </c>
      <c r="F248" s="82"/>
    </row>
    <row r="249" spans="1:6" s="83" customFormat="1" x14ac:dyDescent="0.25">
      <c r="A249" s="80">
        <v>14</v>
      </c>
      <c r="B249" s="81"/>
      <c r="C249" s="81">
        <v>14</v>
      </c>
      <c r="D249" s="82" t="str">
        <f>D$15</f>
        <v>Estimates reported for random variability of main outcomes</v>
      </c>
      <c r="E249" s="81">
        <v>1</v>
      </c>
      <c r="F249" s="82"/>
    </row>
    <row r="250" spans="1:6" s="83" customFormat="1" x14ac:dyDescent="0.25">
      <c r="A250" s="80">
        <v>14</v>
      </c>
      <c r="B250" s="81"/>
      <c r="C250" s="81">
        <v>15</v>
      </c>
      <c r="D250" s="82" t="str">
        <f>D$16</f>
        <v>Actual probability values reported</v>
      </c>
      <c r="E250" s="81">
        <v>0</v>
      </c>
      <c r="F250" s="103" t="s">
        <v>325</v>
      </c>
    </row>
    <row r="251" spans="1:6" s="83" customFormat="1" x14ac:dyDescent="0.25">
      <c r="A251" s="80">
        <v>14</v>
      </c>
      <c r="B251" s="81"/>
      <c r="C251" s="81">
        <v>16</v>
      </c>
      <c r="D251" s="82" t="str">
        <f>D$17</f>
        <v>Withdrawals and drop-outs reported in terms of numbers and/or reasons</v>
      </c>
      <c r="E251" s="81">
        <v>0</v>
      </c>
      <c r="F251" s="103" t="s">
        <v>309</v>
      </c>
    </row>
    <row r="252" spans="1:6" s="83" customFormat="1" x14ac:dyDescent="0.25">
      <c r="A252" s="80">
        <v>14</v>
      </c>
      <c r="B252" s="81"/>
      <c r="C252" s="81">
        <v>17</v>
      </c>
      <c r="D252" s="82" t="str">
        <f>D$18</f>
        <v>If any results based on data-dredging, was this made clear?</v>
      </c>
      <c r="E252" s="81">
        <v>1</v>
      </c>
      <c r="F252" s="82"/>
    </row>
    <row r="253" spans="1:6" s="83" customFormat="1" x14ac:dyDescent="0.25">
      <c r="A253" s="80">
        <v>14</v>
      </c>
      <c r="B253" s="81"/>
      <c r="C253" s="81">
        <v>18</v>
      </c>
      <c r="D253" s="82" t="str">
        <f>D235</f>
        <v>Power analysis reported</v>
      </c>
      <c r="E253" s="81">
        <v>0</v>
      </c>
      <c r="F253" s="103" t="s">
        <v>324</v>
      </c>
    </row>
    <row r="254" spans="1:6" s="79" customFormat="1" x14ac:dyDescent="0.25">
      <c r="A254" s="76">
        <v>15</v>
      </c>
      <c r="B254" s="51" t="s">
        <v>292</v>
      </c>
      <c r="C254" s="77">
        <v>1</v>
      </c>
      <c r="D254" s="78" t="str">
        <f>D$2</f>
        <v>Hypotheses, aims, objectives clearly identified</v>
      </c>
      <c r="E254" s="77">
        <v>1</v>
      </c>
      <c r="F254" s="78"/>
    </row>
    <row r="255" spans="1:6" s="83" customFormat="1" x14ac:dyDescent="0.25">
      <c r="A255" s="80">
        <v>15</v>
      </c>
      <c r="B255" s="81"/>
      <c r="C255" s="81">
        <v>2</v>
      </c>
      <c r="D255" s="82" t="str">
        <f>D$3</f>
        <v>Primary outcomes clearly described in intro/methods</v>
      </c>
      <c r="E255" s="81">
        <v>1</v>
      </c>
      <c r="F255" s="82"/>
    </row>
    <row r="256" spans="1:6" s="83" customFormat="1" x14ac:dyDescent="0.25">
      <c r="A256" s="80">
        <v>15</v>
      </c>
      <c r="B256" s="81"/>
      <c r="C256" s="81">
        <v>3</v>
      </c>
      <c r="D256" s="82" t="str">
        <f>D$4</f>
        <v>Participant characteristics clearly described</v>
      </c>
      <c r="E256" s="81">
        <v>1</v>
      </c>
      <c r="F256" s="82"/>
    </row>
    <row r="257" spans="1:6" s="83" customFormat="1" x14ac:dyDescent="0.25">
      <c r="A257" s="80">
        <v>15</v>
      </c>
      <c r="B257" s="81"/>
      <c r="C257" s="81">
        <v>4</v>
      </c>
      <c r="D257" s="82" t="str">
        <f>D$5</f>
        <v>Subjects asked is representative / source population &amp; participant selection clearly described</v>
      </c>
      <c r="E257" s="81">
        <v>1</v>
      </c>
      <c r="F257" s="82"/>
    </row>
    <row r="258" spans="1:6" s="83" customFormat="1" x14ac:dyDescent="0.25">
      <c r="A258" s="80">
        <v>15</v>
      </c>
      <c r="B258" s="81"/>
      <c r="C258" s="81">
        <v>5</v>
      </c>
      <c r="D258" s="82" t="str">
        <f>D$6</f>
        <v>Subjects participating is representative / proportion of those asked who agreed should be stated</v>
      </c>
      <c r="E258" s="81">
        <v>0</v>
      </c>
      <c r="F258" s="103" t="s">
        <v>309</v>
      </c>
    </row>
    <row r="259" spans="1:6" s="83" customFormat="1" x14ac:dyDescent="0.25">
      <c r="A259" s="80">
        <v>15</v>
      </c>
      <c r="B259" s="81"/>
      <c r="C259" s="81">
        <v>6</v>
      </c>
      <c r="D259" s="82" t="str">
        <f>D$7</f>
        <v>Participants recruited from the same population</v>
      </c>
      <c r="E259" s="81">
        <v>1</v>
      </c>
      <c r="F259" s="82"/>
    </row>
    <row r="260" spans="1:6" s="83" customFormat="1" x14ac:dyDescent="0.25">
      <c r="A260" s="80">
        <v>15</v>
      </c>
      <c r="B260" s="81"/>
      <c r="C260" s="81">
        <v>7</v>
      </c>
      <c r="D260" s="82" t="str">
        <f>D$8</f>
        <v>Participants recruited within the same time window</v>
      </c>
      <c r="E260" s="81">
        <v>0</v>
      </c>
      <c r="F260" s="103" t="s">
        <v>329</v>
      </c>
    </row>
    <row r="261" spans="1:6" s="83" customFormat="1" x14ac:dyDescent="0.25">
      <c r="A261" s="80">
        <v>15</v>
      </c>
      <c r="B261" s="81"/>
      <c r="C261" s="81">
        <v>8</v>
      </c>
      <c r="D261" s="82" t="str">
        <f>D$9</f>
        <v>Tasks and measures clearly described</v>
      </c>
      <c r="E261" s="81">
        <v>1</v>
      </c>
      <c r="F261" s="82"/>
    </row>
    <row r="262" spans="1:6" s="83" customFormat="1" x14ac:dyDescent="0.25">
      <c r="A262" s="80">
        <v>15</v>
      </c>
      <c r="B262" s="81"/>
      <c r="C262" s="81">
        <v>9</v>
      </c>
      <c r="D262" s="82" t="str">
        <f>D$10</f>
        <v>Main outcome measures used all valid and reliable</v>
      </c>
      <c r="E262" s="81">
        <v>1</v>
      </c>
      <c r="F262" s="82"/>
    </row>
    <row r="263" spans="1:6" s="83" customFormat="1" x14ac:dyDescent="0.25">
      <c r="A263" s="80">
        <v>15</v>
      </c>
      <c r="B263" s="81"/>
      <c r="C263" s="81">
        <v>10</v>
      </c>
      <c r="D263" s="82" t="str">
        <f>D$11</f>
        <v>Participant engagement with the experimental task assessed</v>
      </c>
      <c r="E263" s="81">
        <v>1</v>
      </c>
      <c r="F263" s="103" t="s">
        <v>330</v>
      </c>
    </row>
    <row r="264" spans="1:6" s="83" customFormat="1" x14ac:dyDescent="0.25">
      <c r="A264" s="80">
        <v>15</v>
      </c>
      <c r="B264" s="81"/>
      <c r="C264" s="81">
        <v>11</v>
      </c>
      <c r="D264" s="82" t="str">
        <f>D$12</f>
        <v>Consideration of principal confounders</v>
      </c>
      <c r="E264" s="81">
        <v>2</v>
      </c>
      <c r="F264" s="82"/>
    </row>
    <row r="265" spans="1:6" s="83" customFormat="1" x14ac:dyDescent="0.25">
      <c r="A265" s="80">
        <v>15</v>
      </c>
      <c r="B265" s="81"/>
      <c r="C265" s="81">
        <v>12</v>
      </c>
      <c r="D265" s="82" t="str">
        <f>D$13</f>
        <v>Appropriate use of statistical tests to assess main outcomes</v>
      </c>
      <c r="E265" s="81">
        <v>1</v>
      </c>
      <c r="F265" s="82"/>
    </row>
    <row r="266" spans="1:6" s="83" customFormat="1" x14ac:dyDescent="0.25">
      <c r="A266" s="80">
        <v>15</v>
      </c>
      <c r="B266" s="81"/>
      <c r="C266" s="81">
        <v>13</v>
      </c>
      <c r="D266" s="82" t="str">
        <f>D$14</f>
        <v>Main findings of the study clearly described</v>
      </c>
      <c r="E266" s="81">
        <v>1</v>
      </c>
      <c r="F266" s="82"/>
    </row>
    <row r="267" spans="1:6" s="83" customFormat="1" x14ac:dyDescent="0.25">
      <c r="A267" s="80">
        <v>15</v>
      </c>
      <c r="B267" s="81"/>
      <c r="C267" s="81">
        <v>14</v>
      </c>
      <c r="D267" s="82" t="str">
        <f>D$15</f>
        <v>Estimates reported for random variability of main outcomes</v>
      </c>
      <c r="E267" s="81">
        <v>1</v>
      </c>
      <c r="F267" s="82"/>
    </row>
    <row r="268" spans="1:6" s="83" customFormat="1" x14ac:dyDescent="0.25">
      <c r="A268" s="80">
        <v>15</v>
      </c>
      <c r="B268" s="81"/>
      <c r="C268" s="81">
        <v>15</v>
      </c>
      <c r="D268" s="82" t="str">
        <f>D$16</f>
        <v>Actual probability values reported</v>
      </c>
      <c r="E268" s="81">
        <v>0</v>
      </c>
      <c r="F268" s="103" t="s">
        <v>325</v>
      </c>
    </row>
    <row r="269" spans="1:6" s="83" customFormat="1" x14ac:dyDescent="0.25">
      <c r="A269" s="80">
        <v>15</v>
      </c>
      <c r="B269" s="81"/>
      <c r="C269" s="81">
        <v>16</v>
      </c>
      <c r="D269" s="82" t="str">
        <f>D$17</f>
        <v>Withdrawals and drop-outs reported in terms of numbers and/or reasons</v>
      </c>
      <c r="E269" s="81">
        <v>0</v>
      </c>
      <c r="F269" s="103" t="s">
        <v>309</v>
      </c>
    </row>
    <row r="270" spans="1:6" s="83" customFormat="1" x14ac:dyDescent="0.25">
      <c r="A270" s="80">
        <v>15</v>
      </c>
      <c r="B270" s="81"/>
      <c r="C270" s="81">
        <v>17</v>
      </c>
      <c r="D270" s="82" t="str">
        <f>D$18</f>
        <v>If any results based on data-dredging, was this made clear?</v>
      </c>
      <c r="E270" s="81">
        <v>1</v>
      </c>
      <c r="F270" s="103" t="s">
        <v>331</v>
      </c>
    </row>
    <row r="271" spans="1:6" s="83" customFormat="1" x14ac:dyDescent="0.25">
      <c r="A271" s="80">
        <v>15</v>
      </c>
      <c r="B271" s="81"/>
      <c r="C271" s="81">
        <v>18</v>
      </c>
      <c r="D271" s="82" t="str">
        <f>D253</f>
        <v>Power analysis reported</v>
      </c>
      <c r="E271" s="81">
        <v>0</v>
      </c>
      <c r="F271" s="103" t="s">
        <v>324</v>
      </c>
    </row>
    <row r="272" spans="1:6" s="79" customFormat="1" x14ac:dyDescent="0.25">
      <c r="A272" s="76">
        <v>16</v>
      </c>
      <c r="B272" s="51" t="s">
        <v>293</v>
      </c>
      <c r="C272" s="77">
        <v>1</v>
      </c>
      <c r="D272" s="78" t="str">
        <f>D$2</f>
        <v>Hypotheses, aims, objectives clearly identified</v>
      </c>
      <c r="E272" s="77">
        <v>1</v>
      </c>
      <c r="F272" s="78"/>
    </row>
    <row r="273" spans="1:6" s="83" customFormat="1" x14ac:dyDescent="0.25">
      <c r="A273" s="80">
        <v>16</v>
      </c>
      <c r="B273" s="81"/>
      <c r="C273" s="81">
        <v>2</v>
      </c>
      <c r="D273" s="82" t="str">
        <f>D$3</f>
        <v>Primary outcomes clearly described in intro/methods</v>
      </c>
      <c r="E273" s="81">
        <v>1</v>
      </c>
      <c r="F273" s="82"/>
    </row>
    <row r="274" spans="1:6" s="83" customFormat="1" x14ac:dyDescent="0.25">
      <c r="A274" s="80">
        <v>16</v>
      </c>
      <c r="B274" s="81"/>
      <c r="C274" s="81">
        <v>3</v>
      </c>
      <c r="D274" s="82" t="str">
        <f>D$4</f>
        <v>Participant characteristics clearly described</v>
      </c>
      <c r="E274" s="81">
        <v>1</v>
      </c>
      <c r="F274" s="82"/>
    </row>
    <row r="275" spans="1:6" s="83" customFormat="1" x14ac:dyDescent="0.25">
      <c r="A275" s="80">
        <v>16</v>
      </c>
      <c r="B275" s="81"/>
      <c r="C275" s="81">
        <v>4</v>
      </c>
      <c r="D275" s="82" t="str">
        <f>D$5</f>
        <v>Subjects asked is representative / source population &amp; participant selection clearly described</v>
      </c>
      <c r="E275" s="81">
        <v>1</v>
      </c>
      <c r="F275" s="82"/>
    </row>
    <row r="276" spans="1:6" s="83" customFormat="1" x14ac:dyDescent="0.25">
      <c r="A276" s="80">
        <v>16</v>
      </c>
      <c r="B276" s="81"/>
      <c r="C276" s="81">
        <v>5</v>
      </c>
      <c r="D276" s="82" t="str">
        <f>D$6</f>
        <v>Subjects participating is representative / proportion of those asked who agreed should be stated</v>
      </c>
      <c r="E276" s="81">
        <v>0</v>
      </c>
      <c r="F276" s="103" t="s">
        <v>309</v>
      </c>
    </row>
    <row r="277" spans="1:6" s="83" customFormat="1" x14ac:dyDescent="0.25">
      <c r="A277" s="80">
        <v>16</v>
      </c>
      <c r="B277" s="81"/>
      <c r="C277" s="81">
        <v>6</v>
      </c>
      <c r="D277" s="82" t="str">
        <f>D$7</f>
        <v>Participants recruited from the same population</v>
      </c>
      <c r="E277" s="81">
        <v>0</v>
      </c>
      <c r="F277" s="103" t="s">
        <v>332</v>
      </c>
    </row>
    <row r="278" spans="1:6" s="83" customFormat="1" x14ac:dyDescent="0.25">
      <c r="A278" s="80">
        <v>16</v>
      </c>
      <c r="B278" s="81"/>
      <c r="C278" s="81">
        <v>7</v>
      </c>
      <c r="D278" s="82" t="str">
        <f>D$8</f>
        <v>Participants recruited within the same time window</v>
      </c>
      <c r="E278" s="81">
        <v>0</v>
      </c>
      <c r="F278" s="103" t="s">
        <v>309</v>
      </c>
    </row>
    <row r="279" spans="1:6" s="83" customFormat="1" x14ac:dyDescent="0.25">
      <c r="A279" s="80">
        <v>16</v>
      </c>
      <c r="B279" s="81"/>
      <c r="C279" s="81">
        <v>8</v>
      </c>
      <c r="D279" s="82" t="str">
        <f>D$9</f>
        <v>Tasks and measures clearly described</v>
      </c>
      <c r="E279" s="81">
        <v>1</v>
      </c>
      <c r="F279" s="82"/>
    </row>
    <row r="280" spans="1:6" s="83" customFormat="1" x14ac:dyDescent="0.25">
      <c r="A280" s="80">
        <v>16</v>
      </c>
      <c r="B280" s="81"/>
      <c r="C280" s="81">
        <v>9</v>
      </c>
      <c r="D280" s="82" t="str">
        <f>D$10</f>
        <v>Main outcome measures used all valid and reliable</v>
      </c>
      <c r="E280" s="81">
        <v>1</v>
      </c>
      <c r="F280" s="82"/>
    </row>
    <row r="281" spans="1:6" s="83" customFormat="1" x14ac:dyDescent="0.25">
      <c r="A281" s="80">
        <v>16</v>
      </c>
      <c r="B281" s="81"/>
      <c r="C281" s="81">
        <v>10</v>
      </c>
      <c r="D281" s="82" t="str">
        <f>D$11</f>
        <v>Participant engagement with the experimental task assessed</v>
      </c>
      <c r="E281" s="81">
        <v>1</v>
      </c>
      <c r="F281" s="103" t="s">
        <v>333</v>
      </c>
    </row>
    <row r="282" spans="1:6" s="83" customFormat="1" x14ac:dyDescent="0.25">
      <c r="A282" s="80">
        <v>16</v>
      </c>
      <c r="B282" s="81"/>
      <c r="C282" s="81">
        <v>11</v>
      </c>
      <c r="D282" s="82" t="str">
        <f>D$12</f>
        <v>Consideration of principal confounders</v>
      </c>
      <c r="E282" s="81">
        <v>2</v>
      </c>
      <c r="F282" s="82"/>
    </row>
    <row r="283" spans="1:6" s="83" customFormat="1" x14ac:dyDescent="0.25">
      <c r="A283" s="80">
        <v>16</v>
      </c>
      <c r="B283" s="81"/>
      <c r="C283" s="81">
        <v>12</v>
      </c>
      <c r="D283" s="82" t="str">
        <f>D$13</f>
        <v>Appropriate use of statistical tests to assess main outcomes</v>
      </c>
      <c r="E283" s="81">
        <v>1</v>
      </c>
      <c r="F283" s="82"/>
    </row>
    <row r="284" spans="1:6" s="83" customFormat="1" x14ac:dyDescent="0.25">
      <c r="A284" s="80">
        <v>16</v>
      </c>
      <c r="B284" s="81"/>
      <c r="C284" s="81">
        <v>13</v>
      </c>
      <c r="D284" s="82" t="str">
        <f>D$14</f>
        <v>Main findings of the study clearly described</v>
      </c>
      <c r="E284" s="81">
        <v>1</v>
      </c>
      <c r="F284" s="82"/>
    </row>
    <row r="285" spans="1:6" s="83" customFormat="1" x14ac:dyDescent="0.25">
      <c r="A285" s="80">
        <v>16</v>
      </c>
      <c r="B285" s="81"/>
      <c r="C285" s="81">
        <v>14</v>
      </c>
      <c r="D285" s="82" t="str">
        <f>D$15</f>
        <v>Estimates reported for random variability of main outcomes</v>
      </c>
      <c r="E285" s="81">
        <v>1</v>
      </c>
      <c r="F285" s="82"/>
    </row>
    <row r="286" spans="1:6" s="83" customFormat="1" x14ac:dyDescent="0.25">
      <c r="A286" s="80">
        <v>16</v>
      </c>
      <c r="B286" s="81"/>
      <c r="C286" s="81">
        <v>15</v>
      </c>
      <c r="D286" s="82" t="str">
        <f>D$16</f>
        <v>Actual probability values reported</v>
      </c>
      <c r="E286" s="81">
        <v>1</v>
      </c>
      <c r="F286" s="82"/>
    </row>
    <row r="287" spans="1:6" s="83" customFormat="1" x14ac:dyDescent="0.25">
      <c r="A287" s="80">
        <v>16</v>
      </c>
      <c r="B287" s="81"/>
      <c r="C287" s="81">
        <v>16</v>
      </c>
      <c r="D287" s="82" t="str">
        <f>D$17</f>
        <v>Withdrawals and drop-outs reported in terms of numbers and/or reasons</v>
      </c>
      <c r="E287" s="81">
        <v>0</v>
      </c>
      <c r="F287" s="103" t="s">
        <v>309</v>
      </c>
    </row>
    <row r="288" spans="1:6" s="83" customFormat="1" x14ac:dyDescent="0.25">
      <c r="A288" s="80">
        <v>16</v>
      </c>
      <c r="B288" s="81"/>
      <c r="C288" s="81">
        <v>17</v>
      </c>
      <c r="D288" s="82" t="str">
        <f>D$18</f>
        <v>If any results based on data-dredging, was this made clear?</v>
      </c>
      <c r="E288" s="81">
        <v>0</v>
      </c>
      <c r="F288" s="103" t="s">
        <v>334</v>
      </c>
    </row>
    <row r="289" spans="1:6" s="83" customFormat="1" x14ac:dyDescent="0.25">
      <c r="A289" s="80">
        <v>16</v>
      </c>
      <c r="B289" s="81"/>
      <c r="C289" s="81">
        <v>18</v>
      </c>
      <c r="D289" s="82" t="str">
        <f>D271</f>
        <v>Power analysis reported</v>
      </c>
      <c r="E289" s="81">
        <v>0</v>
      </c>
      <c r="F289" s="103" t="s">
        <v>324</v>
      </c>
    </row>
    <row r="290" spans="1:6" s="79" customFormat="1" x14ac:dyDescent="0.25">
      <c r="A290" s="76">
        <v>17</v>
      </c>
      <c r="B290" s="109" t="s">
        <v>183</v>
      </c>
      <c r="C290" s="77">
        <v>1</v>
      </c>
      <c r="D290" s="78" t="str">
        <f>D$2</f>
        <v>Hypotheses, aims, objectives clearly identified</v>
      </c>
      <c r="E290" s="77">
        <v>1</v>
      </c>
      <c r="F290" s="78"/>
    </row>
    <row r="291" spans="1:6" s="83" customFormat="1" x14ac:dyDescent="0.25">
      <c r="A291" s="80">
        <v>17</v>
      </c>
      <c r="B291" s="81"/>
      <c r="C291" s="81">
        <v>2</v>
      </c>
      <c r="D291" s="82" t="str">
        <f>D$3</f>
        <v>Primary outcomes clearly described in intro/methods</v>
      </c>
      <c r="E291" s="81">
        <v>1</v>
      </c>
      <c r="F291" s="82"/>
    </row>
    <row r="292" spans="1:6" s="83" customFormat="1" x14ac:dyDescent="0.25">
      <c r="A292" s="80">
        <v>17</v>
      </c>
      <c r="B292" s="81"/>
      <c r="C292" s="81">
        <v>3</v>
      </c>
      <c r="D292" s="82" t="str">
        <f>D$4</f>
        <v>Participant characteristics clearly described</v>
      </c>
      <c r="E292" s="81">
        <v>1</v>
      </c>
      <c r="F292" s="82"/>
    </row>
    <row r="293" spans="1:6" s="83" customFormat="1" x14ac:dyDescent="0.25">
      <c r="A293" s="80">
        <v>17</v>
      </c>
      <c r="B293" s="81"/>
      <c r="C293" s="81">
        <v>4</v>
      </c>
      <c r="D293" s="82" t="str">
        <f>D$5</f>
        <v>Subjects asked is representative / source population &amp; participant selection clearly described</v>
      </c>
      <c r="E293" s="81">
        <v>1</v>
      </c>
      <c r="F293" s="82"/>
    </row>
    <row r="294" spans="1:6" s="83" customFormat="1" x14ac:dyDescent="0.25">
      <c r="A294" s="80">
        <v>17</v>
      </c>
      <c r="B294" s="81"/>
      <c r="C294" s="81">
        <v>5</v>
      </c>
      <c r="D294" s="82" t="str">
        <f>D$6</f>
        <v>Subjects participating is representative / proportion of those asked who agreed should be stated</v>
      </c>
      <c r="E294" s="110">
        <v>0</v>
      </c>
      <c r="F294" s="87" t="s">
        <v>309</v>
      </c>
    </row>
    <row r="295" spans="1:6" s="83" customFormat="1" x14ac:dyDescent="0.25">
      <c r="A295" s="80">
        <v>17</v>
      </c>
      <c r="B295" s="81"/>
      <c r="C295" s="81">
        <v>6</v>
      </c>
      <c r="D295" s="82" t="str">
        <f>D$7</f>
        <v>Participants recruited from the same population</v>
      </c>
      <c r="E295" s="81">
        <v>0</v>
      </c>
      <c r="F295" s="87" t="s">
        <v>309</v>
      </c>
    </row>
    <row r="296" spans="1:6" s="83" customFormat="1" x14ac:dyDescent="0.25">
      <c r="A296" s="80">
        <v>17</v>
      </c>
      <c r="B296" s="81"/>
      <c r="C296" s="81">
        <v>7</v>
      </c>
      <c r="D296" s="82" t="str">
        <f>D$8</f>
        <v>Participants recruited within the same time window</v>
      </c>
      <c r="E296" s="81">
        <v>0</v>
      </c>
      <c r="F296" s="87" t="s">
        <v>309</v>
      </c>
    </row>
    <row r="297" spans="1:6" s="83" customFormat="1" x14ac:dyDescent="0.25">
      <c r="A297" s="80">
        <v>17</v>
      </c>
      <c r="B297" s="81"/>
      <c r="C297" s="81">
        <v>8</v>
      </c>
      <c r="D297" s="82" t="str">
        <f>D$9</f>
        <v>Tasks and measures clearly described</v>
      </c>
      <c r="E297" s="81">
        <v>1</v>
      </c>
      <c r="F297" s="82"/>
    </row>
    <row r="298" spans="1:6" s="83" customFormat="1" x14ac:dyDescent="0.25">
      <c r="A298" s="80">
        <v>17</v>
      </c>
      <c r="B298" s="81"/>
      <c r="C298" s="81">
        <v>9</v>
      </c>
      <c r="D298" s="82" t="str">
        <f>D$10</f>
        <v>Main outcome measures used all valid and reliable</v>
      </c>
      <c r="E298" s="81">
        <v>1</v>
      </c>
      <c r="F298" s="82"/>
    </row>
    <row r="299" spans="1:6" s="83" customFormat="1" x14ac:dyDescent="0.25">
      <c r="A299" s="80">
        <v>17</v>
      </c>
      <c r="B299" s="81"/>
      <c r="C299" s="81">
        <v>10</v>
      </c>
      <c r="D299" s="82" t="str">
        <f>D$11</f>
        <v>Participant engagement with the experimental task assessed</v>
      </c>
      <c r="E299" s="81">
        <v>0</v>
      </c>
      <c r="F299" s="87" t="s">
        <v>335</v>
      </c>
    </row>
    <row r="300" spans="1:6" s="83" customFormat="1" x14ac:dyDescent="0.25">
      <c r="A300" s="80">
        <v>17</v>
      </c>
      <c r="B300" s="81"/>
      <c r="C300" s="81">
        <v>11</v>
      </c>
      <c r="D300" s="82" t="str">
        <f>D$12</f>
        <v>Consideration of principal confounders</v>
      </c>
      <c r="E300" s="81">
        <v>0</v>
      </c>
      <c r="F300" s="87" t="s">
        <v>336</v>
      </c>
    </row>
    <row r="301" spans="1:6" s="83" customFormat="1" x14ac:dyDescent="0.25">
      <c r="A301" s="80">
        <v>17</v>
      </c>
      <c r="B301" s="81"/>
      <c r="C301" s="81">
        <v>12</v>
      </c>
      <c r="D301" s="82" t="str">
        <f>D$13</f>
        <v>Appropriate use of statistical tests to assess main outcomes</v>
      </c>
      <c r="E301" s="81">
        <v>1</v>
      </c>
      <c r="F301" s="82"/>
    </row>
    <row r="302" spans="1:6" s="83" customFormat="1" x14ac:dyDescent="0.25">
      <c r="A302" s="80">
        <v>17</v>
      </c>
      <c r="B302" s="81"/>
      <c r="C302" s="81">
        <v>13</v>
      </c>
      <c r="D302" s="82" t="str">
        <f>D$14</f>
        <v>Main findings of the study clearly described</v>
      </c>
      <c r="E302" s="81">
        <v>1</v>
      </c>
      <c r="F302" s="82"/>
    </row>
    <row r="303" spans="1:6" s="83" customFormat="1" x14ac:dyDescent="0.25">
      <c r="A303" s="80">
        <v>17</v>
      </c>
      <c r="B303" s="81"/>
      <c r="C303" s="81">
        <v>14</v>
      </c>
      <c r="D303" s="82" t="str">
        <f>D$15</f>
        <v>Estimates reported for random variability of main outcomes</v>
      </c>
      <c r="E303" s="81">
        <v>1</v>
      </c>
      <c r="F303" s="82"/>
    </row>
    <row r="304" spans="1:6" s="83" customFormat="1" x14ac:dyDescent="0.25">
      <c r="A304" s="80">
        <v>17</v>
      </c>
      <c r="B304" s="81"/>
      <c r="C304" s="81">
        <v>15</v>
      </c>
      <c r="D304" s="82" t="str">
        <f>D$16</f>
        <v>Actual probability values reported</v>
      </c>
      <c r="E304" s="81">
        <v>1</v>
      </c>
      <c r="F304" s="82"/>
    </row>
    <row r="305" spans="1:6" s="83" customFormat="1" x14ac:dyDescent="0.25">
      <c r="A305" s="80">
        <v>17</v>
      </c>
      <c r="B305" s="81"/>
      <c r="C305" s="81">
        <v>16</v>
      </c>
      <c r="D305" s="82" t="str">
        <f>D$17</f>
        <v>Withdrawals and drop-outs reported in terms of numbers and/or reasons</v>
      </c>
      <c r="E305" s="81">
        <v>0</v>
      </c>
      <c r="F305" s="87" t="s">
        <v>325</v>
      </c>
    </row>
    <row r="306" spans="1:6" s="83" customFormat="1" x14ac:dyDescent="0.25">
      <c r="A306" s="80">
        <v>17</v>
      </c>
      <c r="B306" s="81"/>
      <c r="C306" s="81">
        <v>17</v>
      </c>
      <c r="D306" s="82" t="str">
        <f>D$18</f>
        <v>If any results based on data-dredging, was this made clear?</v>
      </c>
      <c r="E306" s="81">
        <v>1</v>
      </c>
      <c r="F306" s="82"/>
    </row>
    <row r="307" spans="1:6" s="83" customFormat="1" x14ac:dyDescent="0.25">
      <c r="A307" s="80">
        <v>17</v>
      </c>
      <c r="B307" s="81"/>
      <c r="C307" s="81">
        <v>18</v>
      </c>
      <c r="D307" s="82" t="str">
        <f>D289</f>
        <v>Power analysis reported</v>
      </c>
      <c r="E307" s="81">
        <v>0</v>
      </c>
      <c r="F307" s="87" t="s">
        <v>324</v>
      </c>
    </row>
    <row r="308" spans="1:6" s="79" customFormat="1" x14ac:dyDescent="0.25">
      <c r="A308" s="76">
        <v>18</v>
      </c>
      <c r="B308" s="54" t="s">
        <v>116</v>
      </c>
      <c r="C308" s="77">
        <v>1</v>
      </c>
      <c r="D308" s="78" t="str">
        <f>D$2</f>
        <v>Hypotheses, aims, objectives clearly identified</v>
      </c>
      <c r="E308" s="77">
        <v>1</v>
      </c>
      <c r="F308" s="78"/>
    </row>
    <row r="309" spans="1:6" s="83" customFormat="1" x14ac:dyDescent="0.25">
      <c r="A309" s="80">
        <v>18</v>
      </c>
      <c r="B309" s="81"/>
      <c r="C309" s="81">
        <v>2</v>
      </c>
      <c r="D309" s="82" t="str">
        <f>D$3</f>
        <v>Primary outcomes clearly described in intro/methods</v>
      </c>
      <c r="E309" s="81">
        <v>1</v>
      </c>
      <c r="F309" s="82"/>
    </row>
    <row r="310" spans="1:6" s="83" customFormat="1" x14ac:dyDescent="0.25">
      <c r="A310" s="80">
        <v>18</v>
      </c>
      <c r="B310" s="81"/>
      <c r="C310" s="81">
        <v>3</v>
      </c>
      <c r="D310" s="82" t="str">
        <f>D$4</f>
        <v>Participant characteristics clearly described</v>
      </c>
      <c r="E310" s="81">
        <v>0</v>
      </c>
      <c r="F310" s="87" t="s">
        <v>337</v>
      </c>
    </row>
    <row r="311" spans="1:6" s="83" customFormat="1" x14ac:dyDescent="0.25">
      <c r="A311" s="80">
        <v>18</v>
      </c>
      <c r="B311" s="81"/>
      <c r="C311" s="81">
        <v>4</v>
      </c>
      <c r="D311" s="82" t="str">
        <f>D$5</f>
        <v>Subjects asked is representative / source population &amp; participant selection clearly described</v>
      </c>
      <c r="E311" s="81">
        <v>1</v>
      </c>
      <c r="F311" s="82"/>
    </row>
    <row r="312" spans="1:6" s="83" customFormat="1" x14ac:dyDescent="0.25">
      <c r="A312" s="80">
        <v>18</v>
      </c>
      <c r="B312" s="81"/>
      <c r="C312" s="81">
        <v>5</v>
      </c>
      <c r="D312" s="82" t="str">
        <f>D$6</f>
        <v>Subjects participating is representative / proportion of those asked who agreed should be stated</v>
      </c>
      <c r="E312" s="81">
        <v>0</v>
      </c>
      <c r="F312" s="87" t="s">
        <v>309</v>
      </c>
    </row>
    <row r="313" spans="1:6" s="83" customFormat="1" x14ac:dyDescent="0.25">
      <c r="A313" s="80">
        <v>18</v>
      </c>
      <c r="B313" s="81"/>
      <c r="C313" s="81">
        <v>6</v>
      </c>
      <c r="D313" s="82" t="str">
        <f>D$7</f>
        <v>Participants recruited from the same population</v>
      </c>
      <c r="E313" s="81">
        <v>1</v>
      </c>
      <c r="F313" s="82"/>
    </row>
    <row r="314" spans="1:6" s="83" customFormat="1" x14ac:dyDescent="0.25">
      <c r="A314" s="80">
        <v>18</v>
      </c>
      <c r="B314" s="81"/>
      <c r="C314" s="81">
        <v>7</v>
      </c>
      <c r="D314" s="82" t="str">
        <f>D$8</f>
        <v>Participants recruited within the same time window</v>
      </c>
      <c r="E314" s="81">
        <v>0</v>
      </c>
      <c r="F314" s="87" t="s">
        <v>309</v>
      </c>
    </row>
    <row r="315" spans="1:6" s="83" customFormat="1" x14ac:dyDescent="0.25">
      <c r="A315" s="80">
        <v>18</v>
      </c>
      <c r="B315" s="81"/>
      <c r="C315" s="81">
        <v>8</v>
      </c>
      <c r="D315" s="82" t="str">
        <f>D$9</f>
        <v>Tasks and measures clearly described</v>
      </c>
      <c r="E315" s="81">
        <v>1</v>
      </c>
      <c r="F315" s="82"/>
    </row>
    <row r="316" spans="1:6" s="83" customFormat="1" x14ac:dyDescent="0.25">
      <c r="A316" s="80">
        <v>18</v>
      </c>
      <c r="B316" s="81"/>
      <c r="C316" s="81">
        <v>9</v>
      </c>
      <c r="D316" s="82" t="str">
        <f>D$10</f>
        <v>Main outcome measures used all valid and reliable</v>
      </c>
      <c r="E316" s="81">
        <v>1</v>
      </c>
      <c r="F316" s="82"/>
    </row>
    <row r="317" spans="1:6" s="83" customFormat="1" x14ac:dyDescent="0.25">
      <c r="A317" s="80">
        <v>18</v>
      </c>
      <c r="B317" s="81"/>
      <c r="C317" s="81">
        <v>10</v>
      </c>
      <c r="D317" s="82" t="str">
        <f>D$11</f>
        <v>Participant engagement with the experimental task assessed</v>
      </c>
      <c r="E317" s="81">
        <v>1</v>
      </c>
      <c r="F317" s="87" t="s">
        <v>338</v>
      </c>
    </row>
    <row r="318" spans="1:6" s="83" customFormat="1" x14ac:dyDescent="0.25">
      <c r="A318" s="80">
        <v>18</v>
      </c>
      <c r="B318" s="81"/>
      <c r="C318" s="81">
        <v>11</v>
      </c>
      <c r="D318" s="82" t="str">
        <f>D$12</f>
        <v>Consideration of principal confounders</v>
      </c>
      <c r="E318" s="81">
        <v>0</v>
      </c>
      <c r="F318" s="87" t="s">
        <v>336</v>
      </c>
    </row>
    <row r="319" spans="1:6" s="83" customFormat="1" x14ac:dyDescent="0.25">
      <c r="A319" s="80">
        <v>18</v>
      </c>
      <c r="B319" s="81"/>
      <c r="C319" s="81">
        <v>12</v>
      </c>
      <c r="D319" s="82" t="str">
        <f>D$13</f>
        <v>Appropriate use of statistical tests to assess main outcomes</v>
      </c>
      <c r="E319" s="81">
        <v>1</v>
      </c>
      <c r="F319" s="82"/>
    </row>
    <row r="320" spans="1:6" s="83" customFormat="1" x14ac:dyDescent="0.25">
      <c r="A320" s="80">
        <v>18</v>
      </c>
      <c r="B320" s="81"/>
      <c r="C320" s="81">
        <v>13</v>
      </c>
      <c r="D320" s="82" t="str">
        <f>D$14</f>
        <v>Main findings of the study clearly described</v>
      </c>
      <c r="E320" s="81">
        <v>1</v>
      </c>
      <c r="F320" s="82"/>
    </row>
    <row r="321" spans="1:6" s="83" customFormat="1" x14ac:dyDescent="0.25">
      <c r="A321" s="80">
        <v>18</v>
      </c>
      <c r="B321" s="81"/>
      <c r="C321" s="81">
        <v>14</v>
      </c>
      <c r="D321" s="82" t="str">
        <f>D$15</f>
        <v>Estimates reported for random variability of main outcomes</v>
      </c>
      <c r="E321" s="81">
        <v>1</v>
      </c>
      <c r="F321" s="82"/>
    </row>
    <row r="322" spans="1:6" s="83" customFormat="1" x14ac:dyDescent="0.25">
      <c r="A322" s="80">
        <v>18</v>
      </c>
      <c r="B322" s="81"/>
      <c r="C322" s="81">
        <v>15</v>
      </c>
      <c r="D322" s="82" t="str">
        <f>D$16</f>
        <v>Actual probability values reported</v>
      </c>
      <c r="E322" s="81">
        <v>0</v>
      </c>
      <c r="F322" s="87" t="s">
        <v>325</v>
      </c>
    </row>
    <row r="323" spans="1:6" s="83" customFormat="1" x14ac:dyDescent="0.25">
      <c r="A323" s="80">
        <v>18</v>
      </c>
      <c r="B323" s="81"/>
      <c r="C323" s="81">
        <v>16</v>
      </c>
      <c r="D323" s="82" t="str">
        <f>D$17</f>
        <v>Withdrawals and drop-outs reported in terms of numbers and/or reasons</v>
      </c>
      <c r="E323" s="81">
        <v>0</v>
      </c>
      <c r="F323" s="87" t="s">
        <v>325</v>
      </c>
    </row>
    <row r="324" spans="1:6" s="83" customFormat="1" x14ac:dyDescent="0.25">
      <c r="A324" s="80">
        <v>18</v>
      </c>
      <c r="B324" s="81"/>
      <c r="C324" s="81">
        <v>17</v>
      </c>
      <c r="D324" s="82" t="str">
        <f>D$18</f>
        <v>If any results based on data-dredging, was this made clear?</v>
      </c>
      <c r="E324" s="81">
        <v>0</v>
      </c>
      <c r="F324" s="87" t="s">
        <v>334</v>
      </c>
    </row>
    <row r="325" spans="1:6" s="83" customFormat="1" x14ac:dyDescent="0.25">
      <c r="A325" s="80">
        <v>18</v>
      </c>
      <c r="B325" s="81"/>
      <c r="C325" s="81">
        <v>18</v>
      </c>
      <c r="D325" s="82" t="str">
        <f>D307</f>
        <v>Power analysis reported</v>
      </c>
      <c r="E325" s="81">
        <v>0</v>
      </c>
      <c r="F325" s="87" t="s">
        <v>324</v>
      </c>
    </row>
    <row r="326" spans="1:6" s="79" customFormat="1" x14ac:dyDescent="0.25">
      <c r="A326" s="76">
        <v>19</v>
      </c>
      <c r="B326" s="54" t="s">
        <v>118</v>
      </c>
      <c r="C326" s="77">
        <v>1</v>
      </c>
      <c r="D326" s="78" t="str">
        <f>D$2</f>
        <v>Hypotheses, aims, objectives clearly identified</v>
      </c>
      <c r="E326" s="77">
        <v>1</v>
      </c>
      <c r="F326" s="78"/>
    </row>
    <row r="327" spans="1:6" s="83" customFormat="1" x14ac:dyDescent="0.25">
      <c r="A327" s="80">
        <v>19</v>
      </c>
      <c r="B327" s="81"/>
      <c r="C327" s="81">
        <v>2</v>
      </c>
      <c r="D327" s="82" t="str">
        <f>D$3</f>
        <v>Primary outcomes clearly described in intro/methods</v>
      </c>
      <c r="E327" s="81">
        <v>1</v>
      </c>
      <c r="F327" s="82"/>
    </row>
    <row r="328" spans="1:6" s="83" customFormat="1" x14ac:dyDescent="0.25">
      <c r="A328" s="80">
        <v>19</v>
      </c>
      <c r="B328" s="81"/>
      <c r="C328" s="81">
        <v>3</v>
      </c>
      <c r="D328" s="82" t="str">
        <f>D$4</f>
        <v>Participant characteristics clearly described</v>
      </c>
      <c r="E328" s="81">
        <v>0</v>
      </c>
      <c r="F328" s="87" t="s">
        <v>337</v>
      </c>
    </row>
    <row r="329" spans="1:6" s="83" customFormat="1" x14ac:dyDescent="0.25">
      <c r="A329" s="80">
        <v>19</v>
      </c>
      <c r="B329" s="81"/>
      <c r="C329" s="81">
        <v>4</v>
      </c>
      <c r="D329" s="82" t="str">
        <f>D$5</f>
        <v>Subjects asked is representative / source population &amp; participant selection clearly described</v>
      </c>
      <c r="E329" s="81">
        <v>1</v>
      </c>
      <c r="F329" s="82"/>
    </row>
    <row r="330" spans="1:6" s="83" customFormat="1" x14ac:dyDescent="0.25">
      <c r="A330" s="80">
        <v>19</v>
      </c>
      <c r="B330" s="81"/>
      <c r="C330" s="81">
        <v>5</v>
      </c>
      <c r="D330" s="82" t="str">
        <f>D$6</f>
        <v>Subjects participating is representative / proportion of those asked who agreed should be stated</v>
      </c>
      <c r="E330" s="81">
        <v>0</v>
      </c>
      <c r="F330" s="87" t="s">
        <v>309</v>
      </c>
    </row>
    <row r="331" spans="1:6" s="83" customFormat="1" x14ac:dyDescent="0.25">
      <c r="A331" s="80">
        <v>19</v>
      </c>
      <c r="B331" s="81"/>
      <c r="C331" s="81">
        <v>6</v>
      </c>
      <c r="D331" s="82" t="str">
        <f>D$7</f>
        <v>Participants recruited from the same population</v>
      </c>
      <c r="E331" s="81">
        <v>1</v>
      </c>
      <c r="F331" s="82"/>
    </row>
    <row r="332" spans="1:6" s="83" customFormat="1" x14ac:dyDescent="0.25">
      <c r="A332" s="80">
        <v>19</v>
      </c>
      <c r="B332" s="81"/>
      <c r="C332" s="81">
        <v>7</v>
      </c>
      <c r="D332" s="82" t="str">
        <f>D$8</f>
        <v>Participants recruited within the same time window</v>
      </c>
      <c r="E332" s="81">
        <v>0</v>
      </c>
      <c r="F332" s="87" t="s">
        <v>309</v>
      </c>
    </row>
    <row r="333" spans="1:6" s="83" customFormat="1" x14ac:dyDescent="0.25">
      <c r="A333" s="80">
        <v>19</v>
      </c>
      <c r="B333" s="81"/>
      <c r="C333" s="81">
        <v>8</v>
      </c>
      <c r="D333" s="82" t="str">
        <f>D$9</f>
        <v>Tasks and measures clearly described</v>
      </c>
      <c r="E333" s="81">
        <v>1</v>
      </c>
      <c r="F333" s="82"/>
    </row>
    <row r="334" spans="1:6" s="83" customFormat="1" x14ac:dyDescent="0.25">
      <c r="A334" s="80">
        <v>19</v>
      </c>
      <c r="B334" s="81"/>
      <c r="C334" s="81">
        <v>9</v>
      </c>
      <c r="D334" s="82" t="str">
        <f>D$10</f>
        <v>Main outcome measures used all valid and reliable</v>
      </c>
      <c r="E334" s="81">
        <v>1</v>
      </c>
      <c r="F334" s="82"/>
    </row>
    <row r="335" spans="1:6" s="83" customFormat="1" x14ac:dyDescent="0.25">
      <c r="A335" s="80">
        <v>19</v>
      </c>
      <c r="B335" s="81"/>
      <c r="C335" s="81">
        <v>10</v>
      </c>
      <c r="D335" s="82" t="str">
        <f>D$11</f>
        <v>Participant engagement with the experimental task assessed</v>
      </c>
      <c r="E335" s="81">
        <v>1</v>
      </c>
      <c r="F335" s="87" t="s">
        <v>338</v>
      </c>
    </row>
    <row r="336" spans="1:6" s="83" customFormat="1" x14ac:dyDescent="0.25">
      <c r="A336" s="80">
        <v>19</v>
      </c>
      <c r="B336" s="81"/>
      <c r="C336" s="81">
        <v>11</v>
      </c>
      <c r="D336" s="82" t="str">
        <f>D$12</f>
        <v>Consideration of principal confounders</v>
      </c>
      <c r="E336" s="81">
        <v>0</v>
      </c>
      <c r="F336" s="87" t="s">
        <v>336</v>
      </c>
    </row>
    <row r="337" spans="1:6" s="83" customFormat="1" x14ac:dyDescent="0.25">
      <c r="A337" s="80">
        <v>19</v>
      </c>
      <c r="B337" s="81"/>
      <c r="C337" s="81">
        <v>12</v>
      </c>
      <c r="D337" s="82" t="str">
        <f>D$13</f>
        <v>Appropriate use of statistical tests to assess main outcomes</v>
      </c>
      <c r="E337" s="81">
        <v>1</v>
      </c>
      <c r="F337" s="82"/>
    </row>
    <row r="338" spans="1:6" s="83" customFormat="1" x14ac:dyDescent="0.25">
      <c r="A338" s="80">
        <v>19</v>
      </c>
      <c r="B338" s="81"/>
      <c r="C338" s="81">
        <v>13</v>
      </c>
      <c r="D338" s="82" t="str">
        <f>D$14</f>
        <v>Main findings of the study clearly described</v>
      </c>
      <c r="E338" s="81">
        <v>1</v>
      </c>
      <c r="F338" s="82"/>
    </row>
    <row r="339" spans="1:6" s="83" customFormat="1" x14ac:dyDescent="0.25">
      <c r="A339" s="80">
        <v>19</v>
      </c>
      <c r="B339" s="81"/>
      <c r="C339" s="81">
        <v>14</v>
      </c>
      <c r="D339" s="82" t="str">
        <f>D$15</f>
        <v>Estimates reported for random variability of main outcomes</v>
      </c>
      <c r="E339" s="81">
        <v>1</v>
      </c>
      <c r="F339" s="82"/>
    </row>
    <row r="340" spans="1:6" s="83" customFormat="1" x14ac:dyDescent="0.25">
      <c r="A340" s="80">
        <v>19</v>
      </c>
      <c r="B340" s="81"/>
      <c r="C340" s="81">
        <v>15</v>
      </c>
      <c r="D340" s="82" t="str">
        <f>D$16</f>
        <v>Actual probability values reported</v>
      </c>
      <c r="E340" s="81">
        <v>0</v>
      </c>
      <c r="F340" s="87" t="s">
        <v>325</v>
      </c>
    </row>
    <row r="341" spans="1:6" s="83" customFormat="1" x14ac:dyDescent="0.25">
      <c r="A341" s="80">
        <v>19</v>
      </c>
      <c r="B341" s="81"/>
      <c r="C341" s="81">
        <v>16</v>
      </c>
      <c r="D341" s="82" t="str">
        <f>D$17</f>
        <v>Withdrawals and drop-outs reported in terms of numbers and/or reasons</v>
      </c>
      <c r="E341" s="81">
        <v>0</v>
      </c>
      <c r="F341" s="87" t="s">
        <v>325</v>
      </c>
    </row>
    <row r="342" spans="1:6" s="83" customFormat="1" x14ac:dyDescent="0.25">
      <c r="A342" s="80">
        <v>19</v>
      </c>
      <c r="B342" s="81"/>
      <c r="C342" s="81">
        <v>17</v>
      </c>
      <c r="D342" s="82" t="str">
        <f>D$18</f>
        <v>If any results based on data-dredging, was this made clear?</v>
      </c>
      <c r="E342" s="81">
        <v>0</v>
      </c>
      <c r="F342" s="87" t="s">
        <v>334</v>
      </c>
    </row>
    <row r="343" spans="1:6" s="83" customFormat="1" x14ac:dyDescent="0.25">
      <c r="A343" s="80">
        <v>19</v>
      </c>
      <c r="B343" s="81"/>
      <c r="C343" s="81">
        <v>18</v>
      </c>
      <c r="D343" s="82" t="str">
        <f>D325</f>
        <v>Power analysis reported</v>
      </c>
      <c r="E343" s="81">
        <v>0</v>
      </c>
      <c r="F343" s="87" t="s">
        <v>324</v>
      </c>
    </row>
    <row r="344" spans="1:6" s="79" customFormat="1" x14ac:dyDescent="0.25">
      <c r="A344" s="76">
        <v>20</v>
      </c>
      <c r="B344" s="54" t="s">
        <v>295</v>
      </c>
      <c r="C344" s="77">
        <v>1</v>
      </c>
      <c r="D344" s="78" t="str">
        <f>D$2</f>
        <v>Hypotheses, aims, objectives clearly identified</v>
      </c>
      <c r="E344" s="77">
        <v>1</v>
      </c>
      <c r="F344" s="78"/>
    </row>
    <row r="345" spans="1:6" s="83" customFormat="1" x14ac:dyDescent="0.25">
      <c r="A345" s="80">
        <v>20</v>
      </c>
      <c r="B345" s="81"/>
      <c r="C345" s="81">
        <v>2</v>
      </c>
      <c r="D345" s="82" t="str">
        <f>D$3</f>
        <v>Primary outcomes clearly described in intro/methods</v>
      </c>
      <c r="E345" s="81">
        <v>1</v>
      </c>
      <c r="F345" s="82"/>
    </row>
    <row r="346" spans="1:6" s="83" customFormat="1" x14ac:dyDescent="0.25">
      <c r="A346" s="80">
        <v>20</v>
      </c>
      <c r="B346" s="81"/>
      <c r="C346" s="81">
        <v>3</v>
      </c>
      <c r="D346" s="82" t="str">
        <f>D$4</f>
        <v>Participant characteristics clearly described</v>
      </c>
      <c r="E346" s="81">
        <v>1</v>
      </c>
      <c r="F346" s="82"/>
    </row>
    <row r="347" spans="1:6" s="83" customFormat="1" x14ac:dyDescent="0.25">
      <c r="A347" s="80">
        <v>20</v>
      </c>
      <c r="B347" s="81"/>
      <c r="C347" s="81">
        <v>4</v>
      </c>
      <c r="D347" s="82" t="str">
        <f>D$5</f>
        <v>Subjects asked is representative / source population &amp; participant selection clearly described</v>
      </c>
      <c r="E347" s="81">
        <v>1</v>
      </c>
      <c r="F347" s="82"/>
    </row>
    <row r="348" spans="1:6" s="83" customFormat="1" x14ac:dyDescent="0.25">
      <c r="A348" s="80">
        <v>20</v>
      </c>
      <c r="B348" s="81"/>
      <c r="C348" s="81">
        <v>5</v>
      </c>
      <c r="D348" s="82" t="str">
        <f>D$6</f>
        <v>Subjects participating is representative / proportion of those asked who agreed should be stated</v>
      </c>
      <c r="E348" s="81">
        <v>0</v>
      </c>
      <c r="F348" s="111" t="s">
        <v>309</v>
      </c>
    </row>
    <row r="349" spans="1:6" s="83" customFormat="1" x14ac:dyDescent="0.25">
      <c r="A349" s="80">
        <v>20</v>
      </c>
      <c r="B349" s="81"/>
      <c r="C349" s="81">
        <v>6</v>
      </c>
      <c r="D349" s="82" t="str">
        <f>D$7</f>
        <v>Participants recruited from the same population</v>
      </c>
      <c r="E349" s="81">
        <v>0</v>
      </c>
      <c r="F349" s="111" t="s">
        <v>309</v>
      </c>
    </row>
    <row r="350" spans="1:6" s="83" customFormat="1" x14ac:dyDescent="0.25">
      <c r="A350" s="80">
        <v>20</v>
      </c>
      <c r="B350" s="81"/>
      <c r="C350" s="81">
        <v>7</v>
      </c>
      <c r="D350" s="82" t="str">
        <f>D$8</f>
        <v>Participants recruited within the same time window</v>
      </c>
      <c r="E350" s="81">
        <v>0</v>
      </c>
      <c r="F350" s="111" t="s">
        <v>309</v>
      </c>
    </row>
    <row r="351" spans="1:6" s="83" customFormat="1" x14ac:dyDescent="0.25">
      <c r="A351" s="80">
        <v>20</v>
      </c>
      <c r="B351" s="81"/>
      <c r="C351" s="81">
        <v>8</v>
      </c>
      <c r="D351" s="82" t="str">
        <f>D$9</f>
        <v>Tasks and measures clearly described</v>
      </c>
      <c r="E351" s="81">
        <v>1</v>
      </c>
      <c r="F351" s="82"/>
    </row>
    <row r="352" spans="1:6" s="83" customFormat="1" x14ac:dyDescent="0.25">
      <c r="A352" s="80">
        <v>20</v>
      </c>
      <c r="B352" s="81"/>
      <c r="C352" s="81">
        <v>9</v>
      </c>
      <c r="D352" s="82" t="str">
        <f>D$10</f>
        <v>Main outcome measures used all valid and reliable</v>
      </c>
      <c r="E352" s="81">
        <v>1</v>
      </c>
      <c r="F352" s="82"/>
    </row>
    <row r="353" spans="1:6" s="83" customFormat="1" x14ac:dyDescent="0.25">
      <c r="A353" s="80">
        <v>20</v>
      </c>
      <c r="B353" s="81"/>
      <c r="C353" s="81">
        <v>10</v>
      </c>
      <c r="D353" s="82" t="str">
        <f>D$11</f>
        <v>Participant engagement with the experimental task assessed</v>
      </c>
      <c r="E353" s="81">
        <v>0</v>
      </c>
      <c r="F353" s="111" t="s">
        <v>309</v>
      </c>
    </row>
    <row r="354" spans="1:6" s="83" customFormat="1" x14ac:dyDescent="0.25">
      <c r="A354" s="80">
        <v>20</v>
      </c>
      <c r="B354" s="81"/>
      <c r="C354" s="81">
        <v>11</v>
      </c>
      <c r="D354" s="82" t="str">
        <f>D$12</f>
        <v>Consideration of principal confounders</v>
      </c>
      <c r="E354" s="81">
        <v>2</v>
      </c>
      <c r="F354" s="82"/>
    </row>
    <row r="355" spans="1:6" s="83" customFormat="1" x14ac:dyDescent="0.25">
      <c r="A355" s="80">
        <v>20</v>
      </c>
      <c r="B355" s="81"/>
      <c r="C355" s="81">
        <v>12</v>
      </c>
      <c r="D355" s="82" t="str">
        <f>D$13</f>
        <v>Appropriate use of statistical tests to assess main outcomes</v>
      </c>
      <c r="E355" s="81">
        <v>1</v>
      </c>
      <c r="F355" s="82"/>
    </row>
    <row r="356" spans="1:6" s="83" customFormat="1" x14ac:dyDescent="0.25">
      <c r="A356" s="80">
        <v>20</v>
      </c>
      <c r="B356" s="81"/>
      <c r="C356" s="81">
        <v>13</v>
      </c>
      <c r="D356" s="82" t="str">
        <f>D$14</f>
        <v>Main findings of the study clearly described</v>
      </c>
      <c r="E356" s="81">
        <v>1</v>
      </c>
      <c r="F356" s="82"/>
    </row>
    <row r="357" spans="1:6" s="83" customFormat="1" x14ac:dyDescent="0.25">
      <c r="A357" s="80">
        <v>20</v>
      </c>
      <c r="B357" s="81"/>
      <c r="C357" s="81">
        <v>14</v>
      </c>
      <c r="D357" s="82" t="str">
        <f>D$15</f>
        <v>Estimates reported for random variability of main outcomes</v>
      </c>
      <c r="E357" s="81">
        <v>1</v>
      </c>
      <c r="F357" s="82"/>
    </row>
    <row r="358" spans="1:6" s="83" customFormat="1" x14ac:dyDescent="0.25">
      <c r="A358" s="80">
        <v>20</v>
      </c>
      <c r="B358" s="81"/>
      <c r="C358" s="81">
        <v>15</v>
      </c>
      <c r="D358" s="82" t="str">
        <f>D$16</f>
        <v>Actual probability values reported</v>
      </c>
      <c r="E358" s="81">
        <v>0</v>
      </c>
      <c r="F358" s="111" t="s">
        <v>340</v>
      </c>
    </row>
    <row r="359" spans="1:6" s="83" customFormat="1" x14ac:dyDescent="0.25">
      <c r="A359" s="80">
        <v>20</v>
      </c>
      <c r="B359" s="81"/>
      <c r="C359" s="81">
        <v>16</v>
      </c>
      <c r="D359" s="82" t="str">
        <f>D$17</f>
        <v>Withdrawals and drop-outs reported in terms of numbers and/or reasons</v>
      </c>
      <c r="E359" s="81">
        <v>0</v>
      </c>
      <c r="F359" s="111" t="s">
        <v>309</v>
      </c>
    </row>
    <row r="360" spans="1:6" s="83" customFormat="1" x14ac:dyDescent="0.25">
      <c r="A360" s="80">
        <v>20</v>
      </c>
      <c r="B360" s="81"/>
      <c r="C360" s="81">
        <v>17</v>
      </c>
      <c r="D360" s="82" t="str">
        <f>D$18</f>
        <v>If any results based on data-dredging, was this made clear?</v>
      </c>
      <c r="E360" s="81">
        <v>1</v>
      </c>
      <c r="F360" s="111" t="s">
        <v>339</v>
      </c>
    </row>
    <row r="361" spans="1:6" s="83" customFormat="1" x14ac:dyDescent="0.25">
      <c r="A361" s="80">
        <v>20</v>
      </c>
      <c r="B361" s="81"/>
      <c r="C361" s="81">
        <v>18</v>
      </c>
      <c r="D361" s="82" t="str">
        <f>D343</f>
        <v>Power analysis reported</v>
      </c>
      <c r="E361" s="81">
        <v>0</v>
      </c>
      <c r="F361" s="111" t="s">
        <v>324</v>
      </c>
    </row>
    <row r="362" spans="1:6" s="79" customFormat="1" x14ac:dyDescent="0.25">
      <c r="A362" s="76">
        <v>21</v>
      </c>
      <c r="B362" s="54" t="s">
        <v>294</v>
      </c>
      <c r="C362" s="77">
        <v>1</v>
      </c>
      <c r="D362" s="78" t="str">
        <f>D$2</f>
        <v>Hypotheses, aims, objectives clearly identified</v>
      </c>
      <c r="E362" s="77">
        <v>1</v>
      </c>
      <c r="F362" s="78"/>
    </row>
    <row r="363" spans="1:6" s="83" customFormat="1" x14ac:dyDescent="0.25">
      <c r="A363" s="80">
        <v>21</v>
      </c>
      <c r="B363" s="81"/>
      <c r="C363" s="81">
        <v>2</v>
      </c>
      <c r="D363" s="82" t="str">
        <f>D$3</f>
        <v>Primary outcomes clearly described in intro/methods</v>
      </c>
      <c r="E363" s="81">
        <v>1</v>
      </c>
      <c r="F363" s="82"/>
    </row>
    <row r="364" spans="1:6" s="83" customFormat="1" x14ac:dyDescent="0.25">
      <c r="A364" s="80">
        <v>21</v>
      </c>
      <c r="B364" s="81"/>
      <c r="C364" s="81">
        <v>3</v>
      </c>
      <c r="D364" s="82" t="str">
        <f>D$4</f>
        <v>Participant characteristics clearly described</v>
      </c>
      <c r="E364" s="81">
        <v>1</v>
      </c>
      <c r="F364" s="82"/>
    </row>
    <row r="365" spans="1:6" s="83" customFormat="1" x14ac:dyDescent="0.25">
      <c r="A365" s="80">
        <v>21</v>
      </c>
      <c r="B365" s="81"/>
      <c r="C365" s="81">
        <v>4</v>
      </c>
      <c r="D365" s="82" t="str">
        <f>D$5</f>
        <v>Subjects asked is representative / source population &amp; participant selection clearly described</v>
      </c>
      <c r="E365" s="81">
        <v>1</v>
      </c>
      <c r="F365" s="82"/>
    </row>
    <row r="366" spans="1:6" s="83" customFormat="1" x14ac:dyDescent="0.25">
      <c r="A366" s="80">
        <v>21</v>
      </c>
      <c r="B366" s="81"/>
      <c r="C366" s="81">
        <v>5</v>
      </c>
      <c r="D366" s="82" t="str">
        <f>D$6</f>
        <v>Subjects participating is representative / proportion of those asked who agreed should be stated</v>
      </c>
      <c r="E366" s="81">
        <v>0</v>
      </c>
      <c r="F366" s="111" t="s">
        <v>309</v>
      </c>
    </row>
    <row r="367" spans="1:6" s="83" customFormat="1" x14ac:dyDescent="0.25">
      <c r="A367" s="80">
        <v>21</v>
      </c>
      <c r="B367" s="81"/>
      <c r="C367" s="81">
        <v>6</v>
      </c>
      <c r="D367" s="82" t="str">
        <f>D$7</f>
        <v>Participants recruited from the same population</v>
      </c>
      <c r="E367" s="81">
        <v>1</v>
      </c>
      <c r="F367" s="111"/>
    </row>
    <row r="368" spans="1:6" s="83" customFormat="1" x14ac:dyDescent="0.25">
      <c r="A368" s="80">
        <v>21</v>
      </c>
      <c r="B368" s="81"/>
      <c r="C368" s="81">
        <v>7</v>
      </c>
      <c r="D368" s="82" t="str">
        <f>D$8</f>
        <v>Participants recruited within the same time window</v>
      </c>
      <c r="E368" s="81">
        <v>1</v>
      </c>
      <c r="F368" s="111"/>
    </row>
    <row r="369" spans="1:6" s="83" customFormat="1" x14ac:dyDescent="0.25">
      <c r="A369" s="80">
        <v>21</v>
      </c>
      <c r="B369" s="81"/>
      <c r="C369" s="81">
        <v>8</v>
      </c>
      <c r="D369" s="82" t="str">
        <f>D$9</f>
        <v>Tasks and measures clearly described</v>
      </c>
      <c r="E369" s="81">
        <v>1</v>
      </c>
      <c r="F369" s="82"/>
    </row>
    <row r="370" spans="1:6" s="83" customFormat="1" x14ac:dyDescent="0.25">
      <c r="A370" s="80">
        <v>21</v>
      </c>
      <c r="B370" s="81"/>
      <c r="C370" s="81">
        <v>9</v>
      </c>
      <c r="D370" s="82" t="str">
        <f>D$10</f>
        <v>Main outcome measures used all valid and reliable</v>
      </c>
      <c r="E370" s="81">
        <v>1</v>
      </c>
      <c r="F370" s="82"/>
    </row>
    <row r="371" spans="1:6" s="83" customFormat="1" x14ac:dyDescent="0.25">
      <c r="A371" s="80">
        <v>21</v>
      </c>
      <c r="B371" s="81"/>
      <c r="C371" s="81">
        <v>10</v>
      </c>
      <c r="D371" s="82" t="str">
        <f>D$11</f>
        <v>Participant engagement with the experimental task assessed</v>
      </c>
      <c r="E371" s="81">
        <v>0</v>
      </c>
      <c r="F371" s="111" t="s">
        <v>309</v>
      </c>
    </row>
    <row r="372" spans="1:6" s="83" customFormat="1" x14ac:dyDescent="0.25">
      <c r="A372" s="80">
        <v>21</v>
      </c>
      <c r="B372" s="81"/>
      <c r="C372" s="81">
        <v>11</v>
      </c>
      <c r="D372" s="82" t="str">
        <f>D$12</f>
        <v>Consideration of principal confounders</v>
      </c>
      <c r="E372" s="81">
        <v>2</v>
      </c>
      <c r="F372" s="82"/>
    </row>
    <row r="373" spans="1:6" s="83" customFormat="1" x14ac:dyDescent="0.25">
      <c r="A373" s="80">
        <v>21</v>
      </c>
      <c r="B373" s="81"/>
      <c r="C373" s="81">
        <v>12</v>
      </c>
      <c r="D373" s="82" t="str">
        <f>D$13</f>
        <v>Appropriate use of statistical tests to assess main outcomes</v>
      </c>
      <c r="E373" s="81">
        <v>1</v>
      </c>
      <c r="F373" s="82"/>
    </row>
    <row r="374" spans="1:6" s="83" customFormat="1" x14ac:dyDescent="0.25">
      <c r="A374" s="80">
        <v>21</v>
      </c>
      <c r="B374" s="81"/>
      <c r="C374" s="81">
        <v>13</v>
      </c>
      <c r="D374" s="82" t="str">
        <f>D$14</f>
        <v>Main findings of the study clearly described</v>
      </c>
      <c r="E374" s="81">
        <v>1</v>
      </c>
      <c r="F374" s="82"/>
    </row>
    <row r="375" spans="1:6" s="83" customFormat="1" x14ac:dyDescent="0.25">
      <c r="A375" s="80">
        <v>21</v>
      </c>
      <c r="B375" s="81"/>
      <c r="C375" s="81">
        <v>14</v>
      </c>
      <c r="D375" s="82" t="str">
        <f>D$15</f>
        <v>Estimates reported for random variability of main outcomes</v>
      </c>
      <c r="E375" s="81">
        <v>1</v>
      </c>
      <c r="F375" s="82"/>
    </row>
    <row r="376" spans="1:6" s="83" customFormat="1" x14ac:dyDescent="0.25">
      <c r="A376" s="80">
        <v>21</v>
      </c>
      <c r="B376" s="81"/>
      <c r="C376" s="81">
        <v>15</v>
      </c>
      <c r="D376" s="82" t="str">
        <f>D$16</f>
        <v>Actual probability values reported</v>
      </c>
      <c r="E376" s="81">
        <v>0</v>
      </c>
      <c r="F376" s="111" t="s">
        <v>340</v>
      </c>
    </row>
    <row r="377" spans="1:6" s="83" customFormat="1" x14ac:dyDescent="0.25">
      <c r="A377" s="80">
        <v>21</v>
      </c>
      <c r="B377" s="81"/>
      <c r="C377" s="81">
        <v>16</v>
      </c>
      <c r="D377" s="82" t="str">
        <f>D$17</f>
        <v>Withdrawals and drop-outs reported in terms of numbers and/or reasons</v>
      </c>
      <c r="E377" s="81">
        <v>0</v>
      </c>
      <c r="F377" s="111" t="s">
        <v>309</v>
      </c>
    </row>
    <row r="378" spans="1:6" s="83" customFormat="1" x14ac:dyDescent="0.25">
      <c r="A378" s="80">
        <v>21</v>
      </c>
      <c r="B378" s="81"/>
      <c r="C378" s="81">
        <v>17</v>
      </c>
      <c r="D378" s="82" t="str">
        <f>D$18</f>
        <v>If any results based on data-dredging, was this made clear?</v>
      </c>
      <c r="E378" s="81">
        <v>1</v>
      </c>
      <c r="F378" s="111" t="s">
        <v>339</v>
      </c>
    </row>
    <row r="379" spans="1:6" s="83" customFormat="1" x14ac:dyDescent="0.25">
      <c r="A379" s="80">
        <v>21</v>
      </c>
      <c r="B379" s="81"/>
      <c r="C379" s="81">
        <v>18</v>
      </c>
      <c r="D379" s="82" t="str">
        <f>D361</f>
        <v>Power analysis reported</v>
      </c>
      <c r="E379" s="81">
        <v>0</v>
      </c>
      <c r="F379" s="111" t="s">
        <v>324</v>
      </c>
    </row>
    <row r="380" spans="1:6" s="79" customFormat="1" x14ac:dyDescent="0.25">
      <c r="A380" s="76">
        <v>22</v>
      </c>
      <c r="B380" s="85" t="s">
        <v>296</v>
      </c>
      <c r="C380" s="77">
        <v>1</v>
      </c>
      <c r="D380" s="78" t="str">
        <f>D$2</f>
        <v>Hypotheses, aims, objectives clearly identified</v>
      </c>
      <c r="E380" s="77">
        <v>1</v>
      </c>
      <c r="F380" s="78"/>
    </row>
    <row r="381" spans="1:6" s="83" customFormat="1" x14ac:dyDescent="0.25">
      <c r="A381" s="80">
        <v>22</v>
      </c>
      <c r="B381" s="81"/>
      <c r="C381" s="81">
        <v>2</v>
      </c>
      <c r="D381" s="82" t="str">
        <f>D$3</f>
        <v>Primary outcomes clearly described in intro/methods</v>
      </c>
      <c r="E381" s="81">
        <v>1</v>
      </c>
      <c r="F381" s="82"/>
    </row>
    <row r="382" spans="1:6" s="83" customFormat="1" x14ac:dyDescent="0.25">
      <c r="A382" s="80">
        <v>22</v>
      </c>
      <c r="B382" s="81"/>
      <c r="C382" s="81">
        <v>3</v>
      </c>
      <c r="D382" s="82" t="str">
        <f>D$4</f>
        <v>Participant characteristics clearly described</v>
      </c>
      <c r="E382" s="81">
        <v>1</v>
      </c>
      <c r="F382" s="82"/>
    </row>
    <row r="383" spans="1:6" s="83" customFormat="1" x14ac:dyDescent="0.25">
      <c r="A383" s="80">
        <v>22</v>
      </c>
      <c r="B383" s="81"/>
      <c r="C383" s="81">
        <v>4</v>
      </c>
      <c r="D383" s="82" t="str">
        <f>D$5</f>
        <v>Subjects asked is representative / source population &amp; participant selection clearly described</v>
      </c>
      <c r="E383" s="81">
        <v>1</v>
      </c>
      <c r="F383" s="82"/>
    </row>
    <row r="384" spans="1:6" s="83" customFormat="1" x14ac:dyDescent="0.25">
      <c r="A384" s="80">
        <v>22</v>
      </c>
      <c r="B384" s="81"/>
      <c r="C384" s="81">
        <v>5</v>
      </c>
      <c r="D384" s="82" t="str">
        <f>D$6</f>
        <v>Subjects participating is representative / proportion of those asked who agreed should be stated</v>
      </c>
      <c r="E384" s="81">
        <v>0</v>
      </c>
      <c r="F384" s="111" t="s">
        <v>309</v>
      </c>
    </row>
    <row r="385" spans="1:6" s="83" customFormat="1" x14ac:dyDescent="0.25">
      <c r="A385" s="80">
        <v>22</v>
      </c>
      <c r="B385" s="81"/>
      <c r="C385" s="81">
        <v>6</v>
      </c>
      <c r="D385" s="82" t="str">
        <f>D$7</f>
        <v>Participants recruited from the same population</v>
      </c>
      <c r="E385" s="81">
        <v>0</v>
      </c>
      <c r="F385" s="111" t="s">
        <v>341</v>
      </c>
    </row>
    <row r="386" spans="1:6" s="83" customFormat="1" x14ac:dyDescent="0.25">
      <c r="A386" s="80">
        <v>22</v>
      </c>
      <c r="B386" s="81"/>
      <c r="C386" s="81">
        <v>7</v>
      </c>
      <c r="D386" s="82" t="str">
        <f>D$8</f>
        <v>Participants recruited within the same time window</v>
      </c>
      <c r="E386" s="81">
        <v>0</v>
      </c>
      <c r="F386" s="111" t="s">
        <v>309</v>
      </c>
    </row>
    <row r="387" spans="1:6" s="83" customFormat="1" x14ac:dyDescent="0.25">
      <c r="A387" s="80">
        <v>22</v>
      </c>
      <c r="B387" s="81"/>
      <c r="C387" s="81">
        <v>8</v>
      </c>
      <c r="D387" s="82" t="str">
        <f>D$9</f>
        <v>Tasks and measures clearly described</v>
      </c>
      <c r="E387" s="81">
        <v>1</v>
      </c>
      <c r="F387" s="82"/>
    </row>
    <row r="388" spans="1:6" s="83" customFormat="1" x14ac:dyDescent="0.25">
      <c r="A388" s="80">
        <v>22</v>
      </c>
      <c r="B388" s="81"/>
      <c r="C388" s="81">
        <v>9</v>
      </c>
      <c r="D388" s="82" t="str">
        <f>D$10</f>
        <v>Main outcome measures used all valid and reliable</v>
      </c>
      <c r="E388" s="81">
        <v>1</v>
      </c>
      <c r="F388" s="82"/>
    </row>
    <row r="389" spans="1:6" s="83" customFormat="1" x14ac:dyDescent="0.25">
      <c r="A389" s="80">
        <v>22</v>
      </c>
      <c r="B389" s="81"/>
      <c r="C389" s="81">
        <v>10</v>
      </c>
      <c r="D389" s="82" t="str">
        <f>D$11</f>
        <v>Participant engagement with the experimental task assessed</v>
      </c>
      <c r="E389" s="81">
        <v>0</v>
      </c>
      <c r="F389" s="111" t="s">
        <v>309</v>
      </c>
    </row>
    <row r="390" spans="1:6" s="83" customFormat="1" x14ac:dyDescent="0.25">
      <c r="A390" s="80">
        <v>22</v>
      </c>
      <c r="B390" s="81"/>
      <c r="C390" s="81">
        <v>11</v>
      </c>
      <c r="D390" s="82" t="str">
        <f>D$12</f>
        <v>Consideration of principal confounders</v>
      </c>
      <c r="E390" s="81">
        <v>1</v>
      </c>
      <c r="F390" s="111" t="s">
        <v>342</v>
      </c>
    </row>
    <row r="391" spans="1:6" s="83" customFormat="1" x14ac:dyDescent="0.25">
      <c r="A391" s="80">
        <v>22</v>
      </c>
      <c r="B391" s="81"/>
      <c r="C391" s="81">
        <v>12</v>
      </c>
      <c r="D391" s="82" t="str">
        <f>D$13</f>
        <v>Appropriate use of statistical tests to assess main outcomes</v>
      </c>
      <c r="E391" s="81">
        <v>1</v>
      </c>
      <c r="F391" s="82"/>
    </row>
    <row r="392" spans="1:6" s="83" customFormat="1" x14ac:dyDescent="0.25">
      <c r="A392" s="80">
        <v>22</v>
      </c>
      <c r="B392" s="81"/>
      <c r="C392" s="81">
        <v>13</v>
      </c>
      <c r="D392" s="82" t="str">
        <f>D$14</f>
        <v>Main findings of the study clearly described</v>
      </c>
      <c r="E392" s="81">
        <v>1</v>
      </c>
      <c r="F392" s="82"/>
    </row>
    <row r="393" spans="1:6" s="83" customFormat="1" x14ac:dyDescent="0.25">
      <c r="A393" s="80">
        <v>22</v>
      </c>
      <c r="B393" s="81"/>
      <c r="C393" s="81">
        <v>14</v>
      </c>
      <c r="D393" s="82" t="str">
        <f>D$15</f>
        <v>Estimates reported for random variability of main outcomes</v>
      </c>
      <c r="E393" s="81">
        <v>1</v>
      </c>
      <c r="F393" s="82"/>
    </row>
    <row r="394" spans="1:6" s="83" customFormat="1" x14ac:dyDescent="0.25">
      <c r="A394" s="80">
        <v>22</v>
      </c>
      <c r="B394" s="81"/>
      <c r="C394" s="81">
        <v>15</v>
      </c>
      <c r="D394" s="82" t="str">
        <f>D$16</f>
        <v>Actual probability values reported</v>
      </c>
      <c r="E394" s="81">
        <v>1</v>
      </c>
      <c r="F394" s="82"/>
    </row>
    <row r="395" spans="1:6" s="83" customFormat="1" x14ac:dyDescent="0.25">
      <c r="A395" s="80">
        <v>22</v>
      </c>
      <c r="B395" s="81"/>
      <c r="C395" s="81">
        <v>16</v>
      </c>
      <c r="D395" s="82" t="str">
        <f>D$17</f>
        <v>Withdrawals and drop-outs reported in terms of numbers and/or reasons</v>
      </c>
      <c r="E395" s="81">
        <v>0</v>
      </c>
      <c r="F395" s="112" t="s">
        <v>309</v>
      </c>
    </row>
    <row r="396" spans="1:6" s="83" customFormat="1" x14ac:dyDescent="0.25">
      <c r="A396" s="80">
        <v>22</v>
      </c>
      <c r="B396" s="81"/>
      <c r="C396" s="81">
        <v>17</v>
      </c>
      <c r="D396" s="82" t="str">
        <f>D$18</f>
        <v>If any results based on data-dredging, was this made clear?</v>
      </c>
      <c r="E396" s="81">
        <v>1</v>
      </c>
      <c r="F396" s="82"/>
    </row>
    <row r="397" spans="1:6" s="83" customFormat="1" x14ac:dyDescent="0.25">
      <c r="A397" s="80">
        <v>22</v>
      </c>
      <c r="B397" s="81"/>
      <c r="C397" s="81">
        <v>18</v>
      </c>
      <c r="D397" s="82" t="str">
        <f>D379</f>
        <v>Power analysis reported</v>
      </c>
      <c r="E397" s="81">
        <v>0</v>
      </c>
      <c r="F397" s="111" t="s">
        <v>324</v>
      </c>
    </row>
    <row r="398" spans="1:6" s="79" customFormat="1" x14ac:dyDescent="0.25">
      <c r="A398" s="77">
        <v>1</v>
      </c>
      <c r="B398" s="51" t="s">
        <v>446</v>
      </c>
      <c r="C398" s="77">
        <v>1</v>
      </c>
      <c r="D398" s="78" t="s">
        <v>268</v>
      </c>
      <c r="E398" s="77">
        <v>0</v>
      </c>
      <c r="F398" s="113" t="s">
        <v>447</v>
      </c>
    </row>
    <row r="399" spans="1:6" s="83" customFormat="1" x14ac:dyDescent="0.25">
      <c r="A399" s="80">
        <v>1</v>
      </c>
      <c r="C399" s="81">
        <v>2</v>
      </c>
      <c r="D399" s="82" t="s">
        <v>269</v>
      </c>
      <c r="E399" s="81">
        <v>1</v>
      </c>
      <c r="F399" s="82"/>
    </row>
    <row r="400" spans="1:6" s="83" customFormat="1" x14ac:dyDescent="0.25">
      <c r="A400" s="80">
        <v>1</v>
      </c>
      <c r="C400" s="81">
        <v>3</v>
      </c>
      <c r="D400" s="82" t="s">
        <v>270</v>
      </c>
      <c r="E400" s="81">
        <v>1</v>
      </c>
      <c r="F400" s="82"/>
    </row>
    <row r="401" spans="1:6" s="83" customFormat="1" x14ac:dyDescent="0.25">
      <c r="A401" s="80">
        <v>1</v>
      </c>
      <c r="C401" s="81">
        <v>4</v>
      </c>
      <c r="D401" s="102" t="s">
        <v>305</v>
      </c>
      <c r="E401" s="81">
        <v>1</v>
      </c>
      <c r="F401" s="82"/>
    </row>
    <row r="402" spans="1:6" s="83" customFormat="1" x14ac:dyDescent="0.25">
      <c r="A402" s="80">
        <v>1</v>
      </c>
      <c r="C402" s="81">
        <v>5</v>
      </c>
      <c r="D402" s="102" t="s">
        <v>313</v>
      </c>
      <c r="E402" s="81">
        <v>0</v>
      </c>
      <c r="F402" s="102" t="s">
        <v>314</v>
      </c>
    </row>
    <row r="403" spans="1:6" s="83" customFormat="1" x14ac:dyDescent="0.25">
      <c r="A403" s="80">
        <v>1</v>
      </c>
      <c r="C403" s="81">
        <v>6</v>
      </c>
      <c r="D403" s="82" t="s">
        <v>272</v>
      </c>
      <c r="E403" s="81">
        <v>1</v>
      </c>
      <c r="F403" s="82"/>
    </row>
    <row r="404" spans="1:6" s="83" customFormat="1" x14ac:dyDescent="0.25">
      <c r="A404" s="80">
        <v>1</v>
      </c>
      <c r="C404" s="81">
        <v>7</v>
      </c>
      <c r="D404" s="82" t="s">
        <v>273</v>
      </c>
      <c r="E404" s="81">
        <v>0</v>
      </c>
      <c r="F404" s="82"/>
    </row>
    <row r="405" spans="1:6" s="83" customFormat="1" x14ac:dyDescent="0.25">
      <c r="A405" s="80">
        <v>1</v>
      </c>
      <c r="C405" s="81">
        <v>8</v>
      </c>
      <c r="D405" s="82" t="s">
        <v>274</v>
      </c>
      <c r="E405" s="81">
        <v>1</v>
      </c>
      <c r="F405" s="82"/>
    </row>
    <row r="406" spans="1:6" s="83" customFormat="1" x14ac:dyDescent="0.25">
      <c r="A406" s="80">
        <v>1</v>
      </c>
      <c r="C406" s="81">
        <v>9</v>
      </c>
      <c r="D406" s="82" t="s">
        <v>275</v>
      </c>
      <c r="E406" s="81">
        <v>1</v>
      </c>
      <c r="F406" s="82"/>
    </row>
    <row r="407" spans="1:6" s="83" customFormat="1" x14ac:dyDescent="0.25">
      <c r="A407" s="80">
        <v>1</v>
      </c>
      <c r="C407" s="81">
        <v>10</v>
      </c>
      <c r="D407" s="82" t="s">
        <v>276</v>
      </c>
      <c r="E407" s="81">
        <v>1</v>
      </c>
      <c r="F407" s="82"/>
    </row>
    <row r="408" spans="1:6" s="83" customFormat="1" x14ac:dyDescent="0.25">
      <c r="A408" s="80">
        <v>1</v>
      </c>
      <c r="C408" s="81">
        <v>11</v>
      </c>
      <c r="D408" s="82" t="s">
        <v>277</v>
      </c>
      <c r="E408" s="81">
        <v>2</v>
      </c>
      <c r="F408" s="82"/>
    </row>
    <row r="409" spans="1:6" s="83" customFormat="1" x14ac:dyDescent="0.25">
      <c r="A409" s="80">
        <v>1</v>
      </c>
      <c r="C409" s="81">
        <v>12</v>
      </c>
      <c r="D409" s="82" t="s">
        <v>278</v>
      </c>
      <c r="E409" s="81">
        <v>1</v>
      </c>
      <c r="F409" s="82"/>
    </row>
    <row r="410" spans="1:6" s="83" customFormat="1" x14ac:dyDescent="0.25">
      <c r="A410" s="80">
        <v>1</v>
      </c>
      <c r="C410" s="81">
        <v>13</v>
      </c>
      <c r="D410" s="82" t="s">
        <v>279</v>
      </c>
      <c r="E410" s="81">
        <v>1</v>
      </c>
      <c r="F410" s="82"/>
    </row>
    <row r="411" spans="1:6" s="83" customFormat="1" x14ac:dyDescent="0.25">
      <c r="A411" s="80">
        <v>1</v>
      </c>
      <c r="C411" s="81">
        <v>14</v>
      </c>
      <c r="D411" s="82" t="s">
        <v>280</v>
      </c>
      <c r="E411" s="81">
        <v>1</v>
      </c>
      <c r="F411" s="82"/>
    </row>
    <row r="412" spans="1:6" s="83" customFormat="1" x14ac:dyDescent="0.25">
      <c r="A412" s="80">
        <v>1</v>
      </c>
      <c r="C412" s="81">
        <v>15</v>
      </c>
      <c r="D412" s="82" t="s">
        <v>281</v>
      </c>
      <c r="E412" s="81">
        <v>1</v>
      </c>
      <c r="F412" s="82"/>
    </row>
    <row r="413" spans="1:6" s="83" customFormat="1" x14ac:dyDescent="0.25">
      <c r="A413" s="80">
        <v>1</v>
      </c>
      <c r="C413" s="81">
        <v>16</v>
      </c>
      <c r="D413" s="82" t="s">
        <v>282</v>
      </c>
      <c r="E413" s="81">
        <v>0</v>
      </c>
      <c r="F413" s="82"/>
    </row>
    <row r="414" spans="1:6" s="83" customFormat="1" x14ac:dyDescent="0.25">
      <c r="A414" s="80">
        <v>1</v>
      </c>
      <c r="C414" s="81">
        <v>17</v>
      </c>
      <c r="D414" s="102" t="s">
        <v>312</v>
      </c>
      <c r="E414" s="81">
        <v>0</v>
      </c>
      <c r="F414" s="84" t="s">
        <v>334</v>
      </c>
    </row>
    <row r="415" spans="1:6" s="105" customFormat="1" x14ac:dyDescent="0.25">
      <c r="A415" s="80">
        <v>1</v>
      </c>
      <c r="C415" s="106">
        <v>18</v>
      </c>
      <c r="D415" s="107" t="s">
        <v>283</v>
      </c>
      <c r="E415" s="106">
        <v>0</v>
      </c>
      <c r="F415" s="107"/>
    </row>
    <row r="416" spans="1:6" s="79" customFormat="1" x14ac:dyDescent="0.25">
      <c r="A416" s="76">
        <v>23</v>
      </c>
      <c r="B416" s="51" t="s">
        <v>105</v>
      </c>
      <c r="C416" s="77">
        <v>1</v>
      </c>
      <c r="D416" s="78" t="str">
        <f>D$2</f>
        <v>Hypotheses, aims, objectives clearly identified</v>
      </c>
      <c r="E416" s="77">
        <v>1</v>
      </c>
      <c r="F416" s="78"/>
    </row>
    <row r="417" spans="1:6" s="83" customFormat="1" x14ac:dyDescent="0.25">
      <c r="A417" s="80">
        <v>23</v>
      </c>
      <c r="B417" s="81"/>
      <c r="C417" s="81">
        <v>2</v>
      </c>
      <c r="D417" s="82" t="str">
        <f>D$3</f>
        <v>Primary outcomes clearly described in intro/methods</v>
      </c>
      <c r="E417" s="81">
        <v>1</v>
      </c>
      <c r="F417" s="82"/>
    </row>
    <row r="418" spans="1:6" s="83" customFormat="1" x14ac:dyDescent="0.25">
      <c r="A418" s="80">
        <v>23</v>
      </c>
      <c r="B418" s="81"/>
      <c r="C418" s="81">
        <v>3</v>
      </c>
      <c r="D418" s="82" t="str">
        <f>D$4</f>
        <v>Participant characteristics clearly described</v>
      </c>
      <c r="E418" s="81">
        <v>1</v>
      </c>
      <c r="F418" s="82"/>
    </row>
    <row r="419" spans="1:6" s="83" customFormat="1" x14ac:dyDescent="0.25">
      <c r="A419" s="80">
        <v>23</v>
      </c>
      <c r="B419" s="81"/>
      <c r="C419" s="81">
        <v>4</v>
      </c>
      <c r="D419" s="82" t="str">
        <f>D$5</f>
        <v>Subjects asked is representative / source population &amp; participant selection clearly described</v>
      </c>
      <c r="E419" s="81">
        <v>1</v>
      </c>
      <c r="F419" s="82"/>
    </row>
    <row r="420" spans="1:6" s="83" customFormat="1" x14ac:dyDescent="0.25">
      <c r="A420" s="80">
        <v>23</v>
      </c>
      <c r="B420" s="81"/>
      <c r="C420" s="81">
        <v>5</v>
      </c>
      <c r="D420" s="82" t="str">
        <f>D$6</f>
        <v>Subjects participating is representative / proportion of those asked who agreed should be stated</v>
      </c>
      <c r="E420" s="81">
        <v>1</v>
      </c>
      <c r="F420" s="82"/>
    </row>
    <row r="421" spans="1:6" s="83" customFormat="1" x14ac:dyDescent="0.25">
      <c r="A421" s="80">
        <v>23</v>
      </c>
      <c r="B421" s="81"/>
      <c r="C421" s="81">
        <v>6</v>
      </c>
      <c r="D421" s="82" t="str">
        <f>D$7</f>
        <v>Participants recruited from the same population</v>
      </c>
      <c r="E421" s="81">
        <v>1</v>
      </c>
      <c r="F421" s="82"/>
    </row>
    <row r="422" spans="1:6" s="83" customFormat="1" x14ac:dyDescent="0.25">
      <c r="A422" s="80">
        <v>23</v>
      </c>
      <c r="B422" s="81"/>
      <c r="C422" s="81">
        <v>7</v>
      </c>
      <c r="D422" s="82" t="str">
        <f>D$8</f>
        <v>Participants recruited within the same time window</v>
      </c>
      <c r="E422" s="81">
        <v>1</v>
      </c>
      <c r="F422" s="84" t="s">
        <v>343</v>
      </c>
    </row>
    <row r="423" spans="1:6" s="83" customFormat="1" x14ac:dyDescent="0.25">
      <c r="A423" s="80">
        <v>23</v>
      </c>
      <c r="B423" s="81"/>
      <c r="C423" s="81">
        <v>8</v>
      </c>
      <c r="D423" s="82" t="str">
        <f>D$9</f>
        <v>Tasks and measures clearly described</v>
      </c>
      <c r="E423" s="81">
        <v>1</v>
      </c>
      <c r="F423" s="82"/>
    </row>
    <row r="424" spans="1:6" s="83" customFormat="1" x14ac:dyDescent="0.25">
      <c r="A424" s="80">
        <v>23</v>
      </c>
      <c r="B424" s="81"/>
      <c r="C424" s="81">
        <v>9</v>
      </c>
      <c r="D424" s="82" t="str">
        <f>D$10</f>
        <v>Main outcome measures used all valid and reliable</v>
      </c>
      <c r="E424" s="81">
        <v>1</v>
      </c>
      <c r="F424" s="82"/>
    </row>
    <row r="425" spans="1:6" s="83" customFormat="1" x14ac:dyDescent="0.25">
      <c r="A425" s="80">
        <v>23</v>
      </c>
      <c r="B425" s="81"/>
      <c r="C425" s="81">
        <v>10</v>
      </c>
      <c r="D425" s="82" t="str">
        <f>D$11</f>
        <v>Participant engagement with the experimental task assessed</v>
      </c>
      <c r="E425" s="81">
        <v>0</v>
      </c>
      <c r="F425" s="84" t="s">
        <v>309</v>
      </c>
    </row>
    <row r="426" spans="1:6" s="83" customFormat="1" x14ac:dyDescent="0.25">
      <c r="A426" s="80">
        <v>23</v>
      </c>
      <c r="B426" s="81"/>
      <c r="C426" s="81">
        <v>11</v>
      </c>
      <c r="D426" s="82" t="str">
        <f>D$12</f>
        <v>Consideration of principal confounders</v>
      </c>
      <c r="E426" s="81">
        <v>1</v>
      </c>
      <c r="F426" s="84" t="s">
        <v>344</v>
      </c>
    </row>
    <row r="427" spans="1:6" s="83" customFormat="1" x14ac:dyDescent="0.25">
      <c r="A427" s="80">
        <v>23</v>
      </c>
      <c r="B427" s="81"/>
      <c r="C427" s="81">
        <v>12</v>
      </c>
      <c r="D427" s="82" t="str">
        <f>D$13</f>
        <v>Appropriate use of statistical tests to assess main outcomes</v>
      </c>
      <c r="E427" s="81">
        <v>1</v>
      </c>
      <c r="F427" s="82"/>
    </row>
    <row r="428" spans="1:6" s="83" customFormat="1" x14ac:dyDescent="0.25">
      <c r="A428" s="80">
        <v>23</v>
      </c>
      <c r="B428" s="81"/>
      <c r="C428" s="81">
        <v>13</v>
      </c>
      <c r="D428" s="82" t="str">
        <f>D$14</f>
        <v>Main findings of the study clearly described</v>
      </c>
      <c r="E428" s="81">
        <v>1</v>
      </c>
      <c r="F428" s="82"/>
    </row>
    <row r="429" spans="1:6" s="83" customFormat="1" x14ac:dyDescent="0.25">
      <c r="A429" s="80">
        <v>23</v>
      </c>
      <c r="B429" s="81"/>
      <c r="C429" s="81">
        <v>14</v>
      </c>
      <c r="D429" s="82" t="str">
        <f>D$15</f>
        <v>Estimates reported for random variability of main outcomes</v>
      </c>
      <c r="E429" s="81">
        <v>1</v>
      </c>
      <c r="F429" s="82"/>
    </row>
    <row r="430" spans="1:6" s="83" customFormat="1" x14ac:dyDescent="0.25">
      <c r="A430" s="80">
        <v>23</v>
      </c>
      <c r="B430" s="81"/>
      <c r="C430" s="81">
        <v>15</v>
      </c>
      <c r="D430" s="82" t="str">
        <f>D$16</f>
        <v>Actual probability values reported</v>
      </c>
      <c r="E430" s="81">
        <v>0</v>
      </c>
      <c r="F430" s="84" t="s">
        <v>340</v>
      </c>
    </row>
    <row r="431" spans="1:6" s="83" customFormat="1" x14ac:dyDescent="0.25">
      <c r="A431" s="80">
        <v>23</v>
      </c>
      <c r="B431" s="81"/>
      <c r="C431" s="81">
        <v>16</v>
      </c>
      <c r="D431" s="82" t="str">
        <f>D$17</f>
        <v>Withdrawals and drop-outs reported in terms of numbers and/or reasons</v>
      </c>
      <c r="E431" s="81">
        <v>1</v>
      </c>
      <c r="F431" s="82"/>
    </row>
    <row r="432" spans="1:6" s="83" customFormat="1" x14ac:dyDescent="0.25">
      <c r="A432" s="80">
        <v>23</v>
      </c>
      <c r="B432" s="81"/>
      <c r="C432" s="81">
        <v>17</v>
      </c>
      <c r="D432" s="82" t="str">
        <f>D$18</f>
        <v>If any results based on data-dredging, was this made clear?</v>
      </c>
      <c r="E432" s="81">
        <v>0</v>
      </c>
      <c r="F432" s="84" t="s">
        <v>334</v>
      </c>
    </row>
    <row r="433" spans="1:6" s="83" customFormat="1" x14ac:dyDescent="0.25">
      <c r="A433" s="80">
        <v>23</v>
      </c>
      <c r="B433" s="81"/>
      <c r="C433" s="81">
        <v>18</v>
      </c>
      <c r="D433" s="82" t="str">
        <f>D397</f>
        <v>Power analysis reported</v>
      </c>
      <c r="E433" s="81">
        <v>0</v>
      </c>
      <c r="F433" s="84" t="s">
        <v>324</v>
      </c>
    </row>
    <row r="434" spans="1:6" s="79" customFormat="1" x14ac:dyDescent="0.25">
      <c r="A434" s="76">
        <v>24</v>
      </c>
      <c r="B434" s="51" t="s">
        <v>489</v>
      </c>
      <c r="C434" s="77">
        <v>1</v>
      </c>
      <c r="D434" s="78" t="str">
        <f>D$2</f>
        <v>Hypotheses, aims, objectives clearly identified</v>
      </c>
      <c r="E434" s="77">
        <v>1</v>
      </c>
      <c r="F434" s="78"/>
    </row>
    <row r="435" spans="1:6" s="83" customFormat="1" x14ac:dyDescent="0.25">
      <c r="A435" s="80">
        <v>24</v>
      </c>
      <c r="B435" s="81"/>
      <c r="C435" s="81">
        <v>2</v>
      </c>
      <c r="D435" s="82" t="str">
        <f>D$3</f>
        <v>Primary outcomes clearly described in intro/methods</v>
      </c>
      <c r="E435" s="81">
        <v>1</v>
      </c>
      <c r="F435" s="82"/>
    </row>
    <row r="436" spans="1:6" s="83" customFormat="1" x14ac:dyDescent="0.25">
      <c r="A436" s="80">
        <v>24</v>
      </c>
      <c r="B436" s="81"/>
      <c r="C436" s="81">
        <v>3</v>
      </c>
      <c r="D436" s="82" t="str">
        <f>D$4</f>
        <v>Participant characteristics clearly described</v>
      </c>
      <c r="E436" s="81">
        <v>1</v>
      </c>
      <c r="F436" s="82"/>
    </row>
    <row r="437" spans="1:6" s="83" customFormat="1" x14ac:dyDescent="0.25">
      <c r="A437" s="80">
        <v>24</v>
      </c>
      <c r="B437" s="81"/>
      <c r="C437" s="81">
        <v>4</v>
      </c>
      <c r="D437" s="82" t="str">
        <f>D$5</f>
        <v>Subjects asked is representative / source population &amp; participant selection clearly described</v>
      </c>
      <c r="E437" s="81">
        <v>1</v>
      </c>
      <c r="F437" s="82"/>
    </row>
    <row r="438" spans="1:6" s="83" customFormat="1" x14ac:dyDescent="0.25">
      <c r="A438" s="80">
        <v>24</v>
      </c>
      <c r="B438" s="81"/>
      <c r="C438" s="81">
        <v>5</v>
      </c>
      <c r="D438" s="82" t="str">
        <f>D$6</f>
        <v>Subjects participating is representative / proportion of those asked who agreed should be stated</v>
      </c>
      <c r="E438" s="81">
        <v>0</v>
      </c>
      <c r="F438" s="84" t="s">
        <v>314</v>
      </c>
    </row>
    <row r="439" spans="1:6" s="83" customFormat="1" x14ac:dyDescent="0.25">
      <c r="A439" s="80">
        <v>24</v>
      </c>
      <c r="B439" s="81"/>
      <c r="C439" s="81">
        <v>6</v>
      </c>
      <c r="D439" s="82" t="str">
        <f>D$7</f>
        <v>Participants recruited from the same population</v>
      </c>
      <c r="E439" s="81">
        <v>1</v>
      </c>
      <c r="F439" s="82"/>
    </row>
    <row r="440" spans="1:6" s="83" customFormat="1" x14ac:dyDescent="0.25">
      <c r="A440" s="80">
        <v>24</v>
      </c>
      <c r="B440" s="81"/>
      <c r="C440" s="81">
        <v>7</v>
      </c>
      <c r="D440" s="82" t="str">
        <f>D$8</f>
        <v>Participants recruited within the same time window</v>
      </c>
      <c r="E440" s="81">
        <v>0</v>
      </c>
      <c r="F440" s="114" t="s">
        <v>309</v>
      </c>
    </row>
    <row r="441" spans="1:6" s="83" customFormat="1" x14ac:dyDescent="0.25">
      <c r="A441" s="80">
        <v>24</v>
      </c>
      <c r="B441" s="81"/>
      <c r="C441" s="81">
        <v>8</v>
      </c>
      <c r="D441" s="82" t="str">
        <f>D$9</f>
        <v>Tasks and measures clearly described</v>
      </c>
      <c r="E441" s="81">
        <v>1</v>
      </c>
      <c r="F441" s="82"/>
    </row>
    <row r="442" spans="1:6" s="83" customFormat="1" x14ac:dyDescent="0.25">
      <c r="A442" s="80">
        <v>24</v>
      </c>
      <c r="B442" s="81"/>
      <c r="C442" s="81">
        <v>9</v>
      </c>
      <c r="D442" s="82" t="str">
        <f>D$10</f>
        <v>Main outcome measures used all valid and reliable</v>
      </c>
      <c r="E442" s="81">
        <v>0</v>
      </c>
      <c r="F442" s="114" t="s">
        <v>518</v>
      </c>
    </row>
    <row r="443" spans="1:6" s="83" customFormat="1" x14ac:dyDescent="0.25">
      <c r="A443" s="80">
        <v>24</v>
      </c>
      <c r="B443" s="81"/>
      <c r="C443" s="81">
        <v>10</v>
      </c>
      <c r="D443" s="82" t="str">
        <f>D$11</f>
        <v>Participant engagement with the experimental task assessed</v>
      </c>
      <c r="E443" s="81">
        <v>0</v>
      </c>
      <c r="F443" s="114" t="s">
        <v>309</v>
      </c>
    </row>
    <row r="444" spans="1:6" s="83" customFormat="1" x14ac:dyDescent="0.25">
      <c r="A444" s="80">
        <v>24</v>
      </c>
      <c r="B444" s="81"/>
      <c r="C444" s="81">
        <v>11</v>
      </c>
      <c r="D444" s="82" t="str">
        <f>D$12</f>
        <v>Consideration of principal confounders</v>
      </c>
      <c r="E444" s="81">
        <v>2</v>
      </c>
      <c r="F444" s="114" t="s">
        <v>519</v>
      </c>
    </row>
    <row r="445" spans="1:6" s="83" customFormat="1" x14ac:dyDescent="0.25">
      <c r="A445" s="80">
        <v>24</v>
      </c>
      <c r="B445" s="81"/>
      <c r="C445" s="81">
        <v>12</v>
      </c>
      <c r="D445" s="82" t="str">
        <f>D$13</f>
        <v>Appropriate use of statistical tests to assess main outcomes</v>
      </c>
      <c r="E445" s="81">
        <v>1</v>
      </c>
      <c r="F445" s="82"/>
    </row>
    <row r="446" spans="1:6" s="83" customFormat="1" x14ac:dyDescent="0.25">
      <c r="A446" s="80">
        <v>24</v>
      </c>
      <c r="B446" s="81"/>
      <c r="C446" s="81">
        <v>13</v>
      </c>
      <c r="D446" s="82" t="str">
        <f>D$14</f>
        <v>Main findings of the study clearly described</v>
      </c>
      <c r="E446" s="81">
        <v>1</v>
      </c>
      <c r="F446" s="82"/>
    </row>
    <row r="447" spans="1:6" s="83" customFormat="1" x14ac:dyDescent="0.25">
      <c r="A447" s="80">
        <v>24</v>
      </c>
      <c r="B447" s="81"/>
      <c r="C447" s="81">
        <v>14</v>
      </c>
      <c r="D447" s="82" t="str">
        <f>D$15</f>
        <v>Estimates reported for random variability of main outcomes</v>
      </c>
      <c r="E447" s="81">
        <v>1</v>
      </c>
      <c r="F447" s="82"/>
    </row>
    <row r="448" spans="1:6" s="83" customFormat="1" x14ac:dyDescent="0.25">
      <c r="A448" s="80">
        <v>24</v>
      </c>
      <c r="B448" s="81"/>
      <c r="C448" s="81">
        <v>15</v>
      </c>
      <c r="D448" s="82" t="str">
        <f>D$16</f>
        <v>Actual probability values reported</v>
      </c>
      <c r="E448" s="81">
        <v>1</v>
      </c>
      <c r="F448" s="82"/>
    </row>
    <row r="449" spans="1:6" s="83" customFormat="1" x14ac:dyDescent="0.25">
      <c r="A449" s="80">
        <v>24</v>
      </c>
      <c r="B449" s="81"/>
      <c r="C449" s="81">
        <v>16</v>
      </c>
      <c r="D449" s="82" t="str">
        <f>D$17</f>
        <v>Withdrawals and drop-outs reported in terms of numbers and/or reasons</v>
      </c>
      <c r="E449" s="81">
        <v>0</v>
      </c>
      <c r="F449" s="114" t="s">
        <v>520</v>
      </c>
    </row>
    <row r="450" spans="1:6" s="83" customFormat="1" x14ac:dyDescent="0.25">
      <c r="A450" s="80">
        <v>24</v>
      </c>
      <c r="B450" s="81"/>
      <c r="C450" s="81">
        <v>17</v>
      </c>
      <c r="D450" s="82" t="str">
        <f>D$18</f>
        <v>If any results based on data-dredging, was this made clear?</v>
      </c>
      <c r="E450" s="81">
        <v>0</v>
      </c>
      <c r="F450" s="82" t="s">
        <v>334</v>
      </c>
    </row>
    <row r="451" spans="1:6" s="83" customFormat="1" x14ac:dyDescent="0.25">
      <c r="A451" s="80">
        <v>24</v>
      </c>
      <c r="B451" s="81"/>
      <c r="C451" s="81">
        <v>18</v>
      </c>
      <c r="D451" s="82" t="str">
        <f>D415</f>
        <v>Power analysis reported</v>
      </c>
      <c r="E451" s="81">
        <v>0</v>
      </c>
      <c r="F451" s="84" t="s">
        <v>324</v>
      </c>
    </row>
    <row r="452" spans="1:6" s="79" customFormat="1" x14ac:dyDescent="0.25">
      <c r="A452" s="76">
        <v>25</v>
      </c>
      <c r="B452" s="51" t="s">
        <v>297</v>
      </c>
      <c r="C452" s="77">
        <v>1</v>
      </c>
      <c r="D452" s="78" t="str">
        <f>D$2</f>
        <v>Hypotheses, aims, objectives clearly identified</v>
      </c>
      <c r="E452" s="77">
        <v>1</v>
      </c>
      <c r="F452" s="78"/>
    </row>
    <row r="453" spans="1:6" s="83" customFormat="1" x14ac:dyDescent="0.25">
      <c r="A453" s="80">
        <v>25</v>
      </c>
      <c r="B453" s="81"/>
      <c r="C453" s="81">
        <v>2</v>
      </c>
      <c r="D453" s="82" t="str">
        <f>D$3</f>
        <v>Primary outcomes clearly described in intro/methods</v>
      </c>
      <c r="E453" s="81">
        <v>1</v>
      </c>
      <c r="F453" s="82"/>
    </row>
    <row r="454" spans="1:6" s="83" customFormat="1" x14ac:dyDescent="0.25">
      <c r="A454" s="80">
        <v>25</v>
      </c>
      <c r="B454" s="81"/>
      <c r="C454" s="81">
        <v>3</v>
      </c>
      <c r="D454" s="82" t="str">
        <f>D$4</f>
        <v>Participant characteristics clearly described</v>
      </c>
      <c r="E454" s="81">
        <v>1</v>
      </c>
      <c r="F454" s="82"/>
    </row>
    <row r="455" spans="1:6" s="83" customFormat="1" x14ac:dyDescent="0.25">
      <c r="A455" s="80">
        <v>25</v>
      </c>
      <c r="B455" s="81"/>
      <c r="C455" s="81">
        <v>4</v>
      </c>
      <c r="D455" s="82" t="str">
        <f>D$5</f>
        <v>Subjects asked is representative / source population &amp; participant selection clearly described</v>
      </c>
      <c r="E455" s="81">
        <v>1</v>
      </c>
      <c r="F455" s="82"/>
    </row>
    <row r="456" spans="1:6" s="83" customFormat="1" x14ac:dyDescent="0.25">
      <c r="A456" s="80">
        <v>25</v>
      </c>
      <c r="B456" s="81"/>
      <c r="C456" s="81">
        <v>5</v>
      </c>
      <c r="D456" s="82" t="str">
        <f>D$6</f>
        <v>Subjects participating is representative / proportion of those asked who agreed should be stated</v>
      </c>
      <c r="E456" s="81">
        <v>0</v>
      </c>
      <c r="F456" s="84" t="s">
        <v>309</v>
      </c>
    </row>
    <row r="457" spans="1:6" s="83" customFormat="1" x14ac:dyDescent="0.25">
      <c r="A457" s="80">
        <v>25</v>
      </c>
      <c r="B457" s="81"/>
      <c r="C457" s="81">
        <v>6</v>
      </c>
      <c r="D457" s="82" t="str">
        <f>D$7</f>
        <v>Participants recruited from the same population</v>
      </c>
      <c r="E457" s="81">
        <v>1</v>
      </c>
      <c r="F457" s="82"/>
    </row>
    <row r="458" spans="1:6" s="83" customFormat="1" x14ac:dyDescent="0.25">
      <c r="A458" s="80">
        <v>25</v>
      </c>
      <c r="B458" s="81"/>
      <c r="C458" s="81">
        <v>7</v>
      </c>
      <c r="D458" s="82" t="str">
        <f>D$8</f>
        <v>Participants recruited within the same time window</v>
      </c>
      <c r="E458" s="81">
        <v>0</v>
      </c>
      <c r="F458" s="84" t="s">
        <v>309</v>
      </c>
    </row>
    <row r="459" spans="1:6" s="83" customFormat="1" x14ac:dyDescent="0.25">
      <c r="A459" s="80">
        <v>25</v>
      </c>
      <c r="B459" s="81"/>
      <c r="C459" s="81">
        <v>8</v>
      </c>
      <c r="D459" s="82" t="str">
        <f>D$9</f>
        <v>Tasks and measures clearly described</v>
      </c>
      <c r="E459" s="81">
        <v>1</v>
      </c>
      <c r="F459" s="82"/>
    </row>
    <row r="460" spans="1:6" s="83" customFormat="1" x14ac:dyDescent="0.25">
      <c r="A460" s="80">
        <v>25</v>
      </c>
      <c r="B460" s="81"/>
      <c r="C460" s="81">
        <v>9</v>
      </c>
      <c r="D460" s="82" t="str">
        <f>D$10</f>
        <v>Main outcome measures used all valid and reliable</v>
      </c>
      <c r="E460" s="81">
        <v>1</v>
      </c>
      <c r="F460" s="82"/>
    </row>
    <row r="461" spans="1:6" s="83" customFormat="1" x14ac:dyDescent="0.25">
      <c r="A461" s="80">
        <v>25</v>
      </c>
      <c r="B461" s="81"/>
      <c r="C461" s="81">
        <v>10</v>
      </c>
      <c r="D461" s="82" t="str">
        <f>D$11</f>
        <v>Participant engagement with the experimental task assessed</v>
      </c>
      <c r="E461" s="81">
        <v>0</v>
      </c>
      <c r="F461" s="84" t="s">
        <v>309</v>
      </c>
    </row>
    <row r="462" spans="1:6" s="83" customFormat="1" x14ac:dyDescent="0.25">
      <c r="A462" s="80">
        <v>25</v>
      </c>
      <c r="B462" s="81"/>
      <c r="C462" s="81">
        <v>11</v>
      </c>
      <c r="D462" s="82" t="str">
        <f>D$12</f>
        <v>Consideration of principal confounders</v>
      </c>
      <c r="E462" s="81">
        <v>2</v>
      </c>
      <c r="F462" s="82"/>
    </row>
    <row r="463" spans="1:6" s="83" customFormat="1" x14ac:dyDescent="0.25">
      <c r="A463" s="80">
        <v>25</v>
      </c>
      <c r="B463" s="81"/>
      <c r="C463" s="81">
        <v>12</v>
      </c>
      <c r="D463" s="82" t="str">
        <f>D$13</f>
        <v>Appropriate use of statistical tests to assess main outcomes</v>
      </c>
      <c r="E463" s="81">
        <v>1</v>
      </c>
      <c r="F463" s="82"/>
    </row>
    <row r="464" spans="1:6" s="83" customFormat="1" x14ac:dyDescent="0.25">
      <c r="A464" s="80">
        <v>25</v>
      </c>
      <c r="B464" s="81"/>
      <c r="C464" s="81">
        <v>13</v>
      </c>
      <c r="D464" s="82" t="str">
        <f>D$14</f>
        <v>Main findings of the study clearly described</v>
      </c>
      <c r="E464" s="81">
        <v>1</v>
      </c>
      <c r="F464" s="82"/>
    </row>
    <row r="465" spans="1:6" s="83" customFormat="1" x14ac:dyDescent="0.25">
      <c r="A465" s="80">
        <v>25</v>
      </c>
      <c r="B465" s="81"/>
      <c r="C465" s="81">
        <v>14</v>
      </c>
      <c r="D465" s="82" t="str">
        <f>D$15</f>
        <v>Estimates reported for random variability of main outcomes</v>
      </c>
      <c r="E465" s="81">
        <v>1</v>
      </c>
      <c r="F465" s="82"/>
    </row>
    <row r="466" spans="1:6" s="83" customFormat="1" x14ac:dyDescent="0.25">
      <c r="A466" s="80">
        <v>25</v>
      </c>
      <c r="B466" s="81"/>
      <c r="C466" s="81">
        <v>15</v>
      </c>
      <c r="D466" s="82" t="str">
        <f>D$16</f>
        <v>Actual probability values reported</v>
      </c>
      <c r="E466" s="81">
        <v>1</v>
      </c>
      <c r="F466" s="82"/>
    </row>
    <row r="467" spans="1:6" s="83" customFormat="1" x14ac:dyDescent="0.25">
      <c r="A467" s="80">
        <v>25</v>
      </c>
      <c r="B467" s="81"/>
      <c r="C467" s="81">
        <v>16</v>
      </c>
      <c r="D467" s="82" t="str">
        <f>D$17</f>
        <v>Withdrawals and drop-outs reported in terms of numbers and/or reasons</v>
      </c>
      <c r="E467" s="81">
        <v>0</v>
      </c>
      <c r="F467" s="84" t="s">
        <v>309</v>
      </c>
    </row>
    <row r="468" spans="1:6" s="83" customFormat="1" x14ac:dyDescent="0.25">
      <c r="A468" s="80">
        <v>25</v>
      </c>
      <c r="B468" s="81"/>
      <c r="C468" s="81">
        <v>17</v>
      </c>
      <c r="D468" s="82" t="str">
        <f>D$18</f>
        <v>If any results based on data-dredging, was this made clear?</v>
      </c>
      <c r="E468" s="81">
        <v>1</v>
      </c>
      <c r="F468" s="82"/>
    </row>
    <row r="469" spans="1:6" s="83" customFormat="1" x14ac:dyDescent="0.25">
      <c r="A469" s="80">
        <v>25</v>
      </c>
      <c r="B469" s="81"/>
      <c r="C469" s="81">
        <v>18</v>
      </c>
      <c r="D469" s="82" t="str">
        <f>D433</f>
        <v>Power analysis reported</v>
      </c>
      <c r="E469" s="81">
        <v>0</v>
      </c>
      <c r="F469" s="84" t="s">
        <v>324</v>
      </c>
    </row>
    <row r="470" spans="1:6" s="79" customFormat="1" x14ac:dyDescent="0.25">
      <c r="A470" s="76">
        <v>26</v>
      </c>
      <c r="B470" s="51" t="s">
        <v>481</v>
      </c>
      <c r="C470" s="77">
        <v>1</v>
      </c>
      <c r="D470" s="78" t="str">
        <f>D$2</f>
        <v>Hypotheses, aims, objectives clearly identified</v>
      </c>
      <c r="E470" s="77">
        <v>1</v>
      </c>
      <c r="F470" s="78"/>
    </row>
    <row r="471" spans="1:6" s="83" customFormat="1" x14ac:dyDescent="0.25">
      <c r="A471" s="80">
        <v>26</v>
      </c>
      <c r="B471" s="81"/>
      <c r="C471" s="81">
        <v>2</v>
      </c>
      <c r="D471" s="82" t="str">
        <f>D$3</f>
        <v>Primary outcomes clearly described in intro/methods</v>
      </c>
      <c r="E471" s="81">
        <v>1</v>
      </c>
      <c r="F471" s="82"/>
    </row>
    <row r="472" spans="1:6" s="83" customFormat="1" x14ac:dyDescent="0.25">
      <c r="A472" s="80">
        <v>26</v>
      </c>
      <c r="B472" s="81"/>
      <c r="C472" s="81">
        <v>3</v>
      </c>
      <c r="D472" s="82" t="str">
        <f>D$4</f>
        <v>Participant characteristics clearly described</v>
      </c>
      <c r="E472" s="81">
        <v>1</v>
      </c>
      <c r="F472" s="82"/>
    </row>
    <row r="473" spans="1:6" s="83" customFormat="1" x14ac:dyDescent="0.25">
      <c r="A473" s="80">
        <v>26</v>
      </c>
      <c r="B473" s="81"/>
      <c r="C473" s="81">
        <v>4</v>
      </c>
      <c r="D473" s="82" t="str">
        <f>D$5</f>
        <v>Subjects asked is representative / source population &amp; participant selection clearly described</v>
      </c>
      <c r="E473" s="81">
        <v>1</v>
      </c>
      <c r="F473" s="82"/>
    </row>
    <row r="474" spans="1:6" s="83" customFormat="1" x14ac:dyDescent="0.25">
      <c r="A474" s="80">
        <v>26</v>
      </c>
      <c r="B474" s="81"/>
      <c r="C474" s="81">
        <v>5</v>
      </c>
      <c r="D474" s="82" t="str">
        <f>D$6</f>
        <v>Subjects participating is representative / proportion of those asked who agreed should be stated</v>
      </c>
      <c r="E474" s="81">
        <v>0</v>
      </c>
      <c r="F474" s="114" t="s">
        <v>309</v>
      </c>
    </row>
    <row r="475" spans="1:6" s="83" customFormat="1" x14ac:dyDescent="0.25">
      <c r="A475" s="80">
        <v>26</v>
      </c>
      <c r="B475" s="81"/>
      <c r="C475" s="81">
        <v>6</v>
      </c>
      <c r="D475" s="82" t="str">
        <f>D$7</f>
        <v>Participants recruited from the same population</v>
      </c>
      <c r="E475" s="81">
        <v>1</v>
      </c>
      <c r="F475" s="82"/>
    </row>
    <row r="476" spans="1:6" s="83" customFormat="1" x14ac:dyDescent="0.25">
      <c r="A476" s="80">
        <v>26</v>
      </c>
      <c r="B476" s="81"/>
      <c r="C476" s="81">
        <v>7</v>
      </c>
      <c r="D476" s="82" t="str">
        <f>D$8</f>
        <v>Participants recruited within the same time window</v>
      </c>
      <c r="E476" s="81">
        <v>0</v>
      </c>
      <c r="F476" s="114" t="s">
        <v>309</v>
      </c>
    </row>
    <row r="477" spans="1:6" s="83" customFormat="1" x14ac:dyDescent="0.25">
      <c r="A477" s="80">
        <v>26</v>
      </c>
      <c r="B477" s="81"/>
      <c r="C477" s="81">
        <v>8</v>
      </c>
      <c r="D477" s="82" t="str">
        <f>D$9</f>
        <v>Tasks and measures clearly described</v>
      </c>
      <c r="E477" s="81">
        <v>1</v>
      </c>
      <c r="F477" s="82"/>
    </row>
    <row r="478" spans="1:6" s="83" customFormat="1" x14ac:dyDescent="0.25">
      <c r="A478" s="80">
        <v>26</v>
      </c>
      <c r="B478" s="81"/>
      <c r="C478" s="81">
        <v>9</v>
      </c>
      <c r="D478" s="82" t="str">
        <f>D$10</f>
        <v>Main outcome measures used all valid and reliable</v>
      </c>
      <c r="E478" s="81">
        <v>1</v>
      </c>
      <c r="F478" s="114"/>
    </row>
    <row r="479" spans="1:6" s="83" customFormat="1" x14ac:dyDescent="0.25">
      <c r="A479" s="80">
        <v>26</v>
      </c>
      <c r="B479" s="81"/>
      <c r="C479" s="81">
        <v>10</v>
      </c>
      <c r="D479" s="82" t="str">
        <f>D$11</f>
        <v>Participant engagement with the experimental task assessed</v>
      </c>
      <c r="E479" s="81">
        <v>1</v>
      </c>
      <c r="F479" s="114" t="s">
        <v>521</v>
      </c>
    </row>
    <row r="480" spans="1:6" s="83" customFormat="1" x14ac:dyDescent="0.25">
      <c r="A480" s="80">
        <v>26</v>
      </c>
      <c r="B480" s="81"/>
      <c r="C480" s="81">
        <v>11</v>
      </c>
      <c r="D480" s="82" t="str">
        <f>D$12</f>
        <v>Consideration of principal confounders</v>
      </c>
      <c r="E480" s="81">
        <v>1</v>
      </c>
      <c r="F480" s="82" t="s">
        <v>346</v>
      </c>
    </row>
    <row r="481" spans="1:6" s="83" customFormat="1" x14ac:dyDescent="0.25">
      <c r="A481" s="80">
        <v>26</v>
      </c>
      <c r="B481" s="81"/>
      <c r="C481" s="81">
        <v>12</v>
      </c>
      <c r="D481" s="82" t="str">
        <f>D$13</f>
        <v>Appropriate use of statistical tests to assess main outcomes</v>
      </c>
      <c r="E481" s="81">
        <v>1</v>
      </c>
      <c r="F481" s="82"/>
    </row>
    <row r="482" spans="1:6" s="83" customFormat="1" x14ac:dyDescent="0.25">
      <c r="A482" s="80">
        <v>26</v>
      </c>
      <c r="B482" s="81"/>
      <c r="C482" s="81">
        <v>13</v>
      </c>
      <c r="D482" s="82" t="str">
        <f>D$14</f>
        <v>Main findings of the study clearly described</v>
      </c>
      <c r="E482" s="81">
        <v>1</v>
      </c>
      <c r="F482" s="82"/>
    </row>
    <row r="483" spans="1:6" s="83" customFormat="1" x14ac:dyDescent="0.25">
      <c r="A483" s="80">
        <v>26</v>
      </c>
      <c r="B483" s="81"/>
      <c r="C483" s="81">
        <v>14</v>
      </c>
      <c r="D483" s="82" t="str">
        <f>D$15</f>
        <v>Estimates reported for random variability of main outcomes</v>
      </c>
      <c r="E483" s="81">
        <v>1</v>
      </c>
      <c r="F483" s="82"/>
    </row>
    <row r="484" spans="1:6" s="83" customFormat="1" x14ac:dyDescent="0.25">
      <c r="A484" s="80">
        <v>26</v>
      </c>
      <c r="B484" s="81"/>
      <c r="C484" s="81">
        <v>15</v>
      </c>
      <c r="D484" s="82" t="str">
        <f>D$16</f>
        <v>Actual probability values reported</v>
      </c>
      <c r="E484" s="81">
        <v>1</v>
      </c>
      <c r="F484" s="84"/>
    </row>
    <row r="485" spans="1:6" s="83" customFormat="1" x14ac:dyDescent="0.25">
      <c r="A485" s="80">
        <v>26</v>
      </c>
      <c r="B485" s="81"/>
      <c r="C485" s="81">
        <v>16</v>
      </c>
      <c r="D485" s="82" t="str">
        <f>D$17</f>
        <v>Withdrawals and drop-outs reported in terms of numbers and/or reasons</v>
      </c>
      <c r="E485" s="81">
        <v>1</v>
      </c>
      <c r="F485" s="84"/>
    </row>
    <row r="486" spans="1:6" s="83" customFormat="1" x14ac:dyDescent="0.25">
      <c r="A486" s="80">
        <v>26</v>
      </c>
      <c r="B486" s="81"/>
      <c r="C486" s="81">
        <v>17</v>
      </c>
      <c r="D486" s="82" t="str">
        <f>D$18</f>
        <v>If any results based on data-dredging, was this made clear?</v>
      </c>
      <c r="E486" s="81">
        <v>1</v>
      </c>
      <c r="F486" s="114" t="s">
        <v>339</v>
      </c>
    </row>
    <row r="487" spans="1:6" s="83" customFormat="1" x14ac:dyDescent="0.25">
      <c r="A487" s="80">
        <v>26</v>
      </c>
      <c r="B487" s="106"/>
      <c r="C487" s="81">
        <v>18</v>
      </c>
      <c r="D487" s="82" t="str">
        <f>D433</f>
        <v>Power analysis reported</v>
      </c>
      <c r="E487" s="81">
        <v>1</v>
      </c>
      <c r="F487" s="84"/>
    </row>
    <row r="488" spans="1:6" s="79" customFormat="1" x14ac:dyDescent="0.25">
      <c r="A488" s="76">
        <v>27</v>
      </c>
      <c r="B488" s="2" t="s">
        <v>541</v>
      </c>
      <c r="C488" s="77">
        <v>1</v>
      </c>
      <c r="D488" s="78" t="str">
        <f>D$2</f>
        <v>Hypotheses, aims, objectives clearly identified</v>
      </c>
      <c r="E488" s="77">
        <v>1</v>
      </c>
      <c r="F488" s="78"/>
    </row>
    <row r="489" spans="1:6" s="83" customFormat="1" x14ac:dyDescent="0.25">
      <c r="A489" s="80">
        <v>27</v>
      </c>
      <c r="B489" s="81"/>
      <c r="C489" s="81">
        <v>2</v>
      </c>
      <c r="D489" s="82" t="str">
        <f>D$3</f>
        <v>Primary outcomes clearly described in intro/methods</v>
      </c>
      <c r="E489" s="81">
        <v>1</v>
      </c>
      <c r="F489" s="82"/>
    </row>
    <row r="490" spans="1:6" s="83" customFormat="1" x14ac:dyDescent="0.25">
      <c r="A490" s="80">
        <v>27</v>
      </c>
      <c r="B490" s="81"/>
      <c r="C490" s="81">
        <v>3</v>
      </c>
      <c r="D490" s="82" t="str">
        <f>D$4</f>
        <v>Participant characteristics clearly described</v>
      </c>
      <c r="E490" s="81">
        <v>1</v>
      </c>
      <c r="F490" s="82"/>
    </row>
    <row r="491" spans="1:6" s="83" customFormat="1" x14ac:dyDescent="0.25">
      <c r="A491" s="80">
        <v>27</v>
      </c>
      <c r="B491" s="81"/>
      <c r="C491" s="81">
        <v>4</v>
      </c>
      <c r="D491" s="82" t="str">
        <f>D$5</f>
        <v>Subjects asked is representative / source population &amp; participant selection clearly described</v>
      </c>
      <c r="E491" s="81">
        <v>1</v>
      </c>
      <c r="F491" s="82"/>
    </row>
    <row r="492" spans="1:6" s="83" customFormat="1" x14ac:dyDescent="0.25">
      <c r="A492" s="80">
        <v>27</v>
      </c>
      <c r="B492" s="81"/>
      <c r="C492" s="81">
        <v>5</v>
      </c>
      <c r="D492" s="82" t="str">
        <f>D$6</f>
        <v>Subjects participating is representative / proportion of those asked who agreed should be stated</v>
      </c>
      <c r="E492" s="81">
        <v>0</v>
      </c>
      <c r="F492" s="108" t="s">
        <v>309</v>
      </c>
    </row>
    <row r="493" spans="1:6" s="83" customFormat="1" x14ac:dyDescent="0.25">
      <c r="A493" s="80">
        <v>27</v>
      </c>
      <c r="B493" s="81"/>
      <c r="C493" s="81">
        <v>6</v>
      </c>
      <c r="D493" s="82" t="str">
        <f>D$7</f>
        <v>Participants recruited from the same population</v>
      </c>
      <c r="E493" s="81">
        <v>1</v>
      </c>
      <c r="F493" s="82"/>
    </row>
    <row r="494" spans="1:6" s="83" customFormat="1" x14ac:dyDescent="0.25">
      <c r="A494" s="80">
        <v>27</v>
      </c>
      <c r="B494" s="81"/>
      <c r="C494" s="81">
        <v>7</v>
      </c>
      <c r="D494" s="82" t="str">
        <f>D$8</f>
        <v>Participants recruited within the same time window</v>
      </c>
      <c r="E494" s="81">
        <v>0</v>
      </c>
      <c r="F494" s="108" t="s">
        <v>309</v>
      </c>
    </row>
    <row r="495" spans="1:6" s="83" customFormat="1" x14ac:dyDescent="0.25">
      <c r="A495" s="80">
        <v>27</v>
      </c>
      <c r="B495" s="81"/>
      <c r="C495" s="81">
        <v>8</v>
      </c>
      <c r="D495" s="82" t="str">
        <f>D$9</f>
        <v>Tasks and measures clearly described</v>
      </c>
      <c r="E495" s="81">
        <v>1</v>
      </c>
      <c r="F495" s="82"/>
    </row>
    <row r="496" spans="1:6" s="83" customFormat="1" x14ac:dyDescent="0.25">
      <c r="A496" s="80">
        <v>27</v>
      </c>
      <c r="B496" s="81"/>
      <c r="C496" s="81">
        <v>9</v>
      </c>
      <c r="D496" s="82" t="str">
        <f>D$10</f>
        <v>Main outcome measures used all valid and reliable</v>
      </c>
      <c r="E496" s="81">
        <v>1</v>
      </c>
      <c r="F496" s="82"/>
    </row>
    <row r="497" spans="1:6" s="83" customFormat="1" x14ac:dyDescent="0.25">
      <c r="A497" s="80">
        <v>27</v>
      </c>
      <c r="B497" s="81"/>
      <c r="C497" s="81">
        <v>10</v>
      </c>
      <c r="D497" s="82" t="str">
        <f>D$11</f>
        <v>Participant engagement with the experimental task assessed</v>
      </c>
      <c r="E497" s="81">
        <v>1</v>
      </c>
      <c r="F497" s="108" t="s">
        <v>557</v>
      </c>
    </row>
    <row r="498" spans="1:6" s="83" customFormat="1" x14ac:dyDescent="0.25">
      <c r="A498" s="80">
        <v>27</v>
      </c>
      <c r="B498" s="81"/>
      <c r="C498" s="81">
        <v>11</v>
      </c>
      <c r="D498" s="82" t="str">
        <f>D$12</f>
        <v>Consideration of principal confounders</v>
      </c>
      <c r="E498" s="81">
        <v>2</v>
      </c>
      <c r="F498" s="108" t="s">
        <v>519</v>
      </c>
    </row>
    <row r="499" spans="1:6" s="83" customFormat="1" x14ac:dyDescent="0.25">
      <c r="A499" s="80">
        <v>27</v>
      </c>
      <c r="B499" s="81"/>
      <c r="C499" s="81">
        <v>12</v>
      </c>
      <c r="D499" s="82" t="str">
        <f>D$13</f>
        <v>Appropriate use of statistical tests to assess main outcomes</v>
      </c>
      <c r="E499" s="81">
        <v>1</v>
      </c>
      <c r="F499" s="82"/>
    </row>
    <row r="500" spans="1:6" s="83" customFormat="1" x14ac:dyDescent="0.25">
      <c r="A500" s="80">
        <v>27</v>
      </c>
      <c r="B500" s="81"/>
      <c r="C500" s="81">
        <v>13</v>
      </c>
      <c r="D500" s="82" t="str">
        <f>D$14</f>
        <v>Main findings of the study clearly described</v>
      </c>
      <c r="E500" s="81">
        <v>1</v>
      </c>
      <c r="F500" s="82"/>
    </row>
    <row r="501" spans="1:6" s="83" customFormat="1" x14ac:dyDescent="0.25">
      <c r="A501" s="80">
        <v>27</v>
      </c>
      <c r="B501" s="81"/>
      <c r="C501" s="81">
        <v>14</v>
      </c>
      <c r="D501" s="82" t="str">
        <f>D$15</f>
        <v>Estimates reported for random variability of main outcomes</v>
      </c>
      <c r="E501" s="81">
        <v>1</v>
      </c>
      <c r="F501" s="82"/>
    </row>
    <row r="502" spans="1:6" s="83" customFormat="1" x14ac:dyDescent="0.25">
      <c r="A502" s="80">
        <v>27</v>
      </c>
      <c r="B502" s="81"/>
      <c r="C502" s="81">
        <v>15</v>
      </c>
      <c r="D502" s="82" t="str">
        <f>D$16</f>
        <v>Actual probability values reported</v>
      </c>
      <c r="E502" s="81">
        <v>0</v>
      </c>
      <c r="F502" s="108" t="s">
        <v>558</v>
      </c>
    </row>
    <row r="503" spans="1:6" s="83" customFormat="1" x14ac:dyDescent="0.25">
      <c r="A503" s="80">
        <v>27</v>
      </c>
      <c r="B503" s="81"/>
      <c r="C503" s="81">
        <v>16</v>
      </c>
      <c r="D503" s="82" t="str">
        <f>D$17</f>
        <v>Withdrawals and drop-outs reported in terms of numbers and/or reasons</v>
      </c>
      <c r="E503" s="81">
        <v>1</v>
      </c>
      <c r="F503" s="82"/>
    </row>
    <row r="504" spans="1:6" s="83" customFormat="1" x14ac:dyDescent="0.25">
      <c r="A504" s="80">
        <v>27</v>
      </c>
      <c r="B504" s="81"/>
      <c r="C504" s="81">
        <v>17</v>
      </c>
      <c r="D504" s="82" t="str">
        <f>D$18</f>
        <v>If any results based on data-dredging, was this made clear?</v>
      </c>
      <c r="E504" s="81">
        <v>1</v>
      </c>
      <c r="F504" s="108" t="s">
        <v>559</v>
      </c>
    </row>
    <row r="505" spans="1:6" s="83" customFormat="1" x14ac:dyDescent="0.25">
      <c r="A505" s="80">
        <v>27</v>
      </c>
      <c r="B505" s="81"/>
      <c r="C505" s="81">
        <v>18</v>
      </c>
      <c r="D505" s="82" t="str">
        <f>D469</f>
        <v>Power analysis reported</v>
      </c>
      <c r="E505" s="81">
        <v>0</v>
      </c>
      <c r="F505" s="103"/>
    </row>
    <row r="506" spans="1:6" s="79" customFormat="1" x14ac:dyDescent="0.25">
      <c r="A506" s="76">
        <v>28</v>
      </c>
      <c r="B506" s="51" t="s">
        <v>83</v>
      </c>
      <c r="C506" s="77">
        <v>1</v>
      </c>
      <c r="D506" s="78" t="str">
        <f>D$2</f>
        <v>Hypotheses, aims, objectives clearly identified</v>
      </c>
      <c r="E506" s="77">
        <v>1</v>
      </c>
      <c r="F506" s="78"/>
    </row>
    <row r="507" spans="1:6" s="83" customFormat="1" x14ac:dyDescent="0.25">
      <c r="A507" s="80">
        <v>28</v>
      </c>
      <c r="B507" s="81"/>
      <c r="C507" s="81">
        <v>2</v>
      </c>
      <c r="D507" s="82" t="str">
        <f>D$3</f>
        <v>Primary outcomes clearly described in intro/methods</v>
      </c>
      <c r="E507" s="81">
        <v>1</v>
      </c>
      <c r="F507" s="82"/>
    </row>
    <row r="508" spans="1:6" s="83" customFormat="1" x14ac:dyDescent="0.25">
      <c r="A508" s="80">
        <v>28</v>
      </c>
      <c r="B508" s="81"/>
      <c r="C508" s="81">
        <v>3</v>
      </c>
      <c r="D508" s="82" t="str">
        <f>D$4</f>
        <v>Participant characteristics clearly described</v>
      </c>
      <c r="E508" s="81">
        <v>1</v>
      </c>
      <c r="F508" s="82"/>
    </row>
    <row r="509" spans="1:6" s="83" customFormat="1" x14ac:dyDescent="0.25">
      <c r="A509" s="80">
        <v>28</v>
      </c>
      <c r="B509" s="81"/>
      <c r="C509" s="81">
        <v>4</v>
      </c>
      <c r="D509" s="82" t="str">
        <f>D$5</f>
        <v>Subjects asked is representative / source population &amp; participant selection clearly described</v>
      </c>
      <c r="E509" s="81">
        <v>1</v>
      </c>
      <c r="F509" s="82"/>
    </row>
    <row r="510" spans="1:6" s="83" customFormat="1" x14ac:dyDescent="0.25">
      <c r="A510" s="80">
        <v>28</v>
      </c>
      <c r="B510" s="81"/>
      <c r="C510" s="81">
        <v>5</v>
      </c>
      <c r="D510" s="82" t="str">
        <f>D$6</f>
        <v>Subjects participating is representative / proportion of those asked who agreed should be stated</v>
      </c>
      <c r="E510" s="81">
        <v>0</v>
      </c>
      <c r="F510" s="84" t="s">
        <v>309</v>
      </c>
    </row>
    <row r="511" spans="1:6" s="83" customFormat="1" x14ac:dyDescent="0.25">
      <c r="A511" s="80">
        <v>28</v>
      </c>
      <c r="B511" s="81"/>
      <c r="C511" s="81">
        <v>6</v>
      </c>
      <c r="D511" s="82" t="str">
        <f>D$7</f>
        <v>Participants recruited from the same population</v>
      </c>
      <c r="E511" s="81">
        <v>0</v>
      </c>
      <c r="F511" s="82"/>
    </row>
    <row r="512" spans="1:6" s="83" customFormat="1" x14ac:dyDescent="0.25">
      <c r="A512" s="80">
        <v>28</v>
      </c>
      <c r="B512" s="81"/>
      <c r="C512" s="81">
        <v>7</v>
      </c>
      <c r="D512" s="82" t="str">
        <f>D$8</f>
        <v>Participants recruited within the same time window</v>
      </c>
      <c r="E512" s="81">
        <v>0</v>
      </c>
      <c r="F512" s="84" t="s">
        <v>309</v>
      </c>
    </row>
    <row r="513" spans="1:6" s="83" customFormat="1" x14ac:dyDescent="0.25">
      <c r="A513" s="80">
        <v>28</v>
      </c>
      <c r="B513" s="81"/>
      <c r="C513" s="81">
        <v>8</v>
      </c>
      <c r="D513" s="82" t="str">
        <f>D$9</f>
        <v>Tasks and measures clearly described</v>
      </c>
      <c r="E513" s="81">
        <v>1</v>
      </c>
      <c r="F513" s="82"/>
    </row>
    <row r="514" spans="1:6" s="83" customFormat="1" x14ac:dyDescent="0.25">
      <c r="A514" s="80">
        <v>28</v>
      </c>
      <c r="B514" s="81"/>
      <c r="C514" s="81">
        <v>9</v>
      </c>
      <c r="D514" s="82" t="str">
        <f>D$10</f>
        <v>Main outcome measures used all valid and reliable</v>
      </c>
      <c r="E514" s="81">
        <v>1</v>
      </c>
      <c r="F514" s="82"/>
    </row>
    <row r="515" spans="1:6" s="83" customFormat="1" x14ac:dyDescent="0.25">
      <c r="A515" s="80">
        <v>28</v>
      </c>
      <c r="B515" s="81"/>
      <c r="C515" s="81">
        <v>10</v>
      </c>
      <c r="D515" s="82" t="str">
        <f>D$11</f>
        <v>Participant engagement with the experimental task assessed</v>
      </c>
      <c r="E515" s="81">
        <v>1</v>
      </c>
      <c r="F515" s="84" t="s">
        <v>345</v>
      </c>
    </row>
    <row r="516" spans="1:6" s="83" customFormat="1" x14ac:dyDescent="0.25">
      <c r="A516" s="80">
        <v>28</v>
      </c>
      <c r="B516" s="81"/>
      <c r="C516" s="81">
        <v>11</v>
      </c>
      <c r="D516" s="82" t="str">
        <f>D$12</f>
        <v>Consideration of principal confounders</v>
      </c>
      <c r="E516" s="81">
        <v>2</v>
      </c>
      <c r="F516" s="82"/>
    </row>
    <row r="517" spans="1:6" s="83" customFormat="1" x14ac:dyDescent="0.25">
      <c r="A517" s="80">
        <v>28</v>
      </c>
      <c r="B517" s="81"/>
      <c r="C517" s="81">
        <v>12</v>
      </c>
      <c r="D517" s="82" t="str">
        <f>D$13</f>
        <v>Appropriate use of statistical tests to assess main outcomes</v>
      </c>
      <c r="E517" s="81">
        <v>1</v>
      </c>
      <c r="F517" s="82"/>
    </row>
    <row r="518" spans="1:6" s="83" customFormat="1" x14ac:dyDescent="0.25">
      <c r="A518" s="80">
        <v>28</v>
      </c>
      <c r="B518" s="81"/>
      <c r="C518" s="81">
        <v>13</v>
      </c>
      <c r="D518" s="82" t="str">
        <f>D$14</f>
        <v>Main findings of the study clearly described</v>
      </c>
      <c r="E518" s="81">
        <v>1</v>
      </c>
      <c r="F518" s="82"/>
    </row>
    <row r="519" spans="1:6" s="83" customFormat="1" x14ac:dyDescent="0.25">
      <c r="A519" s="80">
        <v>28</v>
      </c>
      <c r="B519" s="81"/>
      <c r="C519" s="81">
        <v>14</v>
      </c>
      <c r="D519" s="82" t="str">
        <f>D$15</f>
        <v>Estimates reported for random variability of main outcomes</v>
      </c>
      <c r="E519" s="81">
        <v>1</v>
      </c>
      <c r="F519" s="82"/>
    </row>
    <row r="520" spans="1:6" s="83" customFormat="1" x14ac:dyDescent="0.25">
      <c r="A520" s="80">
        <v>28</v>
      </c>
      <c r="B520" s="81"/>
      <c r="C520" s="81">
        <v>15</v>
      </c>
      <c r="D520" s="82" t="str">
        <f>D$16</f>
        <v>Actual probability values reported</v>
      </c>
      <c r="E520" s="81">
        <v>0</v>
      </c>
      <c r="F520" s="84" t="s">
        <v>340</v>
      </c>
    </row>
    <row r="521" spans="1:6" s="83" customFormat="1" x14ac:dyDescent="0.25">
      <c r="A521" s="80">
        <v>28</v>
      </c>
      <c r="B521" s="81"/>
      <c r="C521" s="81">
        <v>16</v>
      </c>
      <c r="D521" s="82" t="str">
        <f>D$17</f>
        <v>Withdrawals and drop-outs reported in terms of numbers and/or reasons</v>
      </c>
      <c r="E521" s="81">
        <v>0</v>
      </c>
      <c r="F521" s="84" t="s">
        <v>309</v>
      </c>
    </row>
    <row r="522" spans="1:6" s="83" customFormat="1" x14ac:dyDescent="0.25">
      <c r="A522" s="80">
        <v>28</v>
      </c>
      <c r="B522" s="81"/>
      <c r="C522" s="81">
        <v>17</v>
      </c>
      <c r="D522" s="82" t="str">
        <f>D$18</f>
        <v>If any results based on data-dredging, was this made clear?</v>
      </c>
      <c r="E522" s="81">
        <v>1</v>
      </c>
      <c r="F522" s="82"/>
    </row>
    <row r="523" spans="1:6" s="83" customFormat="1" x14ac:dyDescent="0.25">
      <c r="A523" s="80">
        <v>28</v>
      </c>
      <c r="B523" s="81"/>
      <c r="C523" s="81">
        <v>18</v>
      </c>
      <c r="D523" s="82" t="str">
        <f>D469</f>
        <v>Power analysis reported</v>
      </c>
      <c r="E523" s="81">
        <v>0</v>
      </c>
      <c r="F523" s="84" t="s">
        <v>324</v>
      </c>
    </row>
    <row r="524" spans="1:6" s="79" customFormat="1" x14ac:dyDescent="0.25">
      <c r="A524" s="76">
        <v>29</v>
      </c>
      <c r="B524" s="51" t="s">
        <v>298</v>
      </c>
      <c r="C524" s="77">
        <v>1</v>
      </c>
      <c r="D524" s="78" t="str">
        <f>D$2</f>
        <v>Hypotheses, aims, objectives clearly identified</v>
      </c>
      <c r="E524" s="77">
        <v>1</v>
      </c>
      <c r="F524" s="78"/>
    </row>
    <row r="525" spans="1:6" s="83" customFormat="1" x14ac:dyDescent="0.25">
      <c r="A525" s="80">
        <v>29</v>
      </c>
      <c r="B525" s="81"/>
      <c r="C525" s="81">
        <v>2</v>
      </c>
      <c r="D525" s="82" t="str">
        <f>D$3</f>
        <v>Primary outcomes clearly described in intro/methods</v>
      </c>
      <c r="E525" s="81">
        <v>1</v>
      </c>
      <c r="F525" s="82"/>
    </row>
    <row r="526" spans="1:6" s="83" customFormat="1" x14ac:dyDescent="0.25">
      <c r="A526" s="80">
        <v>29</v>
      </c>
      <c r="B526" s="81"/>
      <c r="C526" s="81">
        <v>3</v>
      </c>
      <c r="D526" s="82" t="str">
        <f>D$4</f>
        <v>Participant characteristics clearly described</v>
      </c>
      <c r="E526" s="81">
        <v>1</v>
      </c>
      <c r="F526" s="82"/>
    </row>
    <row r="527" spans="1:6" s="83" customFormat="1" x14ac:dyDescent="0.25">
      <c r="A527" s="80">
        <v>29</v>
      </c>
      <c r="B527" s="81"/>
      <c r="C527" s="81">
        <v>4</v>
      </c>
      <c r="D527" s="82" t="str">
        <f>D$5</f>
        <v>Subjects asked is representative / source population &amp; participant selection clearly described</v>
      </c>
      <c r="E527" s="81">
        <v>1</v>
      </c>
      <c r="F527" s="82"/>
    </row>
    <row r="528" spans="1:6" s="83" customFormat="1" x14ac:dyDescent="0.25">
      <c r="A528" s="80">
        <v>29</v>
      </c>
      <c r="B528" s="81"/>
      <c r="C528" s="81">
        <v>5</v>
      </c>
      <c r="D528" s="82" t="str">
        <f>D$6</f>
        <v>Subjects participating is representative / proportion of those asked who agreed should be stated</v>
      </c>
      <c r="E528" s="81">
        <v>0</v>
      </c>
      <c r="F528" s="84" t="s">
        <v>309</v>
      </c>
    </row>
    <row r="529" spans="1:6" s="83" customFormat="1" x14ac:dyDescent="0.25">
      <c r="A529" s="80">
        <v>29</v>
      </c>
      <c r="B529" s="81"/>
      <c r="C529" s="81">
        <v>6</v>
      </c>
      <c r="D529" s="82" t="str">
        <f>D$7</f>
        <v>Participants recruited from the same population</v>
      </c>
      <c r="E529" s="81">
        <v>1</v>
      </c>
      <c r="F529" s="82"/>
    </row>
    <row r="530" spans="1:6" s="83" customFormat="1" x14ac:dyDescent="0.25">
      <c r="A530" s="80">
        <v>29</v>
      </c>
      <c r="B530" s="81"/>
      <c r="C530" s="81">
        <v>7</v>
      </c>
      <c r="D530" s="82" t="str">
        <f>D$8</f>
        <v>Participants recruited within the same time window</v>
      </c>
      <c r="E530" s="81">
        <v>1</v>
      </c>
      <c r="F530" s="84"/>
    </row>
    <row r="531" spans="1:6" s="83" customFormat="1" x14ac:dyDescent="0.25">
      <c r="A531" s="80">
        <v>29</v>
      </c>
      <c r="B531" s="81"/>
      <c r="C531" s="81">
        <v>8</v>
      </c>
      <c r="D531" s="82" t="str">
        <f>D$9</f>
        <v>Tasks and measures clearly described</v>
      </c>
      <c r="E531" s="81">
        <v>1</v>
      </c>
      <c r="F531" s="82"/>
    </row>
    <row r="532" spans="1:6" s="83" customFormat="1" x14ac:dyDescent="0.25">
      <c r="A532" s="80">
        <v>29</v>
      </c>
      <c r="B532" s="81"/>
      <c r="C532" s="81">
        <v>9</v>
      </c>
      <c r="D532" s="82" t="str">
        <f>D$10</f>
        <v>Main outcome measures used all valid and reliable</v>
      </c>
      <c r="E532" s="81">
        <v>1</v>
      </c>
      <c r="F532" s="82"/>
    </row>
    <row r="533" spans="1:6" s="83" customFormat="1" x14ac:dyDescent="0.25">
      <c r="A533" s="80">
        <v>29</v>
      </c>
      <c r="B533" s="81"/>
      <c r="C533" s="81">
        <v>10</v>
      </c>
      <c r="D533" s="82" t="str">
        <f>D$11</f>
        <v>Participant engagement with the experimental task assessed</v>
      </c>
      <c r="E533" s="81">
        <v>0</v>
      </c>
      <c r="F533" s="84" t="s">
        <v>309</v>
      </c>
    </row>
    <row r="534" spans="1:6" s="83" customFormat="1" x14ac:dyDescent="0.25">
      <c r="A534" s="80">
        <v>29</v>
      </c>
      <c r="B534" s="81"/>
      <c r="C534" s="81">
        <v>11</v>
      </c>
      <c r="D534" s="82" t="str">
        <f>D$12</f>
        <v>Consideration of principal confounders</v>
      </c>
      <c r="E534" s="81">
        <v>1</v>
      </c>
      <c r="F534" s="84" t="s">
        <v>346</v>
      </c>
    </row>
    <row r="535" spans="1:6" s="83" customFormat="1" x14ac:dyDescent="0.25">
      <c r="A535" s="80">
        <v>29</v>
      </c>
      <c r="B535" s="81"/>
      <c r="C535" s="81">
        <v>12</v>
      </c>
      <c r="D535" s="82" t="str">
        <f>D$13</f>
        <v>Appropriate use of statistical tests to assess main outcomes</v>
      </c>
      <c r="E535" s="81">
        <v>1</v>
      </c>
      <c r="F535" s="82"/>
    </row>
    <row r="536" spans="1:6" s="83" customFormat="1" x14ac:dyDescent="0.25">
      <c r="A536" s="80">
        <v>29</v>
      </c>
      <c r="B536" s="81"/>
      <c r="C536" s="81">
        <v>13</v>
      </c>
      <c r="D536" s="82" t="str">
        <f>D$14</f>
        <v>Main findings of the study clearly described</v>
      </c>
      <c r="E536" s="81">
        <v>1</v>
      </c>
      <c r="F536" s="82"/>
    </row>
    <row r="537" spans="1:6" s="83" customFormat="1" x14ac:dyDescent="0.25">
      <c r="A537" s="80">
        <v>29</v>
      </c>
      <c r="B537" s="81"/>
      <c r="C537" s="81">
        <v>14</v>
      </c>
      <c r="D537" s="82" t="str">
        <f>D$15</f>
        <v>Estimates reported for random variability of main outcomes</v>
      </c>
      <c r="E537" s="81">
        <v>1</v>
      </c>
      <c r="F537" s="82"/>
    </row>
    <row r="538" spans="1:6" s="83" customFormat="1" x14ac:dyDescent="0.25">
      <c r="A538" s="80">
        <v>29</v>
      </c>
      <c r="B538" s="81"/>
      <c r="C538" s="81">
        <v>15</v>
      </c>
      <c r="D538" s="82" t="str">
        <f>D$16</f>
        <v>Actual probability values reported</v>
      </c>
      <c r="E538" s="81">
        <v>1</v>
      </c>
      <c r="F538" s="82"/>
    </row>
    <row r="539" spans="1:6" s="83" customFormat="1" x14ac:dyDescent="0.25">
      <c r="A539" s="80">
        <v>29</v>
      </c>
      <c r="B539" s="81"/>
      <c r="C539" s="81">
        <v>16</v>
      </c>
      <c r="D539" s="82" t="str">
        <f>D$17</f>
        <v>Withdrawals and drop-outs reported in terms of numbers and/or reasons</v>
      </c>
      <c r="E539" s="81">
        <v>1</v>
      </c>
      <c r="F539" s="82"/>
    </row>
    <row r="540" spans="1:6" s="83" customFormat="1" x14ac:dyDescent="0.25">
      <c r="A540" s="80">
        <v>29</v>
      </c>
      <c r="B540" s="81"/>
      <c r="C540" s="81">
        <v>17</v>
      </c>
      <c r="D540" s="82" t="str">
        <f>D$18</f>
        <v>If any results based on data-dredging, was this made clear?</v>
      </c>
      <c r="E540" s="81">
        <v>0</v>
      </c>
      <c r="F540" s="84" t="s">
        <v>334</v>
      </c>
    </row>
    <row r="541" spans="1:6" s="83" customFormat="1" x14ac:dyDescent="0.25">
      <c r="A541" s="80">
        <v>29</v>
      </c>
      <c r="B541" s="81"/>
      <c r="C541" s="81">
        <v>18</v>
      </c>
      <c r="D541" s="82" t="str">
        <f>D523</f>
        <v>Power analysis reported</v>
      </c>
      <c r="E541" s="81">
        <v>0</v>
      </c>
      <c r="F541" s="84" t="s">
        <v>324</v>
      </c>
    </row>
    <row r="542" spans="1:6" s="79" customFormat="1" x14ac:dyDescent="0.25">
      <c r="A542" s="76">
        <v>30</v>
      </c>
      <c r="B542" s="86" t="s">
        <v>299</v>
      </c>
      <c r="C542" s="77">
        <v>1</v>
      </c>
      <c r="D542" s="78" t="str">
        <f>D$2</f>
        <v>Hypotheses, aims, objectives clearly identified</v>
      </c>
      <c r="E542" s="77">
        <v>1</v>
      </c>
      <c r="F542" s="78"/>
    </row>
    <row r="543" spans="1:6" s="83" customFormat="1" x14ac:dyDescent="0.25">
      <c r="A543" s="80">
        <v>30</v>
      </c>
      <c r="B543" s="81"/>
      <c r="C543" s="81">
        <v>2</v>
      </c>
      <c r="D543" s="82" t="str">
        <f>D$3</f>
        <v>Primary outcomes clearly described in intro/methods</v>
      </c>
      <c r="E543" s="81">
        <v>1</v>
      </c>
      <c r="F543" s="82"/>
    </row>
    <row r="544" spans="1:6" s="83" customFormat="1" x14ac:dyDescent="0.25">
      <c r="A544" s="80">
        <v>30</v>
      </c>
      <c r="B544" s="81"/>
      <c r="C544" s="81">
        <v>3</v>
      </c>
      <c r="D544" s="82" t="str">
        <f>D$4</f>
        <v>Participant characteristics clearly described</v>
      </c>
      <c r="E544" s="81">
        <v>1</v>
      </c>
      <c r="F544" s="82"/>
    </row>
    <row r="545" spans="1:6" s="83" customFormat="1" x14ac:dyDescent="0.25">
      <c r="A545" s="80">
        <v>30</v>
      </c>
      <c r="B545" s="81"/>
      <c r="C545" s="81">
        <v>4</v>
      </c>
      <c r="D545" s="82" t="str">
        <f>D$5</f>
        <v>Subjects asked is representative / source population &amp; participant selection clearly described</v>
      </c>
      <c r="E545" s="81">
        <v>1</v>
      </c>
      <c r="F545" s="82"/>
    </row>
    <row r="546" spans="1:6" s="83" customFormat="1" x14ac:dyDescent="0.25">
      <c r="A546" s="80">
        <v>30</v>
      </c>
      <c r="B546" s="81"/>
      <c r="C546" s="81">
        <v>5</v>
      </c>
      <c r="D546" s="82" t="str">
        <f>D$6</f>
        <v>Subjects participating is representative / proportion of those asked who agreed should be stated</v>
      </c>
      <c r="E546" s="81">
        <v>0</v>
      </c>
      <c r="F546" s="84" t="s">
        <v>309</v>
      </c>
    </row>
    <row r="547" spans="1:6" s="83" customFormat="1" x14ac:dyDescent="0.25">
      <c r="A547" s="80">
        <v>30</v>
      </c>
      <c r="B547" s="81"/>
      <c r="C547" s="81">
        <v>6</v>
      </c>
      <c r="D547" s="82" t="str">
        <f>D$7</f>
        <v>Participants recruited from the same population</v>
      </c>
      <c r="E547" s="81">
        <v>0</v>
      </c>
      <c r="F547" s="84" t="s">
        <v>347</v>
      </c>
    </row>
    <row r="548" spans="1:6" s="83" customFormat="1" x14ac:dyDescent="0.25">
      <c r="A548" s="80">
        <v>30</v>
      </c>
      <c r="B548" s="81"/>
      <c r="C548" s="81">
        <v>7</v>
      </c>
      <c r="D548" s="82" t="str">
        <f>D$8</f>
        <v>Participants recruited within the same time window</v>
      </c>
      <c r="E548" s="81">
        <v>0</v>
      </c>
      <c r="F548" s="84" t="s">
        <v>309</v>
      </c>
    </row>
    <row r="549" spans="1:6" s="83" customFormat="1" x14ac:dyDescent="0.25">
      <c r="A549" s="80">
        <v>30</v>
      </c>
      <c r="B549" s="81"/>
      <c r="C549" s="81">
        <v>8</v>
      </c>
      <c r="D549" s="82" t="str">
        <f>D$9</f>
        <v>Tasks and measures clearly described</v>
      </c>
      <c r="E549" s="81">
        <v>1</v>
      </c>
      <c r="F549" s="82"/>
    </row>
    <row r="550" spans="1:6" s="83" customFormat="1" x14ac:dyDescent="0.25">
      <c r="A550" s="80">
        <v>30</v>
      </c>
      <c r="B550" s="81"/>
      <c r="C550" s="81">
        <v>9</v>
      </c>
      <c r="D550" s="82" t="str">
        <f>D$10</f>
        <v>Main outcome measures used all valid and reliable</v>
      </c>
      <c r="E550" s="81">
        <v>1</v>
      </c>
      <c r="F550" s="82"/>
    </row>
    <row r="551" spans="1:6" s="83" customFormat="1" x14ac:dyDescent="0.25">
      <c r="A551" s="80">
        <v>30</v>
      </c>
      <c r="B551" s="81"/>
      <c r="C551" s="81">
        <v>10</v>
      </c>
      <c r="D551" s="82" t="str">
        <f>D$11</f>
        <v>Participant engagement with the experimental task assessed</v>
      </c>
      <c r="E551" s="81">
        <v>1</v>
      </c>
      <c r="F551" s="84" t="s">
        <v>348</v>
      </c>
    </row>
    <row r="552" spans="1:6" s="83" customFormat="1" x14ac:dyDescent="0.25">
      <c r="A552" s="80">
        <v>30</v>
      </c>
      <c r="B552" s="81"/>
      <c r="C552" s="81">
        <v>11</v>
      </c>
      <c r="D552" s="82" t="str">
        <f>D$12</f>
        <v>Consideration of principal confounders</v>
      </c>
      <c r="E552" s="81">
        <v>2</v>
      </c>
      <c r="F552" s="82"/>
    </row>
    <row r="553" spans="1:6" s="83" customFormat="1" x14ac:dyDescent="0.25">
      <c r="A553" s="80">
        <v>30</v>
      </c>
      <c r="B553" s="81"/>
      <c r="C553" s="81">
        <v>12</v>
      </c>
      <c r="D553" s="82" t="str">
        <f>D$13</f>
        <v>Appropriate use of statistical tests to assess main outcomes</v>
      </c>
      <c r="E553" s="81">
        <v>1</v>
      </c>
      <c r="F553" s="82"/>
    </row>
    <row r="554" spans="1:6" s="83" customFormat="1" x14ac:dyDescent="0.25">
      <c r="A554" s="80">
        <v>30</v>
      </c>
      <c r="B554" s="81"/>
      <c r="C554" s="81">
        <v>13</v>
      </c>
      <c r="D554" s="82" t="str">
        <f>D$14</f>
        <v>Main findings of the study clearly described</v>
      </c>
      <c r="E554" s="81">
        <v>1</v>
      </c>
      <c r="F554" s="82"/>
    </row>
    <row r="555" spans="1:6" s="83" customFormat="1" x14ac:dyDescent="0.25">
      <c r="A555" s="80">
        <v>30</v>
      </c>
      <c r="B555" s="81"/>
      <c r="C555" s="81">
        <v>14</v>
      </c>
      <c r="D555" s="82" t="str">
        <f>D$15</f>
        <v>Estimates reported for random variability of main outcomes</v>
      </c>
      <c r="E555" s="81">
        <v>1</v>
      </c>
      <c r="F555" s="82"/>
    </row>
    <row r="556" spans="1:6" s="83" customFormat="1" x14ac:dyDescent="0.25">
      <c r="A556" s="80">
        <v>30</v>
      </c>
      <c r="B556" s="81"/>
      <c r="C556" s="81">
        <v>15</v>
      </c>
      <c r="D556" s="82" t="str">
        <f>D$16</f>
        <v>Actual probability values reported</v>
      </c>
      <c r="E556" s="81">
        <v>0</v>
      </c>
      <c r="F556" s="84" t="s">
        <v>340</v>
      </c>
    </row>
    <row r="557" spans="1:6" s="83" customFormat="1" x14ac:dyDescent="0.25">
      <c r="A557" s="80">
        <v>30</v>
      </c>
      <c r="B557" s="81"/>
      <c r="C557" s="81">
        <v>16</v>
      </c>
      <c r="D557" s="82" t="str">
        <f>D$17</f>
        <v>Withdrawals and drop-outs reported in terms of numbers and/or reasons</v>
      </c>
      <c r="E557" s="81">
        <v>0</v>
      </c>
      <c r="F557" s="84" t="s">
        <v>309</v>
      </c>
    </row>
    <row r="558" spans="1:6" s="83" customFormat="1" x14ac:dyDescent="0.25">
      <c r="A558" s="80">
        <v>30</v>
      </c>
      <c r="B558" s="81"/>
      <c r="C558" s="81">
        <v>17</v>
      </c>
      <c r="D558" s="82" t="str">
        <f>D$18</f>
        <v>If any results based on data-dredging, was this made clear?</v>
      </c>
      <c r="E558" s="81">
        <v>1</v>
      </c>
      <c r="F558" s="82"/>
    </row>
    <row r="559" spans="1:6" s="83" customFormat="1" x14ac:dyDescent="0.25">
      <c r="A559" s="80">
        <v>30</v>
      </c>
      <c r="B559" s="81"/>
      <c r="C559" s="81">
        <v>18</v>
      </c>
      <c r="D559" s="82" t="str">
        <f>D541</f>
        <v>Power analysis reported</v>
      </c>
      <c r="E559" s="81">
        <v>0</v>
      </c>
      <c r="F559" s="84" t="s">
        <v>324</v>
      </c>
    </row>
    <row r="560" spans="1:6" s="79" customFormat="1" x14ac:dyDescent="0.25">
      <c r="A560" s="76">
        <v>31</v>
      </c>
      <c r="B560" s="86" t="s">
        <v>492</v>
      </c>
      <c r="C560" s="77">
        <v>1</v>
      </c>
      <c r="D560" s="78" t="str">
        <f>D$2</f>
        <v>Hypotheses, aims, objectives clearly identified</v>
      </c>
      <c r="E560" s="77">
        <v>1</v>
      </c>
      <c r="F560" s="78"/>
    </row>
    <row r="561" spans="1:6" s="83" customFormat="1" x14ac:dyDescent="0.25">
      <c r="A561" s="80">
        <v>31</v>
      </c>
      <c r="B561" s="81"/>
      <c r="C561" s="81">
        <v>2</v>
      </c>
      <c r="D561" s="82" t="str">
        <f>D$3</f>
        <v>Primary outcomes clearly described in intro/methods</v>
      </c>
      <c r="E561" s="81">
        <v>1</v>
      </c>
      <c r="F561" s="82"/>
    </row>
    <row r="562" spans="1:6" s="83" customFormat="1" x14ac:dyDescent="0.25">
      <c r="A562" s="80">
        <v>31</v>
      </c>
      <c r="B562" s="81"/>
      <c r="C562" s="81">
        <v>3</v>
      </c>
      <c r="D562" s="82" t="str">
        <f>D$4</f>
        <v>Participant characteristics clearly described</v>
      </c>
      <c r="E562" s="81">
        <v>1</v>
      </c>
      <c r="F562" s="82"/>
    </row>
    <row r="563" spans="1:6" s="83" customFormat="1" x14ac:dyDescent="0.25">
      <c r="A563" s="80">
        <v>31</v>
      </c>
      <c r="B563" s="81"/>
      <c r="C563" s="81">
        <v>4</v>
      </c>
      <c r="D563" s="82" t="str">
        <f>D$5</f>
        <v>Subjects asked is representative / source population &amp; participant selection clearly described</v>
      </c>
      <c r="E563" s="81">
        <v>1</v>
      </c>
      <c r="F563" s="82"/>
    </row>
    <row r="564" spans="1:6" s="83" customFormat="1" x14ac:dyDescent="0.25">
      <c r="A564" s="80">
        <v>31</v>
      </c>
      <c r="B564" s="81"/>
      <c r="C564" s="81">
        <v>5</v>
      </c>
      <c r="D564" s="82" t="str">
        <f>D$6</f>
        <v>Subjects participating is representative / proportion of those asked who agreed should be stated</v>
      </c>
      <c r="E564" s="81">
        <v>0</v>
      </c>
      <c r="F564" s="114" t="s">
        <v>309</v>
      </c>
    </row>
    <row r="565" spans="1:6" s="83" customFormat="1" x14ac:dyDescent="0.25">
      <c r="A565" s="80">
        <v>31</v>
      </c>
      <c r="B565" s="81"/>
      <c r="C565" s="81">
        <v>6</v>
      </c>
      <c r="D565" s="82" t="str">
        <f>D$7</f>
        <v>Participants recruited from the same population</v>
      </c>
      <c r="E565" s="81">
        <v>1</v>
      </c>
      <c r="F565" s="84"/>
    </row>
    <row r="566" spans="1:6" s="83" customFormat="1" x14ac:dyDescent="0.25">
      <c r="A566" s="80">
        <v>31</v>
      </c>
      <c r="B566" s="81"/>
      <c r="C566" s="81">
        <v>7</v>
      </c>
      <c r="D566" s="82" t="str">
        <f>D$8</f>
        <v>Participants recruited within the same time window</v>
      </c>
      <c r="E566" s="81">
        <v>1</v>
      </c>
      <c r="F566" s="114" t="s">
        <v>522</v>
      </c>
    </row>
    <row r="567" spans="1:6" s="83" customFormat="1" x14ac:dyDescent="0.25">
      <c r="A567" s="80">
        <v>31</v>
      </c>
      <c r="B567" s="81"/>
      <c r="C567" s="81">
        <v>8</v>
      </c>
      <c r="D567" s="82" t="str">
        <f>D$9</f>
        <v>Tasks and measures clearly described</v>
      </c>
      <c r="E567" s="81">
        <v>1</v>
      </c>
      <c r="F567" s="82"/>
    </row>
    <row r="568" spans="1:6" s="83" customFormat="1" x14ac:dyDescent="0.25">
      <c r="A568" s="80">
        <v>31</v>
      </c>
      <c r="B568" s="81"/>
      <c r="C568" s="81">
        <v>9</v>
      </c>
      <c r="D568" s="82" t="str">
        <f>D$10</f>
        <v>Main outcome measures used all valid and reliable</v>
      </c>
      <c r="E568" s="81">
        <v>1</v>
      </c>
      <c r="F568" s="82"/>
    </row>
    <row r="569" spans="1:6" s="83" customFormat="1" x14ac:dyDescent="0.25">
      <c r="A569" s="80">
        <v>31</v>
      </c>
      <c r="B569" s="81"/>
      <c r="C569" s="81">
        <v>10</v>
      </c>
      <c r="D569" s="82" t="str">
        <f>D$11</f>
        <v>Participant engagement with the experimental task assessed</v>
      </c>
      <c r="E569" s="81">
        <v>1</v>
      </c>
      <c r="F569" s="114" t="s">
        <v>523</v>
      </c>
    </row>
    <row r="570" spans="1:6" s="83" customFormat="1" x14ac:dyDescent="0.25">
      <c r="A570" s="80">
        <v>31</v>
      </c>
      <c r="B570" s="81"/>
      <c r="C570" s="81">
        <v>11</v>
      </c>
      <c r="D570" s="82" t="str">
        <f>D$12</f>
        <v>Consideration of principal confounders</v>
      </c>
      <c r="E570" s="81">
        <v>2</v>
      </c>
      <c r="F570" s="87"/>
    </row>
    <row r="571" spans="1:6" s="83" customFormat="1" x14ac:dyDescent="0.25">
      <c r="A571" s="80">
        <v>31</v>
      </c>
      <c r="B571" s="81"/>
      <c r="C571" s="81">
        <v>12</v>
      </c>
      <c r="D571" s="82" t="str">
        <f>D$13</f>
        <v>Appropriate use of statistical tests to assess main outcomes</v>
      </c>
      <c r="E571" s="81">
        <v>1</v>
      </c>
      <c r="F571" s="82"/>
    </row>
    <row r="572" spans="1:6" s="83" customFormat="1" x14ac:dyDescent="0.25">
      <c r="A572" s="80">
        <v>31</v>
      </c>
      <c r="B572" s="81"/>
      <c r="C572" s="81">
        <v>13</v>
      </c>
      <c r="D572" s="82" t="str">
        <f>D$14</f>
        <v>Main findings of the study clearly described</v>
      </c>
      <c r="E572" s="81">
        <v>1</v>
      </c>
      <c r="F572" s="82"/>
    </row>
    <row r="573" spans="1:6" s="83" customFormat="1" x14ac:dyDescent="0.25">
      <c r="A573" s="80">
        <v>31</v>
      </c>
      <c r="B573" s="81"/>
      <c r="C573" s="81">
        <v>14</v>
      </c>
      <c r="D573" s="82" t="str">
        <f>D$15</f>
        <v>Estimates reported for random variability of main outcomes</v>
      </c>
      <c r="E573" s="81">
        <v>1</v>
      </c>
      <c r="F573" s="84"/>
    </row>
    <row r="574" spans="1:6" s="83" customFormat="1" x14ac:dyDescent="0.25">
      <c r="A574" s="80">
        <v>31</v>
      </c>
      <c r="B574" s="81"/>
      <c r="C574" s="81">
        <v>15</v>
      </c>
      <c r="D574" s="82" t="str">
        <f>D$16</f>
        <v>Actual probability values reported</v>
      </c>
      <c r="E574" s="81">
        <v>0</v>
      </c>
      <c r="F574" s="114" t="s">
        <v>524</v>
      </c>
    </row>
    <row r="575" spans="1:6" s="83" customFormat="1" x14ac:dyDescent="0.25">
      <c r="A575" s="80">
        <v>31</v>
      </c>
      <c r="B575" s="81"/>
      <c r="C575" s="81">
        <v>16</v>
      </c>
      <c r="D575" s="82" t="str">
        <f>D$17</f>
        <v>Withdrawals and drop-outs reported in terms of numbers and/or reasons</v>
      </c>
      <c r="E575" s="81">
        <v>0</v>
      </c>
      <c r="F575" s="114" t="s">
        <v>525</v>
      </c>
    </row>
    <row r="576" spans="1:6" s="83" customFormat="1" x14ac:dyDescent="0.25">
      <c r="A576" s="80">
        <v>31</v>
      </c>
      <c r="B576" s="81"/>
      <c r="C576" s="81">
        <v>17</v>
      </c>
      <c r="D576" s="82" t="str">
        <f>D$18</f>
        <v>If any results based on data-dredging, was this made clear?</v>
      </c>
      <c r="E576" s="81">
        <v>0</v>
      </c>
      <c r="F576" s="114" t="s">
        <v>334</v>
      </c>
    </row>
    <row r="577" spans="1:6" s="83" customFormat="1" x14ac:dyDescent="0.25">
      <c r="A577" s="80">
        <v>31</v>
      </c>
      <c r="B577" s="81"/>
      <c r="C577" s="81">
        <v>18</v>
      </c>
      <c r="D577" s="82" t="str">
        <f>D541</f>
        <v>Power analysis reported</v>
      </c>
      <c r="E577" s="81">
        <v>0</v>
      </c>
      <c r="F577" s="108" t="s">
        <v>324</v>
      </c>
    </row>
    <row r="578" spans="1:6" s="79" customFormat="1" x14ac:dyDescent="0.25">
      <c r="A578" s="76">
        <v>32</v>
      </c>
      <c r="B578" s="86" t="s">
        <v>186</v>
      </c>
      <c r="C578" s="77">
        <v>1</v>
      </c>
      <c r="D578" s="78" t="str">
        <f>D$2</f>
        <v>Hypotheses, aims, objectives clearly identified</v>
      </c>
      <c r="E578" s="77">
        <v>1</v>
      </c>
      <c r="F578" s="78"/>
    </row>
    <row r="579" spans="1:6" s="83" customFormat="1" x14ac:dyDescent="0.25">
      <c r="A579" s="80">
        <v>32</v>
      </c>
      <c r="B579" s="81"/>
      <c r="C579" s="81">
        <v>2</v>
      </c>
      <c r="D579" s="82" t="str">
        <f>D$3</f>
        <v>Primary outcomes clearly described in intro/methods</v>
      </c>
      <c r="E579" s="81">
        <v>1</v>
      </c>
      <c r="F579" s="82"/>
    </row>
    <row r="580" spans="1:6" s="83" customFormat="1" x14ac:dyDescent="0.25">
      <c r="A580" s="80">
        <v>32</v>
      </c>
      <c r="B580" s="81"/>
      <c r="C580" s="81">
        <v>3</v>
      </c>
      <c r="D580" s="82" t="str">
        <f>D$4</f>
        <v>Participant characteristics clearly described</v>
      </c>
      <c r="E580" s="81">
        <v>1</v>
      </c>
      <c r="F580" s="82"/>
    </row>
    <row r="581" spans="1:6" s="83" customFormat="1" x14ac:dyDescent="0.25">
      <c r="A581" s="80">
        <v>32</v>
      </c>
      <c r="B581" s="81"/>
      <c r="C581" s="81">
        <v>4</v>
      </c>
      <c r="D581" s="82" t="str">
        <f>D$5</f>
        <v>Subjects asked is representative / source population &amp; participant selection clearly described</v>
      </c>
      <c r="E581" s="81">
        <v>1</v>
      </c>
      <c r="F581" s="82"/>
    </row>
    <row r="582" spans="1:6" s="83" customFormat="1" x14ac:dyDescent="0.25">
      <c r="A582" s="80">
        <v>32</v>
      </c>
      <c r="B582" s="81"/>
      <c r="C582" s="81">
        <v>5</v>
      </c>
      <c r="D582" s="82" t="str">
        <f>D$6</f>
        <v>Subjects participating is representative / proportion of those asked who agreed should be stated</v>
      </c>
      <c r="E582" s="81">
        <v>0</v>
      </c>
      <c r="F582" s="84" t="s">
        <v>309</v>
      </c>
    </row>
    <row r="583" spans="1:6" s="83" customFormat="1" x14ac:dyDescent="0.25">
      <c r="A583" s="80">
        <v>32</v>
      </c>
      <c r="B583" s="81"/>
      <c r="C583" s="81">
        <v>6</v>
      </c>
      <c r="D583" s="82" t="str">
        <f>D$7</f>
        <v>Participants recruited from the same population</v>
      </c>
      <c r="E583" s="81">
        <v>0</v>
      </c>
      <c r="F583" s="84" t="s">
        <v>309</v>
      </c>
    </row>
    <row r="584" spans="1:6" s="83" customFormat="1" x14ac:dyDescent="0.25">
      <c r="A584" s="80">
        <v>32</v>
      </c>
      <c r="B584" s="81"/>
      <c r="C584" s="81">
        <v>7</v>
      </c>
      <c r="D584" s="82" t="str">
        <f>D$8</f>
        <v>Participants recruited within the same time window</v>
      </c>
      <c r="E584" s="81">
        <v>0</v>
      </c>
      <c r="F584" s="84" t="s">
        <v>309</v>
      </c>
    </row>
    <row r="585" spans="1:6" s="83" customFormat="1" x14ac:dyDescent="0.25">
      <c r="A585" s="80">
        <v>32</v>
      </c>
      <c r="B585" s="81"/>
      <c r="C585" s="81">
        <v>8</v>
      </c>
      <c r="D585" s="82" t="str">
        <f>D$9</f>
        <v>Tasks and measures clearly described</v>
      </c>
      <c r="E585" s="81">
        <v>1</v>
      </c>
      <c r="F585" s="82"/>
    </row>
    <row r="586" spans="1:6" s="83" customFormat="1" x14ac:dyDescent="0.25">
      <c r="A586" s="80">
        <v>32</v>
      </c>
      <c r="B586" s="81"/>
      <c r="C586" s="81">
        <v>9</v>
      </c>
      <c r="D586" s="82" t="str">
        <f>D$10</f>
        <v>Main outcome measures used all valid and reliable</v>
      </c>
      <c r="E586" s="81">
        <v>1</v>
      </c>
      <c r="F586" s="82"/>
    </row>
    <row r="587" spans="1:6" s="83" customFormat="1" x14ac:dyDescent="0.25">
      <c r="A587" s="80">
        <v>32</v>
      </c>
      <c r="B587" s="81"/>
      <c r="C587" s="81">
        <v>10</v>
      </c>
      <c r="D587" s="82" t="str">
        <f>D$11</f>
        <v>Participant engagement with the experimental task assessed</v>
      </c>
      <c r="E587" s="81">
        <v>1</v>
      </c>
      <c r="F587" s="84" t="s">
        <v>349</v>
      </c>
    </row>
    <row r="588" spans="1:6" s="83" customFormat="1" x14ac:dyDescent="0.25">
      <c r="A588" s="80">
        <v>32</v>
      </c>
      <c r="B588" s="81"/>
      <c r="C588" s="81">
        <v>11</v>
      </c>
      <c r="D588" s="82" t="str">
        <f>D$12</f>
        <v>Consideration of principal confounders</v>
      </c>
      <c r="E588" s="81">
        <v>0</v>
      </c>
      <c r="F588" s="87" t="s">
        <v>336</v>
      </c>
    </row>
    <row r="589" spans="1:6" s="83" customFormat="1" x14ac:dyDescent="0.25">
      <c r="A589" s="80">
        <v>32</v>
      </c>
      <c r="B589" s="81"/>
      <c r="C589" s="81">
        <v>12</v>
      </c>
      <c r="D589" s="82" t="str">
        <f>D$13</f>
        <v>Appropriate use of statistical tests to assess main outcomes</v>
      </c>
      <c r="E589" s="81">
        <v>1</v>
      </c>
      <c r="F589" s="82"/>
    </row>
    <row r="590" spans="1:6" s="83" customFormat="1" x14ac:dyDescent="0.25">
      <c r="A590" s="80">
        <v>32</v>
      </c>
      <c r="B590" s="81"/>
      <c r="C590" s="81">
        <v>13</v>
      </c>
      <c r="D590" s="82" t="str">
        <f>D$14</f>
        <v>Main findings of the study clearly described</v>
      </c>
      <c r="E590" s="81">
        <v>1</v>
      </c>
      <c r="F590" s="82"/>
    </row>
    <row r="591" spans="1:6" s="83" customFormat="1" x14ac:dyDescent="0.25">
      <c r="A591" s="80">
        <v>32</v>
      </c>
      <c r="B591" s="81"/>
      <c r="C591" s="81">
        <v>14</v>
      </c>
      <c r="D591" s="82" t="str">
        <f>D$15</f>
        <v>Estimates reported for random variability of main outcomes</v>
      </c>
      <c r="E591" s="81">
        <v>0</v>
      </c>
      <c r="F591" s="84" t="s">
        <v>350</v>
      </c>
    </row>
    <row r="592" spans="1:6" s="83" customFormat="1" x14ac:dyDescent="0.25">
      <c r="A592" s="80">
        <v>32</v>
      </c>
      <c r="B592" s="81"/>
      <c r="C592" s="81">
        <v>15</v>
      </c>
      <c r="D592" s="82" t="str">
        <f>D$16</f>
        <v>Actual probability values reported</v>
      </c>
      <c r="E592" s="81">
        <v>0</v>
      </c>
      <c r="F592" s="84" t="s">
        <v>340</v>
      </c>
    </row>
    <row r="593" spans="1:6" s="83" customFormat="1" x14ac:dyDescent="0.25">
      <c r="A593" s="80">
        <v>32</v>
      </c>
      <c r="B593" s="81"/>
      <c r="C593" s="81">
        <v>16</v>
      </c>
      <c r="D593" s="82" t="str">
        <f>D$17</f>
        <v>Withdrawals and drop-outs reported in terms of numbers and/or reasons</v>
      </c>
      <c r="E593" s="81">
        <v>1</v>
      </c>
      <c r="F593" s="84" t="s">
        <v>351</v>
      </c>
    </row>
    <row r="594" spans="1:6" s="83" customFormat="1" x14ac:dyDescent="0.25">
      <c r="A594" s="80">
        <v>32</v>
      </c>
      <c r="B594" s="81"/>
      <c r="C594" s="81">
        <v>17</v>
      </c>
      <c r="D594" s="82" t="str">
        <f>D$18</f>
        <v>If any results based on data-dredging, was this made clear?</v>
      </c>
      <c r="E594" s="81">
        <v>0</v>
      </c>
      <c r="F594" s="84" t="s">
        <v>334</v>
      </c>
    </row>
    <row r="595" spans="1:6" s="83" customFormat="1" x14ac:dyDescent="0.25">
      <c r="A595" s="80">
        <v>32</v>
      </c>
      <c r="B595" s="81"/>
      <c r="C595" s="81">
        <v>18</v>
      </c>
      <c r="D595" s="82" t="str">
        <f>D559</f>
        <v>Power analysis reported</v>
      </c>
      <c r="E595" s="81">
        <v>0</v>
      </c>
      <c r="F595" s="84" t="s">
        <v>324</v>
      </c>
    </row>
    <row r="596" spans="1:6" s="79" customFormat="1" x14ac:dyDescent="0.25">
      <c r="A596" s="76">
        <v>33</v>
      </c>
      <c r="B596" s="54" t="s">
        <v>136</v>
      </c>
      <c r="C596" s="77">
        <v>1</v>
      </c>
      <c r="D596" s="78" t="str">
        <f>D$2</f>
        <v>Hypotheses, aims, objectives clearly identified</v>
      </c>
      <c r="E596" s="77">
        <v>1</v>
      </c>
      <c r="F596" s="78"/>
    </row>
    <row r="597" spans="1:6" s="83" customFormat="1" x14ac:dyDescent="0.25">
      <c r="A597" s="80">
        <v>33</v>
      </c>
      <c r="B597" s="81"/>
      <c r="C597" s="81">
        <v>2</v>
      </c>
      <c r="D597" s="82" t="str">
        <f>D$3</f>
        <v>Primary outcomes clearly described in intro/methods</v>
      </c>
      <c r="E597" s="81">
        <v>1</v>
      </c>
      <c r="F597" s="82"/>
    </row>
    <row r="598" spans="1:6" s="83" customFormat="1" x14ac:dyDescent="0.25">
      <c r="A598" s="80">
        <v>33</v>
      </c>
      <c r="B598" s="81"/>
      <c r="C598" s="81">
        <v>3</v>
      </c>
      <c r="D598" s="82" t="str">
        <f>D$4</f>
        <v>Participant characteristics clearly described</v>
      </c>
      <c r="E598" s="81">
        <v>1</v>
      </c>
      <c r="F598" s="82"/>
    </row>
    <row r="599" spans="1:6" s="83" customFormat="1" x14ac:dyDescent="0.25">
      <c r="A599" s="80">
        <v>33</v>
      </c>
      <c r="B599" s="81"/>
      <c r="C599" s="81">
        <v>4</v>
      </c>
      <c r="D599" s="82" t="str">
        <f>D$5</f>
        <v>Subjects asked is representative / source population &amp; participant selection clearly described</v>
      </c>
      <c r="E599" s="81">
        <v>1</v>
      </c>
      <c r="F599" s="82"/>
    </row>
    <row r="600" spans="1:6" s="83" customFormat="1" x14ac:dyDescent="0.25">
      <c r="A600" s="80">
        <v>33</v>
      </c>
      <c r="B600" s="81"/>
      <c r="C600" s="81">
        <v>5</v>
      </c>
      <c r="D600" s="82" t="str">
        <f>D$6</f>
        <v>Subjects participating is representative / proportion of those asked who agreed should be stated</v>
      </c>
      <c r="E600" s="81">
        <v>1</v>
      </c>
      <c r="F600" s="84" t="s">
        <v>352</v>
      </c>
    </row>
    <row r="601" spans="1:6" s="83" customFormat="1" x14ac:dyDescent="0.25">
      <c r="A601" s="80">
        <v>33</v>
      </c>
      <c r="B601" s="81"/>
      <c r="C601" s="81">
        <v>6</v>
      </c>
      <c r="D601" s="82" t="str">
        <f>D$7</f>
        <v>Participants recruited from the same population</v>
      </c>
      <c r="E601" s="81">
        <v>1</v>
      </c>
      <c r="F601" s="82"/>
    </row>
    <row r="602" spans="1:6" s="83" customFormat="1" x14ac:dyDescent="0.25">
      <c r="A602" s="80">
        <v>33</v>
      </c>
      <c r="B602" s="81"/>
      <c r="C602" s="81">
        <v>7</v>
      </c>
      <c r="D602" s="82" t="str">
        <f>D$8</f>
        <v>Participants recruited within the same time window</v>
      </c>
      <c r="E602" s="81">
        <v>0</v>
      </c>
      <c r="F602" s="84" t="s">
        <v>309</v>
      </c>
    </row>
    <row r="603" spans="1:6" s="83" customFormat="1" x14ac:dyDescent="0.25">
      <c r="A603" s="80">
        <v>33</v>
      </c>
      <c r="B603" s="81"/>
      <c r="C603" s="81">
        <v>8</v>
      </c>
      <c r="D603" s="82" t="str">
        <f>D$9</f>
        <v>Tasks and measures clearly described</v>
      </c>
      <c r="E603" s="81">
        <v>1</v>
      </c>
      <c r="F603" s="82"/>
    </row>
    <row r="604" spans="1:6" s="83" customFormat="1" x14ac:dyDescent="0.25">
      <c r="A604" s="80">
        <v>33</v>
      </c>
      <c r="B604" s="81"/>
      <c r="C604" s="81">
        <v>9</v>
      </c>
      <c r="D604" s="82" t="str">
        <f>D$10</f>
        <v>Main outcome measures used all valid and reliable</v>
      </c>
      <c r="E604" s="81">
        <v>1</v>
      </c>
      <c r="F604" s="82"/>
    </row>
    <row r="605" spans="1:6" s="83" customFormat="1" x14ac:dyDescent="0.25">
      <c r="A605" s="80">
        <v>33</v>
      </c>
      <c r="B605" s="81"/>
      <c r="C605" s="81">
        <v>10</v>
      </c>
      <c r="D605" s="82" t="str">
        <f>D$11</f>
        <v>Participant engagement with the experimental task assessed</v>
      </c>
      <c r="E605" s="81">
        <v>0</v>
      </c>
      <c r="F605" s="84" t="s">
        <v>309</v>
      </c>
    </row>
    <row r="606" spans="1:6" s="83" customFormat="1" x14ac:dyDescent="0.25">
      <c r="A606" s="80">
        <v>33</v>
      </c>
      <c r="B606" s="81"/>
      <c r="C606" s="81">
        <v>11</v>
      </c>
      <c r="D606" s="82" t="str">
        <f>D$12</f>
        <v>Consideration of principal confounders</v>
      </c>
      <c r="E606" s="81">
        <v>2</v>
      </c>
      <c r="F606" s="82"/>
    </row>
    <row r="607" spans="1:6" s="83" customFormat="1" x14ac:dyDescent="0.25">
      <c r="A607" s="80">
        <v>33</v>
      </c>
      <c r="B607" s="81"/>
      <c r="C607" s="81">
        <v>12</v>
      </c>
      <c r="D607" s="82" t="str">
        <f>D$13</f>
        <v>Appropriate use of statistical tests to assess main outcomes</v>
      </c>
      <c r="E607" s="81">
        <v>1</v>
      </c>
      <c r="F607" s="82"/>
    </row>
    <row r="608" spans="1:6" s="83" customFormat="1" x14ac:dyDescent="0.25">
      <c r="A608" s="80">
        <v>33</v>
      </c>
      <c r="B608" s="81"/>
      <c r="C608" s="81">
        <v>13</v>
      </c>
      <c r="D608" s="82" t="str">
        <f>D$14</f>
        <v>Main findings of the study clearly described</v>
      </c>
      <c r="E608" s="81">
        <v>1</v>
      </c>
      <c r="F608" s="82"/>
    </row>
    <row r="609" spans="1:6" s="83" customFormat="1" x14ac:dyDescent="0.25">
      <c r="A609" s="80">
        <v>33</v>
      </c>
      <c r="B609" s="81"/>
      <c r="C609" s="81">
        <v>14</v>
      </c>
      <c r="D609" s="82" t="str">
        <f>D$15</f>
        <v>Estimates reported for random variability of main outcomes</v>
      </c>
      <c r="E609" s="81">
        <v>1</v>
      </c>
      <c r="F609" s="82"/>
    </row>
    <row r="610" spans="1:6" s="83" customFormat="1" x14ac:dyDescent="0.25">
      <c r="A610" s="80">
        <v>33</v>
      </c>
      <c r="B610" s="81"/>
      <c r="C610" s="81">
        <v>15</v>
      </c>
      <c r="D610" s="82" t="str">
        <f>D$16</f>
        <v>Actual probability values reported</v>
      </c>
      <c r="E610" s="81">
        <v>0</v>
      </c>
      <c r="F610" s="84" t="s">
        <v>340</v>
      </c>
    </row>
    <row r="611" spans="1:6" s="83" customFormat="1" x14ac:dyDescent="0.25">
      <c r="A611" s="80">
        <v>33</v>
      </c>
      <c r="B611" s="81"/>
      <c r="C611" s="81">
        <v>16</v>
      </c>
      <c r="D611" s="82" t="str">
        <f>D$17</f>
        <v>Withdrawals and drop-outs reported in terms of numbers and/or reasons</v>
      </c>
      <c r="E611" s="81">
        <v>1</v>
      </c>
      <c r="F611" s="82"/>
    </row>
    <row r="612" spans="1:6" s="83" customFormat="1" x14ac:dyDescent="0.25">
      <c r="A612" s="80">
        <v>33</v>
      </c>
      <c r="B612" s="81"/>
      <c r="C612" s="81">
        <v>17</v>
      </c>
      <c r="D612" s="82" t="str">
        <f>D$18</f>
        <v>If any results based on data-dredging, was this made clear?</v>
      </c>
      <c r="E612" s="81">
        <v>0</v>
      </c>
      <c r="F612" s="84" t="s">
        <v>334</v>
      </c>
    </row>
    <row r="613" spans="1:6" s="83" customFormat="1" x14ac:dyDescent="0.25">
      <c r="A613" s="80">
        <v>33</v>
      </c>
      <c r="B613" s="81"/>
      <c r="C613" s="81">
        <v>18</v>
      </c>
      <c r="D613" s="82" t="str">
        <f>D595</f>
        <v>Power analysis reported</v>
      </c>
      <c r="E613" s="81">
        <v>0</v>
      </c>
      <c r="F613" s="84" t="s">
        <v>324</v>
      </c>
    </row>
    <row r="614" spans="1:6" s="79" customFormat="1" x14ac:dyDescent="0.25">
      <c r="A614" s="76">
        <v>34</v>
      </c>
      <c r="B614" s="54" t="s">
        <v>496</v>
      </c>
      <c r="C614" s="77">
        <v>1</v>
      </c>
      <c r="D614" s="78" t="str">
        <f>D$2</f>
        <v>Hypotheses, aims, objectives clearly identified</v>
      </c>
      <c r="E614" s="77">
        <v>1</v>
      </c>
      <c r="F614" s="78"/>
    </row>
    <row r="615" spans="1:6" s="83" customFormat="1" x14ac:dyDescent="0.25">
      <c r="A615" s="80">
        <v>34</v>
      </c>
      <c r="B615" s="81"/>
      <c r="C615" s="81">
        <v>2</v>
      </c>
      <c r="D615" s="82" t="str">
        <f>D$3</f>
        <v>Primary outcomes clearly described in intro/methods</v>
      </c>
      <c r="E615" s="81">
        <v>1</v>
      </c>
      <c r="F615" s="82"/>
    </row>
    <row r="616" spans="1:6" s="83" customFormat="1" x14ac:dyDescent="0.25">
      <c r="A616" s="80">
        <v>34</v>
      </c>
      <c r="B616" s="81"/>
      <c r="C616" s="81">
        <v>3</v>
      </c>
      <c r="D616" s="82" t="str">
        <f>D$4</f>
        <v>Participant characteristics clearly described</v>
      </c>
      <c r="E616" s="81">
        <v>1</v>
      </c>
      <c r="F616" s="82"/>
    </row>
    <row r="617" spans="1:6" s="83" customFormat="1" x14ac:dyDescent="0.25">
      <c r="A617" s="80">
        <v>34</v>
      </c>
      <c r="B617" s="81"/>
      <c r="C617" s="81">
        <v>4</v>
      </c>
      <c r="D617" s="82" t="str">
        <f>D$5</f>
        <v>Subjects asked is representative / source population &amp; participant selection clearly described</v>
      </c>
      <c r="E617" s="81">
        <v>1</v>
      </c>
      <c r="F617" s="82"/>
    </row>
    <row r="618" spans="1:6" s="83" customFormat="1" x14ac:dyDescent="0.25">
      <c r="A618" s="80">
        <v>34</v>
      </c>
      <c r="B618" s="81"/>
      <c r="C618" s="81">
        <v>5</v>
      </c>
      <c r="D618" s="82" t="str">
        <f>D$6</f>
        <v>Subjects participating is representative / proportion of those asked who agreed should be stated</v>
      </c>
      <c r="E618" s="81">
        <v>0</v>
      </c>
      <c r="F618" s="114" t="s">
        <v>309</v>
      </c>
    </row>
    <row r="619" spans="1:6" s="83" customFormat="1" x14ac:dyDescent="0.25">
      <c r="A619" s="80">
        <v>34</v>
      </c>
      <c r="B619" s="81"/>
      <c r="C619" s="81">
        <v>6</v>
      </c>
      <c r="D619" s="82" t="str">
        <f>D$7</f>
        <v>Participants recruited from the same population</v>
      </c>
      <c r="E619" s="81">
        <v>1</v>
      </c>
      <c r="F619" s="84"/>
    </row>
    <row r="620" spans="1:6" s="83" customFormat="1" x14ac:dyDescent="0.25">
      <c r="A620" s="80">
        <v>34</v>
      </c>
      <c r="B620" s="81"/>
      <c r="C620" s="81">
        <v>7</v>
      </c>
      <c r="D620" s="82" t="str">
        <f>D$8</f>
        <v>Participants recruited within the same time window</v>
      </c>
      <c r="E620" s="81">
        <v>0</v>
      </c>
      <c r="F620" s="114" t="s">
        <v>309</v>
      </c>
    </row>
    <row r="621" spans="1:6" s="83" customFormat="1" x14ac:dyDescent="0.25">
      <c r="A621" s="80">
        <v>34</v>
      </c>
      <c r="B621" s="81"/>
      <c r="C621" s="81">
        <v>8</v>
      </c>
      <c r="D621" s="82" t="str">
        <f>D$9</f>
        <v>Tasks and measures clearly described</v>
      </c>
      <c r="E621" s="81">
        <v>1</v>
      </c>
      <c r="F621" s="82"/>
    </row>
    <row r="622" spans="1:6" s="83" customFormat="1" x14ac:dyDescent="0.25">
      <c r="A622" s="80">
        <v>34</v>
      </c>
      <c r="B622" s="81"/>
      <c r="C622" s="81">
        <v>9</v>
      </c>
      <c r="D622" s="82" t="str">
        <f>D$10</f>
        <v>Main outcome measures used all valid and reliable</v>
      </c>
      <c r="E622" s="81">
        <v>1</v>
      </c>
      <c r="F622" s="82"/>
    </row>
    <row r="623" spans="1:6" s="83" customFormat="1" x14ac:dyDescent="0.25">
      <c r="A623" s="80">
        <v>34</v>
      </c>
      <c r="B623" s="81"/>
      <c r="C623" s="81">
        <v>10</v>
      </c>
      <c r="D623" s="82" t="str">
        <f>D$11</f>
        <v>Participant engagement with the experimental task assessed</v>
      </c>
      <c r="E623" s="81">
        <v>0</v>
      </c>
      <c r="F623" s="114" t="s">
        <v>309</v>
      </c>
    </row>
    <row r="624" spans="1:6" s="83" customFormat="1" x14ac:dyDescent="0.25">
      <c r="A624" s="80">
        <v>34</v>
      </c>
      <c r="B624" s="81"/>
      <c r="C624" s="81">
        <v>11</v>
      </c>
      <c r="D624" s="82" t="str">
        <f>D$12</f>
        <v>Consideration of principal confounders</v>
      </c>
      <c r="E624" s="81">
        <v>1</v>
      </c>
      <c r="F624" s="84" t="s">
        <v>346</v>
      </c>
    </row>
    <row r="625" spans="1:6" s="83" customFormat="1" x14ac:dyDescent="0.25">
      <c r="A625" s="80">
        <v>34</v>
      </c>
      <c r="B625" s="81"/>
      <c r="C625" s="81">
        <v>12</v>
      </c>
      <c r="D625" s="82" t="str">
        <f>D$13</f>
        <v>Appropriate use of statistical tests to assess main outcomes</v>
      </c>
      <c r="E625" s="81">
        <v>1</v>
      </c>
      <c r="F625" s="82"/>
    </row>
    <row r="626" spans="1:6" s="83" customFormat="1" x14ac:dyDescent="0.25">
      <c r="A626" s="80">
        <v>34</v>
      </c>
      <c r="B626" s="81"/>
      <c r="C626" s="81">
        <v>13</v>
      </c>
      <c r="D626" s="82" t="str">
        <f>D$14</f>
        <v>Main findings of the study clearly described</v>
      </c>
      <c r="E626" s="81">
        <v>1</v>
      </c>
      <c r="F626" s="82"/>
    </row>
    <row r="627" spans="1:6" s="83" customFormat="1" x14ac:dyDescent="0.25">
      <c r="A627" s="80">
        <v>34</v>
      </c>
      <c r="B627" s="81"/>
      <c r="C627" s="81">
        <v>14</v>
      </c>
      <c r="D627" s="82" t="str">
        <f>D$15</f>
        <v>Estimates reported for random variability of main outcomes</v>
      </c>
      <c r="E627" s="81">
        <v>1</v>
      </c>
      <c r="F627" s="82"/>
    </row>
    <row r="628" spans="1:6" s="83" customFormat="1" x14ac:dyDescent="0.25">
      <c r="A628" s="80">
        <v>34</v>
      </c>
      <c r="B628" s="81"/>
      <c r="C628" s="81">
        <v>15</v>
      </c>
      <c r="D628" s="82" t="str">
        <f>D$16</f>
        <v>Actual probability values reported</v>
      </c>
      <c r="E628" s="81">
        <v>1</v>
      </c>
      <c r="F628" s="82"/>
    </row>
    <row r="629" spans="1:6" s="83" customFormat="1" x14ac:dyDescent="0.25">
      <c r="A629" s="80">
        <v>34</v>
      </c>
      <c r="B629" s="81"/>
      <c r="C629" s="81">
        <v>16</v>
      </c>
      <c r="D629" s="82" t="str">
        <f>D$17</f>
        <v>Withdrawals and drop-outs reported in terms of numbers and/or reasons</v>
      </c>
      <c r="E629" s="81">
        <v>1</v>
      </c>
      <c r="F629" s="82"/>
    </row>
    <row r="630" spans="1:6" s="83" customFormat="1" x14ac:dyDescent="0.25">
      <c r="A630" s="80">
        <v>34</v>
      </c>
      <c r="B630" s="81"/>
      <c r="C630" s="81">
        <v>17</v>
      </c>
      <c r="D630" s="82" t="str">
        <f>D$18</f>
        <v>If any results based on data-dredging, was this made clear?</v>
      </c>
      <c r="E630" s="81">
        <v>0</v>
      </c>
      <c r="F630" s="84" t="s">
        <v>334</v>
      </c>
    </row>
    <row r="631" spans="1:6" s="83" customFormat="1" x14ac:dyDescent="0.25">
      <c r="A631" s="80">
        <v>34</v>
      </c>
      <c r="B631" s="81"/>
      <c r="C631" s="81">
        <v>18</v>
      </c>
      <c r="D631" s="82" t="str">
        <f>D595</f>
        <v>Power analysis reported</v>
      </c>
      <c r="E631" s="81">
        <v>1</v>
      </c>
      <c r="F631" s="84"/>
    </row>
    <row r="632" spans="1:6" s="79" customFormat="1" x14ac:dyDescent="0.25">
      <c r="A632" s="76">
        <v>35</v>
      </c>
      <c r="B632" s="54" t="s">
        <v>300</v>
      </c>
      <c r="C632" s="77">
        <v>1</v>
      </c>
      <c r="D632" s="78" t="str">
        <f>D$2</f>
        <v>Hypotheses, aims, objectives clearly identified</v>
      </c>
      <c r="E632" s="77">
        <v>1</v>
      </c>
      <c r="F632" s="78"/>
    </row>
    <row r="633" spans="1:6" s="83" customFormat="1" x14ac:dyDescent="0.25">
      <c r="A633" s="80">
        <v>35</v>
      </c>
      <c r="B633" s="81"/>
      <c r="C633" s="81">
        <v>2</v>
      </c>
      <c r="D633" s="82" t="str">
        <f>D$3</f>
        <v>Primary outcomes clearly described in intro/methods</v>
      </c>
      <c r="E633" s="81">
        <v>1</v>
      </c>
      <c r="F633" s="82"/>
    </row>
    <row r="634" spans="1:6" s="83" customFormat="1" x14ac:dyDescent="0.25">
      <c r="A634" s="80">
        <v>35</v>
      </c>
      <c r="B634" s="81"/>
      <c r="C634" s="81">
        <v>3</v>
      </c>
      <c r="D634" s="82" t="str">
        <f>D$4</f>
        <v>Participant characteristics clearly described</v>
      </c>
      <c r="E634" s="81">
        <v>1</v>
      </c>
      <c r="F634" s="82"/>
    </row>
    <row r="635" spans="1:6" s="83" customFormat="1" x14ac:dyDescent="0.25">
      <c r="A635" s="80">
        <v>35</v>
      </c>
      <c r="B635" s="81"/>
      <c r="C635" s="81">
        <v>4</v>
      </c>
      <c r="D635" s="82" t="str">
        <f>D$5</f>
        <v>Subjects asked is representative / source population &amp; participant selection clearly described</v>
      </c>
      <c r="E635" s="81">
        <v>1</v>
      </c>
      <c r="F635" s="82"/>
    </row>
    <row r="636" spans="1:6" s="83" customFormat="1" x14ac:dyDescent="0.25">
      <c r="A636" s="80">
        <v>35</v>
      </c>
      <c r="B636" s="81"/>
      <c r="C636" s="81">
        <v>5</v>
      </c>
      <c r="D636" s="82" t="str">
        <f>D$6</f>
        <v>Subjects participating is representative / proportion of those asked who agreed should be stated</v>
      </c>
      <c r="E636" s="81">
        <v>1</v>
      </c>
      <c r="F636" s="84" t="s">
        <v>353</v>
      </c>
    </row>
    <row r="637" spans="1:6" s="83" customFormat="1" x14ac:dyDescent="0.25">
      <c r="A637" s="80">
        <v>35</v>
      </c>
      <c r="B637" s="81"/>
      <c r="C637" s="81">
        <v>6</v>
      </c>
      <c r="D637" s="82" t="str">
        <f>D$7</f>
        <v>Participants recruited from the same population</v>
      </c>
      <c r="E637" s="81">
        <v>0</v>
      </c>
      <c r="F637" s="84" t="s">
        <v>354</v>
      </c>
    </row>
    <row r="638" spans="1:6" s="83" customFormat="1" x14ac:dyDescent="0.25">
      <c r="A638" s="80">
        <v>35</v>
      </c>
      <c r="B638" s="81"/>
      <c r="C638" s="81">
        <v>7</v>
      </c>
      <c r="D638" s="82" t="str">
        <f>D$8</f>
        <v>Participants recruited within the same time window</v>
      </c>
      <c r="E638" s="81">
        <v>0</v>
      </c>
      <c r="F638" s="84" t="s">
        <v>309</v>
      </c>
    </row>
    <row r="639" spans="1:6" s="83" customFormat="1" x14ac:dyDescent="0.25">
      <c r="A639" s="80">
        <v>35</v>
      </c>
      <c r="B639" s="81"/>
      <c r="C639" s="81">
        <v>8</v>
      </c>
      <c r="D639" s="82" t="str">
        <f>D$9</f>
        <v>Tasks and measures clearly described</v>
      </c>
      <c r="E639" s="81">
        <v>1</v>
      </c>
      <c r="F639" s="82"/>
    </row>
    <row r="640" spans="1:6" s="83" customFormat="1" x14ac:dyDescent="0.25">
      <c r="A640" s="80">
        <v>35</v>
      </c>
      <c r="B640" s="81"/>
      <c r="C640" s="81">
        <v>9</v>
      </c>
      <c r="D640" s="82" t="str">
        <f>D$10</f>
        <v>Main outcome measures used all valid and reliable</v>
      </c>
      <c r="E640" s="81">
        <v>1</v>
      </c>
      <c r="F640" s="82"/>
    </row>
    <row r="641" spans="1:6" s="83" customFormat="1" x14ac:dyDescent="0.25">
      <c r="A641" s="80">
        <v>35</v>
      </c>
      <c r="B641" s="81"/>
      <c r="C641" s="81">
        <v>10</v>
      </c>
      <c r="D641" s="82" t="str">
        <f>D$11</f>
        <v>Participant engagement with the experimental task assessed</v>
      </c>
      <c r="E641" s="81">
        <v>1</v>
      </c>
      <c r="F641" s="84" t="s">
        <v>355</v>
      </c>
    </row>
    <row r="642" spans="1:6" s="83" customFormat="1" x14ac:dyDescent="0.25">
      <c r="A642" s="80">
        <v>35</v>
      </c>
      <c r="B642" s="81"/>
      <c r="C642" s="81">
        <v>11</v>
      </c>
      <c r="D642" s="82" t="str">
        <f>D$12</f>
        <v>Consideration of principal confounders</v>
      </c>
      <c r="E642" s="81">
        <v>0</v>
      </c>
      <c r="F642" s="84" t="s">
        <v>336</v>
      </c>
    </row>
    <row r="643" spans="1:6" s="83" customFormat="1" x14ac:dyDescent="0.25">
      <c r="A643" s="80">
        <v>35</v>
      </c>
      <c r="B643" s="81"/>
      <c r="C643" s="81">
        <v>12</v>
      </c>
      <c r="D643" s="82" t="str">
        <f>D$13</f>
        <v>Appropriate use of statistical tests to assess main outcomes</v>
      </c>
      <c r="E643" s="81">
        <v>1</v>
      </c>
      <c r="F643" s="82"/>
    </row>
    <row r="644" spans="1:6" s="83" customFormat="1" x14ac:dyDescent="0.25">
      <c r="A644" s="80">
        <v>35</v>
      </c>
      <c r="B644" s="81"/>
      <c r="C644" s="81">
        <v>13</v>
      </c>
      <c r="D644" s="82" t="str">
        <f>D$14</f>
        <v>Main findings of the study clearly described</v>
      </c>
      <c r="E644" s="81">
        <v>1</v>
      </c>
      <c r="F644" s="82"/>
    </row>
    <row r="645" spans="1:6" s="83" customFormat="1" x14ac:dyDescent="0.25">
      <c r="A645" s="80">
        <v>35</v>
      </c>
      <c r="B645" s="81"/>
      <c r="C645" s="81">
        <v>14</v>
      </c>
      <c r="D645" s="82" t="str">
        <f>D$15</f>
        <v>Estimates reported for random variability of main outcomes</v>
      </c>
      <c r="E645" s="81">
        <v>1</v>
      </c>
      <c r="F645" s="82"/>
    </row>
    <row r="646" spans="1:6" s="83" customFormat="1" x14ac:dyDescent="0.25">
      <c r="A646" s="80">
        <v>35</v>
      </c>
      <c r="B646" s="81"/>
      <c r="C646" s="81">
        <v>15</v>
      </c>
      <c r="D646" s="82" t="str">
        <f>D$16</f>
        <v>Actual probability values reported</v>
      </c>
      <c r="E646" s="81">
        <v>1</v>
      </c>
      <c r="F646" s="82"/>
    </row>
    <row r="647" spans="1:6" s="83" customFormat="1" x14ac:dyDescent="0.25">
      <c r="A647" s="80">
        <v>35</v>
      </c>
      <c r="B647" s="81"/>
      <c r="C647" s="81">
        <v>16</v>
      </c>
      <c r="D647" s="82" t="str">
        <f>D$17</f>
        <v>Withdrawals and drop-outs reported in terms of numbers and/or reasons</v>
      </c>
      <c r="E647" s="81">
        <v>1</v>
      </c>
      <c r="F647" s="82"/>
    </row>
    <row r="648" spans="1:6" s="83" customFormat="1" x14ac:dyDescent="0.25">
      <c r="A648" s="80">
        <v>35</v>
      </c>
      <c r="B648" s="81"/>
      <c r="C648" s="81">
        <v>17</v>
      </c>
      <c r="D648" s="82" t="str">
        <f>D$18</f>
        <v>If any results based on data-dredging, was this made clear?</v>
      </c>
      <c r="E648" s="81">
        <v>1</v>
      </c>
      <c r="F648" s="84" t="s">
        <v>356</v>
      </c>
    </row>
    <row r="649" spans="1:6" s="83" customFormat="1" x14ac:dyDescent="0.25">
      <c r="A649" s="80">
        <v>35</v>
      </c>
      <c r="B649" s="81"/>
      <c r="C649" s="81">
        <v>18</v>
      </c>
      <c r="D649" s="82" t="str">
        <f>D613</f>
        <v>Power analysis reported</v>
      </c>
      <c r="E649" s="81">
        <v>0</v>
      </c>
      <c r="F649" s="84" t="s">
        <v>324</v>
      </c>
    </row>
    <row r="650" spans="1:6" s="79" customFormat="1" x14ac:dyDescent="0.25">
      <c r="A650" s="76">
        <v>36</v>
      </c>
      <c r="B650" s="54" t="s">
        <v>144</v>
      </c>
      <c r="C650" s="77">
        <v>1</v>
      </c>
      <c r="D650" s="78" t="str">
        <f>D$2</f>
        <v>Hypotheses, aims, objectives clearly identified</v>
      </c>
      <c r="E650" s="77">
        <v>1</v>
      </c>
      <c r="F650" s="78"/>
    </row>
    <row r="651" spans="1:6" s="83" customFormat="1" x14ac:dyDescent="0.25">
      <c r="A651" s="80">
        <v>36</v>
      </c>
      <c r="B651" s="81"/>
      <c r="C651" s="81">
        <v>2</v>
      </c>
      <c r="D651" s="82" t="str">
        <f>D$3</f>
        <v>Primary outcomes clearly described in intro/methods</v>
      </c>
      <c r="E651" s="81">
        <v>1</v>
      </c>
      <c r="F651" s="82"/>
    </row>
    <row r="652" spans="1:6" s="83" customFormat="1" x14ac:dyDescent="0.25">
      <c r="A652" s="80">
        <v>36</v>
      </c>
      <c r="B652" s="81"/>
      <c r="C652" s="81">
        <v>3</v>
      </c>
      <c r="D652" s="82" t="str">
        <f>D$4</f>
        <v>Participant characteristics clearly described</v>
      </c>
      <c r="E652" s="81">
        <v>1</v>
      </c>
      <c r="F652" s="82"/>
    </row>
    <row r="653" spans="1:6" s="83" customFormat="1" x14ac:dyDescent="0.25">
      <c r="A653" s="80">
        <v>36</v>
      </c>
      <c r="B653" s="81"/>
      <c r="C653" s="81">
        <v>4</v>
      </c>
      <c r="D653" s="82" t="str">
        <f>D$5</f>
        <v>Subjects asked is representative / source population &amp; participant selection clearly described</v>
      </c>
      <c r="E653" s="81">
        <v>1</v>
      </c>
      <c r="F653" s="82"/>
    </row>
    <row r="654" spans="1:6" s="83" customFormat="1" x14ac:dyDescent="0.25">
      <c r="A654" s="80">
        <v>36</v>
      </c>
      <c r="B654" s="81"/>
      <c r="C654" s="81">
        <v>5</v>
      </c>
      <c r="D654" s="82" t="str">
        <f>D$6</f>
        <v>Subjects participating is representative / proportion of those asked who agreed should be stated</v>
      </c>
      <c r="E654" s="81">
        <v>0</v>
      </c>
      <c r="F654" s="84" t="s">
        <v>309</v>
      </c>
    </row>
    <row r="655" spans="1:6" s="83" customFormat="1" x14ac:dyDescent="0.25">
      <c r="A655" s="80">
        <v>36</v>
      </c>
      <c r="B655" s="81"/>
      <c r="C655" s="81">
        <v>6</v>
      </c>
      <c r="D655" s="82" t="str">
        <f>D$7</f>
        <v>Participants recruited from the same population</v>
      </c>
      <c r="E655" s="81">
        <v>0</v>
      </c>
      <c r="F655" s="82"/>
    </row>
    <row r="656" spans="1:6" s="83" customFormat="1" x14ac:dyDescent="0.25">
      <c r="A656" s="80">
        <v>36</v>
      </c>
      <c r="B656" s="81"/>
      <c r="C656" s="81">
        <v>7</v>
      </c>
      <c r="D656" s="82" t="str">
        <f>D$8</f>
        <v>Participants recruited within the same time window</v>
      </c>
      <c r="E656" s="81">
        <v>0</v>
      </c>
      <c r="F656" s="84" t="s">
        <v>309</v>
      </c>
    </row>
    <row r="657" spans="1:6" s="83" customFormat="1" x14ac:dyDescent="0.25">
      <c r="A657" s="80">
        <v>36</v>
      </c>
      <c r="B657" s="81"/>
      <c r="C657" s="81">
        <v>8</v>
      </c>
      <c r="D657" s="82" t="str">
        <f>D$9</f>
        <v>Tasks and measures clearly described</v>
      </c>
      <c r="E657" s="81">
        <v>1</v>
      </c>
      <c r="F657" s="82"/>
    </row>
    <row r="658" spans="1:6" s="83" customFormat="1" x14ac:dyDescent="0.25">
      <c r="A658" s="80">
        <v>36</v>
      </c>
      <c r="B658" s="81"/>
      <c r="C658" s="81">
        <v>9</v>
      </c>
      <c r="D658" s="82" t="str">
        <f>D$10</f>
        <v>Main outcome measures used all valid and reliable</v>
      </c>
      <c r="E658" s="81">
        <v>1</v>
      </c>
      <c r="F658" s="82"/>
    </row>
    <row r="659" spans="1:6" s="83" customFormat="1" x14ac:dyDescent="0.25">
      <c r="A659" s="80">
        <v>36</v>
      </c>
      <c r="B659" s="81"/>
      <c r="C659" s="81">
        <v>10</v>
      </c>
      <c r="D659" s="82" t="str">
        <f>D$11</f>
        <v>Participant engagement with the experimental task assessed</v>
      </c>
      <c r="E659" s="81">
        <v>0</v>
      </c>
      <c r="F659" s="84" t="s">
        <v>309</v>
      </c>
    </row>
    <row r="660" spans="1:6" s="83" customFormat="1" x14ac:dyDescent="0.25">
      <c r="A660" s="80">
        <v>36</v>
      </c>
      <c r="B660" s="81"/>
      <c r="C660" s="81">
        <v>11</v>
      </c>
      <c r="D660" s="82" t="str">
        <f>D$12</f>
        <v>Consideration of principal confounders</v>
      </c>
      <c r="E660" s="81">
        <v>2</v>
      </c>
      <c r="F660" s="82"/>
    </row>
    <row r="661" spans="1:6" s="83" customFormat="1" x14ac:dyDescent="0.25">
      <c r="A661" s="80">
        <v>36</v>
      </c>
      <c r="B661" s="81"/>
      <c r="C661" s="81">
        <v>12</v>
      </c>
      <c r="D661" s="82" t="str">
        <f>D$13</f>
        <v>Appropriate use of statistical tests to assess main outcomes</v>
      </c>
      <c r="E661" s="81">
        <v>1</v>
      </c>
      <c r="F661" s="82"/>
    </row>
    <row r="662" spans="1:6" s="83" customFormat="1" x14ac:dyDescent="0.25">
      <c r="A662" s="80">
        <v>36</v>
      </c>
      <c r="B662" s="81"/>
      <c r="C662" s="81">
        <v>13</v>
      </c>
      <c r="D662" s="82" t="str">
        <f>D$14</f>
        <v>Main findings of the study clearly described</v>
      </c>
      <c r="E662" s="81">
        <v>1</v>
      </c>
      <c r="F662" s="82"/>
    </row>
    <row r="663" spans="1:6" s="83" customFormat="1" x14ac:dyDescent="0.25">
      <c r="A663" s="80">
        <v>36</v>
      </c>
      <c r="B663" s="81"/>
      <c r="C663" s="81">
        <v>14</v>
      </c>
      <c r="D663" s="82" t="str">
        <f>D$15</f>
        <v>Estimates reported for random variability of main outcomes</v>
      </c>
      <c r="E663" s="81">
        <v>1</v>
      </c>
      <c r="F663" s="82"/>
    </row>
    <row r="664" spans="1:6" s="83" customFormat="1" x14ac:dyDescent="0.25">
      <c r="A664" s="80">
        <v>36</v>
      </c>
      <c r="B664" s="81"/>
      <c r="C664" s="81">
        <v>15</v>
      </c>
      <c r="D664" s="82" t="str">
        <f>D$16</f>
        <v>Actual probability values reported</v>
      </c>
      <c r="E664" s="81">
        <v>0</v>
      </c>
      <c r="F664" s="84" t="s">
        <v>340</v>
      </c>
    </row>
    <row r="665" spans="1:6" s="83" customFormat="1" x14ac:dyDescent="0.25">
      <c r="A665" s="80">
        <v>36</v>
      </c>
      <c r="B665" s="81"/>
      <c r="C665" s="81">
        <v>16</v>
      </c>
      <c r="D665" s="82" t="str">
        <f>D$17</f>
        <v>Withdrawals and drop-outs reported in terms of numbers and/or reasons</v>
      </c>
      <c r="E665" s="81">
        <v>0</v>
      </c>
      <c r="F665" s="84" t="s">
        <v>325</v>
      </c>
    </row>
    <row r="666" spans="1:6" s="83" customFormat="1" x14ac:dyDescent="0.25">
      <c r="A666" s="80">
        <v>36</v>
      </c>
      <c r="B666" s="81"/>
      <c r="C666" s="81">
        <v>17</v>
      </c>
      <c r="D666" s="82" t="str">
        <f>D$18</f>
        <v>If any results based on data-dredging, was this made clear?</v>
      </c>
      <c r="E666" s="81">
        <v>1</v>
      </c>
      <c r="F666" s="82"/>
    </row>
    <row r="667" spans="1:6" s="83" customFormat="1" x14ac:dyDescent="0.25">
      <c r="A667" s="80">
        <v>36</v>
      </c>
      <c r="B667" s="81"/>
      <c r="C667" s="81">
        <v>18</v>
      </c>
      <c r="D667" s="82" t="str">
        <f>D649</f>
        <v>Power analysis reported</v>
      </c>
      <c r="E667" s="81">
        <v>0</v>
      </c>
      <c r="F667" s="84" t="s">
        <v>324</v>
      </c>
    </row>
    <row r="668" spans="1:6" s="79" customFormat="1" x14ac:dyDescent="0.25">
      <c r="A668" s="76">
        <v>37</v>
      </c>
      <c r="B668" s="86" t="s">
        <v>207</v>
      </c>
      <c r="C668" s="77">
        <v>1</v>
      </c>
      <c r="D668" s="78" t="str">
        <f>D$2</f>
        <v>Hypotheses, aims, objectives clearly identified</v>
      </c>
      <c r="E668" s="77">
        <v>1</v>
      </c>
      <c r="F668" s="78"/>
    </row>
    <row r="669" spans="1:6" s="83" customFormat="1" x14ac:dyDescent="0.25">
      <c r="A669" s="80">
        <v>37</v>
      </c>
      <c r="B669" s="81"/>
      <c r="C669" s="81">
        <v>2</v>
      </c>
      <c r="D669" s="82" t="str">
        <f>D$3</f>
        <v>Primary outcomes clearly described in intro/methods</v>
      </c>
      <c r="E669" s="81">
        <v>1</v>
      </c>
      <c r="F669" s="82"/>
    </row>
    <row r="670" spans="1:6" s="83" customFormat="1" x14ac:dyDescent="0.25">
      <c r="A670" s="80">
        <v>37</v>
      </c>
      <c r="B670" s="81"/>
      <c r="C670" s="81">
        <v>3</v>
      </c>
      <c r="D670" s="82" t="str">
        <f>D$4</f>
        <v>Participant characteristics clearly described</v>
      </c>
      <c r="E670" s="81">
        <v>1</v>
      </c>
      <c r="F670" s="82"/>
    </row>
    <row r="671" spans="1:6" s="83" customFormat="1" x14ac:dyDescent="0.25">
      <c r="A671" s="80">
        <v>37</v>
      </c>
      <c r="B671" s="81"/>
      <c r="C671" s="81">
        <v>4</v>
      </c>
      <c r="D671" s="82" t="str">
        <f>D$5</f>
        <v>Subjects asked is representative / source population &amp; participant selection clearly described</v>
      </c>
      <c r="E671" s="81">
        <v>1</v>
      </c>
      <c r="F671" s="82"/>
    </row>
    <row r="672" spans="1:6" s="83" customFormat="1" x14ac:dyDescent="0.25">
      <c r="A672" s="80">
        <v>37</v>
      </c>
      <c r="B672" s="81"/>
      <c r="C672" s="81">
        <v>5</v>
      </c>
      <c r="D672" s="82" t="str">
        <f>D$6</f>
        <v>Subjects participating is representative / proportion of those asked who agreed should be stated</v>
      </c>
      <c r="E672" s="81">
        <v>0</v>
      </c>
      <c r="F672" s="84" t="s">
        <v>309</v>
      </c>
    </row>
    <row r="673" spans="1:6" s="83" customFormat="1" x14ac:dyDescent="0.25">
      <c r="A673" s="80">
        <v>37</v>
      </c>
      <c r="B673" s="81"/>
      <c r="C673" s="81">
        <v>6</v>
      </c>
      <c r="D673" s="82" t="str">
        <f>D$7</f>
        <v>Participants recruited from the same population</v>
      </c>
      <c r="E673" s="81">
        <v>0</v>
      </c>
      <c r="F673" s="84" t="s">
        <v>309</v>
      </c>
    </row>
    <row r="674" spans="1:6" s="83" customFormat="1" x14ac:dyDescent="0.25">
      <c r="A674" s="80">
        <v>37</v>
      </c>
      <c r="B674" s="81"/>
      <c r="C674" s="81">
        <v>7</v>
      </c>
      <c r="D674" s="82" t="str">
        <f>D$8</f>
        <v>Participants recruited within the same time window</v>
      </c>
      <c r="E674" s="81">
        <v>0</v>
      </c>
      <c r="F674" s="84" t="s">
        <v>309</v>
      </c>
    </row>
    <row r="675" spans="1:6" s="83" customFormat="1" x14ac:dyDescent="0.25">
      <c r="A675" s="80">
        <v>37</v>
      </c>
      <c r="B675" s="81"/>
      <c r="C675" s="81">
        <v>8</v>
      </c>
      <c r="D675" s="82" t="str">
        <f>D$9</f>
        <v>Tasks and measures clearly described</v>
      </c>
      <c r="E675" s="81">
        <v>1</v>
      </c>
      <c r="F675" s="82"/>
    </row>
    <row r="676" spans="1:6" s="83" customFormat="1" x14ac:dyDescent="0.25">
      <c r="A676" s="80">
        <v>37</v>
      </c>
      <c r="B676" s="81"/>
      <c r="C676" s="81">
        <v>9</v>
      </c>
      <c r="D676" s="82" t="str">
        <f>D$10</f>
        <v>Main outcome measures used all valid and reliable</v>
      </c>
      <c r="E676" s="81">
        <v>1</v>
      </c>
      <c r="F676" s="82"/>
    </row>
    <row r="677" spans="1:6" s="83" customFormat="1" x14ac:dyDescent="0.25">
      <c r="A677" s="80">
        <v>37</v>
      </c>
      <c r="B677" s="81"/>
      <c r="C677" s="81">
        <v>10</v>
      </c>
      <c r="D677" s="82" t="str">
        <f>D$11</f>
        <v>Participant engagement with the experimental task assessed</v>
      </c>
      <c r="E677" s="81">
        <v>1</v>
      </c>
      <c r="F677" s="84" t="s">
        <v>357</v>
      </c>
    </row>
    <row r="678" spans="1:6" s="83" customFormat="1" x14ac:dyDescent="0.25">
      <c r="A678" s="80">
        <v>37</v>
      </c>
      <c r="B678" s="81"/>
      <c r="C678" s="81">
        <v>11</v>
      </c>
      <c r="D678" s="82" t="str">
        <f>D$12</f>
        <v>Consideration of principal confounders</v>
      </c>
      <c r="E678" s="81">
        <v>1</v>
      </c>
      <c r="F678" s="84" t="s">
        <v>358</v>
      </c>
    </row>
    <row r="679" spans="1:6" s="83" customFormat="1" x14ac:dyDescent="0.25">
      <c r="A679" s="80">
        <v>37</v>
      </c>
      <c r="B679" s="81"/>
      <c r="C679" s="81">
        <v>12</v>
      </c>
      <c r="D679" s="82" t="str">
        <f>D$13</f>
        <v>Appropriate use of statistical tests to assess main outcomes</v>
      </c>
      <c r="E679" s="81">
        <v>1</v>
      </c>
      <c r="F679" s="82"/>
    </row>
    <row r="680" spans="1:6" s="83" customFormat="1" x14ac:dyDescent="0.25">
      <c r="A680" s="80">
        <v>37</v>
      </c>
      <c r="B680" s="81"/>
      <c r="C680" s="81">
        <v>13</v>
      </c>
      <c r="D680" s="82" t="str">
        <f>D$14</f>
        <v>Main findings of the study clearly described</v>
      </c>
      <c r="E680" s="81">
        <v>1</v>
      </c>
      <c r="F680" s="82"/>
    </row>
    <row r="681" spans="1:6" s="83" customFormat="1" x14ac:dyDescent="0.25">
      <c r="A681" s="80">
        <v>37</v>
      </c>
      <c r="B681" s="81"/>
      <c r="C681" s="81">
        <v>14</v>
      </c>
      <c r="D681" s="82" t="str">
        <f>D$15</f>
        <v>Estimates reported for random variability of main outcomes</v>
      </c>
      <c r="E681" s="81">
        <v>1</v>
      </c>
      <c r="F681" s="82"/>
    </row>
    <row r="682" spans="1:6" s="83" customFormat="1" x14ac:dyDescent="0.25">
      <c r="A682" s="80">
        <v>37</v>
      </c>
      <c r="B682" s="81"/>
      <c r="C682" s="81">
        <v>15</v>
      </c>
      <c r="D682" s="82" t="str">
        <f>D$16</f>
        <v>Actual probability values reported</v>
      </c>
      <c r="E682" s="81">
        <v>1</v>
      </c>
      <c r="F682" s="82"/>
    </row>
    <row r="683" spans="1:6" s="83" customFormat="1" x14ac:dyDescent="0.25">
      <c r="A683" s="80">
        <v>37</v>
      </c>
      <c r="B683" s="81"/>
      <c r="C683" s="81">
        <v>16</v>
      </c>
      <c r="D683" s="82" t="str">
        <f>D$17</f>
        <v>Withdrawals and drop-outs reported in terms of numbers and/or reasons</v>
      </c>
      <c r="E683" s="81">
        <v>1</v>
      </c>
      <c r="F683" s="82"/>
    </row>
    <row r="684" spans="1:6" s="83" customFormat="1" x14ac:dyDescent="0.25">
      <c r="A684" s="80">
        <v>37</v>
      </c>
      <c r="B684" s="81"/>
      <c r="C684" s="81">
        <v>17</v>
      </c>
      <c r="D684" s="82" t="str">
        <f>D$18</f>
        <v>If any results based on data-dredging, was this made clear?</v>
      </c>
      <c r="E684" s="81">
        <v>0</v>
      </c>
      <c r="F684" s="84" t="s">
        <v>334</v>
      </c>
    </row>
    <row r="685" spans="1:6" s="83" customFormat="1" x14ac:dyDescent="0.25">
      <c r="A685" s="80">
        <v>37</v>
      </c>
      <c r="B685" s="81"/>
      <c r="C685" s="81">
        <v>18</v>
      </c>
      <c r="D685" s="82" t="str">
        <f>D667</f>
        <v>Power analysis reported</v>
      </c>
      <c r="E685" s="81">
        <v>0</v>
      </c>
      <c r="F685" s="84" t="s">
        <v>324</v>
      </c>
    </row>
    <row r="686" spans="1:6" s="79" customFormat="1" x14ac:dyDescent="0.25">
      <c r="A686" s="76">
        <v>38</v>
      </c>
      <c r="B686" s="86" t="s">
        <v>513</v>
      </c>
      <c r="C686" s="77">
        <v>1</v>
      </c>
      <c r="D686" s="78" t="str">
        <f>D$2</f>
        <v>Hypotheses, aims, objectives clearly identified</v>
      </c>
      <c r="E686" s="77">
        <v>1</v>
      </c>
      <c r="F686" s="78"/>
    </row>
    <row r="687" spans="1:6" s="83" customFormat="1" x14ac:dyDescent="0.25">
      <c r="A687" s="80">
        <v>38</v>
      </c>
      <c r="B687" s="81"/>
      <c r="C687" s="81">
        <v>2</v>
      </c>
      <c r="D687" s="82" t="str">
        <f>D$3</f>
        <v>Primary outcomes clearly described in intro/methods</v>
      </c>
      <c r="E687" s="81">
        <v>1</v>
      </c>
      <c r="F687" s="82"/>
    </row>
    <row r="688" spans="1:6" s="83" customFormat="1" x14ac:dyDescent="0.25">
      <c r="A688" s="80">
        <v>38</v>
      </c>
      <c r="B688" s="81"/>
      <c r="C688" s="81">
        <v>3</v>
      </c>
      <c r="D688" s="82" t="str">
        <f>D$4</f>
        <v>Participant characteristics clearly described</v>
      </c>
      <c r="E688" s="81">
        <v>1</v>
      </c>
      <c r="F688" s="82"/>
    </row>
    <row r="689" spans="1:6" s="83" customFormat="1" x14ac:dyDescent="0.25">
      <c r="A689" s="80">
        <v>38</v>
      </c>
      <c r="B689" s="81"/>
      <c r="C689" s="81">
        <v>4</v>
      </c>
      <c r="D689" s="82" t="str">
        <f>D$5</f>
        <v>Subjects asked is representative / source population &amp; participant selection clearly described</v>
      </c>
      <c r="E689" s="81">
        <v>1</v>
      </c>
      <c r="F689" s="82"/>
    </row>
    <row r="690" spans="1:6" s="83" customFormat="1" x14ac:dyDescent="0.25">
      <c r="A690" s="80">
        <v>38</v>
      </c>
      <c r="B690" s="81"/>
      <c r="C690" s="81">
        <v>5</v>
      </c>
      <c r="D690" s="82" t="str">
        <f>D$6</f>
        <v>Subjects participating is representative / proportion of those asked who agreed should be stated</v>
      </c>
      <c r="E690" s="81">
        <v>0</v>
      </c>
      <c r="F690" s="114" t="s">
        <v>309</v>
      </c>
    </row>
    <row r="691" spans="1:6" s="83" customFormat="1" x14ac:dyDescent="0.25">
      <c r="A691" s="80">
        <v>38</v>
      </c>
      <c r="B691" s="81"/>
      <c r="C691" s="81">
        <v>6</v>
      </c>
      <c r="D691" s="82" t="str">
        <f>D$7</f>
        <v>Participants recruited from the same population</v>
      </c>
      <c r="E691" s="81">
        <v>1</v>
      </c>
      <c r="F691" s="82"/>
    </row>
    <row r="692" spans="1:6" s="83" customFormat="1" x14ac:dyDescent="0.25">
      <c r="A692" s="80">
        <v>38</v>
      </c>
      <c r="B692" s="81"/>
      <c r="C692" s="81">
        <v>7</v>
      </c>
      <c r="D692" s="82" t="str">
        <f>D$8</f>
        <v>Participants recruited within the same time window</v>
      </c>
      <c r="E692" s="81">
        <v>1</v>
      </c>
      <c r="F692" s="84"/>
    </row>
    <row r="693" spans="1:6" s="83" customFormat="1" x14ac:dyDescent="0.25">
      <c r="A693" s="80">
        <v>38</v>
      </c>
      <c r="B693" s="81"/>
      <c r="C693" s="81">
        <v>8</v>
      </c>
      <c r="D693" s="82" t="str">
        <f>D$9</f>
        <v>Tasks and measures clearly described</v>
      </c>
      <c r="E693" s="81">
        <v>1</v>
      </c>
      <c r="F693" s="82"/>
    </row>
    <row r="694" spans="1:6" s="83" customFormat="1" x14ac:dyDescent="0.25">
      <c r="A694" s="80">
        <v>38</v>
      </c>
      <c r="B694" s="81"/>
      <c r="C694" s="81">
        <v>9</v>
      </c>
      <c r="D694" s="82" t="str">
        <f>D$10</f>
        <v>Main outcome measures used all valid and reliable</v>
      </c>
      <c r="E694" s="81">
        <v>1</v>
      </c>
      <c r="F694" s="82"/>
    </row>
    <row r="695" spans="1:6" s="83" customFormat="1" x14ac:dyDescent="0.25">
      <c r="A695" s="80">
        <v>38</v>
      </c>
      <c r="B695" s="81"/>
      <c r="C695" s="81">
        <v>10</v>
      </c>
      <c r="D695" s="82" t="str">
        <f>D$11</f>
        <v>Participant engagement with the experimental task assessed</v>
      </c>
      <c r="E695" s="81">
        <v>0</v>
      </c>
      <c r="F695" s="114" t="s">
        <v>309</v>
      </c>
    </row>
    <row r="696" spans="1:6" s="83" customFormat="1" x14ac:dyDescent="0.25">
      <c r="A696" s="80">
        <v>38</v>
      </c>
      <c r="B696" s="81"/>
      <c r="C696" s="81">
        <v>11</v>
      </c>
      <c r="D696" s="82" t="str">
        <f>D$12</f>
        <v>Consideration of principal confounders</v>
      </c>
      <c r="E696" s="81">
        <v>2</v>
      </c>
      <c r="F696" s="82"/>
    </row>
    <row r="697" spans="1:6" s="83" customFormat="1" x14ac:dyDescent="0.25">
      <c r="A697" s="80">
        <v>38</v>
      </c>
      <c r="B697" s="81"/>
      <c r="C697" s="81">
        <v>12</v>
      </c>
      <c r="D697" s="82" t="str">
        <f>D$13</f>
        <v>Appropriate use of statistical tests to assess main outcomes</v>
      </c>
      <c r="E697" s="81">
        <v>1</v>
      </c>
      <c r="F697" s="82"/>
    </row>
    <row r="698" spans="1:6" s="83" customFormat="1" x14ac:dyDescent="0.25">
      <c r="A698" s="80">
        <v>38</v>
      </c>
      <c r="B698" s="81"/>
      <c r="C698" s="81">
        <v>13</v>
      </c>
      <c r="D698" s="82" t="str">
        <f>D$14</f>
        <v>Main findings of the study clearly described</v>
      </c>
      <c r="E698" s="81">
        <v>1</v>
      </c>
      <c r="F698" s="82"/>
    </row>
    <row r="699" spans="1:6" s="83" customFormat="1" x14ac:dyDescent="0.25">
      <c r="A699" s="80">
        <v>38</v>
      </c>
      <c r="B699" s="81"/>
      <c r="C699" s="81">
        <v>14</v>
      </c>
      <c r="D699" s="82" t="str">
        <f>D$15</f>
        <v>Estimates reported for random variability of main outcomes</v>
      </c>
      <c r="E699" s="81">
        <v>1</v>
      </c>
      <c r="F699" s="82"/>
    </row>
    <row r="700" spans="1:6" s="83" customFormat="1" x14ac:dyDescent="0.25">
      <c r="A700" s="80">
        <v>38</v>
      </c>
      <c r="B700" s="81"/>
      <c r="C700" s="81">
        <v>15</v>
      </c>
      <c r="D700" s="82" t="str">
        <f>D$16</f>
        <v>Actual probability values reported</v>
      </c>
      <c r="E700" s="81">
        <v>1</v>
      </c>
      <c r="F700" s="114"/>
    </row>
    <row r="701" spans="1:6" s="83" customFormat="1" x14ac:dyDescent="0.25">
      <c r="A701" s="80">
        <v>38</v>
      </c>
      <c r="B701" s="81"/>
      <c r="C701" s="81">
        <v>16</v>
      </c>
      <c r="D701" s="82" t="str">
        <f>D$17</f>
        <v>Withdrawals and drop-outs reported in terms of numbers and/or reasons</v>
      </c>
      <c r="E701" s="81">
        <v>1</v>
      </c>
      <c r="F701" s="114"/>
    </row>
    <row r="702" spans="1:6" s="83" customFormat="1" x14ac:dyDescent="0.25">
      <c r="A702" s="80">
        <v>38</v>
      </c>
      <c r="B702" s="81"/>
      <c r="C702" s="81">
        <v>17</v>
      </c>
      <c r="D702" s="82" t="str">
        <f>D$18</f>
        <v>If any results based on data-dredging, was this made clear?</v>
      </c>
      <c r="E702" s="81">
        <v>0</v>
      </c>
      <c r="F702" s="114" t="s">
        <v>334</v>
      </c>
    </row>
    <row r="703" spans="1:6" s="83" customFormat="1" x14ac:dyDescent="0.25">
      <c r="A703" s="80">
        <v>38</v>
      </c>
      <c r="B703" s="81"/>
      <c r="C703" s="81">
        <v>18</v>
      </c>
      <c r="D703" s="82" t="str">
        <f>D667</f>
        <v>Power analysis reported</v>
      </c>
      <c r="E703" s="81">
        <v>0</v>
      </c>
      <c r="F703" s="84"/>
    </row>
    <row r="704" spans="1:6" s="79" customFormat="1" x14ac:dyDescent="0.25">
      <c r="A704" s="76">
        <v>39</v>
      </c>
      <c r="B704" s="54" t="s">
        <v>111</v>
      </c>
      <c r="C704" s="77">
        <v>1</v>
      </c>
      <c r="D704" s="78" t="str">
        <f>D$2</f>
        <v>Hypotheses, aims, objectives clearly identified</v>
      </c>
      <c r="E704" s="77">
        <v>1</v>
      </c>
      <c r="F704" s="78"/>
    </row>
    <row r="705" spans="1:6" s="83" customFormat="1" x14ac:dyDescent="0.25">
      <c r="A705" s="80">
        <v>39</v>
      </c>
      <c r="B705" s="81"/>
      <c r="C705" s="81">
        <v>2</v>
      </c>
      <c r="D705" s="82" t="str">
        <f>D$3</f>
        <v>Primary outcomes clearly described in intro/methods</v>
      </c>
      <c r="E705" s="81">
        <v>1</v>
      </c>
      <c r="F705" s="82"/>
    </row>
    <row r="706" spans="1:6" s="83" customFormat="1" x14ac:dyDescent="0.25">
      <c r="A706" s="80">
        <v>39</v>
      </c>
      <c r="B706" s="81"/>
      <c r="C706" s="81">
        <v>3</v>
      </c>
      <c r="D706" s="82" t="str">
        <f>D$4</f>
        <v>Participant characteristics clearly described</v>
      </c>
      <c r="E706" s="81">
        <v>1</v>
      </c>
      <c r="F706" s="82"/>
    </row>
    <row r="707" spans="1:6" s="83" customFormat="1" x14ac:dyDescent="0.25">
      <c r="A707" s="80">
        <v>39</v>
      </c>
      <c r="B707" s="81"/>
      <c r="C707" s="81">
        <v>4</v>
      </c>
      <c r="D707" s="82" t="str">
        <f>D$5</f>
        <v>Subjects asked is representative / source population &amp; participant selection clearly described</v>
      </c>
      <c r="E707" s="81">
        <v>1</v>
      </c>
      <c r="F707" s="82"/>
    </row>
    <row r="708" spans="1:6" s="83" customFormat="1" x14ac:dyDescent="0.25">
      <c r="A708" s="80">
        <v>39</v>
      </c>
      <c r="B708" s="81"/>
      <c r="C708" s="81">
        <v>5</v>
      </c>
      <c r="D708" s="82" t="str">
        <f>D$6</f>
        <v>Subjects participating is representative / proportion of those asked who agreed should be stated</v>
      </c>
      <c r="E708" s="81">
        <v>0</v>
      </c>
      <c r="F708" s="84" t="s">
        <v>309</v>
      </c>
    </row>
    <row r="709" spans="1:6" s="83" customFormat="1" x14ac:dyDescent="0.25">
      <c r="A709" s="80">
        <v>39</v>
      </c>
      <c r="B709" s="81"/>
      <c r="C709" s="81">
        <v>6</v>
      </c>
      <c r="D709" s="82" t="str">
        <f>D$7</f>
        <v>Participants recruited from the same population</v>
      </c>
      <c r="E709" s="81">
        <v>1</v>
      </c>
      <c r="F709" s="82"/>
    </row>
    <row r="710" spans="1:6" s="83" customFormat="1" x14ac:dyDescent="0.25">
      <c r="A710" s="80">
        <v>39</v>
      </c>
      <c r="B710" s="81"/>
      <c r="C710" s="81">
        <v>7</v>
      </c>
      <c r="D710" s="82" t="str">
        <f>D$8</f>
        <v>Participants recruited within the same time window</v>
      </c>
      <c r="E710" s="81">
        <v>0</v>
      </c>
      <c r="F710" s="84" t="s">
        <v>309</v>
      </c>
    </row>
    <row r="711" spans="1:6" s="83" customFormat="1" x14ac:dyDescent="0.25">
      <c r="A711" s="80">
        <v>39</v>
      </c>
      <c r="B711" s="81"/>
      <c r="C711" s="81">
        <v>8</v>
      </c>
      <c r="D711" s="82" t="str">
        <f>D$9</f>
        <v>Tasks and measures clearly described</v>
      </c>
      <c r="E711" s="81">
        <v>1</v>
      </c>
      <c r="F711" s="82"/>
    </row>
    <row r="712" spans="1:6" s="83" customFormat="1" x14ac:dyDescent="0.25">
      <c r="A712" s="80">
        <v>39</v>
      </c>
      <c r="B712" s="81"/>
      <c r="C712" s="81">
        <v>9</v>
      </c>
      <c r="D712" s="82" t="str">
        <f>D$10</f>
        <v>Main outcome measures used all valid and reliable</v>
      </c>
      <c r="E712" s="81">
        <v>1</v>
      </c>
      <c r="F712" s="82"/>
    </row>
    <row r="713" spans="1:6" s="83" customFormat="1" x14ac:dyDescent="0.25">
      <c r="A713" s="80">
        <v>39</v>
      </c>
      <c r="B713" s="81"/>
      <c r="C713" s="81">
        <v>10</v>
      </c>
      <c r="D713" s="82" t="str">
        <f>D$11</f>
        <v>Participant engagement with the experimental task assessed</v>
      </c>
      <c r="E713" s="81">
        <v>0</v>
      </c>
      <c r="F713" s="84" t="s">
        <v>309</v>
      </c>
    </row>
    <row r="714" spans="1:6" s="83" customFormat="1" x14ac:dyDescent="0.25">
      <c r="A714" s="80">
        <v>39</v>
      </c>
      <c r="B714" s="81"/>
      <c r="C714" s="81">
        <v>11</v>
      </c>
      <c r="D714" s="82" t="str">
        <f>D$12</f>
        <v>Consideration of principal confounders</v>
      </c>
      <c r="E714" s="81">
        <v>2</v>
      </c>
      <c r="F714" s="82"/>
    </row>
    <row r="715" spans="1:6" s="83" customFormat="1" x14ac:dyDescent="0.25">
      <c r="A715" s="80">
        <v>39</v>
      </c>
      <c r="B715" s="81"/>
      <c r="C715" s="81">
        <v>12</v>
      </c>
      <c r="D715" s="82" t="str">
        <f>D$13</f>
        <v>Appropriate use of statistical tests to assess main outcomes</v>
      </c>
      <c r="E715" s="81">
        <v>1</v>
      </c>
      <c r="F715" s="82"/>
    </row>
    <row r="716" spans="1:6" s="83" customFormat="1" x14ac:dyDescent="0.25">
      <c r="A716" s="80">
        <v>39</v>
      </c>
      <c r="B716" s="81"/>
      <c r="C716" s="81">
        <v>13</v>
      </c>
      <c r="D716" s="82" t="str">
        <f>D$14</f>
        <v>Main findings of the study clearly described</v>
      </c>
      <c r="E716" s="81">
        <v>1</v>
      </c>
      <c r="F716" s="82"/>
    </row>
    <row r="717" spans="1:6" s="83" customFormat="1" x14ac:dyDescent="0.25">
      <c r="A717" s="80">
        <v>39</v>
      </c>
      <c r="B717" s="81"/>
      <c r="C717" s="81">
        <v>14</v>
      </c>
      <c r="D717" s="82" t="str">
        <f>D$15</f>
        <v>Estimates reported for random variability of main outcomes</v>
      </c>
      <c r="E717" s="81">
        <v>1</v>
      </c>
      <c r="F717" s="82"/>
    </row>
    <row r="718" spans="1:6" s="83" customFormat="1" x14ac:dyDescent="0.25">
      <c r="A718" s="80">
        <v>39</v>
      </c>
      <c r="B718" s="81"/>
      <c r="C718" s="81">
        <v>15</v>
      </c>
      <c r="D718" s="82" t="str">
        <f>D$16</f>
        <v>Actual probability values reported</v>
      </c>
      <c r="E718" s="81">
        <v>0</v>
      </c>
      <c r="F718" s="84" t="s">
        <v>340</v>
      </c>
    </row>
    <row r="719" spans="1:6" s="83" customFormat="1" x14ac:dyDescent="0.25">
      <c r="A719" s="80">
        <v>39</v>
      </c>
      <c r="B719" s="81"/>
      <c r="C719" s="81">
        <v>16</v>
      </c>
      <c r="D719" s="82" t="str">
        <f>D$17</f>
        <v>Withdrawals and drop-outs reported in terms of numbers and/or reasons</v>
      </c>
      <c r="E719" s="81">
        <v>0</v>
      </c>
      <c r="F719" s="84" t="s">
        <v>309</v>
      </c>
    </row>
    <row r="720" spans="1:6" s="83" customFormat="1" x14ac:dyDescent="0.25">
      <c r="A720" s="80">
        <v>39</v>
      </c>
      <c r="B720" s="81"/>
      <c r="C720" s="81">
        <v>17</v>
      </c>
      <c r="D720" s="82" t="str">
        <f>D$18</f>
        <v>If any results based on data-dredging, was this made clear?</v>
      </c>
      <c r="E720" s="81">
        <v>1</v>
      </c>
      <c r="F720" s="84" t="s">
        <v>339</v>
      </c>
    </row>
    <row r="721" spans="1:6" s="83" customFormat="1" x14ac:dyDescent="0.25">
      <c r="A721" s="80">
        <v>39</v>
      </c>
      <c r="B721" s="81"/>
      <c r="C721" s="81">
        <v>18</v>
      </c>
      <c r="D721" s="82" t="str">
        <f>D685</f>
        <v>Power analysis reported</v>
      </c>
      <c r="E721" s="81">
        <v>0</v>
      </c>
      <c r="F721" s="84" t="s">
        <v>324</v>
      </c>
    </row>
    <row r="722" spans="1:6" s="79" customFormat="1" x14ac:dyDescent="0.25">
      <c r="A722" s="76">
        <v>40</v>
      </c>
      <c r="B722" s="115" t="s">
        <v>488</v>
      </c>
      <c r="C722" s="77">
        <v>1</v>
      </c>
      <c r="D722" s="78" t="str">
        <f>D$2</f>
        <v>Hypotheses, aims, objectives clearly identified</v>
      </c>
      <c r="E722" s="77">
        <v>1</v>
      </c>
      <c r="F722" s="78"/>
    </row>
    <row r="723" spans="1:6" s="83" customFormat="1" x14ac:dyDescent="0.25">
      <c r="A723" s="80">
        <v>40</v>
      </c>
      <c r="B723" s="81"/>
      <c r="C723" s="81">
        <v>2</v>
      </c>
      <c r="D723" s="82" t="str">
        <f>D$3</f>
        <v>Primary outcomes clearly described in intro/methods</v>
      </c>
      <c r="E723" s="81">
        <v>1</v>
      </c>
      <c r="F723" s="82"/>
    </row>
    <row r="724" spans="1:6" s="83" customFormat="1" x14ac:dyDescent="0.25">
      <c r="A724" s="80">
        <v>40</v>
      </c>
      <c r="B724" s="81"/>
      <c r="C724" s="81">
        <v>3</v>
      </c>
      <c r="D724" s="82" t="str">
        <f>D$4</f>
        <v>Participant characteristics clearly described</v>
      </c>
      <c r="E724" s="81">
        <v>1</v>
      </c>
      <c r="F724" s="82"/>
    </row>
    <row r="725" spans="1:6" s="83" customFormat="1" x14ac:dyDescent="0.25">
      <c r="A725" s="80">
        <v>40</v>
      </c>
      <c r="B725" s="81"/>
      <c r="C725" s="81">
        <v>4</v>
      </c>
      <c r="D725" s="82" t="str">
        <f>D$5</f>
        <v>Subjects asked is representative / source population &amp; participant selection clearly described</v>
      </c>
      <c r="E725" s="81">
        <v>1</v>
      </c>
      <c r="F725" s="82"/>
    </row>
    <row r="726" spans="1:6" s="83" customFormat="1" x14ac:dyDescent="0.25">
      <c r="A726" s="80">
        <v>40</v>
      </c>
      <c r="B726" s="81"/>
      <c r="C726" s="81">
        <v>5</v>
      </c>
      <c r="D726" s="82" t="str">
        <f>D$6</f>
        <v>Subjects participating is representative / proportion of those asked who agreed should be stated</v>
      </c>
      <c r="E726" s="81">
        <v>0</v>
      </c>
      <c r="F726" s="114" t="s">
        <v>309</v>
      </c>
    </row>
    <row r="727" spans="1:6" s="83" customFormat="1" x14ac:dyDescent="0.25">
      <c r="A727" s="80">
        <v>40</v>
      </c>
      <c r="B727" s="81"/>
      <c r="C727" s="81">
        <v>6</v>
      </c>
      <c r="D727" s="82" t="str">
        <f>D$7</f>
        <v>Participants recruited from the same population</v>
      </c>
      <c r="E727" s="81">
        <v>1</v>
      </c>
      <c r="F727" s="84"/>
    </row>
    <row r="728" spans="1:6" s="83" customFormat="1" x14ac:dyDescent="0.25">
      <c r="A728" s="80">
        <v>40</v>
      </c>
      <c r="B728" s="81"/>
      <c r="C728" s="81">
        <v>7</v>
      </c>
      <c r="D728" s="82" t="str">
        <f>D$8</f>
        <v>Participants recruited within the same time window</v>
      </c>
      <c r="E728" s="81">
        <v>0</v>
      </c>
      <c r="F728" s="114" t="s">
        <v>309</v>
      </c>
    </row>
    <row r="729" spans="1:6" s="83" customFormat="1" x14ac:dyDescent="0.25">
      <c r="A729" s="80">
        <v>40</v>
      </c>
      <c r="B729" s="81"/>
      <c r="C729" s="81">
        <v>8</v>
      </c>
      <c r="D729" s="82" t="str">
        <f>D$9</f>
        <v>Tasks and measures clearly described</v>
      </c>
      <c r="E729" s="81">
        <v>1</v>
      </c>
      <c r="F729" s="82"/>
    </row>
    <row r="730" spans="1:6" s="83" customFormat="1" x14ac:dyDescent="0.25">
      <c r="A730" s="80">
        <v>40</v>
      </c>
      <c r="B730" s="81"/>
      <c r="C730" s="81">
        <v>9</v>
      </c>
      <c r="D730" s="82" t="str">
        <f>D$10</f>
        <v>Main outcome measures used all valid and reliable</v>
      </c>
      <c r="E730" s="81">
        <v>1</v>
      </c>
      <c r="F730" s="82"/>
    </row>
    <row r="731" spans="1:6" s="83" customFormat="1" x14ac:dyDescent="0.25">
      <c r="A731" s="80">
        <v>40</v>
      </c>
      <c r="B731" s="81"/>
      <c r="C731" s="81">
        <v>10</v>
      </c>
      <c r="D731" s="82" t="str">
        <f>D$11</f>
        <v>Participant engagement with the experimental task assessed</v>
      </c>
      <c r="E731" s="81">
        <v>0</v>
      </c>
      <c r="F731" s="114" t="s">
        <v>309</v>
      </c>
    </row>
    <row r="732" spans="1:6" s="83" customFormat="1" x14ac:dyDescent="0.25">
      <c r="A732" s="80">
        <v>40</v>
      </c>
      <c r="B732" s="81"/>
      <c r="C732" s="81">
        <v>11</v>
      </c>
      <c r="D732" s="82" t="str">
        <f>D$12</f>
        <v>Consideration of principal confounders</v>
      </c>
      <c r="E732" s="81">
        <v>2</v>
      </c>
      <c r="F732" s="82"/>
    </row>
    <row r="733" spans="1:6" s="83" customFormat="1" x14ac:dyDescent="0.25">
      <c r="A733" s="80">
        <v>40</v>
      </c>
      <c r="B733" s="81"/>
      <c r="C733" s="81">
        <v>12</v>
      </c>
      <c r="D733" s="82" t="str">
        <f>D$13</f>
        <v>Appropriate use of statistical tests to assess main outcomes</v>
      </c>
      <c r="E733" s="81">
        <v>1</v>
      </c>
      <c r="F733" s="82"/>
    </row>
    <row r="734" spans="1:6" s="83" customFormat="1" x14ac:dyDescent="0.25">
      <c r="A734" s="80">
        <v>40</v>
      </c>
      <c r="B734" s="81"/>
      <c r="C734" s="81">
        <v>13</v>
      </c>
      <c r="D734" s="82" t="str">
        <f>D$14</f>
        <v>Main findings of the study clearly described</v>
      </c>
      <c r="E734" s="81">
        <v>1</v>
      </c>
      <c r="F734" s="82"/>
    </row>
    <row r="735" spans="1:6" s="83" customFormat="1" x14ac:dyDescent="0.25">
      <c r="A735" s="80">
        <v>40</v>
      </c>
      <c r="B735" s="81"/>
      <c r="C735" s="81">
        <v>14</v>
      </c>
      <c r="D735" s="82" t="str">
        <f>D$15</f>
        <v>Estimates reported for random variability of main outcomes</v>
      </c>
      <c r="E735" s="81">
        <v>1</v>
      </c>
      <c r="F735" s="82"/>
    </row>
    <row r="736" spans="1:6" s="83" customFormat="1" x14ac:dyDescent="0.25">
      <c r="A736" s="80">
        <v>40</v>
      </c>
      <c r="B736" s="81"/>
      <c r="C736" s="81">
        <v>15</v>
      </c>
      <c r="D736" s="82" t="str">
        <f>D$16</f>
        <v>Actual probability values reported</v>
      </c>
      <c r="E736" s="81">
        <v>1</v>
      </c>
      <c r="F736" s="82"/>
    </row>
    <row r="737" spans="1:6" s="83" customFormat="1" x14ac:dyDescent="0.25">
      <c r="A737" s="80">
        <v>40</v>
      </c>
      <c r="B737" s="81"/>
      <c r="C737" s="81">
        <v>16</v>
      </c>
      <c r="D737" s="82" t="str">
        <f>D$17</f>
        <v>Withdrawals and drop-outs reported in terms of numbers and/or reasons</v>
      </c>
      <c r="E737" s="81">
        <v>0</v>
      </c>
      <c r="F737" s="114" t="s">
        <v>526</v>
      </c>
    </row>
    <row r="738" spans="1:6" s="83" customFormat="1" x14ac:dyDescent="0.25">
      <c r="A738" s="80">
        <v>40</v>
      </c>
      <c r="B738" s="81"/>
      <c r="C738" s="81">
        <v>17</v>
      </c>
      <c r="D738" s="82" t="str">
        <f>D$18</f>
        <v>If any results based on data-dredging, was this made clear?</v>
      </c>
      <c r="E738" s="81">
        <v>1</v>
      </c>
      <c r="F738" s="84"/>
    </row>
    <row r="739" spans="1:6" s="83" customFormat="1" x14ac:dyDescent="0.25">
      <c r="A739" s="80">
        <v>40</v>
      </c>
      <c r="B739" s="81"/>
      <c r="C739" s="81">
        <v>18</v>
      </c>
      <c r="D739" s="82" t="str">
        <f>D685</f>
        <v>Power analysis reported</v>
      </c>
      <c r="E739" s="81">
        <v>0</v>
      </c>
      <c r="F739" s="84" t="s">
        <v>324</v>
      </c>
    </row>
    <row r="740" spans="1:6" s="79" customFormat="1" x14ac:dyDescent="0.25">
      <c r="A740" s="76">
        <v>41</v>
      </c>
      <c r="B740" s="85" t="s">
        <v>301</v>
      </c>
      <c r="C740" s="77">
        <v>1</v>
      </c>
      <c r="D740" s="78" t="str">
        <f>D$2</f>
        <v>Hypotheses, aims, objectives clearly identified</v>
      </c>
      <c r="E740" s="77">
        <v>1</v>
      </c>
      <c r="F740" s="78"/>
    </row>
    <row r="741" spans="1:6" s="83" customFormat="1" x14ac:dyDescent="0.25">
      <c r="A741" s="80">
        <v>41</v>
      </c>
      <c r="B741" s="81"/>
      <c r="C741" s="81">
        <v>2</v>
      </c>
      <c r="D741" s="82" t="str">
        <f>D$3</f>
        <v>Primary outcomes clearly described in intro/methods</v>
      </c>
      <c r="E741" s="81">
        <v>1</v>
      </c>
      <c r="F741" s="82"/>
    </row>
    <row r="742" spans="1:6" s="83" customFormat="1" x14ac:dyDescent="0.25">
      <c r="A742" s="80">
        <v>41</v>
      </c>
      <c r="B742" s="81"/>
      <c r="C742" s="81">
        <v>3</v>
      </c>
      <c r="D742" s="82" t="str">
        <f>D$4</f>
        <v>Participant characteristics clearly described</v>
      </c>
      <c r="E742" s="81">
        <v>1</v>
      </c>
      <c r="F742" s="82"/>
    </row>
    <row r="743" spans="1:6" s="83" customFormat="1" x14ac:dyDescent="0.25">
      <c r="A743" s="80">
        <v>41</v>
      </c>
      <c r="B743" s="81"/>
      <c r="C743" s="81">
        <v>4</v>
      </c>
      <c r="D743" s="82" t="str">
        <f>D$5</f>
        <v>Subjects asked is representative / source population &amp; participant selection clearly described</v>
      </c>
      <c r="E743" s="81">
        <v>1</v>
      </c>
      <c r="F743" s="82"/>
    </row>
    <row r="744" spans="1:6" s="83" customFormat="1" x14ac:dyDescent="0.25">
      <c r="A744" s="80">
        <v>41</v>
      </c>
      <c r="B744" s="81"/>
      <c r="C744" s="81">
        <v>5</v>
      </c>
      <c r="D744" s="82" t="str">
        <f>D$6</f>
        <v>Subjects participating is representative / proportion of those asked who agreed should be stated</v>
      </c>
      <c r="E744" s="81">
        <v>1</v>
      </c>
      <c r="F744" s="82"/>
    </row>
    <row r="745" spans="1:6" s="83" customFormat="1" x14ac:dyDescent="0.25">
      <c r="A745" s="80">
        <v>41</v>
      </c>
      <c r="B745" s="81"/>
      <c r="C745" s="81">
        <v>6</v>
      </c>
      <c r="D745" s="82" t="str">
        <f>D$7</f>
        <v>Participants recruited from the same population</v>
      </c>
      <c r="E745" s="81">
        <v>0</v>
      </c>
      <c r="F745" s="84" t="s">
        <v>359</v>
      </c>
    </row>
    <row r="746" spans="1:6" s="83" customFormat="1" x14ac:dyDescent="0.25">
      <c r="A746" s="80">
        <v>41</v>
      </c>
      <c r="B746" s="81"/>
      <c r="C746" s="81">
        <v>7</v>
      </c>
      <c r="D746" s="82" t="str">
        <f>D$8</f>
        <v>Participants recruited within the same time window</v>
      </c>
      <c r="E746" s="81">
        <v>0</v>
      </c>
      <c r="F746" s="84" t="s">
        <v>309</v>
      </c>
    </row>
    <row r="747" spans="1:6" s="83" customFormat="1" x14ac:dyDescent="0.25">
      <c r="A747" s="80">
        <v>41</v>
      </c>
      <c r="B747" s="81"/>
      <c r="C747" s="81">
        <v>8</v>
      </c>
      <c r="D747" s="82" t="str">
        <f>D$9</f>
        <v>Tasks and measures clearly described</v>
      </c>
      <c r="E747" s="81">
        <v>1</v>
      </c>
      <c r="F747" s="82"/>
    </row>
    <row r="748" spans="1:6" s="83" customFormat="1" x14ac:dyDescent="0.25">
      <c r="A748" s="80">
        <v>41</v>
      </c>
      <c r="B748" s="81"/>
      <c r="C748" s="81">
        <v>9</v>
      </c>
      <c r="D748" s="82" t="str">
        <f>D$10</f>
        <v>Main outcome measures used all valid and reliable</v>
      </c>
      <c r="E748" s="81">
        <v>1</v>
      </c>
      <c r="F748" s="82"/>
    </row>
    <row r="749" spans="1:6" s="83" customFormat="1" x14ac:dyDescent="0.25">
      <c r="A749" s="80">
        <v>41</v>
      </c>
      <c r="B749" s="81"/>
      <c r="C749" s="81">
        <v>10</v>
      </c>
      <c r="D749" s="82" t="str">
        <f>D$11</f>
        <v>Participant engagement with the experimental task assessed</v>
      </c>
      <c r="E749" s="81">
        <v>1</v>
      </c>
      <c r="F749" s="82"/>
    </row>
    <row r="750" spans="1:6" s="83" customFormat="1" x14ac:dyDescent="0.25">
      <c r="A750" s="80">
        <v>41</v>
      </c>
      <c r="B750" s="81"/>
      <c r="C750" s="81">
        <v>11</v>
      </c>
      <c r="D750" s="82" t="str">
        <f>D$12</f>
        <v>Consideration of principal confounders</v>
      </c>
      <c r="E750" s="81">
        <v>2</v>
      </c>
      <c r="F750" s="82"/>
    </row>
    <row r="751" spans="1:6" s="83" customFormat="1" x14ac:dyDescent="0.25">
      <c r="A751" s="80">
        <v>41</v>
      </c>
      <c r="B751" s="81"/>
      <c r="C751" s="81">
        <v>12</v>
      </c>
      <c r="D751" s="82" t="str">
        <f>D$13</f>
        <v>Appropriate use of statistical tests to assess main outcomes</v>
      </c>
      <c r="E751" s="81">
        <v>1</v>
      </c>
      <c r="F751" s="82"/>
    </row>
    <row r="752" spans="1:6" s="83" customFormat="1" x14ac:dyDescent="0.25">
      <c r="A752" s="80">
        <v>41</v>
      </c>
      <c r="B752" s="81"/>
      <c r="C752" s="81">
        <v>13</v>
      </c>
      <c r="D752" s="82" t="str">
        <f>D$14</f>
        <v>Main findings of the study clearly described</v>
      </c>
      <c r="E752" s="81">
        <v>1</v>
      </c>
      <c r="F752" s="82"/>
    </row>
    <row r="753" spans="1:6" s="83" customFormat="1" x14ac:dyDescent="0.25">
      <c r="A753" s="80">
        <v>41</v>
      </c>
      <c r="B753" s="81"/>
      <c r="C753" s="81">
        <v>14</v>
      </c>
      <c r="D753" s="82" t="str">
        <f>D$15</f>
        <v>Estimates reported for random variability of main outcomes</v>
      </c>
      <c r="E753" s="81">
        <v>1</v>
      </c>
      <c r="F753" s="82"/>
    </row>
    <row r="754" spans="1:6" s="83" customFormat="1" x14ac:dyDescent="0.25">
      <c r="A754" s="80">
        <v>41</v>
      </c>
      <c r="B754" s="81"/>
      <c r="C754" s="81">
        <v>15</v>
      </c>
      <c r="D754" s="82" t="str">
        <f>D$16</f>
        <v>Actual probability values reported</v>
      </c>
      <c r="E754" s="81">
        <v>1</v>
      </c>
      <c r="F754" s="82"/>
    </row>
    <row r="755" spans="1:6" s="83" customFormat="1" x14ac:dyDescent="0.25">
      <c r="A755" s="80">
        <v>41</v>
      </c>
      <c r="B755" s="81"/>
      <c r="C755" s="81">
        <v>16</v>
      </c>
      <c r="D755" s="82" t="str">
        <f>D$17</f>
        <v>Withdrawals and drop-outs reported in terms of numbers and/or reasons</v>
      </c>
      <c r="E755" s="81">
        <v>1</v>
      </c>
      <c r="F755" s="82"/>
    </row>
    <row r="756" spans="1:6" s="83" customFormat="1" x14ac:dyDescent="0.25">
      <c r="A756" s="80">
        <v>41</v>
      </c>
      <c r="B756" s="81"/>
      <c r="C756" s="81">
        <v>17</v>
      </c>
      <c r="D756" s="82" t="str">
        <f>D$18</f>
        <v>If any results based on data-dredging, was this made clear?</v>
      </c>
      <c r="E756" s="81">
        <v>1</v>
      </c>
      <c r="F756" s="84" t="s">
        <v>339</v>
      </c>
    </row>
    <row r="757" spans="1:6" s="83" customFormat="1" x14ac:dyDescent="0.25">
      <c r="A757" s="80">
        <v>41</v>
      </c>
      <c r="B757" s="81"/>
      <c r="C757" s="81">
        <v>18</v>
      </c>
      <c r="D757" s="82" t="str">
        <f>D721</f>
        <v>Power analysis reported</v>
      </c>
      <c r="E757" s="81">
        <v>0</v>
      </c>
      <c r="F757" s="84" t="s">
        <v>324</v>
      </c>
    </row>
    <row r="758" spans="1:6" s="79" customFormat="1" x14ac:dyDescent="0.25">
      <c r="A758" s="76">
        <v>42</v>
      </c>
      <c r="B758" s="54" t="s">
        <v>517</v>
      </c>
      <c r="C758" s="77">
        <v>1</v>
      </c>
      <c r="D758" s="78" t="str">
        <f>D$2</f>
        <v>Hypotheses, aims, objectives clearly identified</v>
      </c>
      <c r="E758" s="77">
        <v>1</v>
      </c>
      <c r="F758" s="78"/>
    </row>
    <row r="759" spans="1:6" s="83" customFormat="1" x14ac:dyDescent="0.25">
      <c r="A759" s="80">
        <v>42</v>
      </c>
      <c r="B759" s="81"/>
      <c r="C759" s="81">
        <v>2</v>
      </c>
      <c r="D759" s="82" t="str">
        <f>D$3</f>
        <v>Primary outcomes clearly described in intro/methods</v>
      </c>
      <c r="E759" s="81">
        <v>1</v>
      </c>
      <c r="F759" s="82"/>
    </row>
    <row r="760" spans="1:6" s="83" customFormat="1" x14ac:dyDescent="0.25">
      <c r="A760" s="80">
        <v>42</v>
      </c>
      <c r="B760" s="81"/>
      <c r="C760" s="81">
        <v>3</v>
      </c>
      <c r="D760" s="82" t="str">
        <f>D$4</f>
        <v>Participant characteristics clearly described</v>
      </c>
      <c r="E760" s="81">
        <v>1</v>
      </c>
      <c r="F760" s="84"/>
    </row>
    <row r="761" spans="1:6" s="83" customFormat="1" x14ac:dyDescent="0.25">
      <c r="A761" s="80">
        <v>42</v>
      </c>
      <c r="B761" s="81"/>
      <c r="C761" s="81">
        <v>4</v>
      </c>
      <c r="D761" s="82" t="str">
        <f>D$5</f>
        <v>Subjects asked is representative / source population &amp; participant selection clearly described</v>
      </c>
      <c r="E761" s="81">
        <v>1</v>
      </c>
      <c r="F761" s="82"/>
    </row>
    <row r="762" spans="1:6" s="83" customFormat="1" x14ac:dyDescent="0.25">
      <c r="A762" s="80">
        <v>42</v>
      </c>
      <c r="B762" s="81"/>
      <c r="C762" s="81">
        <v>5</v>
      </c>
      <c r="D762" s="82" t="str">
        <f>D$6</f>
        <v>Subjects participating is representative / proportion of those asked who agreed should be stated</v>
      </c>
      <c r="E762" s="81">
        <v>0</v>
      </c>
      <c r="F762" s="114" t="s">
        <v>309</v>
      </c>
    </row>
    <row r="763" spans="1:6" s="83" customFormat="1" x14ac:dyDescent="0.25">
      <c r="A763" s="80">
        <v>42</v>
      </c>
      <c r="B763" s="81"/>
      <c r="C763" s="81">
        <v>6</v>
      </c>
      <c r="D763" s="82" t="str">
        <f>D$7</f>
        <v>Participants recruited from the same population</v>
      </c>
      <c r="E763" s="81">
        <v>1</v>
      </c>
      <c r="F763" s="84"/>
    </row>
    <row r="764" spans="1:6" s="83" customFormat="1" x14ac:dyDescent="0.25">
      <c r="A764" s="80">
        <v>42</v>
      </c>
      <c r="B764" s="81"/>
      <c r="C764" s="81">
        <v>7</v>
      </c>
      <c r="D764" s="82" t="str">
        <f>D$8</f>
        <v>Participants recruited within the same time window</v>
      </c>
      <c r="E764" s="81">
        <v>1</v>
      </c>
      <c r="F764" s="84"/>
    </row>
    <row r="765" spans="1:6" s="83" customFormat="1" x14ac:dyDescent="0.25">
      <c r="A765" s="80">
        <v>42</v>
      </c>
      <c r="B765" s="81"/>
      <c r="C765" s="81">
        <v>8</v>
      </c>
      <c r="D765" s="82" t="str">
        <f>D$9</f>
        <v>Tasks and measures clearly described</v>
      </c>
      <c r="E765" s="81">
        <v>1</v>
      </c>
      <c r="F765" s="82"/>
    </row>
    <row r="766" spans="1:6" s="83" customFormat="1" x14ac:dyDescent="0.25">
      <c r="A766" s="80">
        <v>42</v>
      </c>
      <c r="B766" s="81"/>
      <c r="C766" s="81">
        <v>9</v>
      </c>
      <c r="D766" s="82" t="str">
        <f>D$10</f>
        <v>Main outcome measures used all valid and reliable</v>
      </c>
      <c r="E766" s="81">
        <v>1</v>
      </c>
      <c r="F766" s="82"/>
    </row>
    <row r="767" spans="1:6" s="83" customFormat="1" x14ac:dyDescent="0.25">
      <c r="A767" s="80">
        <v>42</v>
      </c>
      <c r="B767" s="81"/>
      <c r="C767" s="81">
        <v>10</v>
      </c>
      <c r="D767" s="82" t="str">
        <f>D$11</f>
        <v>Participant engagement with the experimental task assessed</v>
      </c>
      <c r="E767" s="81">
        <v>0</v>
      </c>
      <c r="F767" s="114" t="s">
        <v>309</v>
      </c>
    </row>
    <row r="768" spans="1:6" s="83" customFormat="1" x14ac:dyDescent="0.25">
      <c r="A768" s="80">
        <v>42</v>
      </c>
      <c r="B768" s="81"/>
      <c r="C768" s="81">
        <v>11</v>
      </c>
      <c r="D768" s="82" t="str">
        <f>D$12</f>
        <v>Consideration of principal confounders</v>
      </c>
      <c r="E768" s="81">
        <v>2</v>
      </c>
      <c r="F768" s="82"/>
    </row>
    <row r="769" spans="1:6" s="83" customFormat="1" x14ac:dyDescent="0.25">
      <c r="A769" s="80">
        <v>42</v>
      </c>
      <c r="B769" s="81"/>
      <c r="C769" s="81">
        <v>12</v>
      </c>
      <c r="D769" s="82" t="str">
        <f>D$13</f>
        <v>Appropriate use of statistical tests to assess main outcomes</v>
      </c>
      <c r="E769" s="81">
        <v>0</v>
      </c>
      <c r="F769" s="114" t="s">
        <v>527</v>
      </c>
    </row>
    <row r="770" spans="1:6" s="83" customFormat="1" x14ac:dyDescent="0.25">
      <c r="A770" s="80">
        <v>42</v>
      </c>
      <c r="B770" s="81"/>
      <c r="C770" s="81">
        <v>13</v>
      </c>
      <c r="D770" s="82" t="str">
        <f>D$14</f>
        <v>Main findings of the study clearly described</v>
      </c>
      <c r="E770" s="81">
        <v>1</v>
      </c>
      <c r="F770" s="82"/>
    </row>
    <row r="771" spans="1:6" s="83" customFormat="1" x14ac:dyDescent="0.25">
      <c r="A771" s="80">
        <v>42</v>
      </c>
      <c r="B771" s="81"/>
      <c r="C771" s="81">
        <v>14</v>
      </c>
      <c r="D771" s="82" t="str">
        <f>D$15</f>
        <v>Estimates reported for random variability of main outcomes</v>
      </c>
      <c r="E771" s="81">
        <v>1</v>
      </c>
      <c r="F771" s="84"/>
    </row>
    <row r="772" spans="1:6" s="83" customFormat="1" x14ac:dyDescent="0.25">
      <c r="A772" s="80">
        <v>42</v>
      </c>
      <c r="B772" s="81"/>
      <c r="C772" s="81">
        <v>15</v>
      </c>
      <c r="D772" s="82" t="str">
        <f>D$16</f>
        <v>Actual probability values reported</v>
      </c>
      <c r="E772" s="81">
        <v>1</v>
      </c>
      <c r="F772" s="82"/>
    </row>
    <row r="773" spans="1:6" s="83" customFormat="1" x14ac:dyDescent="0.25">
      <c r="A773" s="80">
        <v>42</v>
      </c>
      <c r="B773" s="81"/>
      <c r="C773" s="81">
        <v>16</v>
      </c>
      <c r="D773" s="82" t="str">
        <f>D$17</f>
        <v>Withdrawals and drop-outs reported in terms of numbers and/or reasons</v>
      </c>
      <c r="E773" s="81">
        <v>0</v>
      </c>
      <c r="F773" s="114" t="s">
        <v>309</v>
      </c>
    </row>
    <row r="774" spans="1:6" s="83" customFormat="1" x14ac:dyDescent="0.25">
      <c r="A774" s="80">
        <v>42</v>
      </c>
      <c r="B774" s="81"/>
      <c r="C774" s="81">
        <v>17</v>
      </c>
      <c r="D774" s="82" t="str">
        <f>D$18</f>
        <v>If any results based on data-dredging, was this made clear?</v>
      </c>
      <c r="E774" s="81">
        <v>0</v>
      </c>
      <c r="F774" s="114" t="s">
        <v>334</v>
      </c>
    </row>
    <row r="775" spans="1:6" s="83" customFormat="1" x14ac:dyDescent="0.25">
      <c r="A775" s="80">
        <v>42</v>
      </c>
      <c r="B775" s="81"/>
      <c r="C775" s="81">
        <v>18</v>
      </c>
      <c r="D775" s="82" t="str">
        <f>D721</f>
        <v>Power analysis reported</v>
      </c>
      <c r="E775" s="81">
        <v>1</v>
      </c>
      <c r="F775" s="84"/>
    </row>
    <row r="776" spans="1:6" s="79" customFormat="1" x14ac:dyDescent="0.25">
      <c r="A776" s="76">
        <v>43</v>
      </c>
      <c r="B776" s="54" t="s">
        <v>284</v>
      </c>
      <c r="C776" s="77">
        <v>1</v>
      </c>
      <c r="D776" s="78" t="str">
        <f>D$2</f>
        <v>Hypotheses, aims, objectives clearly identified</v>
      </c>
      <c r="E776" s="77">
        <v>1</v>
      </c>
      <c r="F776" s="78"/>
    </row>
    <row r="777" spans="1:6" s="83" customFormat="1" x14ac:dyDescent="0.25">
      <c r="A777" s="80">
        <v>43</v>
      </c>
      <c r="B777" s="81"/>
      <c r="C777" s="81">
        <v>2</v>
      </c>
      <c r="D777" s="82" t="str">
        <f>D$3</f>
        <v>Primary outcomes clearly described in intro/methods</v>
      </c>
      <c r="E777" s="81">
        <v>1</v>
      </c>
      <c r="F777" s="82"/>
    </row>
    <row r="778" spans="1:6" s="83" customFormat="1" x14ac:dyDescent="0.25">
      <c r="A778" s="80">
        <v>43</v>
      </c>
      <c r="B778" s="81"/>
      <c r="C778" s="81">
        <v>3</v>
      </c>
      <c r="D778" s="82" t="str">
        <f>D$4</f>
        <v>Participant characteristics clearly described</v>
      </c>
      <c r="E778" s="81">
        <v>0</v>
      </c>
      <c r="F778" s="84" t="s">
        <v>337</v>
      </c>
    </row>
    <row r="779" spans="1:6" s="83" customFormat="1" x14ac:dyDescent="0.25">
      <c r="A779" s="80">
        <v>43</v>
      </c>
      <c r="B779" s="81"/>
      <c r="C779" s="81">
        <v>4</v>
      </c>
      <c r="D779" s="82" t="str">
        <f>D$5</f>
        <v>Subjects asked is representative / source population &amp; participant selection clearly described</v>
      </c>
      <c r="E779" s="81">
        <v>1</v>
      </c>
      <c r="F779" s="82"/>
    </row>
    <row r="780" spans="1:6" s="83" customFormat="1" x14ac:dyDescent="0.25">
      <c r="A780" s="80">
        <v>43</v>
      </c>
      <c r="B780" s="81"/>
      <c r="C780" s="81">
        <v>5</v>
      </c>
      <c r="D780" s="82" t="str">
        <f>D$6</f>
        <v>Subjects participating is representative / proportion of those asked who agreed should be stated</v>
      </c>
      <c r="E780" s="81">
        <v>0</v>
      </c>
      <c r="F780" s="84" t="s">
        <v>309</v>
      </c>
    </row>
    <row r="781" spans="1:6" s="83" customFormat="1" x14ac:dyDescent="0.25">
      <c r="A781" s="80">
        <v>43</v>
      </c>
      <c r="B781" s="81"/>
      <c r="C781" s="81">
        <v>6</v>
      </c>
      <c r="D781" s="82" t="str">
        <f>D$7</f>
        <v>Participants recruited from the same population</v>
      </c>
      <c r="E781" s="81">
        <v>0</v>
      </c>
      <c r="F781" s="84" t="s">
        <v>309</v>
      </c>
    </row>
    <row r="782" spans="1:6" s="83" customFormat="1" x14ac:dyDescent="0.25">
      <c r="A782" s="80">
        <v>43</v>
      </c>
      <c r="B782" s="81"/>
      <c r="C782" s="81">
        <v>7</v>
      </c>
      <c r="D782" s="82" t="str">
        <f>D$8</f>
        <v>Participants recruited within the same time window</v>
      </c>
      <c r="E782" s="81">
        <v>0</v>
      </c>
      <c r="F782" s="84" t="s">
        <v>309</v>
      </c>
    </row>
    <row r="783" spans="1:6" s="83" customFormat="1" x14ac:dyDescent="0.25">
      <c r="A783" s="80">
        <v>43</v>
      </c>
      <c r="B783" s="81"/>
      <c r="C783" s="81">
        <v>8</v>
      </c>
      <c r="D783" s="82" t="str">
        <f>D$9</f>
        <v>Tasks and measures clearly described</v>
      </c>
      <c r="E783" s="81">
        <v>1</v>
      </c>
      <c r="F783" s="82"/>
    </row>
    <row r="784" spans="1:6" s="83" customFormat="1" x14ac:dyDescent="0.25">
      <c r="A784" s="80">
        <v>43</v>
      </c>
      <c r="B784" s="81"/>
      <c r="C784" s="81">
        <v>9</v>
      </c>
      <c r="D784" s="82" t="str">
        <f>D$10</f>
        <v>Main outcome measures used all valid and reliable</v>
      </c>
      <c r="E784" s="81">
        <v>1</v>
      </c>
      <c r="F784" s="82"/>
    </row>
    <row r="785" spans="1:6" s="83" customFormat="1" x14ac:dyDescent="0.25">
      <c r="A785" s="80">
        <v>43</v>
      </c>
      <c r="B785" s="81"/>
      <c r="C785" s="81">
        <v>10</v>
      </c>
      <c r="D785" s="82" t="str">
        <f>D$11</f>
        <v>Participant engagement with the experimental task assessed</v>
      </c>
      <c r="E785" s="81">
        <v>0</v>
      </c>
      <c r="F785" s="84" t="s">
        <v>309</v>
      </c>
    </row>
    <row r="786" spans="1:6" s="83" customFormat="1" x14ac:dyDescent="0.25">
      <c r="A786" s="80">
        <v>43</v>
      </c>
      <c r="B786" s="81"/>
      <c r="C786" s="81">
        <v>11</v>
      </c>
      <c r="D786" s="82" t="str">
        <f>D$12</f>
        <v>Consideration of principal confounders</v>
      </c>
      <c r="E786" s="81">
        <v>0</v>
      </c>
      <c r="F786" s="82"/>
    </row>
    <row r="787" spans="1:6" s="83" customFormat="1" x14ac:dyDescent="0.25">
      <c r="A787" s="80">
        <v>43</v>
      </c>
      <c r="B787" s="81"/>
      <c r="C787" s="81">
        <v>12</v>
      </c>
      <c r="D787" s="82" t="str">
        <f>D$13</f>
        <v>Appropriate use of statistical tests to assess main outcomes</v>
      </c>
      <c r="E787" s="81">
        <v>1</v>
      </c>
      <c r="F787" s="82"/>
    </row>
    <row r="788" spans="1:6" s="83" customFormat="1" x14ac:dyDescent="0.25">
      <c r="A788" s="80">
        <v>43</v>
      </c>
      <c r="B788" s="81"/>
      <c r="C788" s="81">
        <v>13</v>
      </c>
      <c r="D788" s="82" t="str">
        <f>D$14</f>
        <v>Main findings of the study clearly described</v>
      </c>
      <c r="E788" s="81">
        <v>1</v>
      </c>
      <c r="F788" s="82"/>
    </row>
    <row r="789" spans="1:6" s="83" customFormat="1" x14ac:dyDescent="0.25">
      <c r="A789" s="80">
        <v>43</v>
      </c>
      <c r="B789" s="81"/>
      <c r="C789" s="81">
        <v>14</v>
      </c>
      <c r="D789" s="82" t="str">
        <f>D$15</f>
        <v>Estimates reported for random variability of main outcomes</v>
      </c>
      <c r="E789" s="81">
        <v>0</v>
      </c>
      <c r="F789" s="84" t="s">
        <v>360</v>
      </c>
    </row>
    <row r="790" spans="1:6" s="83" customFormat="1" x14ac:dyDescent="0.25">
      <c r="A790" s="80">
        <v>43</v>
      </c>
      <c r="B790" s="81"/>
      <c r="C790" s="81">
        <v>15</v>
      </c>
      <c r="D790" s="82" t="str">
        <f>D$16</f>
        <v>Actual probability values reported</v>
      </c>
      <c r="E790" s="81">
        <v>1</v>
      </c>
      <c r="F790" s="82"/>
    </row>
    <row r="791" spans="1:6" s="83" customFormat="1" x14ac:dyDescent="0.25">
      <c r="A791" s="80">
        <v>43</v>
      </c>
      <c r="B791" s="81"/>
      <c r="C791" s="81">
        <v>16</v>
      </c>
      <c r="D791" s="82" t="str">
        <f>D$17</f>
        <v>Withdrawals and drop-outs reported in terms of numbers and/or reasons</v>
      </c>
      <c r="E791" s="81">
        <v>0</v>
      </c>
      <c r="F791" s="84" t="s">
        <v>309</v>
      </c>
    </row>
    <row r="792" spans="1:6" s="83" customFormat="1" x14ac:dyDescent="0.25">
      <c r="A792" s="80">
        <v>43</v>
      </c>
      <c r="B792" s="81"/>
      <c r="C792" s="81">
        <v>17</v>
      </c>
      <c r="D792" s="82" t="str">
        <f>D$18</f>
        <v>If any results based on data-dredging, was this made clear?</v>
      </c>
      <c r="E792" s="81">
        <v>1</v>
      </c>
      <c r="F792" s="82"/>
    </row>
    <row r="793" spans="1:6" s="83" customFormat="1" x14ac:dyDescent="0.25">
      <c r="A793" s="80">
        <v>43</v>
      </c>
      <c r="B793" s="81"/>
      <c r="C793" s="81">
        <v>18</v>
      </c>
      <c r="D793" s="82" t="str">
        <f>D757</f>
        <v>Power analysis reported</v>
      </c>
      <c r="E793" s="81">
        <v>0</v>
      </c>
      <c r="F793" s="84" t="s">
        <v>324</v>
      </c>
    </row>
    <row r="794" spans="1:6" s="79" customFormat="1" x14ac:dyDescent="0.25">
      <c r="A794" s="76">
        <v>44</v>
      </c>
      <c r="B794" s="85" t="s">
        <v>302</v>
      </c>
      <c r="C794" s="77">
        <v>1</v>
      </c>
      <c r="D794" s="78" t="str">
        <f>D$2</f>
        <v>Hypotheses, aims, objectives clearly identified</v>
      </c>
      <c r="E794" s="77">
        <v>1</v>
      </c>
      <c r="F794" s="78"/>
    </row>
    <row r="795" spans="1:6" s="83" customFormat="1" x14ac:dyDescent="0.25">
      <c r="A795" s="80">
        <v>44</v>
      </c>
      <c r="B795" s="81"/>
      <c r="C795" s="81">
        <v>2</v>
      </c>
      <c r="D795" s="82" t="str">
        <f>D$3</f>
        <v>Primary outcomes clearly described in intro/methods</v>
      </c>
      <c r="E795" s="81">
        <v>1</v>
      </c>
      <c r="F795" s="82"/>
    </row>
    <row r="796" spans="1:6" s="83" customFormat="1" x14ac:dyDescent="0.25">
      <c r="A796" s="80">
        <v>44</v>
      </c>
      <c r="B796" s="81"/>
      <c r="C796" s="81">
        <v>3</v>
      </c>
      <c r="D796" s="82" t="str">
        <f>D$4</f>
        <v>Participant characteristics clearly described</v>
      </c>
      <c r="E796" s="81">
        <v>1</v>
      </c>
      <c r="F796" s="82"/>
    </row>
    <row r="797" spans="1:6" s="83" customFormat="1" x14ac:dyDescent="0.25">
      <c r="A797" s="80">
        <v>44</v>
      </c>
      <c r="B797" s="81"/>
      <c r="C797" s="81">
        <v>4</v>
      </c>
      <c r="D797" s="82" t="str">
        <f>D$5</f>
        <v>Subjects asked is representative / source population &amp; participant selection clearly described</v>
      </c>
      <c r="E797" s="81">
        <v>1</v>
      </c>
      <c r="F797" s="82"/>
    </row>
    <row r="798" spans="1:6" s="83" customFormat="1" x14ac:dyDescent="0.25">
      <c r="A798" s="80">
        <v>44</v>
      </c>
      <c r="B798" s="81"/>
      <c r="C798" s="81">
        <v>5</v>
      </c>
      <c r="D798" s="82" t="str">
        <f>D$6</f>
        <v>Subjects participating is representative / proportion of those asked who agreed should be stated</v>
      </c>
      <c r="E798" s="81">
        <v>0</v>
      </c>
      <c r="F798" s="84" t="s">
        <v>309</v>
      </c>
    </row>
    <row r="799" spans="1:6" s="83" customFormat="1" x14ac:dyDescent="0.25">
      <c r="A799" s="80">
        <v>44</v>
      </c>
      <c r="B799" s="81"/>
      <c r="C799" s="81">
        <v>6</v>
      </c>
      <c r="D799" s="82" t="str">
        <f>D$7</f>
        <v>Participants recruited from the same population</v>
      </c>
      <c r="E799" s="81">
        <v>1</v>
      </c>
      <c r="F799" s="82"/>
    </row>
    <row r="800" spans="1:6" s="83" customFormat="1" x14ac:dyDescent="0.25">
      <c r="A800" s="80">
        <v>44</v>
      </c>
      <c r="B800" s="81"/>
      <c r="C800" s="81">
        <v>7</v>
      </c>
      <c r="D800" s="82" t="str">
        <f>D$8</f>
        <v>Participants recruited within the same time window</v>
      </c>
      <c r="E800" s="81">
        <v>0</v>
      </c>
      <c r="F800" s="84" t="s">
        <v>309</v>
      </c>
    </row>
    <row r="801" spans="1:6" s="83" customFormat="1" x14ac:dyDescent="0.25">
      <c r="A801" s="80">
        <v>44</v>
      </c>
      <c r="B801" s="81"/>
      <c r="C801" s="81">
        <v>8</v>
      </c>
      <c r="D801" s="82" t="str">
        <f>D$9</f>
        <v>Tasks and measures clearly described</v>
      </c>
      <c r="E801" s="81">
        <v>1</v>
      </c>
      <c r="F801" s="82"/>
    </row>
    <row r="802" spans="1:6" s="83" customFormat="1" x14ac:dyDescent="0.25">
      <c r="A802" s="80">
        <v>44</v>
      </c>
      <c r="B802" s="81"/>
      <c r="C802" s="81">
        <v>9</v>
      </c>
      <c r="D802" s="82" t="str">
        <f>D$10</f>
        <v>Main outcome measures used all valid and reliable</v>
      </c>
      <c r="E802" s="81">
        <v>1</v>
      </c>
      <c r="F802" s="82"/>
    </row>
    <row r="803" spans="1:6" s="83" customFormat="1" x14ac:dyDescent="0.25">
      <c r="A803" s="80">
        <v>44</v>
      </c>
      <c r="B803" s="81"/>
      <c r="C803" s="81">
        <v>10</v>
      </c>
      <c r="D803" s="82" t="str">
        <f>D$11</f>
        <v>Participant engagement with the experimental task assessed</v>
      </c>
      <c r="E803" s="81">
        <v>0</v>
      </c>
      <c r="F803" s="84" t="s">
        <v>309</v>
      </c>
    </row>
    <row r="804" spans="1:6" s="83" customFormat="1" x14ac:dyDescent="0.25">
      <c r="A804" s="80">
        <v>44</v>
      </c>
      <c r="B804" s="81"/>
      <c r="C804" s="81">
        <v>11</v>
      </c>
      <c r="D804" s="82" t="str">
        <f>D$12</f>
        <v>Consideration of principal confounders</v>
      </c>
      <c r="E804" s="81">
        <v>0</v>
      </c>
      <c r="F804" s="84" t="s">
        <v>361</v>
      </c>
    </row>
    <row r="805" spans="1:6" s="83" customFormat="1" x14ac:dyDescent="0.25">
      <c r="A805" s="80">
        <v>44</v>
      </c>
      <c r="B805" s="81"/>
      <c r="C805" s="81">
        <v>12</v>
      </c>
      <c r="D805" s="82" t="str">
        <f>D$13</f>
        <v>Appropriate use of statistical tests to assess main outcomes</v>
      </c>
      <c r="E805" s="81">
        <v>1</v>
      </c>
      <c r="F805" s="82"/>
    </row>
    <row r="806" spans="1:6" s="83" customFormat="1" x14ac:dyDescent="0.25">
      <c r="A806" s="80">
        <v>44</v>
      </c>
      <c r="B806" s="81"/>
      <c r="C806" s="81">
        <v>13</v>
      </c>
      <c r="D806" s="82" t="str">
        <f>D$14</f>
        <v>Main findings of the study clearly described</v>
      </c>
      <c r="E806" s="81">
        <v>1</v>
      </c>
      <c r="F806" s="82"/>
    </row>
    <row r="807" spans="1:6" s="83" customFormat="1" x14ac:dyDescent="0.25">
      <c r="A807" s="80">
        <v>44</v>
      </c>
      <c r="B807" s="81"/>
      <c r="C807" s="81">
        <v>14</v>
      </c>
      <c r="D807" s="82" t="str">
        <f>D$15</f>
        <v>Estimates reported for random variability of main outcomes</v>
      </c>
      <c r="E807" s="81">
        <v>1</v>
      </c>
      <c r="F807" s="82"/>
    </row>
    <row r="808" spans="1:6" s="83" customFormat="1" x14ac:dyDescent="0.25">
      <c r="A808" s="80">
        <v>44</v>
      </c>
      <c r="B808" s="81"/>
      <c r="C808" s="81">
        <v>15</v>
      </c>
      <c r="D808" s="82" t="str">
        <f>D$16</f>
        <v>Actual probability values reported</v>
      </c>
      <c r="E808" s="81">
        <v>1</v>
      </c>
      <c r="F808" s="82"/>
    </row>
    <row r="809" spans="1:6" s="83" customFormat="1" x14ac:dyDescent="0.25">
      <c r="A809" s="80">
        <v>44</v>
      </c>
      <c r="B809" s="81"/>
      <c r="C809" s="81">
        <v>16</v>
      </c>
      <c r="D809" s="82" t="str">
        <f>D$17</f>
        <v>Withdrawals and drop-outs reported in terms of numbers and/or reasons</v>
      </c>
      <c r="E809" s="81">
        <v>0</v>
      </c>
      <c r="F809" s="84" t="s">
        <v>325</v>
      </c>
    </row>
    <row r="810" spans="1:6" s="83" customFormat="1" x14ac:dyDescent="0.25">
      <c r="A810" s="80">
        <v>44</v>
      </c>
      <c r="B810" s="81"/>
      <c r="C810" s="81">
        <v>17</v>
      </c>
      <c r="D810" s="82" t="str">
        <f>D$18</f>
        <v>If any results based on data-dredging, was this made clear?</v>
      </c>
      <c r="E810" s="81">
        <v>0</v>
      </c>
      <c r="F810" s="84" t="s">
        <v>334</v>
      </c>
    </row>
    <row r="811" spans="1:6" s="83" customFormat="1" x14ac:dyDescent="0.25">
      <c r="A811" s="80">
        <v>44</v>
      </c>
      <c r="B811" s="81"/>
      <c r="C811" s="81">
        <v>18</v>
      </c>
      <c r="D811" s="82" t="str">
        <f>D793</f>
        <v>Power analysis reported</v>
      </c>
      <c r="E811" s="81">
        <v>0</v>
      </c>
      <c r="F811" s="84" t="s">
        <v>362</v>
      </c>
    </row>
    <row r="812" spans="1:6" s="79" customFormat="1" x14ac:dyDescent="0.25">
      <c r="A812" s="76">
        <v>45</v>
      </c>
      <c r="B812" s="54" t="s">
        <v>149</v>
      </c>
      <c r="C812" s="77">
        <v>1</v>
      </c>
      <c r="D812" s="78" t="str">
        <f>D$2</f>
        <v>Hypotheses, aims, objectives clearly identified</v>
      </c>
      <c r="E812" s="77">
        <v>1</v>
      </c>
      <c r="F812" s="78"/>
    </row>
    <row r="813" spans="1:6" s="83" customFormat="1" x14ac:dyDescent="0.25">
      <c r="A813" s="80">
        <v>45</v>
      </c>
      <c r="B813" s="81"/>
      <c r="C813" s="81">
        <v>2</v>
      </c>
      <c r="D813" s="82" t="str">
        <f>D$3</f>
        <v>Primary outcomes clearly described in intro/methods</v>
      </c>
      <c r="E813" s="81">
        <v>1</v>
      </c>
      <c r="F813" s="82"/>
    </row>
    <row r="814" spans="1:6" s="83" customFormat="1" x14ac:dyDescent="0.25">
      <c r="A814" s="80">
        <v>45</v>
      </c>
      <c r="B814" s="81"/>
      <c r="C814" s="81">
        <v>3</v>
      </c>
      <c r="D814" s="82" t="str">
        <f>D$4</f>
        <v>Participant characteristics clearly described</v>
      </c>
      <c r="E814" s="81">
        <v>1</v>
      </c>
      <c r="F814" s="82"/>
    </row>
    <row r="815" spans="1:6" s="83" customFormat="1" x14ac:dyDescent="0.25">
      <c r="A815" s="80">
        <v>45</v>
      </c>
      <c r="B815" s="81"/>
      <c r="C815" s="81">
        <v>4</v>
      </c>
      <c r="D815" s="82" t="str">
        <f>D$5</f>
        <v>Subjects asked is representative / source population &amp; participant selection clearly described</v>
      </c>
      <c r="E815" s="81">
        <v>1</v>
      </c>
      <c r="F815" s="84" t="s">
        <v>363</v>
      </c>
    </row>
    <row r="816" spans="1:6" s="83" customFormat="1" x14ac:dyDescent="0.25">
      <c r="A816" s="80">
        <v>45</v>
      </c>
      <c r="B816" s="81"/>
      <c r="C816" s="81">
        <v>5</v>
      </c>
      <c r="D816" s="82" t="str">
        <f>D$6</f>
        <v>Subjects participating is representative / proportion of those asked who agreed should be stated</v>
      </c>
      <c r="E816" s="81">
        <v>0</v>
      </c>
      <c r="F816" s="84" t="s">
        <v>309</v>
      </c>
    </row>
    <row r="817" spans="1:6" s="83" customFormat="1" x14ac:dyDescent="0.25">
      <c r="A817" s="80">
        <v>45</v>
      </c>
      <c r="B817" s="81"/>
      <c r="C817" s="81">
        <v>6</v>
      </c>
      <c r="D817" s="82" t="str">
        <f>D$7</f>
        <v>Participants recruited from the same population</v>
      </c>
      <c r="E817" s="81">
        <v>1</v>
      </c>
      <c r="F817" s="82"/>
    </row>
    <row r="818" spans="1:6" s="83" customFormat="1" x14ac:dyDescent="0.25">
      <c r="A818" s="80">
        <v>45</v>
      </c>
      <c r="B818" s="81"/>
      <c r="C818" s="81">
        <v>7</v>
      </c>
      <c r="D818" s="82" t="str">
        <f>D$8</f>
        <v>Participants recruited within the same time window</v>
      </c>
      <c r="E818" s="81">
        <v>0</v>
      </c>
      <c r="F818" s="84" t="s">
        <v>309</v>
      </c>
    </row>
    <row r="819" spans="1:6" s="83" customFormat="1" x14ac:dyDescent="0.25">
      <c r="A819" s="80">
        <v>45</v>
      </c>
      <c r="B819" s="81"/>
      <c r="C819" s="81">
        <v>8</v>
      </c>
      <c r="D819" s="82" t="str">
        <f>D$9</f>
        <v>Tasks and measures clearly described</v>
      </c>
      <c r="E819" s="81">
        <v>1</v>
      </c>
      <c r="F819" s="82"/>
    </row>
    <row r="820" spans="1:6" s="83" customFormat="1" x14ac:dyDescent="0.25">
      <c r="A820" s="80">
        <v>45</v>
      </c>
      <c r="B820" s="81"/>
      <c r="C820" s="81">
        <v>9</v>
      </c>
      <c r="D820" s="82" t="str">
        <f>D$10</f>
        <v>Main outcome measures used all valid and reliable</v>
      </c>
      <c r="E820" s="81">
        <v>1</v>
      </c>
      <c r="F820" s="82"/>
    </row>
    <row r="821" spans="1:6" s="83" customFormat="1" x14ac:dyDescent="0.25">
      <c r="A821" s="80">
        <v>45</v>
      </c>
      <c r="B821" s="81"/>
      <c r="C821" s="81">
        <v>10</v>
      </c>
      <c r="D821" s="82" t="str">
        <f>D$11</f>
        <v>Participant engagement with the experimental task assessed</v>
      </c>
      <c r="E821" s="81">
        <v>0</v>
      </c>
      <c r="F821" s="84" t="s">
        <v>309</v>
      </c>
    </row>
    <row r="822" spans="1:6" s="83" customFormat="1" x14ac:dyDescent="0.25">
      <c r="A822" s="80">
        <v>45</v>
      </c>
      <c r="B822" s="81"/>
      <c r="C822" s="81">
        <v>11</v>
      </c>
      <c r="D822" s="82" t="str">
        <f>D$12</f>
        <v>Consideration of principal confounders</v>
      </c>
      <c r="E822" s="81">
        <v>1</v>
      </c>
      <c r="F822" s="84" t="s">
        <v>364</v>
      </c>
    </row>
    <row r="823" spans="1:6" s="83" customFormat="1" x14ac:dyDescent="0.25">
      <c r="A823" s="80">
        <v>45</v>
      </c>
      <c r="B823" s="81"/>
      <c r="C823" s="81">
        <v>12</v>
      </c>
      <c r="D823" s="82" t="str">
        <f>D$13</f>
        <v>Appropriate use of statistical tests to assess main outcomes</v>
      </c>
      <c r="E823" s="81">
        <v>1</v>
      </c>
      <c r="F823" s="82"/>
    </row>
    <row r="824" spans="1:6" s="83" customFormat="1" x14ac:dyDescent="0.25">
      <c r="A824" s="80">
        <v>45</v>
      </c>
      <c r="B824" s="81"/>
      <c r="C824" s="81">
        <v>13</v>
      </c>
      <c r="D824" s="82" t="str">
        <f>D$14</f>
        <v>Main findings of the study clearly described</v>
      </c>
      <c r="E824" s="81">
        <v>1</v>
      </c>
      <c r="F824" s="82"/>
    </row>
    <row r="825" spans="1:6" s="83" customFormat="1" x14ac:dyDescent="0.25">
      <c r="A825" s="80">
        <v>45</v>
      </c>
      <c r="B825" s="81"/>
      <c r="C825" s="81">
        <v>14</v>
      </c>
      <c r="D825" s="82" t="str">
        <f>D$15</f>
        <v>Estimates reported for random variability of main outcomes</v>
      </c>
      <c r="E825" s="81">
        <v>1</v>
      </c>
      <c r="F825" s="82"/>
    </row>
    <row r="826" spans="1:6" s="83" customFormat="1" x14ac:dyDescent="0.25">
      <c r="A826" s="80">
        <v>45</v>
      </c>
      <c r="B826" s="81"/>
      <c r="C826" s="81">
        <v>15</v>
      </c>
      <c r="D826" s="82" t="str">
        <f>D$16</f>
        <v>Actual probability values reported</v>
      </c>
      <c r="E826" s="81">
        <v>0</v>
      </c>
      <c r="F826" s="84" t="s">
        <v>340</v>
      </c>
    </row>
    <row r="827" spans="1:6" s="83" customFormat="1" x14ac:dyDescent="0.25">
      <c r="A827" s="80">
        <v>45</v>
      </c>
      <c r="B827" s="81"/>
      <c r="C827" s="81">
        <v>16</v>
      </c>
      <c r="D827" s="82" t="str">
        <f>D$17</f>
        <v>Withdrawals and drop-outs reported in terms of numbers and/or reasons</v>
      </c>
      <c r="E827" s="81">
        <v>0</v>
      </c>
      <c r="F827" s="84" t="s">
        <v>325</v>
      </c>
    </row>
    <row r="828" spans="1:6" s="83" customFormat="1" x14ac:dyDescent="0.25">
      <c r="A828" s="80">
        <v>45</v>
      </c>
      <c r="B828" s="81"/>
      <c r="C828" s="81">
        <v>17</v>
      </c>
      <c r="D828" s="82" t="str">
        <f>D$18</f>
        <v>If any results based on data-dredging, was this made clear?</v>
      </c>
      <c r="E828" s="81">
        <v>1</v>
      </c>
      <c r="F828" s="84" t="s">
        <v>365</v>
      </c>
    </row>
    <row r="829" spans="1:6" s="83" customFormat="1" x14ac:dyDescent="0.25">
      <c r="A829" s="80">
        <v>45</v>
      </c>
      <c r="B829" s="81"/>
      <c r="C829" s="81">
        <v>18</v>
      </c>
      <c r="D829" s="82" t="str">
        <f>D811</f>
        <v>Power analysis reported</v>
      </c>
      <c r="E829" s="81">
        <v>0</v>
      </c>
      <c r="F829" s="84" t="s">
        <v>324</v>
      </c>
    </row>
    <row r="830" spans="1:6" s="79" customFormat="1" x14ac:dyDescent="0.25">
      <c r="A830" s="76">
        <v>46</v>
      </c>
      <c r="B830" s="51" t="s">
        <v>303</v>
      </c>
      <c r="C830" s="77">
        <v>1</v>
      </c>
      <c r="D830" s="78" t="str">
        <f>D$2</f>
        <v>Hypotheses, aims, objectives clearly identified</v>
      </c>
      <c r="E830" s="77">
        <v>1</v>
      </c>
      <c r="F830" s="78"/>
    </row>
    <row r="831" spans="1:6" s="83" customFormat="1" x14ac:dyDescent="0.25">
      <c r="A831" s="80">
        <v>46</v>
      </c>
      <c r="B831" s="81"/>
      <c r="C831" s="81">
        <v>2</v>
      </c>
      <c r="D831" s="82" t="str">
        <f>D$3</f>
        <v>Primary outcomes clearly described in intro/methods</v>
      </c>
      <c r="E831" s="81">
        <v>1</v>
      </c>
      <c r="F831" s="82"/>
    </row>
    <row r="832" spans="1:6" s="83" customFormat="1" x14ac:dyDescent="0.25">
      <c r="A832" s="80">
        <v>46</v>
      </c>
      <c r="B832" s="81"/>
      <c r="C832" s="81">
        <v>3</v>
      </c>
      <c r="D832" s="82" t="str">
        <f>D$4</f>
        <v>Participant characteristics clearly described</v>
      </c>
      <c r="E832" s="81">
        <v>1</v>
      </c>
      <c r="F832" s="82"/>
    </row>
    <row r="833" spans="1:6" s="83" customFormat="1" x14ac:dyDescent="0.25">
      <c r="A833" s="80">
        <v>46</v>
      </c>
      <c r="B833" s="81"/>
      <c r="C833" s="81">
        <v>4</v>
      </c>
      <c r="D833" s="82" t="str">
        <f>D$5</f>
        <v>Subjects asked is representative / source population &amp; participant selection clearly described</v>
      </c>
      <c r="E833" s="81">
        <v>1</v>
      </c>
      <c r="F833" s="84" t="s">
        <v>363</v>
      </c>
    </row>
    <row r="834" spans="1:6" s="83" customFormat="1" x14ac:dyDescent="0.25">
      <c r="A834" s="80">
        <v>46</v>
      </c>
      <c r="B834" s="81"/>
      <c r="C834" s="81">
        <v>5</v>
      </c>
      <c r="D834" s="82" t="str">
        <f>D$6</f>
        <v>Subjects participating is representative / proportion of those asked who agreed should be stated</v>
      </c>
      <c r="E834" s="81">
        <v>0</v>
      </c>
      <c r="F834" s="84" t="s">
        <v>309</v>
      </c>
    </row>
    <row r="835" spans="1:6" s="83" customFormat="1" x14ac:dyDescent="0.25">
      <c r="A835" s="80">
        <v>46</v>
      </c>
      <c r="B835" s="81"/>
      <c r="C835" s="81">
        <v>6</v>
      </c>
      <c r="D835" s="82" t="str">
        <f>D$7</f>
        <v>Participants recruited from the same population</v>
      </c>
      <c r="E835" s="81">
        <v>0</v>
      </c>
      <c r="F835" s="84" t="s">
        <v>325</v>
      </c>
    </row>
    <row r="836" spans="1:6" s="83" customFormat="1" x14ac:dyDescent="0.25">
      <c r="A836" s="80">
        <v>46</v>
      </c>
      <c r="B836" s="81"/>
      <c r="C836" s="81">
        <v>7</v>
      </c>
      <c r="D836" s="82" t="str">
        <f>D$8</f>
        <v>Participants recruited within the same time window</v>
      </c>
      <c r="E836" s="81">
        <v>0</v>
      </c>
      <c r="F836" s="84" t="s">
        <v>309</v>
      </c>
    </row>
    <row r="837" spans="1:6" s="83" customFormat="1" x14ac:dyDescent="0.25">
      <c r="A837" s="80">
        <v>46</v>
      </c>
      <c r="B837" s="81"/>
      <c r="C837" s="81">
        <v>8</v>
      </c>
      <c r="D837" s="82" t="str">
        <f>D$9</f>
        <v>Tasks and measures clearly described</v>
      </c>
      <c r="E837" s="81">
        <v>1</v>
      </c>
      <c r="F837" s="82"/>
    </row>
    <row r="838" spans="1:6" s="83" customFormat="1" x14ac:dyDescent="0.25">
      <c r="A838" s="80">
        <v>46</v>
      </c>
      <c r="B838" s="81"/>
      <c r="C838" s="81">
        <v>9</v>
      </c>
      <c r="D838" s="82" t="str">
        <f>D$10</f>
        <v>Main outcome measures used all valid and reliable</v>
      </c>
      <c r="E838" s="81">
        <v>0</v>
      </c>
      <c r="F838" s="84" t="s">
        <v>367</v>
      </c>
    </row>
    <row r="839" spans="1:6" s="83" customFormat="1" x14ac:dyDescent="0.25">
      <c r="A839" s="80">
        <v>46</v>
      </c>
      <c r="B839" s="81"/>
      <c r="C839" s="81">
        <v>10</v>
      </c>
      <c r="D839" s="82" t="str">
        <f>D$11</f>
        <v>Participant engagement with the experimental task assessed</v>
      </c>
      <c r="E839" s="81">
        <v>1</v>
      </c>
      <c r="F839" s="84" t="s">
        <v>368</v>
      </c>
    </row>
    <row r="840" spans="1:6" s="83" customFormat="1" x14ac:dyDescent="0.25">
      <c r="A840" s="80">
        <v>46</v>
      </c>
      <c r="B840" s="81"/>
      <c r="C840" s="81">
        <v>11</v>
      </c>
      <c r="D840" s="82" t="str">
        <f>D$12</f>
        <v>Consideration of principal confounders</v>
      </c>
      <c r="E840" s="81">
        <v>0</v>
      </c>
      <c r="F840" s="84" t="s">
        <v>361</v>
      </c>
    </row>
    <row r="841" spans="1:6" s="83" customFormat="1" x14ac:dyDescent="0.25">
      <c r="A841" s="80">
        <v>46</v>
      </c>
      <c r="B841" s="81"/>
      <c r="C841" s="81">
        <v>12</v>
      </c>
      <c r="D841" s="82" t="str">
        <f>D$13</f>
        <v>Appropriate use of statistical tests to assess main outcomes</v>
      </c>
      <c r="E841" s="81">
        <v>1</v>
      </c>
      <c r="F841" s="82"/>
    </row>
    <row r="842" spans="1:6" s="83" customFormat="1" x14ac:dyDescent="0.25">
      <c r="A842" s="80">
        <v>46</v>
      </c>
      <c r="B842" s="81"/>
      <c r="C842" s="81">
        <v>13</v>
      </c>
      <c r="D842" s="82" t="str">
        <f>D$14</f>
        <v>Main findings of the study clearly described</v>
      </c>
      <c r="E842" s="81">
        <v>1</v>
      </c>
      <c r="F842" s="82"/>
    </row>
    <row r="843" spans="1:6" s="83" customFormat="1" x14ac:dyDescent="0.25">
      <c r="A843" s="80">
        <v>46</v>
      </c>
      <c r="B843" s="81"/>
      <c r="C843" s="81">
        <v>14</v>
      </c>
      <c r="D843" s="82" t="str">
        <f>D$15</f>
        <v>Estimates reported for random variability of main outcomes</v>
      </c>
      <c r="E843" s="81">
        <v>1</v>
      </c>
      <c r="F843" s="82"/>
    </row>
    <row r="844" spans="1:6" s="83" customFormat="1" x14ac:dyDescent="0.25">
      <c r="A844" s="80">
        <v>46</v>
      </c>
      <c r="B844" s="81"/>
      <c r="C844" s="81">
        <v>15</v>
      </c>
      <c r="D844" s="82" t="str">
        <f>D$16</f>
        <v>Actual probability values reported</v>
      </c>
      <c r="E844" s="81">
        <v>0</v>
      </c>
      <c r="F844" s="84" t="s">
        <v>325</v>
      </c>
    </row>
    <row r="845" spans="1:6" s="83" customFormat="1" x14ac:dyDescent="0.25">
      <c r="A845" s="80">
        <v>46</v>
      </c>
      <c r="B845" s="81"/>
      <c r="C845" s="81">
        <v>16</v>
      </c>
      <c r="D845" s="82" t="str">
        <f>D$17</f>
        <v>Withdrawals and drop-outs reported in terms of numbers and/or reasons</v>
      </c>
      <c r="E845" s="81">
        <v>0</v>
      </c>
      <c r="F845" s="84" t="s">
        <v>309</v>
      </c>
    </row>
    <row r="846" spans="1:6" s="83" customFormat="1" x14ac:dyDescent="0.25">
      <c r="A846" s="80">
        <v>46</v>
      </c>
      <c r="B846" s="81"/>
      <c r="C846" s="81">
        <v>17</v>
      </c>
      <c r="D846" s="82" t="str">
        <f>D$18</f>
        <v>If any results based on data-dredging, was this made clear?</v>
      </c>
      <c r="E846" s="81">
        <v>1</v>
      </c>
      <c r="F846" s="84" t="s">
        <v>369</v>
      </c>
    </row>
    <row r="847" spans="1:6" s="83" customFormat="1" x14ac:dyDescent="0.25">
      <c r="A847" s="80">
        <v>46</v>
      </c>
      <c r="B847" s="81"/>
      <c r="C847" s="81">
        <v>18</v>
      </c>
      <c r="D847" s="82" t="str">
        <f>D829</f>
        <v>Power analysis reported</v>
      </c>
      <c r="E847" s="81">
        <v>0</v>
      </c>
      <c r="F847" s="84" t="s">
        <v>324</v>
      </c>
    </row>
    <row r="848" spans="1:6" s="79" customFormat="1" x14ac:dyDescent="0.25">
      <c r="A848" s="76">
        <v>47</v>
      </c>
      <c r="B848" s="55" t="s">
        <v>91</v>
      </c>
      <c r="C848" s="77">
        <v>1</v>
      </c>
      <c r="D848" s="78" t="str">
        <f>D$2</f>
        <v>Hypotheses, aims, objectives clearly identified</v>
      </c>
      <c r="E848" s="77">
        <v>1</v>
      </c>
      <c r="F848" s="78"/>
    </row>
    <row r="849" spans="1:6" s="83" customFormat="1" x14ac:dyDescent="0.25">
      <c r="A849" s="80">
        <v>47</v>
      </c>
      <c r="B849" s="81"/>
      <c r="C849" s="81">
        <v>2</v>
      </c>
      <c r="D849" s="82" t="str">
        <f>D$3</f>
        <v>Primary outcomes clearly described in intro/methods</v>
      </c>
      <c r="E849" s="81">
        <v>1</v>
      </c>
      <c r="F849" s="82"/>
    </row>
    <row r="850" spans="1:6" s="83" customFormat="1" x14ac:dyDescent="0.25">
      <c r="A850" s="80">
        <v>47</v>
      </c>
      <c r="B850" s="81"/>
      <c r="C850" s="81">
        <v>3</v>
      </c>
      <c r="D850" s="82" t="str">
        <f>D$4</f>
        <v>Participant characteristics clearly described</v>
      </c>
      <c r="E850" s="81">
        <v>0</v>
      </c>
      <c r="F850" s="84" t="s">
        <v>370</v>
      </c>
    </row>
    <row r="851" spans="1:6" s="83" customFormat="1" x14ac:dyDescent="0.25">
      <c r="A851" s="80">
        <v>47</v>
      </c>
      <c r="B851" s="81"/>
      <c r="C851" s="81">
        <v>4</v>
      </c>
      <c r="D851" s="82" t="str">
        <f>D$5</f>
        <v>Subjects asked is representative / source population &amp; participant selection clearly described</v>
      </c>
      <c r="E851" s="81">
        <v>1</v>
      </c>
      <c r="F851" s="82"/>
    </row>
    <row r="852" spans="1:6" s="83" customFormat="1" x14ac:dyDescent="0.25">
      <c r="A852" s="80">
        <v>47</v>
      </c>
      <c r="B852" s="81"/>
      <c r="C852" s="81">
        <v>5</v>
      </c>
      <c r="D852" s="82" t="str">
        <f>D$6</f>
        <v>Subjects participating is representative / proportion of those asked who agreed should be stated</v>
      </c>
      <c r="E852" s="81">
        <v>0</v>
      </c>
      <c r="F852" s="84" t="s">
        <v>309</v>
      </c>
    </row>
    <row r="853" spans="1:6" s="83" customFormat="1" x14ac:dyDescent="0.25">
      <c r="A853" s="80">
        <v>47</v>
      </c>
      <c r="B853" s="81"/>
      <c r="C853" s="81">
        <v>6</v>
      </c>
      <c r="D853" s="82" t="str">
        <f>D$7</f>
        <v>Participants recruited from the same population</v>
      </c>
      <c r="E853" s="81">
        <v>1</v>
      </c>
      <c r="F853" s="82"/>
    </row>
    <row r="854" spans="1:6" s="83" customFormat="1" x14ac:dyDescent="0.25">
      <c r="A854" s="80">
        <v>47</v>
      </c>
      <c r="B854" s="81"/>
      <c r="C854" s="81">
        <v>7</v>
      </c>
      <c r="D854" s="82" t="str">
        <f>D$8</f>
        <v>Participants recruited within the same time window</v>
      </c>
      <c r="E854" s="81">
        <v>1</v>
      </c>
      <c r="F854" s="84" t="s">
        <v>371</v>
      </c>
    </row>
    <row r="855" spans="1:6" s="83" customFormat="1" x14ac:dyDescent="0.25">
      <c r="A855" s="80">
        <v>47</v>
      </c>
      <c r="B855" s="81"/>
      <c r="C855" s="81">
        <v>8</v>
      </c>
      <c r="D855" s="82" t="str">
        <f>D$9</f>
        <v>Tasks and measures clearly described</v>
      </c>
      <c r="E855" s="81">
        <v>1</v>
      </c>
      <c r="F855" s="82"/>
    </row>
    <row r="856" spans="1:6" s="83" customFormat="1" x14ac:dyDescent="0.25">
      <c r="A856" s="80">
        <v>47</v>
      </c>
      <c r="B856" s="81"/>
      <c r="C856" s="81">
        <v>9</v>
      </c>
      <c r="D856" s="82" t="str">
        <f>D$10</f>
        <v>Main outcome measures used all valid and reliable</v>
      </c>
      <c r="E856" s="81">
        <v>1</v>
      </c>
      <c r="F856" s="82"/>
    </row>
    <row r="857" spans="1:6" s="83" customFormat="1" x14ac:dyDescent="0.25">
      <c r="A857" s="80">
        <v>47</v>
      </c>
      <c r="B857" s="81"/>
      <c r="C857" s="81">
        <v>10</v>
      </c>
      <c r="D857" s="82" t="str">
        <f>D$11</f>
        <v>Participant engagement with the experimental task assessed</v>
      </c>
      <c r="E857" s="81">
        <v>0</v>
      </c>
      <c r="F857" s="84" t="s">
        <v>309</v>
      </c>
    </row>
    <row r="858" spans="1:6" s="83" customFormat="1" x14ac:dyDescent="0.25">
      <c r="A858" s="80">
        <v>47</v>
      </c>
      <c r="B858" s="81"/>
      <c r="C858" s="81">
        <v>11</v>
      </c>
      <c r="D858" s="82" t="str">
        <f>D$12</f>
        <v>Consideration of principal confounders</v>
      </c>
      <c r="E858" s="81">
        <v>1</v>
      </c>
      <c r="F858" s="84" t="s">
        <v>374</v>
      </c>
    </row>
    <row r="859" spans="1:6" s="83" customFormat="1" x14ac:dyDescent="0.25">
      <c r="A859" s="80">
        <v>47</v>
      </c>
      <c r="B859" s="81"/>
      <c r="C859" s="81">
        <v>12</v>
      </c>
      <c r="D859" s="82" t="str">
        <f>D$13</f>
        <v>Appropriate use of statistical tests to assess main outcomes</v>
      </c>
      <c r="E859" s="81">
        <v>1</v>
      </c>
      <c r="F859" s="82"/>
    </row>
    <row r="860" spans="1:6" s="83" customFormat="1" x14ac:dyDescent="0.25">
      <c r="A860" s="80">
        <v>47</v>
      </c>
      <c r="B860" s="81"/>
      <c r="C860" s="81">
        <v>13</v>
      </c>
      <c r="D860" s="82" t="str">
        <f>D$14</f>
        <v>Main findings of the study clearly described</v>
      </c>
      <c r="E860" s="81">
        <v>1</v>
      </c>
      <c r="F860" s="82"/>
    </row>
    <row r="861" spans="1:6" s="83" customFormat="1" x14ac:dyDescent="0.25">
      <c r="A861" s="80">
        <v>47</v>
      </c>
      <c r="B861" s="81"/>
      <c r="C861" s="81">
        <v>14</v>
      </c>
      <c r="D861" s="82" t="str">
        <f>D$15</f>
        <v>Estimates reported for random variability of main outcomes</v>
      </c>
      <c r="E861" s="81">
        <v>1</v>
      </c>
      <c r="F861" s="82"/>
    </row>
    <row r="862" spans="1:6" s="83" customFormat="1" x14ac:dyDescent="0.25">
      <c r="A862" s="80">
        <v>47</v>
      </c>
      <c r="B862" s="81"/>
      <c r="C862" s="81">
        <v>15</v>
      </c>
      <c r="D862" s="82" t="str">
        <f>D$16</f>
        <v>Actual probability values reported</v>
      </c>
      <c r="E862" s="81">
        <v>1</v>
      </c>
      <c r="F862" s="82"/>
    </row>
    <row r="863" spans="1:6" s="83" customFormat="1" x14ac:dyDescent="0.25">
      <c r="A863" s="80">
        <v>47</v>
      </c>
      <c r="B863" s="81"/>
      <c r="C863" s="81">
        <v>16</v>
      </c>
      <c r="D863" s="82" t="str">
        <f>D$17</f>
        <v>Withdrawals and drop-outs reported in terms of numbers and/or reasons</v>
      </c>
      <c r="E863" s="81">
        <v>1</v>
      </c>
      <c r="F863" s="84" t="s">
        <v>372</v>
      </c>
    </row>
    <row r="864" spans="1:6" s="83" customFormat="1" x14ac:dyDescent="0.25">
      <c r="A864" s="80">
        <v>47</v>
      </c>
      <c r="B864" s="81"/>
      <c r="C864" s="81">
        <v>17</v>
      </c>
      <c r="D864" s="82" t="str">
        <f>D$18</f>
        <v>If any results based on data-dredging, was this made clear?</v>
      </c>
      <c r="E864" s="81">
        <v>1</v>
      </c>
      <c r="F864" s="84" t="s">
        <v>373</v>
      </c>
    </row>
    <row r="865" spans="1:6" s="83" customFormat="1" x14ac:dyDescent="0.25">
      <c r="A865" s="80">
        <v>47</v>
      </c>
      <c r="B865" s="81"/>
      <c r="C865" s="81">
        <v>18</v>
      </c>
      <c r="D865" s="82" t="str">
        <f>D847</f>
        <v>Power analysis reported</v>
      </c>
      <c r="E865" s="81">
        <v>0</v>
      </c>
      <c r="F865" s="84" t="s">
        <v>324</v>
      </c>
    </row>
    <row r="866" spans="1:6" s="79" customFormat="1" x14ac:dyDescent="0.25">
      <c r="A866" s="76">
        <v>48</v>
      </c>
      <c r="B866" s="85" t="s">
        <v>304</v>
      </c>
      <c r="C866" s="77">
        <v>1</v>
      </c>
      <c r="D866" s="78" t="str">
        <f>D$2</f>
        <v>Hypotheses, aims, objectives clearly identified</v>
      </c>
      <c r="E866" s="77">
        <v>1</v>
      </c>
      <c r="F866" s="78"/>
    </row>
    <row r="867" spans="1:6" s="83" customFormat="1" x14ac:dyDescent="0.25">
      <c r="A867" s="80">
        <v>48</v>
      </c>
      <c r="B867" s="81"/>
      <c r="C867" s="81">
        <v>2</v>
      </c>
      <c r="D867" s="82" t="str">
        <f>D$3</f>
        <v>Primary outcomes clearly described in intro/methods</v>
      </c>
      <c r="E867" s="81">
        <v>1</v>
      </c>
      <c r="F867" s="82"/>
    </row>
    <row r="868" spans="1:6" s="83" customFormat="1" x14ac:dyDescent="0.25">
      <c r="A868" s="80">
        <v>48</v>
      </c>
      <c r="B868" s="81"/>
      <c r="C868" s="81">
        <v>3</v>
      </c>
      <c r="D868" s="82" t="str">
        <f>D$4</f>
        <v>Participant characteristics clearly described</v>
      </c>
      <c r="E868" s="81">
        <v>1</v>
      </c>
      <c r="F868" s="82"/>
    </row>
    <row r="869" spans="1:6" s="83" customFormat="1" x14ac:dyDescent="0.25">
      <c r="A869" s="80">
        <v>48</v>
      </c>
      <c r="B869" s="81"/>
      <c r="C869" s="81">
        <v>4</v>
      </c>
      <c r="D869" s="82" t="str">
        <f>D$5</f>
        <v>Subjects asked is representative / source population &amp; participant selection clearly described</v>
      </c>
      <c r="E869" s="81">
        <v>1</v>
      </c>
      <c r="F869" s="82"/>
    </row>
    <row r="870" spans="1:6" s="83" customFormat="1" x14ac:dyDescent="0.25">
      <c r="A870" s="80">
        <v>48</v>
      </c>
      <c r="B870" s="81"/>
      <c r="C870" s="81">
        <v>5</v>
      </c>
      <c r="D870" s="82" t="str">
        <f>D$6</f>
        <v>Subjects participating is representative / proportion of those asked who agreed should be stated</v>
      </c>
      <c r="E870" s="81">
        <v>1</v>
      </c>
      <c r="F870" s="82"/>
    </row>
    <row r="871" spans="1:6" s="83" customFormat="1" x14ac:dyDescent="0.25">
      <c r="A871" s="80">
        <v>48</v>
      </c>
      <c r="B871" s="81"/>
      <c r="C871" s="81">
        <v>6</v>
      </c>
      <c r="D871" s="82" t="str">
        <f>D$7</f>
        <v>Participants recruited from the same population</v>
      </c>
      <c r="E871" s="81">
        <v>1</v>
      </c>
      <c r="F871" s="82"/>
    </row>
    <row r="872" spans="1:6" s="83" customFormat="1" x14ac:dyDescent="0.25">
      <c r="A872" s="80">
        <v>48</v>
      </c>
      <c r="B872" s="81"/>
      <c r="C872" s="81">
        <v>7</v>
      </c>
      <c r="D872" s="82" t="str">
        <f>D$8</f>
        <v>Participants recruited within the same time window</v>
      </c>
      <c r="E872" s="81">
        <v>0</v>
      </c>
      <c r="F872" s="84" t="s">
        <v>309</v>
      </c>
    </row>
    <row r="873" spans="1:6" s="83" customFormat="1" x14ac:dyDescent="0.25">
      <c r="A873" s="80">
        <v>48</v>
      </c>
      <c r="B873" s="81"/>
      <c r="C873" s="81">
        <v>8</v>
      </c>
      <c r="D873" s="82" t="str">
        <f>D$9</f>
        <v>Tasks and measures clearly described</v>
      </c>
      <c r="E873" s="81">
        <v>1</v>
      </c>
      <c r="F873" s="82"/>
    </row>
    <row r="874" spans="1:6" s="83" customFormat="1" x14ac:dyDescent="0.25">
      <c r="A874" s="80">
        <v>48</v>
      </c>
      <c r="B874" s="81"/>
      <c r="C874" s="81">
        <v>9</v>
      </c>
      <c r="D874" s="82" t="str">
        <f>D$10</f>
        <v>Main outcome measures used all valid and reliable</v>
      </c>
      <c r="E874" s="81">
        <v>1</v>
      </c>
      <c r="F874" s="82"/>
    </row>
    <row r="875" spans="1:6" s="83" customFormat="1" x14ac:dyDescent="0.25">
      <c r="A875" s="80">
        <v>48</v>
      </c>
      <c r="B875" s="81"/>
      <c r="C875" s="81">
        <v>10</v>
      </c>
      <c r="D875" s="82" t="str">
        <f>D$11</f>
        <v>Participant engagement with the experimental task assessed</v>
      </c>
      <c r="E875" s="81">
        <v>1</v>
      </c>
      <c r="F875" s="84" t="s">
        <v>375</v>
      </c>
    </row>
    <row r="876" spans="1:6" s="83" customFormat="1" x14ac:dyDescent="0.25">
      <c r="A876" s="80">
        <v>48</v>
      </c>
      <c r="B876" s="81"/>
      <c r="C876" s="81">
        <v>11</v>
      </c>
      <c r="D876" s="82" t="str">
        <f>D$12</f>
        <v>Consideration of principal confounders</v>
      </c>
      <c r="E876" s="81">
        <v>2</v>
      </c>
      <c r="F876" s="82"/>
    </row>
    <row r="877" spans="1:6" s="83" customFormat="1" x14ac:dyDescent="0.25">
      <c r="A877" s="80">
        <v>48</v>
      </c>
      <c r="B877" s="81"/>
      <c r="C877" s="81">
        <v>12</v>
      </c>
      <c r="D877" s="82" t="str">
        <f>D$13</f>
        <v>Appropriate use of statistical tests to assess main outcomes</v>
      </c>
      <c r="E877" s="81">
        <v>1</v>
      </c>
      <c r="F877" s="82"/>
    </row>
    <row r="878" spans="1:6" s="83" customFormat="1" x14ac:dyDescent="0.25">
      <c r="A878" s="80">
        <v>48</v>
      </c>
      <c r="B878" s="81"/>
      <c r="C878" s="81">
        <v>13</v>
      </c>
      <c r="D878" s="82" t="str">
        <f>D$14</f>
        <v>Main findings of the study clearly described</v>
      </c>
      <c r="E878" s="81">
        <v>1</v>
      </c>
      <c r="F878" s="82"/>
    </row>
    <row r="879" spans="1:6" s="83" customFormat="1" x14ac:dyDescent="0.25">
      <c r="A879" s="80">
        <v>48</v>
      </c>
      <c r="B879" s="81"/>
      <c r="C879" s="81">
        <v>14</v>
      </c>
      <c r="D879" s="82" t="str">
        <f>D$15</f>
        <v>Estimates reported for random variability of main outcomes</v>
      </c>
      <c r="E879" s="81">
        <v>1</v>
      </c>
      <c r="F879" s="82"/>
    </row>
    <row r="880" spans="1:6" s="83" customFormat="1" x14ac:dyDescent="0.25">
      <c r="A880" s="80">
        <v>48</v>
      </c>
      <c r="B880" s="81"/>
      <c r="C880" s="81">
        <v>15</v>
      </c>
      <c r="D880" s="82" t="str">
        <f>D$16</f>
        <v>Actual probability values reported</v>
      </c>
      <c r="E880" s="81">
        <v>0</v>
      </c>
      <c r="F880" s="84" t="s">
        <v>340</v>
      </c>
    </row>
    <row r="881" spans="1:6" s="83" customFormat="1" x14ac:dyDescent="0.25">
      <c r="A881" s="80">
        <v>48</v>
      </c>
      <c r="B881" s="81"/>
      <c r="C881" s="81">
        <v>16</v>
      </c>
      <c r="D881" s="82" t="str">
        <f>D$17</f>
        <v>Withdrawals and drop-outs reported in terms of numbers and/or reasons</v>
      </c>
      <c r="E881" s="81">
        <v>0</v>
      </c>
      <c r="F881" s="84" t="s">
        <v>309</v>
      </c>
    </row>
    <row r="882" spans="1:6" s="83" customFormat="1" x14ac:dyDescent="0.25">
      <c r="A882" s="80">
        <v>48</v>
      </c>
      <c r="B882" s="81"/>
      <c r="C882" s="81">
        <v>17</v>
      </c>
      <c r="D882" s="82" t="str">
        <f>D$18</f>
        <v>If any results based on data-dredging, was this made clear?</v>
      </c>
      <c r="E882" s="81">
        <v>0</v>
      </c>
      <c r="F882" s="84" t="s">
        <v>334</v>
      </c>
    </row>
    <row r="883" spans="1:6" s="83" customFormat="1" x14ac:dyDescent="0.25">
      <c r="A883" s="80">
        <v>48</v>
      </c>
      <c r="B883" s="81"/>
      <c r="C883" s="81">
        <v>18</v>
      </c>
      <c r="D883" s="82" t="str">
        <f>D865</f>
        <v>Power analysis reported</v>
      </c>
      <c r="E883" s="81">
        <v>0</v>
      </c>
      <c r="F883" s="84" t="s">
        <v>324</v>
      </c>
    </row>
    <row r="884" spans="1:6" s="53" customFormat="1" x14ac:dyDescent="0.25">
      <c r="A884" s="60"/>
      <c r="B884" s="50"/>
      <c r="C884" s="50"/>
      <c r="D884" s="52"/>
      <c r="E884" s="50"/>
      <c r="F884" s="5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5.75" x14ac:dyDescent="0.25"/>
  <sheetData>
    <row r="1" spans="1:1" x14ac:dyDescent="0.25">
      <c r="A1" s="75" t="s">
        <v>0</v>
      </c>
    </row>
    <row r="2" spans="1:1" x14ac:dyDescent="0.25">
      <c r="A2" s="4">
        <f>SUM(main!I5,main!I8,main!I11,main!I14,main!I22,main!I24,main!I27,main!I28,main!J31,main!K31,main!K32,main!J35,main!K35,main!K36,main!J37,main!K37,main!K38,main!I41,main!I45,main!I48,main!I57,main!I63,main!I64,main!I65,main!I66,main!I68,main!I69,main!I73,main!I76,main!I80,main!I83,main!I101,main!I107,main!I109,main!I111,main!I117,main!I118,main!I121,main!I124,main!I127,main!I132,main!I137,main!I144,main!I147,main!I148,main!I149,main!I150,main!I153,main!I171,main!I172,main!I173,main!I174, main!I18, main!I77, main!I86, main!I89, main!I92, main!I114, main!I119, main!I128, main!I135, main!I143)</f>
        <v>4813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quality_checklist</vt:lpstr>
      <vt:lpstr>N_count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 Gamble</dc:creator>
  <cp:lastModifiedBy>Beau Lawrence Gamble</cp:lastModifiedBy>
  <dcterms:created xsi:type="dcterms:W3CDTF">2015-01-08T15:11:03Z</dcterms:created>
  <dcterms:modified xsi:type="dcterms:W3CDTF">2019-02-27T21:29:07Z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880f62cf-83b8-439d-b01a-835270b4691b</vt:lpwstr>
  </property>
</Properties>
</file>