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zamorano-my.sharepoint.com/personal/aquileo_leon_est_zamorano_edu/Documents/Documents/Analisis de datos FONTAGRO/DATOS FECHAS SEPARADAS/Bases separadas/"/>
    </mc:Choice>
  </mc:AlternateContent>
  <xr:revisionPtr revIDLastSave="10" documentId="8_{0706ED04-0DD4-4E6F-9056-31A697F99B84}" xr6:coauthVersionLast="47" xr6:coauthVersionMax="47" xr10:uidLastSave="{4B6E095E-801C-48EA-8A44-D147F05DCF50}"/>
  <bookViews>
    <workbookView xWindow="-110" yWindow="-110" windowWidth="19420" windowHeight="10300" activeTab="1" xr2:uid="{7570168C-E92B-4B2B-8F59-29160D8DC065}"/>
  </bookViews>
  <sheets>
    <sheet name="HONDURAS" sheetId="1" r:id="rId1"/>
    <sheet name="NICARAGUA" sheetId="2" r:id="rId2"/>
  </sheets>
  <definedNames>
    <definedName name="_xlnm._FilterDatabase" localSheetId="0" hidden="1">HONDURAS!$A$1:$R$1</definedName>
    <definedName name="_xlnm._FilterDatabase" localSheetId="1" hidden="1">NICARAGUA!$A$1:$U$1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7" i="2"/>
  <c r="N26" i="2"/>
  <c r="N25" i="2"/>
  <c r="N23" i="2"/>
  <c r="N22" i="2"/>
  <c r="N21" i="2"/>
  <c r="N19" i="2"/>
  <c r="N18" i="2"/>
  <c r="N17" i="2"/>
  <c r="N16" i="2"/>
  <c r="N15" i="2"/>
  <c r="N14" i="2"/>
  <c r="N13" i="2"/>
  <c r="N11" i="2"/>
  <c r="N10" i="2"/>
  <c r="N9" i="2"/>
  <c r="N8" i="2"/>
  <c r="N7" i="2"/>
  <c r="N6" i="2"/>
  <c r="N4" i="2"/>
  <c r="N3" i="2"/>
  <c r="N2" i="2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<sst xmlns="http://schemas.openxmlformats.org/spreadsheetml/2006/main" count="730" uniqueCount="179">
  <si>
    <t>Codigo del Sensor</t>
  </si>
  <si>
    <t>Profundidad_instalacion</t>
  </si>
  <si>
    <t>Textura_15cm</t>
  </si>
  <si>
    <t>Textura_30 cm</t>
  </si>
  <si>
    <t>Estructura_15 cm</t>
  </si>
  <si>
    <t>Estructura_30 cm</t>
  </si>
  <si>
    <t>Pendiente</t>
  </si>
  <si>
    <t>Cobertura</t>
  </si>
  <si>
    <t>Res_Pene_15cm</t>
  </si>
  <si>
    <t>Res_Pene_30cm</t>
  </si>
  <si>
    <t>Infiltración_cm/min</t>
  </si>
  <si>
    <t>Infiltación_categoria</t>
  </si>
  <si>
    <t>Siembra_Cama</t>
  </si>
  <si>
    <t>Pedregosidad/Rocosidad</t>
  </si>
  <si>
    <t>Pedregosidad a 30 cm</t>
  </si>
  <si>
    <t>Materia Organica</t>
  </si>
  <si>
    <t>Densidad_plantas/ha</t>
  </si>
  <si>
    <t>M147</t>
  </si>
  <si>
    <t>FrancoArenoso</t>
  </si>
  <si>
    <t>ArenaFranca</t>
  </si>
  <si>
    <t>BSA</t>
  </si>
  <si>
    <t>Masivo</t>
  </si>
  <si>
    <t>Maiz</t>
  </si>
  <si>
    <t>Buena</t>
  </si>
  <si>
    <t>Media</t>
  </si>
  <si>
    <t>Esqueque</t>
  </si>
  <si>
    <t>No Pedregoso</t>
  </si>
  <si>
    <t>M149</t>
  </si>
  <si>
    <t>FrancoArcilloArenoso</t>
  </si>
  <si>
    <t>FrancoArcilloso</t>
  </si>
  <si>
    <t>Café</t>
  </si>
  <si>
    <t>Moderada</t>
  </si>
  <si>
    <t>Pedregoso</t>
  </si>
  <si>
    <t>M150</t>
  </si>
  <si>
    <t xml:space="preserve">Franco </t>
  </si>
  <si>
    <t>Baja</t>
  </si>
  <si>
    <t>M151</t>
  </si>
  <si>
    <t>M153</t>
  </si>
  <si>
    <t>Franco</t>
  </si>
  <si>
    <t>FrancoLimoso</t>
  </si>
  <si>
    <t>Abundante</t>
  </si>
  <si>
    <t>M155</t>
  </si>
  <si>
    <t>Maiz (60%)</t>
  </si>
  <si>
    <t>M156</t>
  </si>
  <si>
    <t>Masiva</t>
  </si>
  <si>
    <t>Maiz + Maleza (100%)</t>
  </si>
  <si>
    <t>M157</t>
  </si>
  <si>
    <t>ArcilloLimoso</t>
  </si>
  <si>
    <t>M158</t>
  </si>
  <si>
    <t>Migajoso</t>
  </si>
  <si>
    <t>Migajoso/BSA</t>
  </si>
  <si>
    <t>Maleza</t>
  </si>
  <si>
    <t>Alta</t>
  </si>
  <si>
    <t>M159</t>
  </si>
  <si>
    <t>BSA/Migajoso mod</t>
  </si>
  <si>
    <t>BSA/Migajoso debil</t>
  </si>
  <si>
    <t>Frijol y Maiz</t>
  </si>
  <si>
    <t>M161</t>
  </si>
  <si>
    <t>M162</t>
  </si>
  <si>
    <t xml:space="preserve">Ya no habia </t>
  </si>
  <si>
    <t>Pobre</t>
  </si>
  <si>
    <t>Muy Pedregoso</t>
  </si>
  <si>
    <t>M163</t>
  </si>
  <si>
    <t>M164</t>
  </si>
  <si>
    <t>BSA/Piedras</t>
  </si>
  <si>
    <t>Sorgo</t>
  </si>
  <si>
    <t>M165</t>
  </si>
  <si>
    <t>Banano</t>
  </si>
  <si>
    <t>M166</t>
  </si>
  <si>
    <t>FrancoArcilloLimoso</t>
  </si>
  <si>
    <t>M167</t>
  </si>
  <si>
    <t>Mai +Maleza</t>
  </si>
  <si>
    <t>M169</t>
  </si>
  <si>
    <t>Platano</t>
  </si>
  <si>
    <t>M170</t>
  </si>
  <si>
    <t>Guanabana</t>
  </si>
  <si>
    <t>M177</t>
  </si>
  <si>
    <t>M203</t>
  </si>
  <si>
    <t>Platano+Maleza</t>
  </si>
  <si>
    <t>M204</t>
  </si>
  <si>
    <t>M205</t>
  </si>
  <si>
    <t>Piedra</t>
  </si>
  <si>
    <t>M206</t>
  </si>
  <si>
    <t>Frijol + Maiz</t>
  </si>
  <si>
    <t>M207</t>
  </si>
  <si>
    <t>Municipio</t>
  </si>
  <si>
    <t>Profundidad Instalación</t>
  </si>
  <si>
    <t>Textura 15 cm</t>
  </si>
  <si>
    <t>Textura 30 cm</t>
  </si>
  <si>
    <t>Estructura 15 cm</t>
  </si>
  <si>
    <t>Estructura 30 cm</t>
  </si>
  <si>
    <t>Humedad de prueba</t>
  </si>
  <si>
    <t>Res. Pene 15 cm</t>
  </si>
  <si>
    <t>Res. Pene 30 cm</t>
  </si>
  <si>
    <t>Infiltración (cm/min)</t>
  </si>
  <si>
    <t>Infiltación (categoria)</t>
  </si>
  <si>
    <t>Siembra Cama</t>
  </si>
  <si>
    <t>Arreglo</t>
  </si>
  <si>
    <t>Densidad (plantas/ha)</t>
  </si>
  <si>
    <t>Condega</t>
  </si>
  <si>
    <t>M171</t>
  </si>
  <si>
    <t>Moderada/solo cultivo</t>
  </si>
  <si>
    <t>Espeque</t>
  </si>
  <si>
    <t>Muypedregoso</t>
  </si>
  <si>
    <t>M172</t>
  </si>
  <si>
    <t>Arcilloso</t>
  </si>
  <si>
    <t>Saturado</t>
  </si>
  <si>
    <t>Surco</t>
  </si>
  <si>
    <t>Bajo</t>
  </si>
  <si>
    <t>M173</t>
  </si>
  <si>
    <t>M174</t>
  </si>
  <si>
    <t>Abundante/Cultivo+Maleza</t>
  </si>
  <si>
    <t>Muy pedregoso</t>
  </si>
  <si>
    <t>1.5 x 0.7 x 3 semillas</t>
  </si>
  <si>
    <t>Jalapa</t>
  </si>
  <si>
    <t>M175</t>
  </si>
  <si>
    <t>ArcilloArenoso</t>
  </si>
  <si>
    <t>Arcillo Arenoso</t>
  </si>
  <si>
    <t>NoPedregoso</t>
  </si>
  <si>
    <t>Alto</t>
  </si>
  <si>
    <t>M176</t>
  </si>
  <si>
    <t>Medio</t>
  </si>
  <si>
    <t>M179</t>
  </si>
  <si>
    <t>Abundante Hojarasca</t>
  </si>
  <si>
    <t>Plano</t>
  </si>
  <si>
    <t>M180</t>
  </si>
  <si>
    <t>Buena/cultivo+Maleza</t>
  </si>
  <si>
    <t>Baja-Media</t>
  </si>
  <si>
    <t>PocoPedregoso</t>
  </si>
  <si>
    <t>M181</t>
  </si>
  <si>
    <t>FrancoArenoso&amp;Grava</t>
  </si>
  <si>
    <t>Suelto/Migajoso</t>
  </si>
  <si>
    <t>Pedregoso/Graba</t>
  </si>
  <si>
    <t>M182</t>
  </si>
  <si>
    <t>Cama</t>
  </si>
  <si>
    <t>M183</t>
  </si>
  <si>
    <t>BSA&amp;Piedras</t>
  </si>
  <si>
    <t>Piedras</t>
  </si>
  <si>
    <t>M184</t>
  </si>
  <si>
    <t>M185</t>
  </si>
  <si>
    <t>M186</t>
  </si>
  <si>
    <t>M187</t>
  </si>
  <si>
    <t>0.8 x 1 x 2 semillas</t>
  </si>
  <si>
    <t>M188</t>
  </si>
  <si>
    <t>M189</t>
  </si>
  <si>
    <t>0.6 x 0.8 x 2 semillas</t>
  </si>
  <si>
    <t>M190</t>
  </si>
  <si>
    <t>Limoso</t>
  </si>
  <si>
    <t>0.55 x 0.2</t>
  </si>
  <si>
    <t>M191</t>
  </si>
  <si>
    <t>0.9 x 0.45</t>
  </si>
  <si>
    <t>M192</t>
  </si>
  <si>
    <t>1 x 0.5</t>
  </si>
  <si>
    <t>Pantasma</t>
  </si>
  <si>
    <t>M193</t>
  </si>
  <si>
    <t>FrancoArcillosoLimoso</t>
  </si>
  <si>
    <t>M194</t>
  </si>
  <si>
    <t>Buena/Cultivo+Maleza</t>
  </si>
  <si>
    <t>0.6 x 0.7 x 2 semillas</t>
  </si>
  <si>
    <t>M195</t>
  </si>
  <si>
    <t>Franco&amp;Piedra</t>
  </si>
  <si>
    <t>MuyPedregoso</t>
  </si>
  <si>
    <t xml:space="preserve">1.10 x 1.5 </t>
  </si>
  <si>
    <t>M196</t>
  </si>
  <si>
    <t xml:space="preserve">FrancoArcilloso </t>
  </si>
  <si>
    <t>0.7 x 0.5 x 2 semillas</t>
  </si>
  <si>
    <t>M197</t>
  </si>
  <si>
    <t>0.6 x 0.5 x 2 semillas</t>
  </si>
  <si>
    <t>M198</t>
  </si>
  <si>
    <t>BSA/Bloque Calcareo</t>
  </si>
  <si>
    <t>0.7 x 0.3</t>
  </si>
  <si>
    <t>M199</t>
  </si>
  <si>
    <t>0.7 x 0.4</t>
  </si>
  <si>
    <t>M200</t>
  </si>
  <si>
    <t>Masivo&amp;Grava</t>
  </si>
  <si>
    <t xml:space="preserve">1.2 x 1.66 </t>
  </si>
  <si>
    <t>M201</t>
  </si>
  <si>
    <t xml:space="preserve">0.8 x 0.4 </t>
  </si>
  <si>
    <t>M202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</si>
</sst>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3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EB5D-8313-40C3-84F5-A938C25A9830}">
  <dimension ref="A1:R27"/>
  <sheetViews>
    <sheetView zoomScale="56" workbookViewId="0">
      <selection activeCell="B32" sqref="B32"/>
    </sheetView>
  </sheetViews>
  <sheetFormatPr baseColWidth="10" defaultRowHeight="14.5" x14ac:dyDescent="0.35"/>
  <cols>
    <col min="1" max="1" width="15.6328125" bestFit="1" customWidth="1"/>
    <col min="2" max="2" width="21.453125" bestFit="1" customWidth="1"/>
    <col min="3" max="3" width="20.08984375" bestFit="1" customWidth="1"/>
    <col min="4" max="4" width="19.08984375" bestFit="1" customWidth="1"/>
    <col min="5" max="5" width="17.81640625" bestFit="1" customWidth="1"/>
    <col min="6" max="6" width="18.6328125" bestFit="1" customWidth="1"/>
    <col min="7" max="7" width="9.36328125" bestFit="1" customWidth="1"/>
    <col min="8" max="8" width="20.08984375" bestFit="1" customWidth="1"/>
    <col min="9" max="9" width="10.81640625" bestFit="1" customWidth="1"/>
    <col min="10" max="11" width="14.36328125" bestFit="1" customWidth="1"/>
    <col min="12" max="12" width="17.453125" bestFit="1" customWidth="1"/>
    <col min="13" max="13" width="18" bestFit="1" customWidth="1"/>
    <col min="14" max="14" width="13.36328125" bestFit="1" customWidth="1"/>
    <col min="15" max="15" width="21.7265625" bestFit="1" customWidth="1"/>
    <col min="16" max="16" width="19.08984375" bestFit="1" customWidth="1"/>
    <col min="17" max="17" width="15.26953125" bestFit="1" customWidth="1"/>
    <col min="18" max="18" width="18.81640625" bestFit="1" customWidth="1"/>
    <col min="19" max="19" width="20.9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2" t="s">
        <v>17</v>
      </c>
      <c r="B2" s="2">
        <v>15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v>19</v>
      </c>
      <c r="H2" s="2" t="s">
        <v>22</v>
      </c>
      <c r="I2" s="2" t="s">
        <v>23</v>
      </c>
      <c r="J2" s="3">
        <v>1</v>
      </c>
      <c r="K2" s="3">
        <v>1</v>
      </c>
      <c r="L2" s="4">
        <f>3/6</f>
        <v>0.5</v>
      </c>
      <c r="M2" s="2" t="s">
        <v>24</v>
      </c>
      <c r="N2" s="2" t="s">
        <v>25</v>
      </c>
      <c r="O2" s="2" t="s">
        <v>26</v>
      </c>
      <c r="P2" s="2" t="s">
        <v>26</v>
      </c>
      <c r="Q2" s="2"/>
      <c r="R2" s="2"/>
    </row>
    <row r="3" spans="1:18" x14ac:dyDescent="0.35">
      <c r="A3" s="2" t="s">
        <v>27</v>
      </c>
      <c r="B3" s="2">
        <v>15</v>
      </c>
      <c r="C3" s="2" t="s">
        <v>28</v>
      </c>
      <c r="D3" s="2" t="s">
        <v>29</v>
      </c>
      <c r="E3" s="2" t="s">
        <v>20</v>
      </c>
      <c r="F3" s="2" t="s">
        <v>21</v>
      </c>
      <c r="G3" s="2">
        <v>39</v>
      </c>
      <c r="H3" s="2" t="s">
        <v>30</v>
      </c>
      <c r="I3" s="2" t="s">
        <v>31</v>
      </c>
      <c r="J3" s="3">
        <v>1</v>
      </c>
      <c r="K3" s="3">
        <v>1.5</v>
      </c>
      <c r="L3" s="4">
        <f>2/7</f>
        <v>0.2857142857142857</v>
      </c>
      <c r="M3" s="2" t="s">
        <v>24</v>
      </c>
      <c r="N3" s="2" t="s">
        <v>25</v>
      </c>
      <c r="O3" s="2" t="s">
        <v>26</v>
      </c>
      <c r="P3" s="2" t="s">
        <v>32</v>
      </c>
      <c r="Q3" s="2"/>
      <c r="R3" s="2"/>
    </row>
    <row r="4" spans="1:18" x14ac:dyDescent="0.35">
      <c r="A4" s="2" t="s">
        <v>33</v>
      </c>
      <c r="B4" s="2">
        <v>15</v>
      </c>
      <c r="C4" s="2" t="s">
        <v>34</v>
      </c>
      <c r="D4" s="2" t="s">
        <v>29</v>
      </c>
      <c r="E4" s="2" t="s">
        <v>20</v>
      </c>
      <c r="F4" s="2" t="s">
        <v>21</v>
      </c>
      <c r="G4" s="2">
        <v>32</v>
      </c>
      <c r="H4" s="2" t="s">
        <v>22</v>
      </c>
      <c r="I4" s="2" t="s">
        <v>23</v>
      </c>
      <c r="J4" s="3">
        <v>1.25</v>
      </c>
      <c r="K4" s="3">
        <v>1.25</v>
      </c>
      <c r="L4" s="4">
        <f>1/9</f>
        <v>0.1111111111111111</v>
      </c>
      <c r="M4" s="2" t="s">
        <v>35</v>
      </c>
      <c r="N4" s="2" t="s">
        <v>25</v>
      </c>
      <c r="O4" s="2" t="s">
        <v>26</v>
      </c>
      <c r="P4" s="2" t="s">
        <v>26</v>
      </c>
      <c r="Q4" s="2"/>
      <c r="R4" s="2"/>
    </row>
    <row r="5" spans="1:18" x14ac:dyDescent="0.35">
      <c r="A5" s="2" t="s">
        <v>36</v>
      </c>
      <c r="B5" s="2">
        <v>15</v>
      </c>
      <c r="C5" s="2" t="s">
        <v>18</v>
      </c>
      <c r="D5" s="2" t="s">
        <v>18</v>
      </c>
      <c r="E5" s="2" t="s">
        <v>20</v>
      </c>
      <c r="F5" s="2" t="s">
        <v>21</v>
      </c>
      <c r="G5" s="2">
        <v>14</v>
      </c>
      <c r="H5" s="2"/>
      <c r="I5" s="2" t="s">
        <v>23</v>
      </c>
      <c r="J5" s="3">
        <v>1</v>
      </c>
      <c r="K5" s="3">
        <v>1</v>
      </c>
      <c r="L5" s="4">
        <f>2/8</f>
        <v>0.25</v>
      </c>
      <c r="M5" s="2" t="s">
        <v>24</v>
      </c>
      <c r="N5" s="2" t="s">
        <v>25</v>
      </c>
      <c r="O5" s="2" t="s">
        <v>26</v>
      </c>
      <c r="P5" s="2" t="s">
        <v>26</v>
      </c>
      <c r="Q5" s="2"/>
      <c r="R5" s="2"/>
    </row>
    <row r="6" spans="1:18" x14ac:dyDescent="0.35">
      <c r="A6" s="2" t="s">
        <v>37</v>
      </c>
      <c r="B6" s="2">
        <v>15</v>
      </c>
      <c r="C6" s="2" t="s">
        <v>38</v>
      </c>
      <c r="D6" s="2" t="s">
        <v>39</v>
      </c>
      <c r="E6" s="2" t="s">
        <v>20</v>
      </c>
      <c r="F6" s="2" t="s">
        <v>21</v>
      </c>
      <c r="G6" s="2">
        <v>9</v>
      </c>
      <c r="H6" s="2" t="s">
        <v>22</v>
      </c>
      <c r="I6" s="2" t="s">
        <v>40</v>
      </c>
      <c r="J6" s="3">
        <v>1.5</v>
      </c>
      <c r="K6" s="3">
        <v>1.5</v>
      </c>
      <c r="L6" s="4">
        <f>1.5/8</f>
        <v>0.1875</v>
      </c>
      <c r="M6" s="2" t="s">
        <v>24</v>
      </c>
      <c r="N6" s="2" t="s">
        <v>25</v>
      </c>
      <c r="O6" s="2" t="s">
        <v>26</v>
      </c>
      <c r="P6" s="2" t="s">
        <v>26</v>
      </c>
      <c r="Q6" s="2"/>
      <c r="R6" s="2"/>
    </row>
    <row r="7" spans="1:18" x14ac:dyDescent="0.35">
      <c r="A7" s="2" t="s">
        <v>41</v>
      </c>
      <c r="B7" s="2">
        <v>15</v>
      </c>
      <c r="C7" s="2" t="s">
        <v>18</v>
      </c>
      <c r="D7" s="2" t="s">
        <v>18</v>
      </c>
      <c r="E7" s="2" t="s">
        <v>20</v>
      </c>
      <c r="F7" s="2" t="s">
        <v>20</v>
      </c>
      <c r="G7" s="2">
        <v>7</v>
      </c>
      <c r="H7" s="5" t="s">
        <v>42</v>
      </c>
      <c r="I7" s="5" t="s">
        <v>23</v>
      </c>
      <c r="J7" s="3">
        <v>2</v>
      </c>
      <c r="K7" s="3">
        <v>3.5</v>
      </c>
      <c r="L7" s="3"/>
      <c r="M7" s="2"/>
      <c r="N7" s="2" t="s">
        <v>25</v>
      </c>
      <c r="O7" s="2" t="s">
        <v>26</v>
      </c>
      <c r="P7" s="2" t="s">
        <v>26</v>
      </c>
      <c r="Q7" s="2"/>
      <c r="R7" s="2"/>
    </row>
    <row r="8" spans="1:18" x14ac:dyDescent="0.35">
      <c r="A8" s="2" t="s">
        <v>43</v>
      </c>
      <c r="B8" s="2">
        <v>15</v>
      </c>
      <c r="C8" s="2" t="s">
        <v>39</v>
      </c>
      <c r="D8" s="2" t="s">
        <v>39</v>
      </c>
      <c r="E8" s="2" t="s">
        <v>44</v>
      </c>
      <c r="F8" s="2" t="s">
        <v>44</v>
      </c>
      <c r="G8" s="2">
        <v>6</v>
      </c>
      <c r="H8" s="5" t="s">
        <v>45</v>
      </c>
      <c r="I8" s="5" t="s">
        <v>40</v>
      </c>
      <c r="J8" s="3">
        <v>1</v>
      </c>
      <c r="K8" s="3">
        <v>3.5</v>
      </c>
      <c r="L8" s="4">
        <f>0.5/15</f>
        <v>3.3333333333333333E-2</v>
      </c>
      <c r="M8" s="2" t="s">
        <v>35</v>
      </c>
      <c r="N8" s="2" t="s">
        <v>25</v>
      </c>
      <c r="O8" s="2" t="s">
        <v>26</v>
      </c>
      <c r="P8" s="2" t="s">
        <v>26</v>
      </c>
      <c r="Q8" s="2"/>
      <c r="R8" s="2"/>
    </row>
    <row r="9" spans="1:18" x14ac:dyDescent="0.35">
      <c r="A9" s="2" t="s">
        <v>46</v>
      </c>
      <c r="B9" s="2">
        <v>15</v>
      </c>
      <c r="C9" s="2" t="s">
        <v>47</v>
      </c>
      <c r="D9" s="2" t="s">
        <v>47</v>
      </c>
      <c r="E9" s="2" t="s">
        <v>44</v>
      </c>
      <c r="F9" s="2" t="s">
        <v>44</v>
      </c>
      <c r="G9" s="2">
        <v>7</v>
      </c>
      <c r="H9" s="2" t="s">
        <v>22</v>
      </c>
      <c r="I9" s="2" t="s">
        <v>23</v>
      </c>
      <c r="J9" s="3">
        <v>2</v>
      </c>
      <c r="K9" s="3">
        <v>2</v>
      </c>
      <c r="L9" s="4">
        <f>0.5/10</f>
        <v>0.05</v>
      </c>
      <c r="M9" s="2" t="s">
        <v>35</v>
      </c>
      <c r="N9" s="2" t="s">
        <v>25</v>
      </c>
      <c r="O9" s="2" t="s">
        <v>26</v>
      </c>
      <c r="P9" s="2" t="s">
        <v>26</v>
      </c>
      <c r="Q9" s="2"/>
      <c r="R9" s="2"/>
    </row>
    <row r="10" spans="1:18" x14ac:dyDescent="0.35">
      <c r="A10" s="2" t="s">
        <v>48</v>
      </c>
      <c r="B10" s="2">
        <v>15</v>
      </c>
      <c r="C10" s="2" t="s">
        <v>47</v>
      </c>
      <c r="D10" s="2" t="s">
        <v>39</v>
      </c>
      <c r="E10" s="2" t="s">
        <v>49</v>
      </c>
      <c r="F10" s="2" t="s">
        <v>50</v>
      </c>
      <c r="G10" s="2">
        <v>5</v>
      </c>
      <c r="H10" s="2" t="s">
        <v>51</v>
      </c>
      <c r="I10" s="2" t="s">
        <v>40</v>
      </c>
      <c r="J10" s="3">
        <v>0.5</v>
      </c>
      <c r="K10" s="3">
        <v>1</v>
      </c>
      <c r="L10" s="4">
        <f>5/5</f>
        <v>1</v>
      </c>
      <c r="M10" s="2" t="s">
        <v>52</v>
      </c>
      <c r="N10" s="2" t="s">
        <v>25</v>
      </c>
      <c r="O10" s="2" t="s">
        <v>26</v>
      </c>
      <c r="P10" s="2" t="s">
        <v>26</v>
      </c>
      <c r="Q10" s="2"/>
      <c r="R10" s="2"/>
    </row>
    <row r="11" spans="1:18" x14ac:dyDescent="0.35">
      <c r="A11" s="2" t="s">
        <v>53</v>
      </c>
      <c r="B11" s="2">
        <v>15</v>
      </c>
      <c r="C11" s="2" t="s">
        <v>18</v>
      </c>
      <c r="D11" s="2" t="s">
        <v>18</v>
      </c>
      <c r="E11" s="2" t="s">
        <v>54</v>
      </c>
      <c r="F11" s="2" t="s">
        <v>55</v>
      </c>
      <c r="G11" s="2">
        <v>14</v>
      </c>
      <c r="H11" s="2" t="s">
        <v>56</v>
      </c>
      <c r="I11" s="2" t="s">
        <v>40</v>
      </c>
      <c r="J11" s="3">
        <v>1</v>
      </c>
      <c r="K11" s="3">
        <v>1.5</v>
      </c>
      <c r="L11" s="4">
        <f>3/2.5</f>
        <v>1.2</v>
      </c>
      <c r="M11" s="2" t="s">
        <v>52</v>
      </c>
      <c r="N11" s="2" t="s">
        <v>25</v>
      </c>
      <c r="O11" s="2" t="s">
        <v>26</v>
      </c>
      <c r="P11" s="2" t="s">
        <v>26</v>
      </c>
      <c r="Q11" s="2"/>
      <c r="R11" s="2"/>
    </row>
    <row r="12" spans="1:18" x14ac:dyDescent="0.35">
      <c r="A12" s="2" t="s">
        <v>57</v>
      </c>
      <c r="B12" s="2">
        <v>15</v>
      </c>
      <c r="C12" s="2" t="s">
        <v>29</v>
      </c>
      <c r="D12" s="2" t="s">
        <v>18</v>
      </c>
      <c r="E12" s="2" t="s">
        <v>20</v>
      </c>
      <c r="F12" s="2" t="s">
        <v>44</v>
      </c>
      <c r="G12" s="2">
        <v>8</v>
      </c>
      <c r="H12" s="2"/>
      <c r="I12" s="2"/>
      <c r="J12" s="3">
        <v>1</v>
      </c>
      <c r="K12" s="3">
        <v>0.5</v>
      </c>
      <c r="L12" s="4">
        <f>1/5</f>
        <v>0.2</v>
      </c>
      <c r="M12" s="2" t="s">
        <v>24</v>
      </c>
      <c r="N12" s="2" t="s">
        <v>25</v>
      </c>
      <c r="O12" s="2" t="s">
        <v>26</v>
      </c>
      <c r="P12" s="2" t="s">
        <v>26</v>
      </c>
      <c r="Q12" s="2"/>
      <c r="R12" s="2"/>
    </row>
    <row r="13" spans="1:18" x14ac:dyDescent="0.35">
      <c r="A13" s="2" t="s">
        <v>58</v>
      </c>
      <c r="B13" s="2">
        <v>15</v>
      </c>
      <c r="C13" s="2" t="s">
        <v>18</v>
      </c>
      <c r="D13" s="2" t="s">
        <v>38</v>
      </c>
      <c r="E13" s="2" t="s">
        <v>20</v>
      </c>
      <c r="F13" s="2" t="s">
        <v>20</v>
      </c>
      <c r="G13" s="2">
        <v>18</v>
      </c>
      <c r="H13" s="2" t="s">
        <v>59</v>
      </c>
      <c r="I13" s="2" t="s">
        <v>60</v>
      </c>
      <c r="J13" s="3">
        <v>1.5</v>
      </c>
      <c r="K13" s="3">
        <v>4</v>
      </c>
      <c r="L13" s="4">
        <f>7/2</f>
        <v>3.5</v>
      </c>
      <c r="M13" s="2" t="s">
        <v>52</v>
      </c>
      <c r="N13" s="2" t="s">
        <v>25</v>
      </c>
      <c r="O13" s="2" t="s">
        <v>61</v>
      </c>
      <c r="P13" s="2" t="s">
        <v>26</v>
      </c>
      <c r="Q13" s="2"/>
      <c r="R13" s="2"/>
    </row>
    <row r="14" spans="1:18" x14ac:dyDescent="0.35">
      <c r="A14" s="2" t="s">
        <v>62</v>
      </c>
      <c r="B14" s="2">
        <v>15</v>
      </c>
      <c r="C14" s="2" t="s">
        <v>18</v>
      </c>
      <c r="D14" s="2" t="s">
        <v>18</v>
      </c>
      <c r="E14" s="2" t="s">
        <v>20</v>
      </c>
      <c r="F14" s="2" t="s">
        <v>21</v>
      </c>
      <c r="G14" s="2">
        <v>9</v>
      </c>
      <c r="H14" s="2" t="s">
        <v>22</v>
      </c>
      <c r="I14" s="2" t="s">
        <v>40</v>
      </c>
      <c r="J14" s="3">
        <v>1</v>
      </c>
      <c r="K14" s="3">
        <v>1.5</v>
      </c>
      <c r="L14" s="4">
        <f>0.8/8</f>
        <v>0.1</v>
      </c>
      <c r="M14" s="2" t="s">
        <v>35</v>
      </c>
      <c r="N14" s="2" t="s">
        <v>25</v>
      </c>
      <c r="O14" s="2" t="s">
        <v>26</v>
      </c>
      <c r="P14" s="2" t="s">
        <v>26</v>
      </c>
      <c r="Q14" s="2"/>
      <c r="R14" s="2"/>
    </row>
    <row r="15" spans="1:18" x14ac:dyDescent="0.35">
      <c r="A15" s="2" t="s">
        <v>63</v>
      </c>
      <c r="B15" s="2">
        <v>15</v>
      </c>
      <c r="C15" s="2" t="s">
        <v>29</v>
      </c>
      <c r="D15" s="2" t="s">
        <v>18</v>
      </c>
      <c r="E15" s="2" t="s">
        <v>20</v>
      </c>
      <c r="F15" s="2" t="s">
        <v>64</v>
      </c>
      <c r="G15" s="2">
        <v>5</v>
      </c>
      <c r="H15" s="2"/>
      <c r="I15" s="2"/>
      <c r="J15" s="3">
        <v>3</v>
      </c>
      <c r="K15" s="3">
        <v>3</v>
      </c>
      <c r="L15" s="4">
        <f>6/5.5</f>
        <v>1.0909090909090908</v>
      </c>
      <c r="M15" s="2" t="s">
        <v>52</v>
      </c>
      <c r="N15" s="2" t="s">
        <v>25</v>
      </c>
      <c r="O15" s="2" t="s">
        <v>61</v>
      </c>
      <c r="P15" s="2" t="s">
        <v>26</v>
      </c>
      <c r="Q15" s="2"/>
      <c r="R15" s="2"/>
    </row>
    <row r="16" spans="1:18" x14ac:dyDescent="0.35">
      <c r="A16" s="2" t="s">
        <v>63</v>
      </c>
      <c r="B16" s="2">
        <v>15</v>
      </c>
      <c r="C16" s="2" t="s">
        <v>18</v>
      </c>
      <c r="D16" s="2" t="s">
        <v>18</v>
      </c>
      <c r="E16" s="2" t="s">
        <v>20</v>
      </c>
      <c r="F16" s="2" t="s">
        <v>21</v>
      </c>
      <c r="G16" s="2">
        <v>9</v>
      </c>
      <c r="H16" s="2" t="s">
        <v>65</v>
      </c>
      <c r="I16" s="2" t="s">
        <v>40</v>
      </c>
      <c r="J16" s="3">
        <v>1</v>
      </c>
      <c r="K16" s="3">
        <v>2</v>
      </c>
      <c r="L16" s="4">
        <f>6/5.5</f>
        <v>1.0909090909090908</v>
      </c>
      <c r="M16" s="2" t="s">
        <v>52</v>
      </c>
      <c r="N16" s="2" t="s">
        <v>25</v>
      </c>
      <c r="O16" s="2" t="s">
        <v>26</v>
      </c>
      <c r="P16" s="2" t="s">
        <v>26</v>
      </c>
      <c r="Q16" s="2"/>
      <c r="R16" s="2"/>
    </row>
    <row r="17" spans="1:18" x14ac:dyDescent="0.35">
      <c r="A17" s="2" t="s">
        <v>66</v>
      </c>
      <c r="B17" s="2">
        <v>15</v>
      </c>
      <c r="C17" s="2" t="s">
        <v>18</v>
      </c>
      <c r="D17" s="2" t="s">
        <v>18</v>
      </c>
      <c r="E17" s="2" t="s">
        <v>20</v>
      </c>
      <c r="F17" s="2" t="s">
        <v>21</v>
      </c>
      <c r="G17" s="2">
        <v>8</v>
      </c>
      <c r="H17" s="2" t="s">
        <v>67</v>
      </c>
      <c r="I17" s="2" t="s">
        <v>40</v>
      </c>
      <c r="J17" s="3">
        <v>0.75</v>
      </c>
      <c r="K17" s="3">
        <v>0.75</v>
      </c>
      <c r="L17" s="2">
        <f>0.5/8</f>
        <v>6.25E-2</v>
      </c>
      <c r="M17" s="2" t="s">
        <v>35</v>
      </c>
      <c r="N17" s="2" t="s">
        <v>25</v>
      </c>
      <c r="O17" s="2" t="s">
        <v>26</v>
      </c>
      <c r="P17" s="2" t="s">
        <v>26</v>
      </c>
      <c r="Q17" s="2"/>
      <c r="R17" s="2"/>
    </row>
    <row r="18" spans="1:18" x14ac:dyDescent="0.35">
      <c r="A18" s="2" t="s">
        <v>68</v>
      </c>
      <c r="B18" s="2">
        <v>15</v>
      </c>
      <c r="C18" s="2" t="s">
        <v>69</v>
      </c>
      <c r="D18" s="2" t="s">
        <v>69</v>
      </c>
      <c r="E18" s="2" t="s">
        <v>20</v>
      </c>
      <c r="F18" s="2" t="s">
        <v>21</v>
      </c>
      <c r="G18" s="2">
        <v>5</v>
      </c>
      <c r="H18" s="2" t="s">
        <v>22</v>
      </c>
      <c r="I18" s="2" t="s">
        <v>23</v>
      </c>
      <c r="J18" s="3">
        <v>1</v>
      </c>
      <c r="K18" s="3">
        <v>1</v>
      </c>
      <c r="L18" s="2">
        <f>1.3/8</f>
        <v>0.16250000000000001</v>
      </c>
      <c r="M18" s="2" t="s">
        <v>35</v>
      </c>
      <c r="N18" s="2" t="s">
        <v>25</v>
      </c>
      <c r="O18" s="2" t="s">
        <v>26</v>
      </c>
      <c r="P18" s="2" t="s">
        <v>26</v>
      </c>
      <c r="Q18" s="2"/>
      <c r="R18" s="2"/>
    </row>
    <row r="19" spans="1:18" x14ac:dyDescent="0.35">
      <c r="A19" s="2" t="s">
        <v>70</v>
      </c>
      <c r="B19" s="2">
        <v>15</v>
      </c>
      <c r="C19" s="2" t="s">
        <v>18</v>
      </c>
      <c r="D19" s="2" t="s">
        <v>18</v>
      </c>
      <c r="E19" s="2" t="s">
        <v>20</v>
      </c>
      <c r="F19" s="2" t="s">
        <v>21</v>
      </c>
      <c r="G19" s="2">
        <v>3</v>
      </c>
      <c r="H19" s="2" t="s">
        <v>71</v>
      </c>
      <c r="I19" s="2" t="s">
        <v>40</v>
      </c>
      <c r="J19" s="3">
        <v>1</v>
      </c>
      <c r="K19" s="3">
        <v>1</v>
      </c>
      <c r="L19" s="2">
        <f>1/5</f>
        <v>0.2</v>
      </c>
      <c r="M19" s="2" t="s">
        <v>24</v>
      </c>
      <c r="N19" s="2" t="s">
        <v>25</v>
      </c>
      <c r="O19" s="2" t="s">
        <v>26</v>
      </c>
      <c r="P19" s="2" t="s">
        <v>26</v>
      </c>
      <c r="Q19" s="2"/>
      <c r="R19" s="2"/>
    </row>
    <row r="20" spans="1:18" x14ac:dyDescent="0.35">
      <c r="A20" s="2" t="s">
        <v>72</v>
      </c>
      <c r="B20" s="2">
        <v>15</v>
      </c>
      <c r="C20" s="2" t="s">
        <v>18</v>
      </c>
      <c r="D20" s="2" t="s">
        <v>18</v>
      </c>
      <c r="E20" s="2" t="s">
        <v>20</v>
      </c>
      <c r="F20" s="2" t="s">
        <v>21</v>
      </c>
      <c r="G20" s="2">
        <v>3</v>
      </c>
      <c r="H20" s="2" t="s">
        <v>73</v>
      </c>
      <c r="I20" s="2" t="s">
        <v>31</v>
      </c>
      <c r="J20" s="3">
        <v>1</v>
      </c>
      <c r="K20" s="3">
        <v>1</v>
      </c>
      <c r="L20" s="2">
        <f>0.9/10</f>
        <v>0.09</v>
      </c>
      <c r="M20" s="2" t="s">
        <v>35</v>
      </c>
      <c r="N20" s="2" t="s">
        <v>25</v>
      </c>
      <c r="O20" s="2" t="s">
        <v>26</v>
      </c>
      <c r="P20" s="2" t="s">
        <v>26</v>
      </c>
      <c r="Q20" s="2"/>
      <c r="R20" s="2"/>
    </row>
    <row r="21" spans="1:18" x14ac:dyDescent="0.35">
      <c r="A21" s="2" t="s">
        <v>74</v>
      </c>
      <c r="B21" s="2">
        <v>15</v>
      </c>
      <c r="C21" s="2" t="s">
        <v>18</v>
      </c>
      <c r="D21" s="2" t="s">
        <v>18</v>
      </c>
      <c r="E21" s="2" t="s">
        <v>20</v>
      </c>
      <c r="F21" s="2" t="s">
        <v>21</v>
      </c>
      <c r="G21" s="2">
        <v>3</v>
      </c>
      <c r="H21" s="2" t="s">
        <v>75</v>
      </c>
      <c r="I21" s="2" t="s">
        <v>31</v>
      </c>
      <c r="J21" s="3">
        <v>1</v>
      </c>
      <c r="K21" s="3">
        <v>1</v>
      </c>
      <c r="L21" s="2">
        <f>0.1/5</f>
        <v>0.02</v>
      </c>
      <c r="M21" s="2" t="s">
        <v>35</v>
      </c>
      <c r="N21" s="2" t="s">
        <v>25</v>
      </c>
      <c r="O21" s="2" t="s">
        <v>26</v>
      </c>
      <c r="P21" s="2" t="s">
        <v>26</v>
      </c>
      <c r="Q21" s="2"/>
      <c r="R21" s="2"/>
    </row>
    <row r="22" spans="1:18" x14ac:dyDescent="0.35">
      <c r="A22" s="2" t="s">
        <v>76</v>
      </c>
      <c r="B22" s="2">
        <v>15</v>
      </c>
      <c r="C22" s="2" t="s">
        <v>38</v>
      </c>
      <c r="D22" s="2" t="s">
        <v>39</v>
      </c>
      <c r="E22" s="2" t="s">
        <v>20</v>
      </c>
      <c r="F22" s="2" t="s">
        <v>44</v>
      </c>
      <c r="G22" s="2">
        <v>11</v>
      </c>
      <c r="H22" s="2" t="s">
        <v>65</v>
      </c>
      <c r="I22" s="2" t="s">
        <v>23</v>
      </c>
      <c r="J22" s="3">
        <v>1</v>
      </c>
      <c r="K22" s="3">
        <v>2.5</v>
      </c>
      <c r="L22" s="4">
        <f>2/5</f>
        <v>0.4</v>
      </c>
      <c r="M22" s="2" t="s">
        <v>24</v>
      </c>
      <c r="N22" s="2" t="s">
        <v>25</v>
      </c>
      <c r="O22" s="2" t="s">
        <v>32</v>
      </c>
      <c r="P22" s="2" t="s">
        <v>26</v>
      </c>
      <c r="Q22" s="2"/>
      <c r="R22" s="2"/>
    </row>
    <row r="23" spans="1:18" x14ac:dyDescent="0.35">
      <c r="A23" s="2" t="s">
        <v>77</v>
      </c>
      <c r="B23" s="2">
        <v>15</v>
      </c>
      <c r="C23" s="2" t="s">
        <v>69</v>
      </c>
      <c r="D23" s="2" t="s">
        <v>69</v>
      </c>
      <c r="E23" s="2" t="s">
        <v>20</v>
      </c>
      <c r="F23" s="2" t="s">
        <v>21</v>
      </c>
      <c r="G23" s="2">
        <v>4</v>
      </c>
      <c r="H23" s="2" t="s">
        <v>78</v>
      </c>
      <c r="I23" s="2" t="s">
        <v>40</v>
      </c>
      <c r="J23" s="3">
        <v>1</v>
      </c>
      <c r="K23" s="3">
        <v>0.75</v>
      </c>
      <c r="L23" s="2">
        <f>0.5/12</f>
        <v>4.1666666666666664E-2</v>
      </c>
      <c r="M23" s="2" t="s">
        <v>35</v>
      </c>
      <c r="N23" s="2" t="s">
        <v>25</v>
      </c>
      <c r="O23" s="2" t="s">
        <v>26</v>
      </c>
      <c r="P23" s="2" t="s">
        <v>26</v>
      </c>
      <c r="Q23" s="2"/>
      <c r="R23" s="2"/>
    </row>
    <row r="24" spans="1:18" x14ac:dyDescent="0.35">
      <c r="A24" s="2" t="s">
        <v>79</v>
      </c>
      <c r="B24" s="2">
        <v>10</v>
      </c>
      <c r="C24" s="2" t="s">
        <v>18</v>
      </c>
      <c r="D24" s="2" t="s">
        <v>18</v>
      </c>
      <c r="E24" s="2" t="s">
        <v>20</v>
      </c>
      <c r="F24" s="2" t="s">
        <v>21</v>
      </c>
      <c r="G24" s="2">
        <v>15</v>
      </c>
      <c r="H24" s="2" t="s">
        <v>22</v>
      </c>
      <c r="I24" s="2" t="s">
        <v>23</v>
      </c>
      <c r="J24" s="3">
        <v>1</v>
      </c>
      <c r="K24" s="3">
        <v>0.75</v>
      </c>
      <c r="L24" s="2">
        <f>0.3/9</f>
        <v>3.3333333333333333E-2</v>
      </c>
      <c r="M24" s="2" t="s">
        <v>35</v>
      </c>
      <c r="N24" s="2" t="s">
        <v>25</v>
      </c>
      <c r="O24" s="2" t="s">
        <v>26</v>
      </c>
      <c r="P24" s="2" t="s">
        <v>26</v>
      </c>
      <c r="Q24" s="2"/>
      <c r="R24" s="2"/>
    </row>
    <row r="25" spans="1:18" x14ac:dyDescent="0.35">
      <c r="A25" s="2" t="s">
        <v>80</v>
      </c>
      <c r="B25" s="2">
        <v>7.5</v>
      </c>
      <c r="C25" s="2" t="s">
        <v>18</v>
      </c>
      <c r="D25" s="2" t="s">
        <v>18</v>
      </c>
      <c r="E25" s="2" t="s">
        <v>20</v>
      </c>
      <c r="F25" s="2" t="s">
        <v>81</v>
      </c>
      <c r="G25" s="2">
        <v>3</v>
      </c>
      <c r="H25" s="2" t="s">
        <v>22</v>
      </c>
      <c r="I25" s="2" t="s">
        <v>23</v>
      </c>
      <c r="J25" s="3">
        <v>1.5</v>
      </c>
      <c r="K25" s="6">
        <v>4.5</v>
      </c>
      <c r="L25" s="2">
        <f>0.3/12</f>
        <v>2.4999999999999998E-2</v>
      </c>
      <c r="M25" s="2" t="s">
        <v>35</v>
      </c>
      <c r="N25" s="2" t="s">
        <v>25</v>
      </c>
      <c r="O25" s="2" t="s">
        <v>32</v>
      </c>
      <c r="P25" s="2" t="s">
        <v>61</v>
      </c>
      <c r="Q25" s="2"/>
      <c r="R25" s="2"/>
    </row>
    <row r="26" spans="1:18" x14ac:dyDescent="0.35">
      <c r="A26" s="2" t="s">
        <v>82</v>
      </c>
      <c r="B26" s="2">
        <v>10</v>
      </c>
      <c r="C26" s="2" t="s">
        <v>29</v>
      </c>
      <c r="D26" s="2" t="s">
        <v>81</v>
      </c>
      <c r="E26" s="2" t="s">
        <v>20</v>
      </c>
      <c r="F26" s="2" t="s">
        <v>81</v>
      </c>
      <c r="G26" s="2">
        <v>2</v>
      </c>
      <c r="H26" s="2" t="s">
        <v>83</v>
      </c>
      <c r="I26" s="2" t="s">
        <v>23</v>
      </c>
      <c r="J26" s="3">
        <v>2.5</v>
      </c>
      <c r="K26" s="6">
        <v>4.5</v>
      </c>
      <c r="L26" s="2">
        <f>0.3/12</f>
        <v>2.4999999999999998E-2</v>
      </c>
      <c r="M26" s="2" t="s">
        <v>35</v>
      </c>
      <c r="N26" s="2" t="s">
        <v>25</v>
      </c>
      <c r="O26" s="2" t="s">
        <v>32</v>
      </c>
      <c r="P26" s="2" t="s">
        <v>61</v>
      </c>
      <c r="Q26" s="2"/>
      <c r="R26" s="2"/>
    </row>
    <row r="27" spans="1:18" x14ac:dyDescent="0.35">
      <c r="A27" s="2" t="s">
        <v>84</v>
      </c>
      <c r="B27" s="2">
        <v>15</v>
      </c>
      <c r="C27" s="2" t="s">
        <v>18</v>
      </c>
      <c r="D27" s="2" t="s">
        <v>81</v>
      </c>
      <c r="E27" s="2" t="s">
        <v>20</v>
      </c>
      <c r="F27" s="2" t="s">
        <v>81</v>
      </c>
      <c r="G27" s="2">
        <v>8</v>
      </c>
      <c r="H27" s="2"/>
      <c r="I27" s="2"/>
      <c r="J27" s="3">
        <v>2</v>
      </c>
      <c r="K27" s="6">
        <v>4.5</v>
      </c>
      <c r="L27" s="4">
        <f>5.2/5</f>
        <v>1.04</v>
      </c>
      <c r="M27" s="2" t="s">
        <v>52</v>
      </c>
      <c r="N27" s="2" t="s">
        <v>25</v>
      </c>
      <c r="O27" s="2" t="s">
        <v>61</v>
      </c>
      <c r="P27" s="2" t="s">
        <v>26</v>
      </c>
      <c r="Q27" s="2"/>
      <c r="R27" s="2"/>
    </row>
  </sheetData>
  <autoFilter ref="A1:R1" xr:uid="{3B9135D3-6620-4955-BCF8-FB97B445F5E9}">
    <sortState xmlns:xlrd2="http://schemas.microsoft.com/office/spreadsheetml/2017/richdata2" ref="A2:R2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3EC5-3003-47BC-B93E-F497A905B94E}">
  <dimension ref="A1:U31"/>
  <sheetViews>
    <sheetView tabSelected="1" zoomScale="45" workbookViewId="0">
      <selection activeCell="V22" sqref="V22"/>
    </sheetView>
  </sheetViews>
  <sheetFormatPr baseColWidth="10" defaultRowHeight="14.5" x14ac:dyDescent="0.35"/>
  <cols>
    <col min="1" max="1" width="20.453125" bestFit="1" customWidth="1"/>
    <col min="2" max="2" width="30.08984375" bestFit="1" customWidth="1"/>
    <col min="3" max="3" width="33.6328125" bestFit="1" customWidth="1"/>
    <col min="4" max="4" width="25.1796875" bestFit="1" customWidth="1"/>
    <col min="5" max="5" width="25.7265625" bestFit="1" customWidth="1"/>
    <col min="6" max="6" width="28.7265625" bestFit="1" customWidth="1"/>
    <col min="7" max="7" width="29" bestFit="1" customWidth="1"/>
    <col min="8" max="8" width="21" bestFit="1" customWidth="1"/>
    <col min="9" max="9" width="26.81640625" bestFit="1" customWidth="1"/>
    <col min="10" max="10" width="26.81640625" customWidth="1"/>
    <col min="11" max="11" width="32.08984375" bestFit="1" customWidth="1"/>
    <col min="12" max="13" width="18" bestFit="1" customWidth="1"/>
    <col min="14" max="14" width="34.26953125" bestFit="1" customWidth="1"/>
    <col min="15" max="15" width="35.90625" bestFit="1" customWidth="1"/>
    <col min="16" max="16" width="26" bestFit="1" customWidth="1"/>
    <col min="17" max="17" width="38.6328125" bestFit="1" customWidth="1"/>
    <col min="18" max="18" width="34.54296875" bestFit="1" customWidth="1"/>
    <col min="19" max="19" width="29.54296875" bestFit="1" customWidth="1"/>
    <col min="20" max="20" width="18.81640625" bestFit="1" customWidth="1"/>
    <col min="21" max="21" width="35.36328125" bestFit="1" customWidth="1"/>
  </cols>
  <sheetData>
    <row r="1" spans="1:21" x14ac:dyDescent="0.35">
      <c r="A1" s="1" t="s">
        <v>85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6</v>
      </c>
      <c r="I1" s="1" t="s">
        <v>7</v>
      </c>
      <c r="J1" s="1"/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13</v>
      </c>
      <c r="R1" s="1" t="s">
        <v>14</v>
      </c>
      <c r="S1" s="1" t="s">
        <v>15</v>
      </c>
      <c r="T1" s="1" t="s">
        <v>97</v>
      </c>
      <c r="U1" s="1" t="s">
        <v>98</v>
      </c>
    </row>
    <row r="2" spans="1:21" x14ac:dyDescent="0.35">
      <c r="A2" s="2" t="s">
        <v>99</v>
      </c>
      <c r="B2" s="2" t="s">
        <v>100</v>
      </c>
      <c r="C2" s="2">
        <v>15</v>
      </c>
      <c r="D2" s="2" t="s">
        <v>18</v>
      </c>
      <c r="E2" s="2" t="s">
        <v>18</v>
      </c>
      <c r="F2" s="2" t="s">
        <v>20</v>
      </c>
      <c r="G2" s="2" t="s">
        <v>20</v>
      </c>
      <c r="H2" s="2">
        <v>-15</v>
      </c>
      <c r="I2" s="2" t="s">
        <v>101</v>
      </c>
      <c r="J2" s="2" t="s">
        <v>31</v>
      </c>
      <c r="K2" s="5">
        <v>0.3</v>
      </c>
      <c r="L2" s="2">
        <v>1.5</v>
      </c>
      <c r="M2" s="2">
        <v>2</v>
      </c>
      <c r="N2" s="2">
        <f>6/5</f>
        <v>1.2</v>
      </c>
      <c r="O2" s="2" t="s">
        <v>52</v>
      </c>
      <c r="P2" s="2" t="s">
        <v>102</v>
      </c>
      <c r="Q2" s="2" t="s">
        <v>103</v>
      </c>
      <c r="R2" s="2" t="s">
        <v>103</v>
      </c>
      <c r="S2" s="2" t="s">
        <v>24</v>
      </c>
      <c r="T2" s="2"/>
      <c r="U2" s="2"/>
    </row>
    <row r="3" spans="1:21" x14ac:dyDescent="0.35">
      <c r="A3" s="2" t="s">
        <v>99</v>
      </c>
      <c r="B3" s="2" t="s">
        <v>104</v>
      </c>
      <c r="C3" s="2">
        <v>15</v>
      </c>
      <c r="D3" s="2" t="s">
        <v>105</v>
      </c>
      <c r="E3" s="2" t="s">
        <v>105</v>
      </c>
      <c r="F3" s="2" t="s">
        <v>21</v>
      </c>
      <c r="G3" s="2" t="s">
        <v>21</v>
      </c>
      <c r="H3" s="2">
        <v>-3</v>
      </c>
      <c r="I3" s="2" t="s">
        <v>101</v>
      </c>
      <c r="J3" s="2" t="s">
        <v>31</v>
      </c>
      <c r="K3" s="7" t="s">
        <v>106</v>
      </c>
      <c r="L3" s="2">
        <v>1.5</v>
      </c>
      <c r="M3" s="2">
        <v>2.5</v>
      </c>
      <c r="N3" s="2">
        <f>1/20</f>
        <v>0.05</v>
      </c>
      <c r="O3" s="2" t="s">
        <v>35</v>
      </c>
      <c r="P3" s="2" t="s">
        <v>107</v>
      </c>
      <c r="Q3" s="2" t="s">
        <v>32</v>
      </c>
      <c r="R3" s="2" t="s">
        <v>32</v>
      </c>
      <c r="S3" s="2" t="s">
        <v>108</v>
      </c>
      <c r="T3" s="2"/>
      <c r="U3" s="8">
        <v>33333</v>
      </c>
    </row>
    <row r="4" spans="1:21" x14ac:dyDescent="0.35">
      <c r="A4" s="2" t="s">
        <v>99</v>
      </c>
      <c r="B4" s="2" t="s">
        <v>109</v>
      </c>
      <c r="C4" s="2">
        <v>15</v>
      </c>
      <c r="D4" s="2" t="s">
        <v>38</v>
      </c>
      <c r="E4" s="2" t="s">
        <v>38</v>
      </c>
      <c r="F4" s="2" t="s">
        <v>20</v>
      </c>
      <c r="G4" s="2" t="s">
        <v>20</v>
      </c>
      <c r="H4" s="2">
        <v>-11</v>
      </c>
      <c r="I4" s="2" t="s">
        <v>101</v>
      </c>
      <c r="J4" s="2" t="s">
        <v>31</v>
      </c>
      <c r="K4" s="5">
        <v>0.37</v>
      </c>
      <c r="L4" s="2">
        <v>2</v>
      </c>
      <c r="M4" s="2">
        <v>2.5</v>
      </c>
      <c r="N4" s="2">
        <f>2.5/5</f>
        <v>0.5</v>
      </c>
      <c r="O4" s="2" t="s">
        <v>24</v>
      </c>
      <c r="P4" s="2" t="s">
        <v>107</v>
      </c>
      <c r="Q4" s="2" t="s">
        <v>103</v>
      </c>
      <c r="R4" s="2" t="s">
        <v>103</v>
      </c>
      <c r="S4" s="2" t="s">
        <v>24</v>
      </c>
      <c r="T4" s="2"/>
      <c r="U4" s="8">
        <v>160000</v>
      </c>
    </row>
    <row r="5" spans="1:21" x14ac:dyDescent="0.35">
      <c r="A5" s="2" t="s">
        <v>99</v>
      </c>
      <c r="B5" s="2" t="s">
        <v>110</v>
      </c>
      <c r="C5" s="2">
        <v>20</v>
      </c>
      <c r="D5" s="2" t="s">
        <v>38</v>
      </c>
      <c r="E5" s="2" t="s">
        <v>38</v>
      </c>
      <c r="F5" s="2" t="s">
        <v>20</v>
      </c>
      <c r="G5" s="2" t="s">
        <v>21</v>
      </c>
      <c r="H5" s="2">
        <v>-19</v>
      </c>
      <c r="I5" s="2" t="s">
        <v>111</v>
      </c>
      <c r="J5" s="2" t="s">
        <v>40</v>
      </c>
      <c r="K5" s="5">
        <v>0.41</v>
      </c>
      <c r="L5" s="2">
        <v>0.5</v>
      </c>
      <c r="M5" s="2">
        <v>1</v>
      </c>
      <c r="N5" s="2">
        <v>0.2</v>
      </c>
      <c r="O5" s="2" t="s">
        <v>108</v>
      </c>
      <c r="P5" s="2" t="s">
        <v>102</v>
      </c>
      <c r="Q5" s="2" t="s">
        <v>103</v>
      </c>
      <c r="R5" s="2" t="s">
        <v>112</v>
      </c>
      <c r="S5" s="2" t="s">
        <v>108</v>
      </c>
      <c r="T5" s="2" t="s">
        <v>113</v>
      </c>
      <c r="U5" s="8">
        <v>30000</v>
      </c>
    </row>
    <row r="6" spans="1:21" x14ac:dyDescent="0.35">
      <c r="A6" s="2" t="s">
        <v>114</v>
      </c>
      <c r="B6" s="2" t="s">
        <v>115</v>
      </c>
      <c r="C6" s="2">
        <v>30</v>
      </c>
      <c r="D6" s="2" t="s">
        <v>116</v>
      </c>
      <c r="E6" s="2" t="s">
        <v>117</v>
      </c>
      <c r="F6" s="2" t="s">
        <v>20</v>
      </c>
      <c r="G6" s="2" t="s">
        <v>20</v>
      </c>
      <c r="H6" s="2">
        <v>-18</v>
      </c>
      <c r="I6" s="2" t="s">
        <v>101</v>
      </c>
      <c r="J6" s="2" t="s">
        <v>31</v>
      </c>
      <c r="K6" s="7" t="s">
        <v>106</v>
      </c>
      <c r="L6" s="2">
        <v>1.25</v>
      </c>
      <c r="M6" s="2">
        <v>1.5</v>
      </c>
      <c r="N6" s="2">
        <f>6/5</f>
        <v>1.2</v>
      </c>
      <c r="O6" s="2" t="s">
        <v>52</v>
      </c>
      <c r="P6" s="2" t="s">
        <v>102</v>
      </c>
      <c r="Q6" s="2" t="s">
        <v>118</v>
      </c>
      <c r="R6" s="2" t="s">
        <v>118</v>
      </c>
      <c r="S6" s="2" t="s">
        <v>119</v>
      </c>
      <c r="T6" s="2"/>
      <c r="U6" s="8">
        <v>33333</v>
      </c>
    </row>
    <row r="7" spans="1:21" x14ac:dyDescent="0.35">
      <c r="A7" s="2" t="s">
        <v>114</v>
      </c>
      <c r="B7" s="2" t="s">
        <v>120</v>
      </c>
      <c r="C7" s="2">
        <v>20</v>
      </c>
      <c r="D7" s="2" t="s">
        <v>18</v>
      </c>
      <c r="E7" s="2" t="s">
        <v>18</v>
      </c>
      <c r="F7" s="2" t="s">
        <v>20</v>
      </c>
      <c r="G7" s="2" t="s">
        <v>21</v>
      </c>
      <c r="H7" s="2">
        <v>-2</v>
      </c>
      <c r="I7" s="2" t="s">
        <v>101</v>
      </c>
      <c r="J7" s="2" t="s">
        <v>31</v>
      </c>
      <c r="K7" s="9">
        <v>0.25</v>
      </c>
      <c r="L7" s="2">
        <v>0.75</v>
      </c>
      <c r="M7" s="2">
        <v>2</v>
      </c>
      <c r="N7" s="2">
        <f>3/7</f>
        <v>0.42857142857142855</v>
      </c>
      <c r="O7" s="2" t="s">
        <v>24</v>
      </c>
      <c r="P7" s="2" t="s">
        <v>107</v>
      </c>
      <c r="Q7" s="2" t="s">
        <v>118</v>
      </c>
      <c r="R7" s="2" t="s">
        <v>118</v>
      </c>
      <c r="S7" s="2" t="s">
        <v>121</v>
      </c>
      <c r="T7" s="2"/>
      <c r="U7" s="2"/>
    </row>
    <row r="8" spans="1:21" x14ac:dyDescent="0.35">
      <c r="A8" s="2" t="s">
        <v>114</v>
      </c>
      <c r="B8" s="2" t="s">
        <v>122</v>
      </c>
      <c r="C8" s="2">
        <v>30</v>
      </c>
      <c r="D8" s="2" t="s">
        <v>18</v>
      </c>
      <c r="E8" s="2" t="s">
        <v>18</v>
      </c>
      <c r="F8" s="2" t="s">
        <v>20</v>
      </c>
      <c r="G8" s="2" t="s">
        <v>20</v>
      </c>
      <c r="H8" s="2">
        <v>-2</v>
      </c>
      <c r="I8" s="2" t="s">
        <v>123</v>
      </c>
      <c r="J8" s="2" t="s">
        <v>40</v>
      </c>
      <c r="K8" s="9">
        <v>0.17</v>
      </c>
      <c r="L8" s="2">
        <v>0.5</v>
      </c>
      <c r="M8" s="2">
        <v>0.5</v>
      </c>
      <c r="N8" s="2">
        <f>4.5/1.33</f>
        <v>3.3834586466165413</v>
      </c>
      <c r="O8" s="2" t="s">
        <v>52</v>
      </c>
      <c r="P8" s="2" t="s">
        <v>124</v>
      </c>
      <c r="Q8" s="2" t="s">
        <v>118</v>
      </c>
      <c r="R8" s="2" t="s">
        <v>118</v>
      </c>
      <c r="S8" s="2" t="s">
        <v>52</v>
      </c>
      <c r="T8" s="2"/>
      <c r="U8" s="8">
        <v>4150</v>
      </c>
    </row>
    <row r="9" spans="1:21" x14ac:dyDescent="0.35">
      <c r="A9" s="2" t="s">
        <v>114</v>
      </c>
      <c r="B9" s="2" t="s">
        <v>125</v>
      </c>
      <c r="C9" s="2">
        <v>30</v>
      </c>
      <c r="D9" s="2" t="s">
        <v>29</v>
      </c>
      <c r="E9" s="2" t="s">
        <v>29</v>
      </c>
      <c r="F9" s="2" t="s">
        <v>20</v>
      </c>
      <c r="G9" s="2" t="s">
        <v>20</v>
      </c>
      <c r="H9" s="2">
        <v>-2</v>
      </c>
      <c r="I9" s="2" t="s">
        <v>126</v>
      </c>
      <c r="J9" s="2" t="s">
        <v>40</v>
      </c>
      <c r="K9" s="9">
        <v>0.32140000000000002</v>
      </c>
      <c r="L9" s="2">
        <v>1.5</v>
      </c>
      <c r="M9" s="2">
        <v>1</v>
      </c>
      <c r="N9" s="2">
        <f>1.5/5</f>
        <v>0.3</v>
      </c>
      <c r="O9" s="2" t="s">
        <v>127</v>
      </c>
      <c r="P9" s="2" t="s">
        <v>107</v>
      </c>
      <c r="Q9" s="2" t="s">
        <v>128</v>
      </c>
      <c r="R9" s="2" t="s">
        <v>128</v>
      </c>
      <c r="S9" s="2" t="s">
        <v>24</v>
      </c>
      <c r="T9" s="2"/>
      <c r="U9" s="8">
        <v>40160</v>
      </c>
    </row>
    <row r="10" spans="1:21" x14ac:dyDescent="0.35">
      <c r="A10" s="2" t="s">
        <v>114</v>
      </c>
      <c r="B10" s="2" t="s">
        <v>129</v>
      </c>
      <c r="C10" s="2">
        <v>30</v>
      </c>
      <c r="D10" s="2" t="s">
        <v>130</v>
      </c>
      <c r="E10" s="2" t="s">
        <v>130</v>
      </c>
      <c r="F10" s="2" t="s">
        <v>131</v>
      </c>
      <c r="G10" s="2" t="s">
        <v>20</v>
      </c>
      <c r="H10" s="2">
        <v>-2</v>
      </c>
      <c r="I10" s="2" t="s">
        <v>123</v>
      </c>
      <c r="J10" s="2" t="s">
        <v>40</v>
      </c>
      <c r="K10" s="5">
        <v>0.1</v>
      </c>
      <c r="L10" s="2">
        <v>0.5</v>
      </c>
      <c r="M10" s="2">
        <v>0.5</v>
      </c>
      <c r="N10" s="2">
        <f>7/3.6</f>
        <v>1.9444444444444444</v>
      </c>
      <c r="O10" s="2" t="s">
        <v>52</v>
      </c>
      <c r="P10" s="2" t="s">
        <v>124</v>
      </c>
      <c r="Q10" s="2" t="s">
        <v>132</v>
      </c>
      <c r="R10" s="2" t="s">
        <v>132</v>
      </c>
      <c r="S10" s="2" t="s">
        <v>52</v>
      </c>
      <c r="T10" s="2"/>
      <c r="U10" s="8">
        <v>4150</v>
      </c>
    </row>
    <row r="11" spans="1:21" x14ac:dyDescent="0.35">
      <c r="A11" s="2" t="s">
        <v>114</v>
      </c>
      <c r="B11" s="2" t="s">
        <v>133</v>
      </c>
      <c r="C11" s="2">
        <v>20</v>
      </c>
      <c r="D11" s="2" t="s">
        <v>18</v>
      </c>
      <c r="E11" s="2" t="s">
        <v>18</v>
      </c>
      <c r="F11" s="2" t="s">
        <v>20</v>
      </c>
      <c r="G11" s="2" t="s">
        <v>21</v>
      </c>
      <c r="H11" s="2">
        <v>-6</v>
      </c>
      <c r="I11" s="2" t="s">
        <v>101</v>
      </c>
      <c r="J11" s="2" t="s">
        <v>31</v>
      </c>
      <c r="K11" s="9">
        <v>0.249</v>
      </c>
      <c r="L11" s="2">
        <v>0.5</v>
      </c>
      <c r="M11" s="2">
        <v>2</v>
      </c>
      <c r="N11" s="2">
        <f>5/7</f>
        <v>0.7142857142857143</v>
      </c>
      <c r="O11" s="2" t="s">
        <v>24</v>
      </c>
      <c r="P11" s="2" t="s">
        <v>134</v>
      </c>
      <c r="Q11" s="2" t="s">
        <v>118</v>
      </c>
      <c r="R11" s="2" t="s">
        <v>118</v>
      </c>
      <c r="S11" s="2" t="s">
        <v>24</v>
      </c>
      <c r="T11" s="2"/>
      <c r="U11" s="2"/>
    </row>
    <row r="12" spans="1:21" x14ac:dyDescent="0.35">
      <c r="A12" s="2" t="s">
        <v>114</v>
      </c>
      <c r="B12" s="2" t="s">
        <v>135</v>
      </c>
      <c r="C12" s="2">
        <v>20</v>
      </c>
      <c r="D12" s="2"/>
      <c r="E12" s="2"/>
      <c r="F12" s="2" t="s">
        <v>136</v>
      </c>
      <c r="G12" s="2" t="s">
        <v>137</v>
      </c>
      <c r="H12" s="2">
        <v>-11</v>
      </c>
      <c r="I12" s="2" t="s">
        <v>101</v>
      </c>
      <c r="J12" s="2" t="s">
        <v>31</v>
      </c>
      <c r="K12" s="5">
        <v>0.27</v>
      </c>
      <c r="L12" s="2">
        <v>3</v>
      </c>
      <c r="M12" s="2">
        <v>4</v>
      </c>
      <c r="N12" s="2"/>
      <c r="O12" s="2" t="s">
        <v>24</v>
      </c>
      <c r="P12" s="2" t="s">
        <v>102</v>
      </c>
      <c r="Q12" s="2" t="s">
        <v>32</v>
      </c>
      <c r="R12" s="2" t="s">
        <v>32</v>
      </c>
      <c r="S12" s="2" t="s">
        <v>108</v>
      </c>
      <c r="T12" s="2"/>
      <c r="U12" s="8"/>
    </row>
    <row r="13" spans="1:21" x14ac:dyDescent="0.35">
      <c r="A13" s="2" t="s">
        <v>114</v>
      </c>
      <c r="B13" s="2" t="s">
        <v>138</v>
      </c>
      <c r="C13" s="2">
        <v>25</v>
      </c>
      <c r="D13" s="2" t="s">
        <v>29</v>
      </c>
      <c r="E13" s="2" t="s">
        <v>29</v>
      </c>
      <c r="F13" s="2" t="s">
        <v>20</v>
      </c>
      <c r="G13" s="2" t="s">
        <v>21</v>
      </c>
      <c r="H13" s="2">
        <v>-2</v>
      </c>
      <c r="I13" s="2" t="s">
        <v>101</v>
      </c>
      <c r="J13" s="2" t="s">
        <v>31</v>
      </c>
      <c r="K13" s="9">
        <v>0.32</v>
      </c>
      <c r="L13" s="2">
        <v>2.5</v>
      </c>
      <c r="M13" s="2">
        <v>2.5</v>
      </c>
      <c r="N13" s="2">
        <f>0.5/10</f>
        <v>0.05</v>
      </c>
      <c r="O13" s="2" t="s">
        <v>35</v>
      </c>
      <c r="P13" s="2" t="s">
        <v>107</v>
      </c>
      <c r="Q13" s="2" t="s">
        <v>118</v>
      </c>
      <c r="R13" s="2" t="s">
        <v>118</v>
      </c>
      <c r="S13" s="2" t="s">
        <v>108</v>
      </c>
      <c r="T13" s="2"/>
      <c r="U13" s="8">
        <v>33333</v>
      </c>
    </row>
    <row r="14" spans="1:21" x14ac:dyDescent="0.35">
      <c r="A14" s="2" t="s">
        <v>114</v>
      </c>
      <c r="B14" s="2" t="s">
        <v>139</v>
      </c>
      <c r="C14" s="2">
        <v>15</v>
      </c>
      <c r="D14" s="2" t="s">
        <v>29</v>
      </c>
      <c r="E14" s="2" t="s">
        <v>29</v>
      </c>
      <c r="F14" s="2" t="s">
        <v>20</v>
      </c>
      <c r="G14" s="2" t="s">
        <v>20</v>
      </c>
      <c r="H14" s="2">
        <v>-19</v>
      </c>
      <c r="I14" s="2" t="s">
        <v>101</v>
      </c>
      <c r="J14" s="2" t="s">
        <v>31</v>
      </c>
      <c r="K14" s="9">
        <v>0.22</v>
      </c>
      <c r="L14" s="2">
        <v>1</v>
      </c>
      <c r="M14" s="2">
        <v>1</v>
      </c>
      <c r="N14" s="2">
        <f>2.5/6</f>
        <v>0.41666666666666669</v>
      </c>
      <c r="O14" s="2" t="s">
        <v>24</v>
      </c>
      <c r="P14" s="2" t="s">
        <v>102</v>
      </c>
      <c r="Q14" s="2" t="s">
        <v>118</v>
      </c>
      <c r="R14" s="2" t="s">
        <v>32</v>
      </c>
      <c r="S14" s="2" t="s">
        <v>108</v>
      </c>
      <c r="T14" s="2"/>
      <c r="U14" s="8">
        <v>80000</v>
      </c>
    </row>
    <row r="15" spans="1:21" x14ac:dyDescent="0.35">
      <c r="A15" s="2" t="s">
        <v>114</v>
      </c>
      <c r="B15" s="2" t="s">
        <v>140</v>
      </c>
      <c r="C15" s="2">
        <v>25</v>
      </c>
      <c r="D15" s="2" t="s">
        <v>18</v>
      </c>
      <c r="E15" s="2" t="s">
        <v>18</v>
      </c>
      <c r="F15" s="2" t="s">
        <v>20</v>
      </c>
      <c r="G15" s="2" t="s">
        <v>20</v>
      </c>
      <c r="H15" s="2">
        <v>-3</v>
      </c>
      <c r="I15" s="2" t="s">
        <v>101</v>
      </c>
      <c r="J15" s="2" t="s">
        <v>31</v>
      </c>
      <c r="K15" s="9">
        <v>0.3</v>
      </c>
      <c r="L15" s="2">
        <v>1.25</v>
      </c>
      <c r="M15" s="2">
        <v>1</v>
      </c>
      <c r="N15" s="2">
        <f>6/1.4</f>
        <v>4.2857142857142856</v>
      </c>
      <c r="O15" s="2" t="s">
        <v>52</v>
      </c>
      <c r="P15" s="2" t="s">
        <v>134</v>
      </c>
      <c r="Q15" s="2" t="s">
        <v>118</v>
      </c>
      <c r="R15" s="2" t="s">
        <v>118</v>
      </c>
      <c r="S15" s="2" t="s">
        <v>24</v>
      </c>
      <c r="T15" s="2"/>
      <c r="U15" s="2"/>
    </row>
    <row r="16" spans="1:21" x14ac:dyDescent="0.35">
      <c r="A16" s="2" t="s">
        <v>99</v>
      </c>
      <c r="B16" s="2" t="s">
        <v>141</v>
      </c>
      <c r="C16" s="2">
        <v>25</v>
      </c>
      <c r="D16" s="2" t="s">
        <v>47</v>
      </c>
      <c r="E16" s="2" t="s">
        <v>47</v>
      </c>
      <c r="F16" s="2" t="s">
        <v>21</v>
      </c>
      <c r="G16" s="2" t="s">
        <v>21</v>
      </c>
      <c r="H16" s="2">
        <v>-13</v>
      </c>
      <c r="I16" s="2" t="s">
        <v>126</v>
      </c>
      <c r="J16" s="2" t="s">
        <v>40</v>
      </c>
      <c r="K16" s="2" t="s">
        <v>106</v>
      </c>
      <c r="L16" s="2">
        <v>1</v>
      </c>
      <c r="M16" s="2">
        <v>1</v>
      </c>
      <c r="N16" s="2">
        <f>1.5/5</f>
        <v>0.3</v>
      </c>
      <c r="O16" s="2" t="s">
        <v>24</v>
      </c>
      <c r="P16" s="2" t="s">
        <v>102</v>
      </c>
      <c r="Q16" s="2" t="s">
        <v>32</v>
      </c>
      <c r="R16" s="2" t="s">
        <v>118</v>
      </c>
      <c r="S16" s="2" t="s">
        <v>108</v>
      </c>
      <c r="T16" s="2" t="s">
        <v>142</v>
      </c>
      <c r="U16" s="8">
        <v>25000</v>
      </c>
    </row>
    <row r="17" spans="1:21" x14ac:dyDescent="0.35">
      <c r="A17" s="2" t="s">
        <v>99</v>
      </c>
      <c r="B17" s="2" t="s">
        <v>143</v>
      </c>
      <c r="C17" s="2">
        <v>15</v>
      </c>
      <c r="D17" s="2" t="s">
        <v>47</v>
      </c>
      <c r="E17" s="2" t="s">
        <v>47</v>
      </c>
      <c r="F17" s="2" t="s">
        <v>21</v>
      </c>
      <c r="G17" s="2" t="s">
        <v>21</v>
      </c>
      <c r="H17" s="2">
        <v>-18</v>
      </c>
      <c r="I17" s="2" t="s">
        <v>101</v>
      </c>
      <c r="J17" s="2" t="s">
        <v>31</v>
      </c>
      <c r="K17" s="2" t="s">
        <v>106</v>
      </c>
      <c r="L17" s="2">
        <v>0.75</v>
      </c>
      <c r="M17" s="2">
        <v>0.75</v>
      </c>
      <c r="N17" s="2">
        <f>0.5/5</f>
        <v>0.1</v>
      </c>
      <c r="O17" s="2" t="s">
        <v>108</v>
      </c>
      <c r="P17" s="2" t="s">
        <v>102</v>
      </c>
      <c r="Q17" s="2" t="s">
        <v>128</v>
      </c>
      <c r="R17" s="2" t="s">
        <v>128</v>
      </c>
      <c r="S17" s="2"/>
      <c r="T17" s="2"/>
      <c r="U17" s="2"/>
    </row>
    <row r="18" spans="1:21" x14ac:dyDescent="0.35">
      <c r="A18" s="2" t="s">
        <v>99</v>
      </c>
      <c r="B18" s="2" t="s">
        <v>144</v>
      </c>
      <c r="C18" s="2">
        <v>20</v>
      </c>
      <c r="D18" s="2" t="s">
        <v>29</v>
      </c>
      <c r="E18" s="2" t="s">
        <v>29</v>
      </c>
      <c r="F18" s="2" t="s">
        <v>20</v>
      </c>
      <c r="G18" s="2" t="s">
        <v>21</v>
      </c>
      <c r="H18" s="2">
        <v>-15</v>
      </c>
      <c r="I18" s="2" t="s">
        <v>101</v>
      </c>
      <c r="J18" s="2" t="s">
        <v>31</v>
      </c>
      <c r="K18" s="5">
        <v>0.55000000000000004</v>
      </c>
      <c r="L18" s="2">
        <v>1</v>
      </c>
      <c r="M18" s="2">
        <v>1.75</v>
      </c>
      <c r="N18" s="2">
        <f>0.5/5</f>
        <v>0.1</v>
      </c>
      <c r="O18" s="2" t="s">
        <v>108</v>
      </c>
      <c r="P18" s="2" t="s">
        <v>102</v>
      </c>
      <c r="Q18" s="2" t="s">
        <v>103</v>
      </c>
      <c r="R18" s="2" t="s">
        <v>103</v>
      </c>
      <c r="S18" s="2" t="s">
        <v>24</v>
      </c>
      <c r="T18" s="2" t="s">
        <v>145</v>
      </c>
      <c r="U18" s="8">
        <v>41500</v>
      </c>
    </row>
    <row r="19" spans="1:21" x14ac:dyDescent="0.35">
      <c r="A19" s="2" t="s">
        <v>99</v>
      </c>
      <c r="B19" s="2" t="s">
        <v>146</v>
      </c>
      <c r="C19" s="2">
        <v>15</v>
      </c>
      <c r="D19" s="2" t="s">
        <v>147</v>
      </c>
      <c r="E19" s="2" t="s">
        <v>147</v>
      </c>
      <c r="F19" s="2" t="s">
        <v>20</v>
      </c>
      <c r="G19" s="2" t="s">
        <v>21</v>
      </c>
      <c r="H19" s="2">
        <v>-15</v>
      </c>
      <c r="I19" s="2" t="s">
        <v>101</v>
      </c>
      <c r="J19" s="2" t="s">
        <v>31</v>
      </c>
      <c r="K19" s="2" t="s">
        <v>106</v>
      </c>
      <c r="L19" s="2">
        <v>0.5</v>
      </c>
      <c r="M19" s="2">
        <v>0.5</v>
      </c>
      <c r="N19" s="4">
        <f>1/7</f>
        <v>0.14285714285714285</v>
      </c>
      <c r="O19" s="2" t="s">
        <v>108</v>
      </c>
      <c r="P19" s="2" t="s">
        <v>102</v>
      </c>
      <c r="Q19" s="2" t="s">
        <v>32</v>
      </c>
      <c r="R19" s="2" t="s">
        <v>32</v>
      </c>
      <c r="S19" s="2" t="s">
        <v>24</v>
      </c>
      <c r="T19" s="2" t="s">
        <v>148</v>
      </c>
      <c r="U19" s="8">
        <v>90000</v>
      </c>
    </row>
    <row r="20" spans="1:21" x14ac:dyDescent="0.35">
      <c r="A20" s="2" t="s">
        <v>99</v>
      </c>
      <c r="B20" s="2" t="s">
        <v>149</v>
      </c>
      <c r="C20" s="2">
        <v>30</v>
      </c>
      <c r="D20" s="2" t="s">
        <v>147</v>
      </c>
      <c r="E20" s="2" t="s">
        <v>147</v>
      </c>
      <c r="F20" s="2" t="s">
        <v>21</v>
      </c>
      <c r="G20" s="2" t="s">
        <v>21</v>
      </c>
      <c r="H20" s="2">
        <v>-5</v>
      </c>
      <c r="I20" s="2" t="s">
        <v>101</v>
      </c>
      <c r="J20" s="2" t="s">
        <v>31</v>
      </c>
      <c r="K20" s="2" t="s">
        <v>106</v>
      </c>
      <c r="L20" s="2">
        <v>1.5</v>
      </c>
      <c r="M20" s="2">
        <v>1.5</v>
      </c>
      <c r="N20" s="2">
        <v>0</v>
      </c>
      <c r="O20" s="2" t="s">
        <v>108</v>
      </c>
      <c r="P20" s="2" t="s">
        <v>102</v>
      </c>
      <c r="Q20" s="2" t="s">
        <v>118</v>
      </c>
      <c r="R20" s="2" t="s">
        <v>118</v>
      </c>
      <c r="S20" s="2" t="s">
        <v>24</v>
      </c>
      <c r="T20" s="2" t="s">
        <v>150</v>
      </c>
      <c r="U20" s="8">
        <v>25000</v>
      </c>
    </row>
    <row r="21" spans="1:21" x14ac:dyDescent="0.35">
      <c r="A21" s="2" t="s">
        <v>99</v>
      </c>
      <c r="B21" s="2" t="s">
        <v>151</v>
      </c>
      <c r="C21" s="2">
        <v>30</v>
      </c>
      <c r="D21" s="2" t="s">
        <v>147</v>
      </c>
      <c r="E21" s="2" t="s">
        <v>147</v>
      </c>
      <c r="F21" s="2" t="s">
        <v>21</v>
      </c>
      <c r="G21" s="2" t="s">
        <v>21</v>
      </c>
      <c r="H21" s="2">
        <v>-4</v>
      </c>
      <c r="I21" s="2" t="s">
        <v>101</v>
      </c>
      <c r="J21" s="2" t="s">
        <v>31</v>
      </c>
      <c r="K21" s="2" t="s">
        <v>106</v>
      </c>
      <c r="L21" s="2">
        <v>0.5</v>
      </c>
      <c r="M21" s="2">
        <v>0.5</v>
      </c>
      <c r="N21" s="2">
        <f>0.5/5</f>
        <v>0.1</v>
      </c>
      <c r="O21" s="2" t="s">
        <v>108</v>
      </c>
      <c r="P21" s="2" t="s">
        <v>102</v>
      </c>
      <c r="Q21" s="2" t="s">
        <v>118</v>
      </c>
      <c r="R21" s="2" t="s">
        <v>118</v>
      </c>
      <c r="S21" s="2" t="s">
        <v>108</v>
      </c>
      <c r="T21" s="2" t="s">
        <v>152</v>
      </c>
      <c r="U21" s="8">
        <v>25000</v>
      </c>
    </row>
    <row r="22" spans="1:21" x14ac:dyDescent="0.35">
      <c r="A22" s="2" t="s">
        <v>153</v>
      </c>
      <c r="B22" s="2" t="s">
        <v>154</v>
      </c>
      <c r="C22" s="2">
        <v>18</v>
      </c>
      <c r="D22" s="2" t="s">
        <v>29</v>
      </c>
      <c r="E22" s="2" t="s">
        <v>155</v>
      </c>
      <c r="F22" s="2" t="s">
        <v>20</v>
      </c>
      <c r="G22" s="2" t="s">
        <v>21</v>
      </c>
      <c r="H22" s="2">
        <v>-10</v>
      </c>
      <c r="I22" s="2" t="s">
        <v>101</v>
      </c>
      <c r="J22" s="2" t="s">
        <v>31</v>
      </c>
      <c r="K22" s="2" t="s">
        <v>106</v>
      </c>
      <c r="L22" s="2">
        <v>1.5</v>
      </c>
      <c r="M22" s="2">
        <v>1.5</v>
      </c>
      <c r="N22" s="3">
        <f>0.5/10</f>
        <v>0.05</v>
      </c>
      <c r="O22" s="2" t="s">
        <v>108</v>
      </c>
      <c r="P22" s="2" t="s">
        <v>107</v>
      </c>
      <c r="Q22" s="2" t="s">
        <v>32</v>
      </c>
      <c r="R22" s="2" t="s">
        <v>32</v>
      </c>
      <c r="S22" s="2" t="s">
        <v>108</v>
      </c>
      <c r="T22" s="2"/>
      <c r="U22" s="2"/>
    </row>
    <row r="23" spans="1:21" x14ac:dyDescent="0.35">
      <c r="A23" s="2" t="s">
        <v>153</v>
      </c>
      <c r="B23" s="2" t="s">
        <v>156</v>
      </c>
      <c r="C23" s="2">
        <v>28</v>
      </c>
      <c r="D23" s="2" t="s">
        <v>18</v>
      </c>
      <c r="E23" s="2" t="s">
        <v>18</v>
      </c>
      <c r="F23" s="2" t="s">
        <v>20</v>
      </c>
      <c r="G23" s="2" t="s">
        <v>20</v>
      </c>
      <c r="H23" s="2">
        <v>-11</v>
      </c>
      <c r="I23" s="2" t="s">
        <v>157</v>
      </c>
      <c r="J23" s="2" t="s">
        <v>40</v>
      </c>
      <c r="K23" s="2" t="s">
        <v>106</v>
      </c>
      <c r="L23" s="2">
        <v>0.5</v>
      </c>
      <c r="M23" s="2">
        <v>1</v>
      </c>
      <c r="N23" s="3">
        <f>2/5</f>
        <v>0.4</v>
      </c>
      <c r="O23" s="2" t="s">
        <v>24</v>
      </c>
      <c r="P23" s="2" t="s">
        <v>107</v>
      </c>
      <c r="Q23" s="2" t="s">
        <v>118</v>
      </c>
      <c r="R23" s="2" t="s">
        <v>118</v>
      </c>
      <c r="S23" s="2" t="s">
        <v>121</v>
      </c>
      <c r="T23" s="2" t="s">
        <v>158</v>
      </c>
      <c r="U23" s="8">
        <v>45000</v>
      </c>
    </row>
    <row r="24" spans="1:21" x14ac:dyDescent="0.35">
      <c r="A24" s="2" t="s">
        <v>153</v>
      </c>
      <c r="B24" s="2" t="s">
        <v>159</v>
      </c>
      <c r="C24" s="2">
        <v>30</v>
      </c>
      <c r="D24" s="2" t="s">
        <v>38</v>
      </c>
      <c r="E24" s="2" t="s">
        <v>160</v>
      </c>
      <c r="F24" s="2" t="s">
        <v>20</v>
      </c>
      <c r="G24" s="2" t="s">
        <v>81</v>
      </c>
      <c r="H24" s="2">
        <v>-34</v>
      </c>
      <c r="I24" s="2" t="s">
        <v>123</v>
      </c>
      <c r="J24" s="2" t="s">
        <v>40</v>
      </c>
      <c r="K24" s="5">
        <v>0.28000000000000003</v>
      </c>
      <c r="L24" s="2">
        <v>1.5</v>
      </c>
      <c r="M24" s="2">
        <v>1</v>
      </c>
      <c r="N24" s="3">
        <v>0.2</v>
      </c>
      <c r="O24" s="2" t="s">
        <v>108</v>
      </c>
      <c r="P24" s="2" t="s">
        <v>124</v>
      </c>
      <c r="Q24" s="2" t="s">
        <v>32</v>
      </c>
      <c r="R24" s="2" t="s">
        <v>161</v>
      </c>
      <c r="S24" s="2" t="s">
        <v>119</v>
      </c>
      <c r="T24" s="2" t="s">
        <v>162</v>
      </c>
      <c r="U24" s="8">
        <v>6000</v>
      </c>
    </row>
    <row r="25" spans="1:21" x14ac:dyDescent="0.35">
      <c r="A25" s="2" t="s">
        <v>153</v>
      </c>
      <c r="B25" s="2" t="s">
        <v>163</v>
      </c>
      <c r="C25" s="2">
        <v>40</v>
      </c>
      <c r="D25" s="2" t="s">
        <v>164</v>
      </c>
      <c r="E25" s="2" t="s">
        <v>39</v>
      </c>
      <c r="F25" s="2" t="s">
        <v>20</v>
      </c>
      <c r="G25" s="2" t="s">
        <v>81</v>
      </c>
      <c r="H25" s="2">
        <v>-3</v>
      </c>
      <c r="I25" s="2" t="s">
        <v>101</v>
      </c>
      <c r="J25" s="2" t="s">
        <v>31</v>
      </c>
      <c r="K25" s="2" t="s">
        <v>106</v>
      </c>
      <c r="L25" s="2">
        <v>1</v>
      </c>
      <c r="M25" s="2">
        <v>0.5</v>
      </c>
      <c r="N25" s="3">
        <f>1/10</f>
        <v>0.1</v>
      </c>
      <c r="O25" s="2" t="s">
        <v>108</v>
      </c>
      <c r="P25" s="2" t="s">
        <v>107</v>
      </c>
      <c r="Q25" s="2" t="s">
        <v>128</v>
      </c>
      <c r="R25" s="2" t="s">
        <v>128</v>
      </c>
      <c r="S25" s="2" t="s">
        <v>121</v>
      </c>
      <c r="T25" s="2" t="s">
        <v>165</v>
      </c>
      <c r="U25" s="8">
        <v>55000</v>
      </c>
    </row>
    <row r="26" spans="1:21" x14ac:dyDescent="0.35">
      <c r="A26" s="2" t="s">
        <v>153</v>
      </c>
      <c r="B26" s="2" t="s">
        <v>166</v>
      </c>
      <c r="C26" s="2">
        <v>25</v>
      </c>
      <c r="D26" s="2" t="s">
        <v>47</v>
      </c>
      <c r="E26" s="2" t="s">
        <v>47</v>
      </c>
      <c r="F26" s="2" t="s">
        <v>44</v>
      </c>
      <c r="G26" s="2" t="s">
        <v>44</v>
      </c>
      <c r="H26" s="2">
        <v>-15</v>
      </c>
      <c r="I26" s="2" t="s">
        <v>101</v>
      </c>
      <c r="J26" s="2" t="s">
        <v>31</v>
      </c>
      <c r="K26" s="2" t="s">
        <v>106</v>
      </c>
      <c r="L26" s="2">
        <v>0.5</v>
      </c>
      <c r="M26" s="2">
        <v>0.5</v>
      </c>
      <c r="N26" s="3">
        <f>0.3/6</f>
        <v>4.9999999999999996E-2</v>
      </c>
      <c r="O26" s="2" t="s">
        <v>108</v>
      </c>
      <c r="P26" s="2" t="s">
        <v>102</v>
      </c>
      <c r="Q26" s="2" t="s">
        <v>32</v>
      </c>
      <c r="R26" s="2" t="s">
        <v>32</v>
      </c>
      <c r="S26" s="2" t="s">
        <v>108</v>
      </c>
      <c r="T26" s="2" t="s">
        <v>167</v>
      </c>
      <c r="U26" s="8">
        <v>65000</v>
      </c>
    </row>
    <row r="27" spans="1:21" x14ac:dyDescent="0.35">
      <c r="A27" s="2" t="s">
        <v>153</v>
      </c>
      <c r="B27" s="2" t="s">
        <v>168</v>
      </c>
      <c r="C27" s="2">
        <v>15</v>
      </c>
      <c r="D27" s="2" t="s">
        <v>29</v>
      </c>
      <c r="E27" s="2" t="s">
        <v>29</v>
      </c>
      <c r="F27" s="2" t="s">
        <v>169</v>
      </c>
      <c r="G27" s="2" t="s">
        <v>21</v>
      </c>
      <c r="H27" s="2">
        <v>-20</v>
      </c>
      <c r="I27" s="2" t="s">
        <v>101</v>
      </c>
      <c r="J27" s="2" t="s">
        <v>31</v>
      </c>
      <c r="K27" s="5">
        <v>0.42</v>
      </c>
      <c r="L27" s="2">
        <v>2</v>
      </c>
      <c r="M27" s="2">
        <v>2.5</v>
      </c>
      <c r="N27" s="2">
        <f>2/8</f>
        <v>0.25</v>
      </c>
      <c r="O27" s="2" t="s">
        <v>108</v>
      </c>
      <c r="P27" s="2" t="s">
        <v>102</v>
      </c>
      <c r="Q27" s="2" t="s">
        <v>32</v>
      </c>
      <c r="R27" s="2" t="s">
        <v>32</v>
      </c>
      <c r="S27" s="2" t="s">
        <v>108</v>
      </c>
      <c r="T27" s="2" t="s">
        <v>170</v>
      </c>
      <c r="U27" s="8">
        <v>45000</v>
      </c>
    </row>
    <row r="28" spans="1:21" x14ac:dyDescent="0.35">
      <c r="A28" s="2" t="s">
        <v>153</v>
      </c>
      <c r="B28" s="2" t="s">
        <v>171</v>
      </c>
      <c r="C28" s="2">
        <v>20</v>
      </c>
      <c r="D28" s="2" t="s">
        <v>38</v>
      </c>
      <c r="E28" s="2" t="s">
        <v>38</v>
      </c>
      <c r="F28" s="2" t="s">
        <v>20</v>
      </c>
      <c r="G28" s="2" t="s">
        <v>20</v>
      </c>
      <c r="H28" s="2"/>
      <c r="I28" s="2" t="s">
        <v>101</v>
      </c>
      <c r="J28" s="2" t="s">
        <v>31</v>
      </c>
      <c r="K28" s="2" t="s">
        <v>106</v>
      </c>
      <c r="L28" s="2"/>
      <c r="M28" s="2"/>
      <c r="N28" s="2"/>
      <c r="O28" s="2" t="s">
        <v>108</v>
      </c>
      <c r="P28" s="2" t="s">
        <v>102</v>
      </c>
      <c r="Q28" s="2" t="s">
        <v>32</v>
      </c>
      <c r="R28" s="2" t="s">
        <v>32</v>
      </c>
      <c r="S28" s="2" t="s">
        <v>108</v>
      </c>
      <c r="T28" s="2" t="s">
        <v>172</v>
      </c>
      <c r="U28" s="8">
        <v>45001</v>
      </c>
    </row>
    <row r="29" spans="1:21" x14ac:dyDescent="0.35">
      <c r="A29" s="2" t="s">
        <v>153</v>
      </c>
      <c r="B29" s="2" t="s">
        <v>173</v>
      </c>
      <c r="C29" s="2">
        <v>20</v>
      </c>
      <c r="D29" s="2" t="s">
        <v>29</v>
      </c>
      <c r="E29" s="2" t="s">
        <v>29</v>
      </c>
      <c r="F29" s="2" t="s">
        <v>174</v>
      </c>
      <c r="G29" s="2" t="s">
        <v>174</v>
      </c>
      <c r="H29" s="2">
        <v>-25</v>
      </c>
      <c r="I29" s="2" t="s">
        <v>123</v>
      </c>
      <c r="J29" s="2" t="s">
        <v>40</v>
      </c>
      <c r="K29" s="5">
        <v>0.48</v>
      </c>
      <c r="L29" s="2">
        <v>1.5</v>
      </c>
      <c r="M29" s="2">
        <v>2</v>
      </c>
      <c r="N29" s="2">
        <f>2/8</f>
        <v>0.25</v>
      </c>
      <c r="O29" s="2" t="s">
        <v>108</v>
      </c>
      <c r="P29" s="2" t="s">
        <v>124</v>
      </c>
      <c r="Q29" s="2" t="s">
        <v>32</v>
      </c>
      <c r="R29" s="2" t="s">
        <v>161</v>
      </c>
      <c r="S29" s="2" t="s">
        <v>119</v>
      </c>
      <c r="T29" s="2" t="s">
        <v>175</v>
      </c>
      <c r="U29" s="8">
        <v>5000</v>
      </c>
    </row>
    <row r="30" spans="1:21" x14ac:dyDescent="0.35">
      <c r="A30" s="2" t="s">
        <v>153</v>
      </c>
      <c r="B30" s="2" t="s">
        <v>176</v>
      </c>
      <c r="C30" s="2">
        <v>20</v>
      </c>
      <c r="D30" s="2" t="s">
        <v>38</v>
      </c>
      <c r="E30" s="2" t="s">
        <v>160</v>
      </c>
      <c r="F30" s="2" t="s">
        <v>20</v>
      </c>
      <c r="G30" s="2" t="s">
        <v>81</v>
      </c>
      <c r="H30" s="2">
        <v>-18</v>
      </c>
      <c r="I30" s="2" t="s">
        <v>101</v>
      </c>
      <c r="J30" s="2" t="s">
        <v>31</v>
      </c>
      <c r="K30" s="5">
        <v>0.51</v>
      </c>
      <c r="L30" s="2">
        <v>1</v>
      </c>
      <c r="M30" s="2">
        <v>1.5</v>
      </c>
      <c r="N30" s="2">
        <f>1.5/6</f>
        <v>0.25</v>
      </c>
      <c r="O30" s="2" t="s">
        <v>108</v>
      </c>
      <c r="P30" s="2" t="s">
        <v>102</v>
      </c>
      <c r="Q30" s="2" t="s">
        <v>118</v>
      </c>
      <c r="R30" s="2" t="s">
        <v>32</v>
      </c>
      <c r="S30" s="2" t="s">
        <v>121</v>
      </c>
      <c r="T30" s="2" t="s">
        <v>177</v>
      </c>
      <c r="U30" s="8">
        <v>30000</v>
      </c>
    </row>
    <row r="31" spans="1:21" x14ac:dyDescent="0.35">
      <c r="A31" s="2" t="s">
        <v>153</v>
      </c>
      <c r="B31" s="2" t="s">
        <v>178</v>
      </c>
      <c r="C31" s="2">
        <v>25</v>
      </c>
      <c r="D31" s="2" t="s">
        <v>38</v>
      </c>
      <c r="E31" s="2" t="s">
        <v>38</v>
      </c>
      <c r="F31" s="2" t="s">
        <v>20</v>
      </c>
      <c r="G31" s="2" t="s">
        <v>20</v>
      </c>
      <c r="H31" s="2">
        <v>-19</v>
      </c>
      <c r="I31" s="2" t="s">
        <v>123</v>
      </c>
      <c r="J31" s="2" t="s">
        <v>40</v>
      </c>
      <c r="K31" s="5">
        <v>0.39</v>
      </c>
      <c r="L31" s="2">
        <v>0.5</v>
      </c>
      <c r="M31" s="2">
        <v>0.5</v>
      </c>
      <c r="N31" s="2">
        <f>4/10</f>
        <v>0.4</v>
      </c>
      <c r="O31" s="2" t="s">
        <v>24</v>
      </c>
      <c r="P31" s="2" t="s">
        <v>124</v>
      </c>
      <c r="Q31" s="2" t="s">
        <v>118</v>
      </c>
      <c r="R31" s="2" t="s">
        <v>118</v>
      </c>
      <c r="S31" s="2" t="s">
        <v>119</v>
      </c>
      <c r="T31" s="2" t="s">
        <v>175</v>
      </c>
      <c r="U31" s="8">
        <v>5000</v>
      </c>
    </row>
  </sheetData>
  <autoFilter ref="A1:U1" xr:uid="{8BD82584-2864-4A2F-B8D0-07D3538AB450}">
    <sortState xmlns:xlrd2="http://schemas.microsoft.com/office/spreadsheetml/2017/richdata2" ref="A2:U3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HONDURAS</vt:lpstr>
      <vt:lpstr>NICARAGUA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aquileo</dc:creator>
  <cp:lastModifiedBy>Aquileo Daniel Gonzalez de Leon Gomez (M22002)</cp:lastModifiedBy>
  <dcterms:created xsi:type="dcterms:W3CDTF">2023-01-31T22:25:11Z</dcterms:created>
  <dcterms:modified xsi:type="dcterms:W3CDTF">2023-01-31T22:27:20Z</dcterms:modified>
</cp:coreProperties>
</file>