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niversity\Summer 2020\TMG\GitHub_PORPOS\PORPOS-TMG\"/>
    </mc:Choice>
  </mc:AlternateContent>
  <xr:revisionPtr revIDLastSave="0" documentId="8_{C2F17718-223B-463A-BE44-4A4C962C6DF0}" xr6:coauthVersionLast="45" xr6:coauthVersionMax="45" xr10:uidLastSave="{00000000-0000-0000-0000-000000000000}"/>
  <bookViews>
    <workbookView xWindow="1152" yWindow="600" windowWidth="17460" windowHeight="12360" xr2:uid="{A4C005F1-23F0-4392-A5A5-9A45D25AA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13" i="1" l="1"/>
  <c r="Z14" i="1" s="1"/>
  <c r="Y13" i="1"/>
  <c r="X13" i="1"/>
  <c r="X14" i="1" s="1"/>
  <c r="W13" i="1"/>
  <c r="W14" i="1" s="1"/>
  <c r="V13" i="1"/>
  <c r="V14" i="1" s="1"/>
  <c r="U13" i="1"/>
  <c r="U14" i="1" s="1"/>
  <c r="T13" i="1"/>
  <c r="T14" i="1" s="1"/>
  <c r="AA12" i="1"/>
  <c r="AB12" i="1" s="1"/>
  <c r="AA11" i="1"/>
  <c r="AB11" i="1" s="1"/>
  <c r="AA10" i="1"/>
  <c r="AB10" i="1" s="1"/>
  <c r="AA9" i="1"/>
  <c r="AB9" i="1" s="1"/>
  <c r="AA8" i="1"/>
  <c r="AB8" i="1" s="1"/>
  <c r="AA7" i="1"/>
  <c r="AB7" i="1" s="1"/>
  <c r="AA6" i="1"/>
  <c r="AB6" i="1" s="1"/>
  <c r="J13" i="1"/>
  <c r="J14" i="1" s="1"/>
  <c r="I13" i="1"/>
  <c r="I14" i="1" s="1"/>
  <c r="H13" i="1"/>
  <c r="H14" i="1" s="1"/>
  <c r="G13" i="1"/>
  <c r="G14" i="1" s="1"/>
  <c r="F13" i="1"/>
  <c r="F14" i="1" s="1"/>
  <c r="E13" i="1"/>
  <c r="E14" i="1" s="1"/>
  <c r="D13" i="1"/>
  <c r="K12" i="1"/>
  <c r="L12" i="1" s="1"/>
  <c r="K11" i="1"/>
  <c r="L11" i="1" s="1"/>
  <c r="K10" i="1"/>
  <c r="K9" i="1"/>
  <c r="L9" i="1" s="1"/>
  <c r="K8" i="1"/>
  <c r="L8" i="1" s="1"/>
  <c r="K7" i="1"/>
  <c r="K6" i="1"/>
  <c r="L6" i="1" s="1"/>
  <c r="Y15" i="1" l="1"/>
  <c r="Y16" i="1" s="1"/>
  <c r="Z15" i="1"/>
  <c r="Z16" i="1" s="1"/>
  <c r="AD6" i="1"/>
  <c r="AA13" i="1"/>
  <c r="AD9" i="1" s="1"/>
  <c r="AD10" i="1" s="1"/>
  <c r="T15" i="1"/>
  <c r="T16" i="1" s="1"/>
  <c r="Y14" i="1"/>
  <c r="AD7" i="1" s="1"/>
  <c r="U15" i="1"/>
  <c r="U16" i="1" s="1"/>
  <c r="V15" i="1"/>
  <c r="V16" i="1" s="1"/>
  <c r="W15" i="1"/>
  <c r="W16" i="1" s="1"/>
  <c r="X15" i="1"/>
  <c r="X16" i="1" s="1"/>
  <c r="H15" i="1"/>
  <c r="H16" i="1" s="1"/>
  <c r="F15" i="1"/>
  <c r="F16" i="1" s="1"/>
  <c r="D15" i="1"/>
  <c r="D16" i="1" s="1"/>
  <c r="G15" i="1"/>
  <c r="G16" i="1" s="1"/>
  <c r="K13" i="1"/>
  <c r="N9" i="1" s="1"/>
  <c r="N10" i="1" s="1"/>
  <c r="L7" i="1"/>
  <c r="L10" i="1"/>
  <c r="I15" i="1"/>
  <c r="I16" i="1" s="1"/>
  <c r="J15" i="1"/>
  <c r="J16" i="1" s="1"/>
  <c r="D14" i="1"/>
  <c r="N7" i="1" s="1"/>
  <c r="E15" i="1"/>
  <c r="E16" i="1" s="1"/>
  <c r="AD8" i="1" l="1"/>
  <c r="N6" i="1"/>
  <c r="N8" i="1" s="1"/>
</calcChain>
</file>

<file path=xl/sharedStrings.xml><?xml version="1.0" encoding="utf-8"?>
<sst xmlns="http://schemas.openxmlformats.org/spreadsheetml/2006/main" count="60" uniqueCount="23">
  <si>
    <t>Obs\Pred</t>
  </si>
  <si>
    <t>SG</t>
  </si>
  <si>
    <t>SC</t>
  </si>
  <si>
    <t>MI</t>
  </si>
  <si>
    <t>YK</t>
  </si>
  <si>
    <t>YG</t>
  </si>
  <si>
    <t>RY</t>
  </si>
  <si>
    <t>OC</t>
  </si>
  <si>
    <t>Total</t>
  </si>
  <si>
    <t>Recall</t>
  </si>
  <si>
    <t>Value</t>
  </si>
  <si>
    <t>Stat</t>
  </si>
  <si>
    <t>Macro Recall</t>
  </si>
  <si>
    <t>Macro Precision</t>
  </si>
  <si>
    <t>Macro F1</t>
  </si>
  <si>
    <t>Accuracy</t>
  </si>
  <si>
    <t>Ave Prob Obs</t>
  </si>
  <si>
    <t>Precision</t>
  </si>
  <si>
    <t>Pred-Obs</t>
  </si>
  <si>
    <t>(P-O)/T</t>
  </si>
  <si>
    <t>Combined</t>
  </si>
  <si>
    <t xml:space="preserve">Proposed Logit + Closest School </t>
  </si>
  <si>
    <t xml:space="preserve">Eric Logit + Closest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</si>
</sst>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1" xfId="0" applyNumberFormat="1" applyBorder="1"/>
    <xf numFmtId="165" fontId="0" fillId="0" borderId="1" xfId="1" applyNumberFormat="1" applyFont="1" applyBorder="1"/>
    <xf numFmtId="164" fontId="0" fillId="3" borderId="1" xfId="0" applyNumberForma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6A49-56E2-414D-83B2-554388704F73}">
  <dimension ref="B2:AE16"/>
  <sheetViews>
    <sheetView tabSelected="1" topLeftCell="L1" workbookViewId="0">
      <selection activeCell="U19" sqref="U19"/>
    </sheetView>
  </sheetViews>
  <sheetFormatPr defaultRowHeight="14.4" x14ac:dyDescent="0.3"/>
  <cols>
    <col min="15" max="15" width="14.21875" bestFit="1" customWidth="1"/>
  </cols>
  <sheetData>
    <row r="2" spans="2:31" x14ac:dyDescent="0.3">
      <c r="B2" t="s">
        <v>21</v>
      </c>
      <c r="R2" t="s">
        <v>22</v>
      </c>
    </row>
    <row r="4" spans="2:31" x14ac:dyDescent="0.3">
      <c r="B4" t="s">
        <v>20</v>
      </c>
      <c r="R4" t="s">
        <v>20</v>
      </c>
    </row>
    <row r="5" spans="2:31" x14ac:dyDescent="0.3">
      <c r="C5" s="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N5" s="3" t="s">
        <v>10</v>
      </c>
      <c r="O5" s="3" t="s">
        <v>11</v>
      </c>
      <c r="S5" s="1" t="s">
        <v>0</v>
      </c>
      <c r="T5" s="2" t="s">
        <v>1</v>
      </c>
      <c r="U5" s="2" t="s">
        <v>2</v>
      </c>
      <c r="V5" s="2" t="s">
        <v>3</v>
      </c>
      <c r="W5" s="2" t="s">
        <v>4</v>
      </c>
      <c r="X5" s="2" t="s">
        <v>5</v>
      </c>
      <c r="Y5" s="2" t="s">
        <v>6</v>
      </c>
      <c r="Z5" s="2" t="s">
        <v>7</v>
      </c>
      <c r="AA5" s="2" t="s">
        <v>8</v>
      </c>
      <c r="AB5" s="2" t="s">
        <v>9</v>
      </c>
      <c r="AD5" s="3" t="s">
        <v>10</v>
      </c>
      <c r="AE5" s="3" t="s">
        <v>11</v>
      </c>
    </row>
    <row r="6" spans="2:31" x14ac:dyDescent="0.3">
      <c r="C6" s="2" t="s">
        <v>1</v>
      </c>
      <c r="D6" s="4">
        <v>2668.1123362698399</v>
      </c>
      <c r="E6" s="5">
        <v>259.297171925302</v>
      </c>
      <c r="F6" s="5">
        <v>315.61953934147999</v>
      </c>
      <c r="G6" s="5">
        <v>979.56271866615202</v>
      </c>
      <c r="H6" s="5">
        <v>92.651258798975704</v>
      </c>
      <c r="I6" s="5">
        <v>1393.0404565045999</v>
      </c>
      <c r="J6" s="5">
        <v>203.71651849365099</v>
      </c>
      <c r="K6" s="6">
        <f>SUM(D6:J6)</f>
        <v>5912.0000000000009</v>
      </c>
      <c r="L6" s="7">
        <f>D6/K6</f>
        <v>0.45130452237311225</v>
      </c>
      <c r="N6" s="8">
        <f>AVERAGE(L6:L12)</f>
        <v>0.22832332851370216</v>
      </c>
      <c r="O6" s="2" t="s">
        <v>12</v>
      </c>
      <c r="S6" s="2" t="s">
        <v>1</v>
      </c>
      <c r="T6" s="4">
        <v>2571.0957933012401</v>
      </c>
      <c r="U6" s="5">
        <v>296.105980269734</v>
      </c>
      <c r="V6" s="5">
        <v>318.94844333114003</v>
      </c>
      <c r="W6" s="5">
        <v>1116.0587942526599</v>
      </c>
      <c r="X6" s="5">
        <v>82.905456725117006</v>
      </c>
      <c r="Y6" s="5">
        <v>1358.7191017907501</v>
      </c>
      <c r="Z6" s="5">
        <v>168.166430329381</v>
      </c>
      <c r="AA6" s="6">
        <f>SUM(T6:Z6)</f>
        <v>5912.0000000000218</v>
      </c>
      <c r="AB6" s="7">
        <f>T6/AA6</f>
        <v>0.43489441699953157</v>
      </c>
      <c r="AD6" s="8">
        <f>AVERAGE(AB6:AB12)</f>
        <v>0.23121574586468949</v>
      </c>
      <c r="AE6" s="2" t="s">
        <v>12</v>
      </c>
    </row>
    <row r="7" spans="2:31" x14ac:dyDescent="0.3">
      <c r="C7" s="2" t="s">
        <v>2</v>
      </c>
      <c r="D7" s="5">
        <v>324.297379648873</v>
      </c>
      <c r="E7" s="4">
        <v>254.557648100292</v>
      </c>
      <c r="F7" s="5">
        <v>31.3777543947038</v>
      </c>
      <c r="G7" s="5">
        <v>226.30227570508299</v>
      </c>
      <c r="H7" s="5">
        <v>28.876514604268898</v>
      </c>
      <c r="I7" s="5">
        <v>183.88544376611699</v>
      </c>
      <c r="J7" s="5">
        <v>24.702983780657899</v>
      </c>
      <c r="K7" s="6">
        <f t="shared" ref="K7:K12" si="0">SUM(D7:J7)</f>
        <v>1073.9999999999955</v>
      </c>
      <c r="L7" s="7">
        <f>E7/K7</f>
        <v>0.23701829432057084</v>
      </c>
      <c r="N7" s="8">
        <f>AVERAGE(D14:J14)</f>
        <v>0.22627934042004805</v>
      </c>
      <c r="O7" s="2" t="s">
        <v>13</v>
      </c>
      <c r="S7" s="2" t="s">
        <v>2</v>
      </c>
      <c r="T7" s="5">
        <v>296.75958063647897</v>
      </c>
      <c r="U7" s="4">
        <v>278.10199613208101</v>
      </c>
      <c r="V7" s="5">
        <v>32.247914514246801</v>
      </c>
      <c r="W7" s="5">
        <v>252.622129980175</v>
      </c>
      <c r="X7" s="5">
        <v>24.723984643715401</v>
      </c>
      <c r="Y7" s="5">
        <v>170.13753696431499</v>
      </c>
      <c r="Z7" s="5">
        <v>19.406857128985699</v>
      </c>
      <c r="AA7" s="6">
        <f t="shared" ref="AA7:AA12" si="1">SUM(T7:Z7)</f>
        <v>1073.9999999999977</v>
      </c>
      <c r="AB7" s="7">
        <f>U7/AA7</f>
        <v>0.25894040608201269</v>
      </c>
      <c r="AD7" s="8">
        <f>AVERAGE(T14:Z14)</f>
        <v>0.22511534425672716</v>
      </c>
      <c r="AE7" s="2" t="s">
        <v>13</v>
      </c>
    </row>
    <row r="8" spans="2:31" x14ac:dyDescent="0.3">
      <c r="C8" s="2" t="s">
        <v>3</v>
      </c>
      <c r="D8" s="5">
        <v>276.54419407725197</v>
      </c>
      <c r="E8" s="5">
        <v>19.946055944072501</v>
      </c>
      <c r="F8" s="4">
        <v>270.33703371864402</v>
      </c>
      <c r="G8" s="5">
        <v>191.829366056141</v>
      </c>
      <c r="H8" s="5">
        <v>10.0142333203768</v>
      </c>
      <c r="I8" s="5">
        <v>139.07277072944299</v>
      </c>
      <c r="J8" s="5">
        <v>22.256346154067501</v>
      </c>
      <c r="K8" s="6">
        <f t="shared" si="0"/>
        <v>929.9999999999967</v>
      </c>
      <c r="L8" s="7">
        <f>F8/K8</f>
        <v>0.29068498249316665</v>
      </c>
      <c r="N8" s="9">
        <f>2*N6*N7/(N6+N7)</f>
        <v>0.22729673936920794</v>
      </c>
      <c r="O8" s="2" t="s">
        <v>14</v>
      </c>
      <c r="S8" s="2" t="s">
        <v>3</v>
      </c>
      <c r="T8" s="5">
        <v>258.74705283786398</v>
      </c>
      <c r="U8" s="5">
        <v>24.093242646205301</v>
      </c>
      <c r="V8" s="4">
        <v>268.94960203795301</v>
      </c>
      <c r="W8" s="5">
        <v>219.114035025665</v>
      </c>
      <c r="X8" s="5">
        <v>9.0511489904999696</v>
      </c>
      <c r="Y8" s="5">
        <v>132.20604314279501</v>
      </c>
      <c r="Z8" s="5">
        <v>17.838875319017198</v>
      </c>
      <c r="AA8" s="6">
        <f t="shared" si="1"/>
        <v>929.99999999999955</v>
      </c>
      <c r="AB8" s="7">
        <f>V8/AA8</f>
        <v>0.28919312047091739</v>
      </c>
      <c r="AD8" s="9">
        <f>2*AD6*AD7/(AD6+AD7)</f>
        <v>0.22812476885612348</v>
      </c>
      <c r="AE8" s="2" t="s">
        <v>14</v>
      </c>
    </row>
    <row r="9" spans="2:31" x14ac:dyDescent="0.3">
      <c r="C9" s="2" t="s">
        <v>4</v>
      </c>
      <c r="D9" s="5">
        <v>947.52070858401999</v>
      </c>
      <c r="E9" s="5">
        <v>176.67140488458199</v>
      </c>
      <c r="F9" s="5">
        <v>246.91751938731099</v>
      </c>
      <c r="G9" s="4">
        <v>1091.09701341956</v>
      </c>
      <c r="H9" s="5">
        <v>57.371603699203199</v>
      </c>
      <c r="I9" s="5">
        <v>492.28321020034502</v>
      </c>
      <c r="J9" s="5">
        <v>72.138539824958201</v>
      </c>
      <c r="K9" s="6">
        <f t="shared" si="0"/>
        <v>3083.9999999999791</v>
      </c>
      <c r="L9" s="7">
        <f>G9/K9</f>
        <v>0.35379280590777151</v>
      </c>
      <c r="N9" s="9">
        <f>SUM(D6,E7,F8,G9,H10,I11,J12)/K13</f>
        <v>0.33590064693990324</v>
      </c>
      <c r="O9" s="2" t="s">
        <v>15</v>
      </c>
      <c r="S9" s="2" t="s">
        <v>4</v>
      </c>
      <c r="T9" s="5">
        <v>876.59321626594306</v>
      </c>
      <c r="U9" s="5">
        <v>199.666646357427</v>
      </c>
      <c r="V9" s="5">
        <v>244.303006345862</v>
      </c>
      <c r="W9" s="4">
        <v>1194.4074943844801</v>
      </c>
      <c r="X9" s="5">
        <v>49.897951252579901</v>
      </c>
      <c r="Y9" s="5">
        <v>461.84085282697299</v>
      </c>
      <c r="Z9" s="5">
        <v>57.290832566727303</v>
      </c>
      <c r="AA9" s="6">
        <f t="shared" si="1"/>
        <v>3083.9999999999918</v>
      </c>
      <c r="AB9" s="7">
        <f>W9/AA9</f>
        <v>0.38729166484581168</v>
      </c>
      <c r="AD9" s="9">
        <f>SUM(T6,U7,V8,W9,X10,Y11,Z12)/AA13</f>
        <v>0.33603866689083867</v>
      </c>
      <c r="AE9" s="2" t="s">
        <v>15</v>
      </c>
    </row>
    <row r="10" spans="2:31" x14ac:dyDescent="0.3">
      <c r="C10" s="2" t="s">
        <v>5</v>
      </c>
      <c r="D10" s="5">
        <v>110.898092570654</v>
      </c>
      <c r="E10" s="5">
        <v>23.035301220006101</v>
      </c>
      <c r="F10" s="5">
        <v>21.772581972930499</v>
      </c>
      <c r="G10" s="5">
        <v>81.523425479153104</v>
      </c>
      <c r="H10" s="4">
        <v>8.4446313680679701</v>
      </c>
      <c r="I10" s="5">
        <v>60.976354817471197</v>
      </c>
      <c r="J10" s="5">
        <v>8.3496125717166692</v>
      </c>
      <c r="K10" s="6">
        <f t="shared" si="0"/>
        <v>314.99999999999955</v>
      </c>
      <c r="L10" s="7">
        <f>H10/K10</f>
        <v>2.6808353549422168E-2</v>
      </c>
      <c r="N10" s="9">
        <f>N9</f>
        <v>0.33590064693990324</v>
      </c>
      <c r="O10" s="2" t="s">
        <v>16</v>
      </c>
      <c r="S10" s="2" t="s">
        <v>5</v>
      </c>
      <c r="T10" s="5">
        <v>103.648103484898</v>
      </c>
      <c r="U10" s="5">
        <v>26.118193474081298</v>
      </c>
      <c r="V10" s="5">
        <v>21.7082807543405</v>
      </c>
      <c r="W10" s="5">
        <v>91.499398033155103</v>
      </c>
      <c r="X10" s="4">
        <v>7.5373681287443999</v>
      </c>
      <c r="Y10" s="5">
        <v>57.798322991928501</v>
      </c>
      <c r="Z10" s="5">
        <v>6.6903331328517801</v>
      </c>
      <c r="AA10" s="6">
        <f t="shared" si="1"/>
        <v>314.9999999999996</v>
      </c>
      <c r="AB10" s="7">
        <f>X10/AA10</f>
        <v>2.3928152789664793E-2</v>
      </c>
      <c r="AD10" s="9">
        <f>AD9</f>
        <v>0.33603866689083867</v>
      </c>
      <c r="AE10" s="2" t="s">
        <v>16</v>
      </c>
    </row>
    <row r="11" spans="2:31" x14ac:dyDescent="0.3">
      <c r="C11" s="2" t="s">
        <v>6</v>
      </c>
      <c r="D11" s="5">
        <v>1003.88082294215</v>
      </c>
      <c r="E11" s="5">
        <v>182.94804130079399</v>
      </c>
      <c r="F11" s="5">
        <v>219.61496958270999</v>
      </c>
      <c r="G11" s="5">
        <v>617.05643759484406</v>
      </c>
      <c r="H11" s="5">
        <v>50.212570435413397</v>
      </c>
      <c r="I11" s="4">
        <v>555.342142507934</v>
      </c>
      <c r="J11" s="5">
        <v>78.945015636151894</v>
      </c>
      <c r="K11" s="6">
        <f t="shared" si="0"/>
        <v>2707.9999999999973</v>
      </c>
      <c r="L11" s="7">
        <f>I11/K11</f>
        <v>0.20507464642095072</v>
      </c>
      <c r="S11" s="2" t="s">
        <v>6</v>
      </c>
      <c r="T11" s="5">
        <v>948.12693795592804</v>
      </c>
      <c r="U11" s="5">
        <v>206.65906842576001</v>
      </c>
      <c r="V11" s="5">
        <v>218.419205043956</v>
      </c>
      <c r="W11" s="5">
        <v>693.98978131830904</v>
      </c>
      <c r="X11" s="5">
        <v>44.305866875685098</v>
      </c>
      <c r="Y11" s="4">
        <v>532.50860338617201</v>
      </c>
      <c r="Z11" s="5">
        <v>63.9905369941877</v>
      </c>
      <c r="AA11" s="6">
        <f t="shared" si="1"/>
        <v>2707.9999999999982</v>
      </c>
      <c r="AB11" s="7">
        <f>Y11/AA11</f>
        <v>0.19664276343654813</v>
      </c>
    </row>
    <row r="12" spans="2:31" x14ac:dyDescent="0.3">
      <c r="C12" s="2" t="s">
        <v>7</v>
      </c>
      <c r="D12" s="5">
        <v>189.736171864673</v>
      </c>
      <c r="E12" s="5">
        <v>25.333949563302401</v>
      </c>
      <c r="F12" s="5">
        <v>29.064003408581499</v>
      </c>
      <c r="G12" s="5">
        <v>84.472936443692802</v>
      </c>
      <c r="H12" s="5">
        <v>7.5751614172674104</v>
      </c>
      <c r="I12" s="5">
        <v>103.539016290912</v>
      </c>
      <c r="J12" s="4">
        <v>15.278761011568999</v>
      </c>
      <c r="K12" s="6">
        <f t="shared" si="0"/>
        <v>454.99999999999807</v>
      </c>
      <c r="L12" s="7">
        <f>J12/K12</f>
        <v>3.3579694530921023E-2</v>
      </c>
      <c r="S12" s="2" t="s">
        <v>7</v>
      </c>
      <c r="T12" s="5">
        <v>181.73891956845</v>
      </c>
      <c r="U12" s="5">
        <v>28.656334159048701</v>
      </c>
      <c r="V12" s="5">
        <v>29.1843059217769</v>
      </c>
      <c r="W12" s="5">
        <v>95.615112999070107</v>
      </c>
      <c r="X12" s="5">
        <v>6.7174304939452698</v>
      </c>
      <c r="Y12" s="5">
        <v>100.520934982813</v>
      </c>
      <c r="Z12" s="4">
        <v>12.5669618748946</v>
      </c>
      <c r="AA12" s="6">
        <f t="shared" si="1"/>
        <v>454.99999999999858</v>
      </c>
      <c r="AB12" s="7">
        <f>Z12/AA12</f>
        <v>2.7619696428339866E-2</v>
      </c>
    </row>
    <row r="13" spans="2:31" x14ac:dyDescent="0.3">
      <c r="C13" s="2" t="s">
        <v>8</v>
      </c>
      <c r="D13" s="10">
        <f>SUM(D6:D12)</f>
        <v>5520.9897059574614</v>
      </c>
      <c r="E13" s="10">
        <f t="shared" ref="E13:J13" si="2">SUM(E6:E12)</f>
        <v>941.78957293835106</v>
      </c>
      <c r="F13" s="10">
        <f t="shared" si="2"/>
        <v>1134.7034018063609</v>
      </c>
      <c r="G13" s="10">
        <f t="shared" si="2"/>
        <v>3271.8441733646264</v>
      </c>
      <c r="H13" s="10">
        <f t="shared" si="2"/>
        <v>255.1459736435734</v>
      </c>
      <c r="I13" s="10">
        <f t="shared" si="2"/>
        <v>2928.139394816822</v>
      </c>
      <c r="J13" s="10">
        <f t="shared" si="2"/>
        <v>425.38777747277209</v>
      </c>
      <c r="K13" s="6">
        <f>SUM(K6:K12)</f>
        <v>14477.999999999965</v>
      </c>
      <c r="L13" s="5"/>
      <c r="S13" s="2" t="s">
        <v>8</v>
      </c>
      <c r="T13" s="10">
        <f>SUM(T6:T12)</f>
        <v>5236.7096040508013</v>
      </c>
      <c r="U13" s="10">
        <f t="shared" ref="U13:Z13" si="3">SUM(U6:U12)</f>
        <v>1059.4014614643374</v>
      </c>
      <c r="V13" s="10">
        <f t="shared" si="3"/>
        <v>1133.7607579492753</v>
      </c>
      <c r="W13" s="10">
        <f t="shared" si="3"/>
        <v>3663.3067459935146</v>
      </c>
      <c r="X13" s="10">
        <f t="shared" si="3"/>
        <v>225.13920711028703</v>
      </c>
      <c r="Y13" s="10">
        <f t="shared" si="3"/>
        <v>2813.7313960857464</v>
      </c>
      <c r="Z13" s="10">
        <f t="shared" si="3"/>
        <v>345.95082734604534</v>
      </c>
      <c r="AA13" s="6">
        <f>SUM(AA6:AA12)</f>
        <v>14478.000000000007</v>
      </c>
      <c r="AB13" s="5"/>
    </row>
    <row r="14" spans="2:31" x14ac:dyDescent="0.3">
      <c r="C14" s="2" t="s">
        <v>17</v>
      </c>
      <c r="D14" s="7">
        <f>D6/D13</f>
        <v>0.48326703695730411</v>
      </c>
      <c r="E14" s="7">
        <f>IFERROR(E7/E13, 0)</f>
        <v>0.27029142752778723</v>
      </c>
      <c r="F14" s="7">
        <f>IFERROR(F8/F13, 0)</f>
        <v>0.23824466665763772</v>
      </c>
      <c r="G14" s="7">
        <f>IFERROR(G9/G13, 0)</f>
        <v>0.33348073918126786</v>
      </c>
      <c r="H14" s="7">
        <f>IFERROR(H10/H13, 0)</f>
        <v>3.3097255063349394E-2</v>
      </c>
      <c r="I14" s="7">
        <f>IFERROR(I11/I13, 0)</f>
        <v>0.18965700317784051</v>
      </c>
      <c r="J14" s="7">
        <f>IFERROR(J12/J13, 0)</f>
        <v>3.5917254375149393E-2</v>
      </c>
      <c r="K14" s="5"/>
      <c r="L14" s="5"/>
      <c r="S14" s="2" t="s">
        <v>17</v>
      </c>
      <c r="T14" s="7">
        <f>T6/T13</f>
        <v>0.49097543833868429</v>
      </c>
      <c r="U14" s="7">
        <f>IFERROR(U7/U13, 0)</f>
        <v>0.26250860155288047</v>
      </c>
      <c r="V14" s="7">
        <f>IFERROR(V8/V13, 0)</f>
        <v>0.23721900776000035</v>
      </c>
      <c r="W14" s="7">
        <f>IFERROR(W9/W13, 0)</f>
        <v>0.32604626835871159</v>
      </c>
      <c r="X14" s="7">
        <f>IFERROR(X10/X13, 0)</f>
        <v>3.3478700691399937E-2</v>
      </c>
      <c r="Y14" s="7">
        <f>IFERROR(Y11/Y13, 0)</f>
        <v>0.18925353149449814</v>
      </c>
      <c r="Z14" s="7">
        <f>IFERROR(Z12/Z13, 0)</f>
        <v>3.6325861600915339E-2</v>
      </c>
      <c r="AA14" s="5"/>
      <c r="AB14" s="5"/>
    </row>
    <row r="15" spans="2:31" x14ac:dyDescent="0.3">
      <c r="C15" s="2" t="s">
        <v>18</v>
      </c>
      <c r="D15" s="5">
        <f>D13-K6</f>
        <v>-391.0102940425395</v>
      </c>
      <c r="E15" s="5">
        <f>E13-K7</f>
        <v>-132.2104270616444</v>
      </c>
      <c r="F15" s="5">
        <f>F13-K8</f>
        <v>204.70340180636424</v>
      </c>
      <c r="G15" s="5">
        <f>G13-K9</f>
        <v>187.8441733646473</v>
      </c>
      <c r="H15" s="5">
        <f>H13-K10</f>
        <v>-59.854026356426147</v>
      </c>
      <c r="I15" s="5">
        <f>I13-K11</f>
        <v>220.13939481682473</v>
      </c>
      <c r="J15" s="5">
        <f>J13-K12</f>
        <v>-29.612222527225981</v>
      </c>
      <c r="K15" s="5"/>
      <c r="L15" s="5"/>
      <c r="S15" s="2" t="s">
        <v>18</v>
      </c>
      <c r="T15" s="5">
        <f>T13-AA6</f>
        <v>-675.29039594922051</v>
      </c>
      <c r="U15" s="5">
        <f>U13-AA7</f>
        <v>-14.598538535660282</v>
      </c>
      <c r="V15" s="5">
        <f>V13-AA8</f>
        <v>203.76075794927578</v>
      </c>
      <c r="W15" s="5">
        <f>W13-AA9</f>
        <v>579.30674599352278</v>
      </c>
      <c r="X15" s="5">
        <f>X13-AA10</f>
        <v>-89.86079288971257</v>
      </c>
      <c r="Y15" s="5">
        <f>Y13-AA11</f>
        <v>105.7313960857482</v>
      </c>
      <c r="Z15" s="5">
        <f>Z13-AA12</f>
        <v>-109.04917265395324</v>
      </c>
      <c r="AA15" s="5"/>
      <c r="AB15" s="5"/>
    </row>
    <row r="16" spans="2:31" x14ac:dyDescent="0.3">
      <c r="C16" s="2" t="s">
        <v>19</v>
      </c>
      <c r="D16" s="7">
        <f>D15/$J13</f>
        <v>-0.91918554022762677</v>
      </c>
      <c r="E16" s="7">
        <f>E15/$J13</f>
        <v>-0.31079977860931096</v>
      </c>
      <c r="F16" s="7">
        <f>F15/$J13</f>
        <v>0.48121599314043939</v>
      </c>
      <c r="G16" s="7">
        <f>G15/$J13</f>
        <v>0.44158338182782109</v>
      </c>
      <c r="H16" s="7">
        <f>H15/$J13</f>
        <v>-0.1407046218206334</v>
      </c>
      <c r="I16" s="7">
        <f>I15/$J13</f>
        <v>0.51750286791189071</v>
      </c>
      <c r="J16" s="7">
        <f>J15/$J13</f>
        <v>-6.9612302222579442E-2</v>
      </c>
      <c r="K16" s="5"/>
      <c r="L16" s="5"/>
      <c r="S16" s="2" t="s">
        <v>19</v>
      </c>
      <c r="T16" s="7">
        <f>T15/$J13</f>
        <v>-1.5874701430330682</v>
      </c>
      <c r="U16" s="7">
        <f>U15/$J13</f>
        <v>-3.4318189916951E-2</v>
      </c>
      <c r="V16" s="7">
        <f>V15/$J13</f>
        <v>0.47900002947855724</v>
      </c>
      <c r="W16" s="7">
        <f>W15/$J13</f>
        <v>1.3618321368685837</v>
      </c>
      <c r="X16" s="7">
        <f>X15/$J13</f>
        <v>-0.21124441662046653</v>
      </c>
      <c r="Y16" s="7">
        <f>Y15/$J13</f>
        <v>0.2485529713944726</v>
      </c>
      <c r="Z16" s="7">
        <f>Z15/$J13</f>
        <v>-0.25635238817112738</v>
      </c>
      <c r="AA16" s="5"/>
      <c r="AB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Martinez Santos</dc:creator>
  <cp:lastModifiedBy>Gonzalo Martinez Santos</cp:lastModifiedBy>
  <dcterms:created xsi:type="dcterms:W3CDTF">2020-07-24T19:56:57Z</dcterms:created>
  <dcterms:modified xsi:type="dcterms:W3CDTF">2020-07-24T20:10:45Z</dcterms:modified>
</cp:coreProperties>
</file>