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defaultThemeVersion="124226"/>
  <bookViews>
    <workbookView xWindow="-165" yWindow="690" windowWidth="15765" windowHeight="11805" tabRatio="652" activeTab="3"/>
  </bookViews>
  <sheets>
    <sheet name="T1 Summary of Enrolment" sheetId="1" r:id="rId1"/>
    <sheet name="T2 Graduate Enrol" sheetId="16" r:id="rId2"/>
    <sheet name="T3 Enrol by Inst and Level" sheetId="4" r:id="rId3"/>
    <sheet name="T4 Enrol by Level and Prog" sheetId="20" r:id="rId4"/>
    <sheet name="T5 International Enrol" sheetId="12" r:id="rId5"/>
    <sheet name="T6 International Enrol by Prog " sheetId="14" r:id="rId6"/>
    <sheet name="T7 Enrolment by Gender" sheetId="21" r:id="rId7"/>
  </sheets>
  <definedNames>
    <definedName name="_xlnm.Print_Area" localSheetId="0">'T1 Summary of Enrolment'!$A$1:$K$84</definedName>
    <definedName name="_xlnm.Print_Area" localSheetId="2">'T3 Enrol by Inst and Level'!$A$1:$R$303</definedName>
    <definedName name="_xlnm.Print_Area" localSheetId="3">'T4 Enrol by Level and Prog'!$A$1:$R$63</definedName>
    <definedName name="_xlnm.Print_Area" localSheetId="5">'T6 International Enrol by Prog '!$A$1:$R$61</definedName>
    <definedName name="_xlnm.Print_Area" localSheetId="6">'T7 Enrolment by Gender'!$A$1:$K$63</definedName>
  </definedNames>
  <calcPr calcId="145621" concurrentCalc="0"/>
</workbook>
</file>

<file path=xl/calcChain.xml><?xml version="1.0" encoding="utf-8"?>
<calcChain xmlns="http://schemas.openxmlformats.org/spreadsheetml/2006/main">
  <c r="G17" i="21" l="1"/>
  <c r="H17" i="21"/>
  <c r="G18" i="21"/>
  <c r="H18" i="21"/>
  <c r="G19" i="21"/>
  <c r="H19" i="21"/>
  <c r="F18" i="21"/>
  <c r="F19" i="21"/>
  <c r="G35" i="21"/>
  <c r="H35" i="21"/>
  <c r="G36" i="21"/>
  <c r="H36" i="21"/>
  <c r="G37" i="21"/>
  <c r="H37" i="21"/>
  <c r="F36" i="21"/>
  <c r="F37" i="21"/>
  <c r="F35" i="21"/>
  <c r="E36" i="21"/>
  <c r="E37" i="21"/>
  <c r="C36" i="21"/>
  <c r="D36" i="21"/>
  <c r="C37" i="21"/>
  <c r="D37" i="21"/>
  <c r="B37" i="21"/>
  <c r="B36" i="21"/>
  <c r="E55" i="21"/>
  <c r="F55" i="21"/>
  <c r="G55" i="21"/>
  <c r="H55" i="21"/>
  <c r="E18" i="21"/>
  <c r="E19" i="21"/>
  <c r="E54" i="21"/>
  <c r="F54" i="21"/>
  <c r="G54" i="21"/>
  <c r="H54" i="21"/>
  <c r="G22" i="12"/>
  <c r="G23" i="12"/>
  <c r="F22" i="12"/>
  <c r="F23" i="12"/>
  <c r="E22" i="12"/>
  <c r="E23" i="12"/>
  <c r="D22" i="12"/>
  <c r="D23" i="12"/>
  <c r="H47" i="16"/>
  <c r="H24" i="16"/>
  <c r="D47" i="16"/>
  <c r="D24" i="16"/>
  <c r="D46" i="16"/>
  <c r="D23" i="16"/>
  <c r="H46" i="16"/>
  <c r="H23" i="16"/>
  <c r="T16" i="14"/>
  <c r="T6" i="14"/>
  <c r="T7" i="14"/>
  <c r="T8" i="14"/>
  <c r="T9" i="14"/>
  <c r="T10" i="14"/>
  <c r="T11" i="14"/>
  <c r="T12" i="14"/>
  <c r="T13" i="14"/>
  <c r="T14" i="14"/>
  <c r="S6" i="14"/>
  <c r="S7" i="14"/>
  <c r="S8" i="14"/>
  <c r="S9" i="14"/>
  <c r="S10" i="14"/>
  <c r="S11" i="14"/>
  <c r="S12" i="14"/>
  <c r="S13" i="14"/>
  <c r="S14" i="14"/>
  <c r="S16" i="14"/>
  <c r="S5" i="14"/>
  <c r="T5" i="14"/>
  <c r="T50" i="14"/>
  <c r="S31" i="14"/>
  <c r="T31" i="14"/>
  <c r="S50" i="14"/>
  <c r="C23" i="1"/>
  <c r="D23" i="1"/>
  <c r="E23" i="1"/>
  <c r="F23" i="1"/>
  <c r="G23" i="1"/>
  <c r="H23" i="1"/>
  <c r="C24" i="1"/>
  <c r="D24" i="1"/>
  <c r="E24" i="1"/>
  <c r="F24" i="1"/>
  <c r="G24" i="1"/>
  <c r="H24" i="1"/>
  <c r="B24" i="1"/>
  <c r="B23" i="1"/>
  <c r="B22" i="1"/>
  <c r="H69" i="1"/>
  <c r="H70" i="1"/>
  <c r="H46" i="1"/>
  <c r="H47" i="1"/>
  <c r="D70" i="1"/>
  <c r="S42" i="20"/>
  <c r="S43" i="20"/>
  <c r="S44" i="20"/>
  <c r="S45" i="20"/>
  <c r="S46" i="20"/>
  <c r="S47" i="20"/>
  <c r="S48" i="20"/>
  <c r="S49" i="20"/>
  <c r="S50" i="20"/>
  <c r="S52" i="20"/>
  <c r="S41" i="20"/>
  <c r="T52" i="20"/>
  <c r="T42" i="20"/>
  <c r="T43" i="20"/>
  <c r="T44" i="20"/>
  <c r="T45" i="20"/>
  <c r="T46" i="20"/>
  <c r="T47" i="20"/>
  <c r="T48" i="20"/>
  <c r="T49" i="20"/>
  <c r="T50" i="20"/>
  <c r="T41" i="20"/>
  <c r="D69" i="1"/>
  <c r="D47" i="1"/>
  <c r="D46" i="1"/>
  <c r="T199" i="4"/>
  <c r="T200" i="4"/>
  <c r="T201" i="4"/>
  <c r="T202" i="4"/>
  <c r="T203" i="4"/>
  <c r="T204" i="4"/>
  <c r="T205" i="4"/>
  <c r="T206" i="4"/>
  <c r="T207" i="4"/>
  <c r="T208" i="4"/>
  <c r="T209" i="4"/>
  <c r="T210" i="4"/>
  <c r="T211" i="4"/>
  <c r="T212" i="4"/>
  <c r="T213" i="4"/>
  <c r="T214" i="4"/>
  <c r="T215" i="4"/>
  <c r="T216" i="4"/>
  <c r="T217" i="4"/>
  <c r="T218" i="4"/>
  <c r="T219" i="4"/>
  <c r="T220" i="4"/>
  <c r="S204" i="4"/>
  <c r="S205" i="4"/>
  <c r="S206" i="4"/>
  <c r="S207" i="4"/>
  <c r="S208" i="4"/>
  <c r="S209" i="4"/>
  <c r="S210" i="4"/>
  <c r="S211" i="4"/>
  <c r="S212" i="4"/>
  <c r="S213" i="4"/>
  <c r="S214" i="4"/>
  <c r="S215" i="4"/>
  <c r="S216" i="4"/>
  <c r="S217" i="4"/>
  <c r="S218" i="4"/>
  <c r="S219" i="4"/>
  <c r="S220" i="4"/>
  <c r="S221" i="4"/>
  <c r="S199" i="4"/>
  <c r="S200" i="4"/>
  <c r="S201" i="4"/>
  <c r="S202" i="4"/>
  <c r="S203" i="4"/>
  <c r="S198" i="4"/>
  <c r="T198" i="4"/>
  <c r="S223" i="4"/>
  <c r="S6" i="4"/>
  <c r="S7" i="4"/>
  <c r="S8" i="4"/>
  <c r="S9" i="4"/>
  <c r="S10" i="4"/>
  <c r="S11" i="4"/>
  <c r="S12" i="4"/>
  <c r="S13" i="4"/>
  <c r="S14" i="4"/>
  <c r="S15" i="4"/>
  <c r="S16" i="4"/>
  <c r="S17" i="4"/>
  <c r="S18" i="4"/>
  <c r="S19" i="4"/>
  <c r="S20" i="4"/>
  <c r="S21" i="4"/>
  <c r="S22" i="4"/>
  <c r="S23" i="4"/>
  <c r="S24" i="4"/>
  <c r="S25" i="4"/>
  <c r="S26" i="4"/>
  <c r="S27" i="4"/>
  <c r="S28" i="4"/>
  <c r="S29" i="4"/>
  <c r="S31" i="4"/>
  <c r="T6" i="4"/>
  <c r="T7" i="4"/>
  <c r="T8" i="4"/>
  <c r="T9" i="4"/>
  <c r="T10" i="4"/>
  <c r="T11" i="4"/>
  <c r="T12" i="4"/>
  <c r="T13" i="4"/>
  <c r="T14" i="4"/>
  <c r="T15" i="4"/>
  <c r="T16" i="4"/>
  <c r="T17" i="4"/>
  <c r="T18" i="4"/>
  <c r="T19" i="4"/>
  <c r="T20" i="4"/>
  <c r="T21" i="4"/>
  <c r="T22" i="4"/>
  <c r="T23" i="4"/>
  <c r="T24" i="4"/>
  <c r="T25" i="4"/>
  <c r="T26" i="4"/>
  <c r="T27" i="4"/>
  <c r="T28" i="4"/>
  <c r="T31" i="4"/>
  <c r="T29" i="4"/>
  <c r="S127" i="4"/>
  <c r="T127" i="4"/>
  <c r="S125" i="4"/>
  <c r="T103" i="4"/>
  <c r="T104" i="4"/>
  <c r="T105" i="4"/>
  <c r="T106" i="4"/>
  <c r="T107" i="4"/>
  <c r="T108" i="4"/>
  <c r="T109" i="4"/>
  <c r="T110" i="4"/>
  <c r="T111" i="4"/>
  <c r="T112" i="4"/>
  <c r="T113" i="4"/>
  <c r="T114" i="4"/>
  <c r="T115" i="4"/>
  <c r="T116" i="4"/>
  <c r="T117" i="4"/>
  <c r="T118" i="4"/>
  <c r="T119" i="4"/>
  <c r="T120" i="4"/>
  <c r="T121" i="4"/>
  <c r="T122" i="4"/>
  <c r="T123" i="4"/>
  <c r="T124" i="4"/>
  <c r="T125" i="4"/>
  <c r="S103" i="4"/>
  <c r="S104" i="4"/>
  <c r="S105" i="4"/>
  <c r="S106" i="4"/>
  <c r="S107" i="4"/>
  <c r="S108" i="4"/>
  <c r="S109" i="4"/>
  <c r="S110" i="4"/>
  <c r="S111" i="4"/>
  <c r="S112" i="4"/>
  <c r="S113" i="4"/>
  <c r="S114" i="4"/>
  <c r="S115" i="4"/>
  <c r="S116" i="4"/>
  <c r="S117" i="4"/>
  <c r="S118" i="4"/>
  <c r="S119" i="4"/>
  <c r="S120" i="4"/>
  <c r="S121" i="4"/>
  <c r="S122" i="4"/>
  <c r="S123" i="4"/>
  <c r="S124" i="4"/>
  <c r="S102" i="4"/>
  <c r="T102" i="4"/>
  <c r="S71" i="4"/>
  <c r="S72" i="4"/>
  <c r="S73" i="4"/>
  <c r="S74" i="4"/>
  <c r="S75" i="4"/>
  <c r="S76" i="4"/>
  <c r="S77" i="4"/>
  <c r="S78" i="4"/>
  <c r="S79" i="4"/>
  <c r="S80" i="4"/>
  <c r="S81" i="4"/>
  <c r="S82" i="4"/>
  <c r="S83" i="4"/>
  <c r="S84" i="4"/>
  <c r="S85" i="4"/>
  <c r="S86" i="4"/>
  <c r="S87" i="4"/>
  <c r="S88" i="4"/>
  <c r="S89" i="4"/>
  <c r="S90" i="4"/>
  <c r="S91" i="4"/>
  <c r="S92" i="4"/>
  <c r="S93" i="4"/>
  <c r="S95" i="4"/>
  <c r="T71" i="4"/>
  <c r="T72" i="4"/>
  <c r="T73" i="4"/>
  <c r="T74" i="4"/>
  <c r="T75" i="4"/>
  <c r="T76" i="4"/>
  <c r="T77" i="4"/>
  <c r="T78" i="4"/>
  <c r="T79" i="4"/>
  <c r="T80" i="4"/>
  <c r="T81" i="4"/>
  <c r="T82" i="4"/>
  <c r="T83" i="4"/>
  <c r="T84" i="4"/>
  <c r="T85" i="4"/>
  <c r="T86" i="4"/>
  <c r="T87" i="4"/>
  <c r="T88" i="4"/>
  <c r="T89" i="4"/>
  <c r="T90" i="4"/>
  <c r="T91" i="4"/>
  <c r="T92" i="4"/>
  <c r="T93" i="4"/>
  <c r="T95" i="4"/>
  <c r="S38" i="4"/>
  <c r="S39" i="4"/>
  <c r="S40" i="4"/>
  <c r="S41" i="4"/>
  <c r="S42" i="4"/>
  <c r="S43" i="4"/>
  <c r="S44" i="4"/>
  <c r="S45" i="4"/>
  <c r="S46" i="4"/>
  <c r="S47" i="4"/>
  <c r="S48" i="4"/>
  <c r="S49" i="4"/>
  <c r="S50" i="4"/>
  <c r="S51" i="4"/>
  <c r="S52" i="4"/>
  <c r="S53" i="4"/>
  <c r="S54" i="4"/>
  <c r="S55" i="4"/>
  <c r="S56" i="4"/>
  <c r="S57" i="4"/>
  <c r="S58" i="4"/>
  <c r="S59" i="4"/>
  <c r="S60" i="4"/>
  <c r="S61" i="4"/>
  <c r="S63" i="4"/>
  <c r="T38" i="4"/>
  <c r="T39" i="4"/>
  <c r="T40" i="4"/>
  <c r="T41" i="4"/>
  <c r="T42" i="4"/>
  <c r="T43" i="4"/>
  <c r="T44" i="4"/>
  <c r="T45" i="4"/>
  <c r="T46" i="4"/>
  <c r="T47" i="4"/>
  <c r="T48" i="4"/>
  <c r="T49" i="4"/>
  <c r="T50" i="4"/>
  <c r="T51" i="4"/>
  <c r="T52" i="4"/>
  <c r="T53" i="4"/>
  <c r="T54" i="4"/>
  <c r="T55" i="4"/>
  <c r="T56" i="4"/>
  <c r="T57" i="4"/>
  <c r="T58" i="4"/>
  <c r="T59" i="4"/>
  <c r="T60" i="4"/>
  <c r="T61" i="4"/>
  <c r="T63" i="4"/>
  <c r="T223" i="4"/>
  <c r="S287" i="4"/>
  <c r="T287" i="4"/>
  <c r="S255" i="4"/>
  <c r="T255" i="4"/>
  <c r="S159" i="4"/>
  <c r="T159" i="4"/>
  <c r="S191" i="4"/>
  <c r="T191" i="4"/>
  <c r="R159" i="4"/>
  <c r="B71" i="4"/>
  <c r="B72" i="4"/>
  <c r="B73" i="4"/>
  <c r="B74" i="4"/>
  <c r="B75" i="4"/>
  <c r="B76" i="4"/>
  <c r="B77" i="4"/>
  <c r="B78" i="4"/>
  <c r="B79" i="4"/>
  <c r="B80" i="4"/>
  <c r="B81" i="4"/>
  <c r="B82" i="4"/>
  <c r="B83" i="4"/>
  <c r="B84" i="4"/>
  <c r="B85" i="4"/>
  <c r="B86" i="4"/>
  <c r="B87" i="4"/>
  <c r="B88" i="4"/>
  <c r="B89" i="4"/>
  <c r="B90" i="4"/>
  <c r="B91" i="4"/>
  <c r="B92" i="4"/>
  <c r="B93" i="4"/>
  <c r="B95" i="4"/>
  <c r="C71" i="4"/>
  <c r="C72" i="4"/>
  <c r="C73" i="4"/>
  <c r="C74" i="4"/>
  <c r="C75" i="4"/>
  <c r="C76" i="4"/>
  <c r="C77" i="4"/>
  <c r="C78" i="4"/>
  <c r="C79" i="4"/>
  <c r="C80" i="4"/>
  <c r="C81" i="4"/>
  <c r="C82" i="4"/>
  <c r="C83" i="4"/>
  <c r="C84" i="4"/>
  <c r="C85" i="4"/>
  <c r="C86" i="4"/>
  <c r="C87" i="4"/>
  <c r="C88" i="4"/>
  <c r="C89" i="4"/>
  <c r="C90" i="4"/>
  <c r="C91" i="4"/>
  <c r="C92" i="4"/>
  <c r="C93" i="4"/>
  <c r="C95" i="4"/>
  <c r="D71" i="4"/>
  <c r="D72" i="4"/>
  <c r="D73" i="4"/>
  <c r="D74" i="4"/>
  <c r="D75" i="4"/>
  <c r="D76" i="4"/>
  <c r="D77" i="4"/>
  <c r="D78" i="4"/>
  <c r="D79" i="4"/>
  <c r="D80" i="4"/>
  <c r="D81" i="4"/>
  <c r="D82" i="4"/>
  <c r="D83" i="4"/>
  <c r="D84" i="4"/>
  <c r="D85" i="4"/>
  <c r="D86" i="4"/>
  <c r="D87" i="4"/>
  <c r="D88" i="4"/>
  <c r="D89" i="4"/>
  <c r="D90" i="4"/>
  <c r="D91" i="4"/>
  <c r="D92" i="4"/>
  <c r="D93" i="4"/>
  <c r="D95" i="4"/>
  <c r="E71" i="4"/>
  <c r="E72" i="4"/>
  <c r="E73" i="4"/>
  <c r="E74" i="4"/>
  <c r="E75" i="4"/>
  <c r="E76" i="4"/>
  <c r="E77" i="4"/>
  <c r="E78" i="4"/>
  <c r="E79" i="4"/>
  <c r="E80" i="4"/>
  <c r="E81" i="4"/>
  <c r="E82" i="4"/>
  <c r="E83" i="4"/>
  <c r="E84" i="4"/>
  <c r="E85" i="4"/>
  <c r="E86" i="4"/>
  <c r="E87" i="4"/>
  <c r="E88" i="4"/>
  <c r="E89" i="4"/>
  <c r="E90" i="4"/>
  <c r="E91" i="4"/>
  <c r="E92" i="4"/>
  <c r="E93" i="4"/>
  <c r="E95" i="4"/>
  <c r="F71" i="4"/>
  <c r="F72" i="4"/>
  <c r="F73" i="4"/>
  <c r="F74" i="4"/>
  <c r="F75" i="4"/>
  <c r="F76" i="4"/>
  <c r="F77" i="4"/>
  <c r="F78" i="4"/>
  <c r="F79" i="4"/>
  <c r="F80" i="4"/>
  <c r="F81" i="4"/>
  <c r="F82" i="4"/>
  <c r="F83" i="4"/>
  <c r="F84" i="4"/>
  <c r="F85" i="4"/>
  <c r="F86" i="4"/>
  <c r="F87" i="4"/>
  <c r="F88" i="4"/>
  <c r="F89" i="4"/>
  <c r="F90" i="4"/>
  <c r="F91" i="4"/>
  <c r="F92" i="4"/>
  <c r="F93" i="4"/>
  <c r="F95" i="4"/>
  <c r="G71" i="4"/>
  <c r="G72" i="4"/>
  <c r="G73" i="4"/>
  <c r="G74" i="4"/>
  <c r="G75" i="4"/>
  <c r="G76" i="4"/>
  <c r="G77" i="4"/>
  <c r="G78" i="4"/>
  <c r="G79" i="4"/>
  <c r="G80" i="4"/>
  <c r="G81" i="4"/>
  <c r="G82" i="4"/>
  <c r="G83" i="4"/>
  <c r="G84" i="4"/>
  <c r="G85" i="4"/>
  <c r="G86" i="4"/>
  <c r="G87" i="4"/>
  <c r="G88" i="4"/>
  <c r="G89" i="4"/>
  <c r="G90" i="4"/>
  <c r="G91" i="4"/>
  <c r="G92" i="4"/>
  <c r="G93" i="4"/>
  <c r="G95" i="4"/>
  <c r="H71" i="4"/>
  <c r="H72" i="4"/>
  <c r="H73" i="4"/>
  <c r="H74" i="4"/>
  <c r="H75" i="4"/>
  <c r="H76" i="4"/>
  <c r="H77" i="4"/>
  <c r="H78" i="4"/>
  <c r="H79" i="4"/>
  <c r="H80" i="4"/>
  <c r="H81" i="4"/>
  <c r="H82" i="4"/>
  <c r="H83" i="4"/>
  <c r="H84" i="4"/>
  <c r="H85" i="4"/>
  <c r="H86" i="4"/>
  <c r="H87" i="4"/>
  <c r="H88" i="4"/>
  <c r="H89" i="4"/>
  <c r="H90" i="4"/>
  <c r="H91" i="4"/>
  <c r="H92" i="4"/>
  <c r="H93" i="4"/>
  <c r="H95" i="4"/>
  <c r="I71" i="4"/>
  <c r="I72" i="4"/>
  <c r="I73" i="4"/>
  <c r="I74" i="4"/>
  <c r="I75" i="4"/>
  <c r="I76" i="4"/>
  <c r="I77" i="4"/>
  <c r="I78" i="4"/>
  <c r="I79" i="4"/>
  <c r="I80" i="4"/>
  <c r="I81" i="4"/>
  <c r="I82" i="4"/>
  <c r="I83" i="4"/>
  <c r="I84" i="4"/>
  <c r="I85" i="4"/>
  <c r="I86" i="4"/>
  <c r="I87" i="4"/>
  <c r="I88" i="4"/>
  <c r="I89" i="4"/>
  <c r="I90" i="4"/>
  <c r="I91" i="4"/>
  <c r="I92" i="4"/>
  <c r="I93" i="4"/>
  <c r="I95" i="4"/>
  <c r="J71" i="4"/>
  <c r="J72" i="4"/>
  <c r="J73" i="4"/>
  <c r="J74" i="4"/>
  <c r="J75" i="4"/>
  <c r="J76" i="4"/>
  <c r="J77" i="4"/>
  <c r="J78" i="4"/>
  <c r="J79" i="4"/>
  <c r="J80" i="4"/>
  <c r="J81" i="4"/>
  <c r="J82" i="4"/>
  <c r="J83" i="4"/>
  <c r="J84" i="4"/>
  <c r="J85" i="4"/>
  <c r="J86" i="4"/>
  <c r="J87" i="4"/>
  <c r="J88" i="4"/>
  <c r="J89" i="4"/>
  <c r="J90" i="4"/>
  <c r="J91" i="4"/>
  <c r="J92" i="4"/>
  <c r="J93" i="4"/>
  <c r="J95" i="4"/>
  <c r="K71" i="4"/>
  <c r="K72" i="4"/>
  <c r="K73" i="4"/>
  <c r="K74" i="4"/>
  <c r="K75" i="4"/>
  <c r="K76" i="4"/>
  <c r="K77" i="4"/>
  <c r="K78" i="4"/>
  <c r="K79" i="4"/>
  <c r="K80" i="4"/>
  <c r="K81" i="4"/>
  <c r="K82" i="4"/>
  <c r="K83" i="4"/>
  <c r="K84" i="4"/>
  <c r="K85" i="4"/>
  <c r="K86" i="4"/>
  <c r="K87" i="4"/>
  <c r="K88" i="4"/>
  <c r="K89" i="4"/>
  <c r="K90" i="4"/>
  <c r="K91" i="4"/>
  <c r="K92" i="4"/>
  <c r="K93" i="4"/>
  <c r="K95" i="4"/>
  <c r="L71" i="4"/>
  <c r="L72" i="4"/>
  <c r="L73" i="4"/>
  <c r="L74" i="4"/>
  <c r="L75" i="4"/>
  <c r="L76" i="4"/>
  <c r="L77" i="4"/>
  <c r="L78" i="4"/>
  <c r="L79" i="4"/>
  <c r="L80" i="4"/>
  <c r="L81" i="4"/>
  <c r="L82" i="4"/>
  <c r="L83" i="4"/>
  <c r="L84" i="4"/>
  <c r="L85" i="4"/>
  <c r="L86" i="4"/>
  <c r="L87" i="4"/>
  <c r="L88" i="4"/>
  <c r="L89" i="4"/>
  <c r="L90" i="4"/>
  <c r="L91" i="4"/>
  <c r="L92" i="4"/>
  <c r="L93" i="4"/>
  <c r="L95" i="4"/>
  <c r="M71" i="4"/>
  <c r="M72" i="4"/>
  <c r="M73" i="4"/>
  <c r="M74" i="4"/>
  <c r="M75" i="4"/>
  <c r="M76" i="4"/>
  <c r="M77" i="4"/>
  <c r="M78" i="4"/>
  <c r="M79" i="4"/>
  <c r="M80" i="4"/>
  <c r="M81" i="4"/>
  <c r="M82" i="4"/>
  <c r="M83" i="4"/>
  <c r="M84" i="4"/>
  <c r="M85" i="4"/>
  <c r="M86" i="4"/>
  <c r="M87" i="4"/>
  <c r="M88" i="4"/>
  <c r="M89" i="4"/>
  <c r="M90" i="4"/>
  <c r="M91" i="4"/>
  <c r="M92" i="4"/>
  <c r="M93" i="4"/>
  <c r="M95" i="4"/>
  <c r="N71" i="4"/>
  <c r="N72" i="4"/>
  <c r="N73" i="4"/>
  <c r="N74" i="4"/>
  <c r="N75" i="4"/>
  <c r="N76" i="4"/>
  <c r="N77" i="4"/>
  <c r="N78" i="4"/>
  <c r="N79" i="4"/>
  <c r="N80" i="4"/>
  <c r="N81" i="4"/>
  <c r="N82" i="4"/>
  <c r="N83" i="4"/>
  <c r="N84" i="4"/>
  <c r="N85" i="4"/>
  <c r="N86" i="4"/>
  <c r="N87" i="4"/>
  <c r="N88" i="4"/>
  <c r="N89" i="4"/>
  <c r="N90" i="4"/>
  <c r="N91" i="4"/>
  <c r="N92" i="4"/>
  <c r="N93" i="4"/>
  <c r="N95" i="4"/>
  <c r="O71" i="4"/>
  <c r="O72" i="4"/>
  <c r="O73" i="4"/>
  <c r="O74" i="4"/>
  <c r="O75" i="4"/>
  <c r="O76" i="4"/>
  <c r="O77" i="4"/>
  <c r="O78" i="4"/>
  <c r="O79" i="4"/>
  <c r="O80" i="4"/>
  <c r="O81" i="4"/>
  <c r="O82" i="4"/>
  <c r="O83" i="4"/>
  <c r="O84" i="4"/>
  <c r="O85" i="4"/>
  <c r="O86" i="4"/>
  <c r="O87" i="4"/>
  <c r="O88" i="4"/>
  <c r="O89" i="4"/>
  <c r="O90" i="4"/>
  <c r="O91" i="4"/>
  <c r="O92" i="4"/>
  <c r="O93" i="4"/>
  <c r="O95" i="4"/>
  <c r="P71" i="4"/>
  <c r="P72" i="4"/>
  <c r="P73" i="4"/>
  <c r="P74" i="4"/>
  <c r="P75" i="4"/>
  <c r="P76" i="4"/>
  <c r="P77" i="4"/>
  <c r="P78" i="4"/>
  <c r="P79" i="4"/>
  <c r="P80" i="4"/>
  <c r="P81" i="4"/>
  <c r="P82" i="4"/>
  <c r="P83" i="4"/>
  <c r="P84" i="4"/>
  <c r="P85" i="4"/>
  <c r="P86" i="4"/>
  <c r="P87" i="4"/>
  <c r="P88" i="4"/>
  <c r="P89" i="4"/>
  <c r="P90" i="4"/>
  <c r="P91" i="4"/>
  <c r="P92" i="4"/>
  <c r="P93" i="4"/>
  <c r="P95" i="4"/>
  <c r="Q71" i="4"/>
  <c r="Q72" i="4"/>
  <c r="Q73" i="4"/>
  <c r="Q74" i="4"/>
  <c r="Q75" i="4"/>
  <c r="Q76" i="4"/>
  <c r="Q77" i="4"/>
  <c r="Q78" i="4"/>
  <c r="Q79" i="4"/>
  <c r="Q80" i="4"/>
  <c r="Q81" i="4"/>
  <c r="Q82" i="4"/>
  <c r="Q83" i="4"/>
  <c r="Q84" i="4"/>
  <c r="Q85" i="4"/>
  <c r="Q86" i="4"/>
  <c r="Q87" i="4"/>
  <c r="Q88" i="4"/>
  <c r="Q89" i="4"/>
  <c r="Q90" i="4"/>
  <c r="Q91" i="4"/>
  <c r="Q92" i="4"/>
  <c r="Q93" i="4"/>
  <c r="Q95" i="4"/>
  <c r="R71" i="4"/>
  <c r="R72" i="4"/>
  <c r="R73" i="4"/>
  <c r="R74" i="4"/>
  <c r="R75" i="4"/>
  <c r="R76" i="4"/>
  <c r="R77" i="4"/>
  <c r="R78" i="4"/>
  <c r="R79" i="4"/>
  <c r="R80" i="4"/>
  <c r="R81" i="4"/>
  <c r="R82" i="4"/>
  <c r="R83" i="4"/>
  <c r="R84" i="4"/>
  <c r="R85" i="4"/>
  <c r="R86" i="4"/>
  <c r="R87" i="4"/>
  <c r="R88" i="4"/>
  <c r="R89" i="4"/>
  <c r="R90" i="4"/>
  <c r="R91" i="4"/>
  <c r="R92" i="4"/>
  <c r="R93" i="4"/>
  <c r="R95" i="4"/>
  <c r="C103" i="4"/>
  <c r="C104" i="4"/>
  <c r="C105" i="4"/>
  <c r="C106" i="4"/>
  <c r="C107" i="4"/>
  <c r="C108" i="4"/>
  <c r="C109" i="4"/>
  <c r="C110" i="4"/>
  <c r="C111" i="4"/>
  <c r="C113" i="4"/>
  <c r="C115" i="4"/>
  <c r="C116" i="4"/>
  <c r="C117" i="4"/>
  <c r="C118" i="4"/>
  <c r="C119" i="4"/>
  <c r="C120" i="4"/>
  <c r="C121" i="4"/>
  <c r="C122" i="4"/>
  <c r="C123" i="4"/>
  <c r="C124" i="4"/>
  <c r="C125" i="4"/>
  <c r="C127" i="4"/>
  <c r="C199" i="4"/>
  <c r="C200" i="4"/>
  <c r="C201" i="4"/>
  <c r="C202" i="4"/>
  <c r="C203" i="4"/>
  <c r="C204" i="4"/>
  <c r="C205" i="4"/>
  <c r="C206" i="4"/>
  <c r="C207" i="4"/>
  <c r="C209" i="4"/>
  <c r="C211" i="4"/>
  <c r="C212" i="4"/>
  <c r="C213" i="4"/>
  <c r="C214" i="4"/>
  <c r="C215" i="4"/>
  <c r="C216" i="4"/>
  <c r="C217" i="4"/>
  <c r="C218" i="4"/>
  <c r="C219" i="4"/>
  <c r="C220" i="4"/>
  <c r="C221" i="4"/>
  <c r="C223" i="4"/>
  <c r="D103" i="4"/>
  <c r="D104" i="4"/>
  <c r="D105" i="4"/>
  <c r="D106" i="4"/>
  <c r="D107" i="4"/>
  <c r="D108" i="4"/>
  <c r="D109" i="4"/>
  <c r="D110" i="4"/>
  <c r="D111" i="4"/>
  <c r="D113" i="4"/>
  <c r="D115" i="4"/>
  <c r="D116" i="4"/>
  <c r="D117" i="4"/>
  <c r="D118" i="4"/>
  <c r="D119" i="4"/>
  <c r="D120" i="4"/>
  <c r="D121" i="4"/>
  <c r="D122" i="4"/>
  <c r="D123" i="4"/>
  <c r="D124" i="4"/>
  <c r="D125" i="4"/>
  <c r="D127" i="4"/>
  <c r="D199" i="4"/>
  <c r="D200" i="4"/>
  <c r="D201" i="4"/>
  <c r="D202" i="4"/>
  <c r="D203" i="4"/>
  <c r="D204" i="4"/>
  <c r="D205" i="4"/>
  <c r="D206" i="4"/>
  <c r="D207" i="4"/>
  <c r="D209" i="4"/>
  <c r="D211" i="4"/>
  <c r="D212" i="4"/>
  <c r="D213" i="4"/>
  <c r="D214" i="4"/>
  <c r="D215" i="4"/>
  <c r="D216" i="4"/>
  <c r="D217" i="4"/>
  <c r="D218" i="4"/>
  <c r="D219" i="4"/>
  <c r="D220" i="4"/>
  <c r="D221" i="4"/>
  <c r="D223" i="4"/>
  <c r="E103" i="4"/>
  <c r="E104" i="4"/>
  <c r="E105" i="4"/>
  <c r="E106" i="4"/>
  <c r="E107" i="4"/>
  <c r="E108" i="4"/>
  <c r="E109" i="4"/>
  <c r="E110" i="4"/>
  <c r="E111" i="4"/>
  <c r="E113" i="4"/>
  <c r="E114" i="4"/>
  <c r="E115" i="4"/>
  <c r="E116" i="4"/>
  <c r="E117" i="4"/>
  <c r="E118" i="4"/>
  <c r="E119" i="4"/>
  <c r="E120" i="4"/>
  <c r="E121" i="4"/>
  <c r="E122" i="4"/>
  <c r="E123" i="4"/>
  <c r="E124" i="4"/>
  <c r="E125" i="4"/>
  <c r="E127" i="4"/>
  <c r="E199" i="4"/>
  <c r="E200" i="4"/>
  <c r="E201" i="4"/>
  <c r="E202" i="4"/>
  <c r="E203" i="4"/>
  <c r="E204" i="4"/>
  <c r="E205" i="4"/>
  <c r="E206" i="4"/>
  <c r="E207" i="4"/>
  <c r="E209" i="4"/>
  <c r="E210" i="4"/>
  <c r="E211" i="4"/>
  <c r="E212" i="4"/>
  <c r="E213" i="4"/>
  <c r="E214" i="4"/>
  <c r="E215" i="4"/>
  <c r="E216" i="4"/>
  <c r="E217" i="4"/>
  <c r="E218" i="4"/>
  <c r="E219" i="4"/>
  <c r="E220" i="4"/>
  <c r="E221" i="4"/>
  <c r="E223" i="4"/>
  <c r="F103" i="4"/>
  <c r="F104" i="4"/>
  <c r="F105" i="4"/>
  <c r="F106" i="4"/>
  <c r="F107" i="4"/>
  <c r="F108" i="4"/>
  <c r="F109" i="4"/>
  <c r="F110" i="4"/>
  <c r="F111" i="4"/>
  <c r="F113" i="4"/>
  <c r="F114" i="4"/>
  <c r="F115" i="4"/>
  <c r="F116" i="4"/>
  <c r="F117" i="4"/>
  <c r="F118" i="4"/>
  <c r="F119" i="4"/>
  <c r="F120" i="4"/>
  <c r="F121" i="4"/>
  <c r="F122" i="4"/>
  <c r="F123" i="4"/>
  <c r="F124" i="4"/>
  <c r="F125" i="4"/>
  <c r="F127" i="4"/>
  <c r="F199" i="4"/>
  <c r="F200" i="4"/>
  <c r="F201" i="4"/>
  <c r="F202" i="4"/>
  <c r="F203" i="4"/>
  <c r="F204" i="4"/>
  <c r="F205" i="4"/>
  <c r="F206" i="4"/>
  <c r="F207" i="4"/>
  <c r="F209" i="4"/>
  <c r="F210" i="4"/>
  <c r="F211" i="4"/>
  <c r="F212" i="4"/>
  <c r="F213" i="4"/>
  <c r="F214" i="4"/>
  <c r="F215" i="4"/>
  <c r="F216" i="4"/>
  <c r="F217" i="4"/>
  <c r="F218" i="4"/>
  <c r="F219" i="4"/>
  <c r="F220" i="4"/>
  <c r="F221" i="4"/>
  <c r="F223" i="4"/>
  <c r="G103" i="4"/>
  <c r="G104" i="4"/>
  <c r="G105" i="4"/>
  <c r="G106" i="4"/>
  <c r="G107" i="4"/>
  <c r="G108" i="4"/>
  <c r="G109" i="4"/>
  <c r="G110" i="4"/>
  <c r="G111" i="4"/>
  <c r="G112" i="4"/>
  <c r="G113" i="4"/>
  <c r="G114" i="4"/>
  <c r="G115" i="4"/>
  <c r="G116" i="4"/>
  <c r="G117" i="4"/>
  <c r="G118" i="4"/>
  <c r="G119" i="4"/>
  <c r="G120" i="4"/>
  <c r="G121" i="4"/>
  <c r="G122" i="4"/>
  <c r="G123" i="4"/>
  <c r="G124" i="4"/>
  <c r="G125" i="4"/>
  <c r="G127" i="4"/>
  <c r="G199" i="4"/>
  <c r="G200" i="4"/>
  <c r="G201" i="4"/>
  <c r="G202" i="4"/>
  <c r="G203" i="4"/>
  <c r="G204" i="4"/>
  <c r="G205" i="4"/>
  <c r="G206" i="4"/>
  <c r="G207" i="4"/>
  <c r="G209" i="4"/>
  <c r="G210" i="4"/>
  <c r="G211" i="4"/>
  <c r="G212" i="4"/>
  <c r="G213" i="4"/>
  <c r="G214" i="4"/>
  <c r="G215" i="4"/>
  <c r="G216" i="4"/>
  <c r="G217" i="4"/>
  <c r="G218" i="4"/>
  <c r="G219" i="4"/>
  <c r="G220" i="4"/>
  <c r="G221" i="4"/>
  <c r="G223" i="4"/>
  <c r="H103" i="4"/>
  <c r="H104" i="4"/>
  <c r="H105" i="4"/>
  <c r="H106" i="4"/>
  <c r="H107" i="4"/>
  <c r="H108" i="4"/>
  <c r="H109" i="4"/>
  <c r="H110" i="4"/>
  <c r="H111" i="4"/>
  <c r="H112" i="4"/>
  <c r="H113" i="4"/>
  <c r="H114" i="4"/>
  <c r="H115" i="4"/>
  <c r="H116" i="4"/>
  <c r="H117" i="4"/>
  <c r="H118" i="4"/>
  <c r="H119" i="4"/>
  <c r="H120" i="4"/>
  <c r="H121" i="4"/>
  <c r="H122" i="4"/>
  <c r="H123" i="4"/>
  <c r="H124" i="4"/>
  <c r="H125" i="4"/>
  <c r="H127" i="4"/>
  <c r="H199" i="4"/>
  <c r="H200" i="4"/>
  <c r="H201" i="4"/>
  <c r="H202" i="4"/>
  <c r="H203" i="4"/>
  <c r="H204" i="4"/>
  <c r="H205" i="4"/>
  <c r="H206" i="4"/>
  <c r="H207" i="4"/>
  <c r="H209" i="4"/>
  <c r="H210" i="4"/>
  <c r="H211" i="4"/>
  <c r="H212" i="4"/>
  <c r="H213" i="4"/>
  <c r="H214" i="4"/>
  <c r="H215" i="4"/>
  <c r="H216" i="4"/>
  <c r="H217" i="4"/>
  <c r="H218" i="4"/>
  <c r="H219" i="4"/>
  <c r="H220" i="4"/>
  <c r="H221" i="4"/>
  <c r="H223" i="4"/>
  <c r="I103" i="4"/>
  <c r="I104" i="4"/>
  <c r="I105" i="4"/>
  <c r="I106" i="4"/>
  <c r="I107" i="4"/>
  <c r="I108" i="4"/>
  <c r="I109" i="4"/>
  <c r="I110" i="4"/>
  <c r="I111" i="4"/>
  <c r="I112" i="4"/>
  <c r="I113" i="4"/>
  <c r="I114" i="4"/>
  <c r="I115" i="4"/>
  <c r="I116" i="4"/>
  <c r="I117" i="4"/>
  <c r="I118" i="4"/>
  <c r="I119" i="4"/>
  <c r="I120" i="4"/>
  <c r="I121" i="4"/>
  <c r="I122" i="4"/>
  <c r="I123" i="4"/>
  <c r="I124" i="4"/>
  <c r="I125" i="4"/>
  <c r="I127" i="4"/>
  <c r="I199" i="4"/>
  <c r="I200" i="4"/>
  <c r="I201" i="4"/>
  <c r="I202" i="4"/>
  <c r="I203" i="4"/>
  <c r="I204" i="4"/>
  <c r="I205" i="4"/>
  <c r="I206" i="4"/>
  <c r="I207" i="4"/>
  <c r="I209" i="4"/>
  <c r="I210" i="4"/>
  <c r="I211" i="4"/>
  <c r="I212" i="4"/>
  <c r="I213" i="4"/>
  <c r="I214" i="4"/>
  <c r="I215" i="4"/>
  <c r="I216" i="4"/>
  <c r="I217" i="4"/>
  <c r="I218" i="4"/>
  <c r="I219" i="4"/>
  <c r="I220" i="4"/>
  <c r="I221" i="4"/>
  <c r="I223" i="4"/>
  <c r="J103" i="4"/>
  <c r="J104" i="4"/>
  <c r="J105" i="4"/>
  <c r="J106" i="4"/>
  <c r="J107" i="4"/>
  <c r="J108" i="4"/>
  <c r="J109" i="4"/>
  <c r="J110" i="4"/>
  <c r="J111" i="4"/>
  <c r="J112" i="4"/>
  <c r="J113" i="4"/>
  <c r="J114" i="4"/>
  <c r="J115" i="4"/>
  <c r="J116" i="4"/>
  <c r="J117" i="4"/>
  <c r="J118" i="4"/>
  <c r="J119" i="4"/>
  <c r="J120" i="4"/>
  <c r="J121" i="4"/>
  <c r="J122" i="4"/>
  <c r="J123" i="4"/>
  <c r="J124" i="4"/>
  <c r="J125" i="4"/>
  <c r="J127" i="4"/>
  <c r="J199" i="4"/>
  <c r="J200" i="4"/>
  <c r="J201" i="4"/>
  <c r="J202" i="4"/>
  <c r="J203" i="4"/>
  <c r="J204" i="4"/>
  <c r="J205" i="4"/>
  <c r="J206" i="4"/>
  <c r="J207" i="4"/>
  <c r="J209" i="4"/>
  <c r="J210" i="4"/>
  <c r="J211" i="4"/>
  <c r="J212" i="4"/>
  <c r="J213" i="4"/>
  <c r="J214" i="4"/>
  <c r="J215" i="4"/>
  <c r="J216" i="4"/>
  <c r="J217" i="4"/>
  <c r="J218" i="4"/>
  <c r="J219" i="4"/>
  <c r="J220" i="4"/>
  <c r="J221" i="4"/>
  <c r="J223" i="4"/>
  <c r="K102" i="4"/>
  <c r="K103" i="4"/>
  <c r="K104" i="4"/>
  <c r="K105" i="4"/>
  <c r="K106" i="4"/>
  <c r="K107" i="4"/>
  <c r="K109" i="4"/>
  <c r="K110" i="4"/>
  <c r="K111" i="4"/>
  <c r="K112" i="4"/>
  <c r="K113" i="4"/>
  <c r="K114" i="4"/>
  <c r="K115" i="4"/>
  <c r="K116" i="4"/>
  <c r="K117" i="4"/>
  <c r="K118" i="4"/>
  <c r="K119" i="4"/>
  <c r="K120" i="4"/>
  <c r="K121" i="4"/>
  <c r="K122" i="4"/>
  <c r="K123" i="4"/>
  <c r="K124" i="4"/>
  <c r="K125" i="4"/>
  <c r="K127" i="4"/>
  <c r="K198" i="4"/>
  <c r="K199" i="4"/>
  <c r="K200" i="4"/>
  <c r="K201" i="4"/>
  <c r="K202" i="4"/>
  <c r="K203" i="4"/>
  <c r="K205" i="4"/>
  <c r="K206" i="4"/>
  <c r="K207" i="4"/>
  <c r="K209" i="4"/>
  <c r="K210" i="4"/>
  <c r="K211" i="4"/>
  <c r="K212" i="4"/>
  <c r="K213" i="4"/>
  <c r="K214" i="4"/>
  <c r="K215" i="4"/>
  <c r="K216" i="4"/>
  <c r="K217" i="4"/>
  <c r="K218" i="4"/>
  <c r="K219" i="4"/>
  <c r="K220" i="4"/>
  <c r="K221" i="4"/>
  <c r="K223" i="4"/>
  <c r="L102" i="4"/>
  <c r="L103" i="4"/>
  <c r="L104" i="4"/>
  <c r="L105" i="4"/>
  <c r="L106" i="4"/>
  <c r="L107" i="4"/>
  <c r="L109" i="4"/>
  <c r="L110" i="4"/>
  <c r="L111" i="4"/>
  <c r="L112" i="4"/>
  <c r="L113" i="4"/>
  <c r="L114" i="4"/>
  <c r="L115" i="4"/>
  <c r="L116" i="4"/>
  <c r="L117" i="4"/>
  <c r="L118" i="4"/>
  <c r="L119" i="4"/>
  <c r="L120" i="4"/>
  <c r="L121" i="4"/>
  <c r="L122" i="4"/>
  <c r="L123" i="4"/>
  <c r="L124" i="4"/>
  <c r="L125" i="4"/>
  <c r="L127" i="4"/>
  <c r="L198" i="4"/>
  <c r="L199" i="4"/>
  <c r="L200" i="4"/>
  <c r="L201" i="4"/>
  <c r="L202" i="4"/>
  <c r="L203" i="4"/>
  <c r="L205" i="4"/>
  <c r="L206" i="4"/>
  <c r="L207" i="4"/>
  <c r="L209" i="4"/>
  <c r="L210" i="4"/>
  <c r="L211" i="4"/>
  <c r="L212" i="4"/>
  <c r="L213" i="4"/>
  <c r="L214" i="4"/>
  <c r="L215" i="4"/>
  <c r="L216" i="4"/>
  <c r="L217" i="4"/>
  <c r="L218" i="4"/>
  <c r="L219" i="4"/>
  <c r="L220" i="4"/>
  <c r="L221" i="4"/>
  <c r="L223" i="4"/>
  <c r="M102" i="4"/>
  <c r="M103" i="4"/>
  <c r="M104" i="4"/>
  <c r="M105" i="4"/>
  <c r="M106" i="4"/>
  <c r="M107" i="4"/>
  <c r="M109" i="4"/>
  <c r="M110" i="4"/>
  <c r="M111" i="4"/>
  <c r="M112" i="4"/>
  <c r="M113" i="4"/>
  <c r="M114" i="4"/>
  <c r="M115" i="4"/>
  <c r="M116" i="4"/>
  <c r="M117" i="4"/>
  <c r="M118" i="4"/>
  <c r="M119" i="4"/>
  <c r="M120" i="4"/>
  <c r="M121" i="4"/>
  <c r="M122" i="4"/>
  <c r="M123" i="4"/>
  <c r="M124" i="4"/>
  <c r="M125" i="4"/>
  <c r="M127" i="4"/>
  <c r="M198" i="4"/>
  <c r="M199" i="4"/>
  <c r="M200" i="4"/>
  <c r="M201" i="4"/>
  <c r="M202" i="4"/>
  <c r="M203" i="4"/>
  <c r="M205" i="4"/>
  <c r="M206" i="4"/>
  <c r="M207" i="4"/>
  <c r="M209" i="4"/>
  <c r="M210" i="4"/>
  <c r="M211" i="4"/>
  <c r="M212" i="4"/>
  <c r="M213" i="4"/>
  <c r="M214" i="4"/>
  <c r="M215" i="4"/>
  <c r="M216" i="4"/>
  <c r="M217" i="4"/>
  <c r="M218" i="4"/>
  <c r="M219" i="4"/>
  <c r="M220" i="4"/>
  <c r="M221" i="4"/>
  <c r="M223" i="4"/>
  <c r="N102" i="4"/>
  <c r="N103" i="4"/>
  <c r="N104" i="4"/>
  <c r="N105" i="4"/>
  <c r="N106" i="4"/>
  <c r="N107" i="4"/>
  <c r="N109" i="4"/>
  <c r="N110" i="4"/>
  <c r="N111" i="4"/>
  <c r="N112" i="4"/>
  <c r="N113" i="4"/>
  <c r="N114" i="4"/>
  <c r="N115" i="4"/>
  <c r="N116" i="4"/>
  <c r="N117" i="4"/>
  <c r="N118" i="4"/>
  <c r="N119" i="4"/>
  <c r="N120" i="4"/>
  <c r="N121" i="4"/>
  <c r="N122" i="4"/>
  <c r="N123" i="4"/>
  <c r="N124" i="4"/>
  <c r="N125" i="4"/>
  <c r="N127" i="4"/>
  <c r="N198" i="4"/>
  <c r="N199" i="4"/>
  <c r="N200" i="4"/>
  <c r="N201" i="4"/>
  <c r="N202" i="4"/>
  <c r="N203" i="4"/>
  <c r="N205" i="4"/>
  <c r="N206" i="4"/>
  <c r="N207" i="4"/>
  <c r="N209" i="4"/>
  <c r="N210" i="4"/>
  <c r="N211" i="4"/>
  <c r="N212" i="4"/>
  <c r="N213" i="4"/>
  <c r="N214" i="4"/>
  <c r="N215" i="4"/>
  <c r="N216" i="4"/>
  <c r="N217" i="4"/>
  <c r="N218" i="4"/>
  <c r="N219" i="4"/>
  <c r="N220" i="4"/>
  <c r="N221" i="4"/>
  <c r="N223" i="4"/>
  <c r="O102" i="4"/>
  <c r="O103" i="4"/>
  <c r="O104" i="4"/>
  <c r="O105" i="4"/>
  <c r="O106" i="4"/>
  <c r="O107" i="4"/>
  <c r="O109" i="4"/>
  <c r="O110" i="4"/>
  <c r="O111" i="4"/>
  <c r="O112" i="4"/>
  <c r="O113" i="4"/>
  <c r="O114" i="4"/>
  <c r="O115" i="4"/>
  <c r="O116" i="4"/>
  <c r="O117" i="4"/>
  <c r="O118" i="4"/>
  <c r="O119" i="4"/>
  <c r="O120" i="4"/>
  <c r="O121" i="4"/>
  <c r="O122" i="4"/>
  <c r="O123" i="4"/>
  <c r="O124" i="4"/>
  <c r="O127" i="4"/>
  <c r="O198" i="4"/>
  <c r="O199" i="4"/>
  <c r="O200" i="4"/>
  <c r="O201" i="4"/>
  <c r="O202" i="4"/>
  <c r="O203" i="4"/>
  <c r="O205" i="4"/>
  <c r="O206" i="4"/>
  <c r="O207" i="4"/>
  <c r="O209" i="4"/>
  <c r="O210" i="4"/>
  <c r="O211" i="4"/>
  <c r="O212" i="4"/>
  <c r="O213" i="4"/>
  <c r="O214" i="4"/>
  <c r="O215" i="4"/>
  <c r="O216" i="4"/>
  <c r="O217" i="4"/>
  <c r="O218" i="4"/>
  <c r="O219" i="4"/>
  <c r="O220" i="4"/>
  <c r="O223" i="4"/>
  <c r="P102" i="4"/>
  <c r="P103" i="4"/>
  <c r="P104" i="4"/>
  <c r="P105" i="4"/>
  <c r="P106" i="4"/>
  <c r="P110" i="4"/>
  <c r="P111" i="4"/>
  <c r="P112" i="4"/>
  <c r="P113" i="4"/>
  <c r="P114" i="4"/>
  <c r="P115" i="4"/>
  <c r="P116" i="4"/>
  <c r="P117" i="4"/>
  <c r="P118" i="4"/>
  <c r="P119" i="4"/>
  <c r="P120" i="4"/>
  <c r="P121" i="4"/>
  <c r="P122" i="4"/>
  <c r="P123" i="4"/>
  <c r="P124" i="4"/>
  <c r="P125" i="4"/>
  <c r="P127" i="4"/>
  <c r="P198" i="4"/>
  <c r="P199" i="4"/>
  <c r="P200" i="4"/>
  <c r="P201" i="4"/>
  <c r="P202" i="4"/>
  <c r="P206" i="4"/>
  <c r="P207" i="4"/>
  <c r="P209" i="4"/>
  <c r="P210" i="4"/>
  <c r="P211" i="4"/>
  <c r="P212" i="4"/>
  <c r="P213" i="4"/>
  <c r="P214" i="4"/>
  <c r="P215" i="4"/>
  <c r="P216" i="4"/>
  <c r="P217" i="4"/>
  <c r="P218" i="4"/>
  <c r="P219" i="4"/>
  <c r="P220" i="4"/>
  <c r="P221" i="4"/>
  <c r="P223" i="4"/>
  <c r="Q102" i="4"/>
  <c r="Q103" i="4"/>
  <c r="Q104" i="4"/>
  <c r="Q105" i="4"/>
  <c r="Q106" i="4"/>
  <c r="Q110" i="4"/>
  <c r="Q111" i="4"/>
  <c r="Q112" i="4"/>
  <c r="Q113" i="4"/>
  <c r="Q114" i="4"/>
  <c r="Q115" i="4"/>
  <c r="Q116" i="4"/>
  <c r="Q117" i="4"/>
  <c r="Q118" i="4"/>
  <c r="Q119" i="4"/>
  <c r="Q120" i="4"/>
  <c r="Q121" i="4"/>
  <c r="Q122" i="4"/>
  <c r="Q123" i="4"/>
  <c r="Q124" i="4"/>
  <c r="Q125" i="4"/>
  <c r="Q127" i="4"/>
  <c r="Q198" i="4"/>
  <c r="Q199" i="4"/>
  <c r="Q200" i="4"/>
  <c r="Q201" i="4"/>
  <c r="Q202" i="4"/>
  <c r="Q206" i="4"/>
  <c r="Q207" i="4"/>
  <c r="Q209" i="4"/>
  <c r="Q210" i="4"/>
  <c r="Q211" i="4"/>
  <c r="Q212" i="4"/>
  <c r="Q213" i="4"/>
  <c r="Q214" i="4"/>
  <c r="Q215" i="4"/>
  <c r="Q216" i="4"/>
  <c r="Q217" i="4"/>
  <c r="Q218" i="4"/>
  <c r="Q219" i="4"/>
  <c r="Q220" i="4"/>
  <c r="Q221" i="4"/>
  <c r="Q223" i="4"/>
  <c r="R102" i="4"/>
  <c r="R103" i="4"/>
  <c r="R104" i="4"/>
  <c r="R105" i="4"/>
  <c r="R106" i="4"/>
  <c r="R107" i="4"/>
  <c r="R109" i="4"/>
  <c r="R110" i="4"/>
  <c r="R111" i="4"/>
  <c r="R112" i="4"/>
  <c r="R113" i="4"/>
  <c r="R114" i="4"/>
  <c r="R115" i="4"/>
  <c r="R116" i="4"/>
  <c r="R117" i="4"/>
  <c r="R118" i="4"/>
  <c r="R119" i="4"/>
  <c r="R120" i="4"/>
  <c r="R121" i="4"/>
  <c r="R122" i="4"/>
  <c r="R123" i="4"/>
  <c r="R124" i="4"/>
  <c r="R125" i="4"/>
  <c r="R127" i="4"/>
  <c r="R198" i="4"/>
  <c r="R199" i="4"/>
  <c r="R200" i="4"/>
  <c r="R201" i="4"/>
  <c r="R202" i="4"/>
  <c r="R203" i="4"/>
  <c r="R205" i="4"/>
  <c r="R206" i="4"/>
  <c r="R207" i="4"/>
  <c r="R209" i="4"/>
  <c r="R210" i="4"/>
  <c r="R211" i="4"/>
  <c r="R212" i="4"/>
  <c r="R213" i="4"/>
  <c r="R214" i="4"/>
  <c r="R215" i="4"/>
  <c r="R216" i="4"/>
  <c r="R217" i="4"/>
  <c r="R218" i="4"/>
  <c r="R219" i="4"/>
  <c r="R220" i="4"/>
  <c r="R221" i="4"/>
  <c r="R223" i="4"/>
  <c r="B103" i="4"/>
  <c r="B104" i="4"/>
  <c r="B105" i="4"/>
  <c r="B106" i="4"/>
  <c r="B107" i="4"/>
  <c r="B108" i="4"/>
  <c r="B109" i="4"/>
  <c r="B110" i="4"/>
  <c r="B111" i="4"/>
  <c r="B113" i="4"/>
  <c r="B115" i="4"/>
  <c r="B116" i="4"/>
  <c r="B117" i="4"/>
  <c r="B118" i="4"/>
  <c r="B119" i="4"/>
  <c r="B120" i="4"/>
  <c r="B121" i="4"/>
  <c r="B122" i="4"/>
  <c r="B123" i="4"/>
  <c r="B124" i="4"/>
  <c r="B125" i="4"/>
  <c r="B127" i="4"/>
  <c r="B199" i="4"/>
  <c r="B200" i="4"/>
  <c r="B201" i="4"/>
  <c r="B202" i="4"/>
  <c r="B203" i="4"/>
  <c r="B204" i="4"/>
  <c r="B205" i="4"/>
  <c r="B206" i="4"/>
  <c r="B207" i="4"/>
  <c r="B209" i="4"/>
  <c r="B211" i="4"/>
  <c r="B212" i="4"/>
  <c r="B213" i="4"/>
  <c r="B214" i="4"/>
  <c r="B215" i="4"/>
  <c r="B216" i="4"/>
  <c r="B217" i="4"/>
  <c r="B218" i="4"/>
  <c r="B219" i="4"/>
  <c r="B220" i="4"/>
  <c r="B221" i="4"/>
  <c r="B223" i="4"/>
  <c r="L38" i="4"/>
  <c r="M38" i="4"/>
  <c r="N38" i="4"/>
  <c r="O38" i="4"/>
  <c r="P38" i="4"/>
  <c r="Q38" i="4"/>
  <c r="R38" i="4"/>
  <c r="K38" i="4"/>
  <c r="R40" i="4"/>
  <c r="R41" i="4"/>
  <c r="R42" i="4"/>
  <c r="R43" i="4"/>
  <c r="R44" i="4"/>
  <c r="R45" i="4"/>
  <c r="R46" i="4"/>
  <c r="R47" i="4"/>
  <c r="R48" i="4"/>
  <c r="R49" i="4"/>
  <c r="R50" i="4"/>
  <c r="R51" i="4"/>
  <c r="R52" i="4"/>
  <c r="R53" i="4"/>
  <c r="R54" i="4"/>
  <c r="R55" i="4"/>
  <c r="R56" i="4"/>
  <c r="R57" i="4"/>
  <c r="R58" i="4"/>
  <c r="R59" i="4"/>
  <c r="R60" i="4"/>
  <c r="R61" i="4"/>
  <c r="Q40" i="4"/>
  <c r="Q41" i="4"/>
  <c r="Q42" i="4"/>
  <c r="Q44" i="4"/>
  <c r="Q46" i="4"/>
  <c r="Q47" i="4"/>
  <c r="Q48" i="4"/>
  <c r="Q49" i="4"/>
  <c r="Q50" i="4"/>
  <c r="Q51" i="4"/>
  <c r="Q52" i="4"/>
  <c r="Q53" i="4"/>
  <c r="Q54" i="4"/>
  <c r="Q55" i="4"/>
  <c r="Q56" i="4"/>
  <c r="Q57" i="4"/>
  <c r="Q58" i="4"/>
  <c r="Q59" i="4"/>
  <c r="Q60" i="4"/>
  <c r="Q61" i="4"/>
  <c r="P40" i="4"/>
  <c r="P41" i="4"/>
  <c r="P42" i="4"/>
  <c r="P44" i="4"/>
  <c r="P46" i="4"/>
  <c r="P47" i="4"/>
  <c r="P48" i="4"/>
  <c r="P49" i="4"/>
  <c r="P50" i="4"/>
  <c r="P51" i="4"/>
  <c r="P52" i="4"/>
  <c r="P53" i="4"/>
  <c r="P54" i="4"/>
  <c r="P55" i="4"/>
  <c r="P56" i="4"/>
  <c r="P57" i="4"/>
  <c r="P58" i="4"/>
  <c r="P59" i="4"/>
  <c r="P60" i="4"/>
  <c r="P61" i="4"/>
  <c r="O40" i="4"/>
  <c r="O41" i="4"/>
  <c r="O42" i="4"/>
  <c r="O43" i="4"/>
  <c r="O44" i="4"/>
  <c r="O45" i="4"/>
  <c r="O46" i="4"/>
  <c r="O47" i="4"/>
  <c r="O48" i="4"/>
  <c r="O49" i="4"/>
  <c r="O50" i="4"/>
  <c r="O51" i="4"/>
  <c r="O52" i="4"/>
  <c r="O53" i="4"/>
  <c r="O54" i="4"/>
  <c r="O55" i="4"/>
  <c r="O56" i="4"/>
  <c r="O57" i="4"/>
  <c r="O58" i="4"/>
  <c r="O59" i="4"/>
  <c r="O60" i="4"/>
  <c r="O61" i="4"/>
  <c r="N40" i="4"/>
  <c r="N41" i="4"/>
  <c r="N42" i="4"/>
  <c r="N43" i="4"/>
  <c r="N44" i="4"/>
  <c r="N45" i="4"/>
  <c r="N46" i="4"/>
  <c r="N47" i="4"/>
  <c r="N48" i="4"/>
  <c r="N49" i="4"/>
  <c r="N50" i="4"/>
  <c r="N51" i="4"/>
  <c r="N52" i="4"/>
  <c r="N53" i="4"/>
  <c r="N54" i="4"/>
  <c r="N55" i="4"/>
  <c r="N56" i="4"/>
  <c r="N57" i="4"/>
  <c r="N58" i="4"/>
  <c r="N59" i="4"/>
  <c r="N60" i="4"/>
  <c r="N61" i="4"/>
  <c r="M40" i="4"/>
  <c r="M41" i="4"/>
  <c r="M42" i="4"/>
  <c r="M43" i="4"/>
  <c r="M44" i="4"/>
  <c r="M45" i="4"/>
  <c r="M46" i="4"/>
  <c r="M47" i="4"/>
  <c r="M48" i="4"/>
  <c r="M49" i="4"/>
  <c r="M50" i="4"/>
  <c r="M51" i="4"/>
  <c r="M52" i="4"/>
  <c r="M53" i="4"/>
  <c r="M54" i="4"/>
  <c r="M55" i="4"/>
  <c r="M56" i="4"/>
  <c r="M57" i="4"/>
  <c r="M58" i="4"/>
  <c r="M59" i="4"/>
  <c r="M60" i="4"/>
  <c r="M61" i="4"/>
  <c r="L40" i="4"/>
  <c r="L41" i="4"/>
  <c r="L42" i="4"/>
  <c r="L43" i="4"/>
  <c r="L44" i="4"/>
  <c r="L45" i="4"/>
  <c r="L46" i="4"/>
  <c r="L47" i="4"/>
  <c r="L48" i="4"/>
  <c r="L49" i="4"/>
  <c r="L50" i="4"/>
  <c r="L51" i="4"/>
  <c r="L52" i="4"/>
  <c r="L53" i="4"/>
  <c r="L54" i="4"/>
  <c r="L55" i="4"/>
  <c r="L56" i="4"/>
  <c r="L57" i="4"/>
  <c r="L58" i="4"/>
  <c r="L59" i="4"/>
  <c r="L60" i="4"/>
  <c r="L61" i="4"/>
  <c r="K40" i="4"/>
  <c r="K41" i="4"/>
  <c r="K42" i="4"/>
  <c r="K43" i="4"/>
  <c r="K44" i="4"/>
  <c r="K45" i="4"/>
  <c r="K46" i="4"/>
  <c r="K47" i="4"/>
  <c r="K48" i="4"/>
  <c r="K49" i="4"/>
  <c r="K50" i="4"/>
  <c r="K51" i="4"/>
  <c r="K52" i="4"/>
  <c r="K53" i="4"/>
  <c r="K54" i="4"/>
  <c r="K55" i="4"/>
  <c r="K56" i="4"/>
  <c r="K57" i="4"/>
  <c r="K58" i="4"/>
  <c r="K59" i="4"/>
  <c r="K60" i="4"/>
  <c r="K61" i="4"/>
  <c r="J40" i="4"/>
  <c r="J41" i="4"/>
  <c r="J42" i="4"/>
  <c r="J43" i="4"/>
  <c r="J44" i="4"/>
  <c r="J45" i="4"/>
  <c r="J46" i="4"/>
  <c r="J47" i="4"/>
  <c r="J48" i="4"/>
  <c r="J49" i="4"/>
  <c r="J50" i="4"/>
  <c r="J51" i="4"/>
  <c r="J52" i="4"/>
  <c r="J53" i="4"/>
  <c r="J54" i="4"/>
  <c r="J55" i="4"/>
  <c r="J56" i="4"/>
  <c r="J57" i="4"/>
  <c r="J58" i="4"/>
  <c r="J59" i="4"/>
  <c r="J60" i="4"/>
  <c r="J61" i="4"/>
  <c r="I40" i="4"/>
  <c r="I41" i="4"/>
  <c r="I42" i="4"/>
  <c r="I43" i="4"/>
  <c r="I44" i="4"/>
  <c r="I45" i="4"/>
  <c r="I46" i="4"/>
  <c r="I47" i="4"/>
  <c r="I48" i="4"/>
  <c r="I49" i="4"/>
  <c r="I50" i="4"/>
  <c r="I51" i="4"/>
  <c r="I52" i="4"/>
  <c r="I53" i="4"/>
  <c r="I54" i="4"/>
  <c r="I55" i="4"/>
  <c r="I56" i="4"/>
  <c r="I57" i="4"/>
  <c r="I58" i="4"/>
  <c r="I59" i="4"/>
  <c r="I60" i="4"/>
  <c r="I61" i="4"/>
  <c r="H40" i="4"/>
  <c r="H41" i="4"/>
  <c r="H42" i="4"/>
  <c r="H43" i="4"/>
  <c r="H44" i="4"/>
  <c r="H45" i="4"/>
  <c r="H46" i="4"/>
  <c r="H47" i="4"/>
  <c r="H48" i="4"/>
  <c r="H49" i="4"/>
  <c r="H50" i="4"/>
  <c r="H51" i="4"/>
  <c r="H52" i="4"/>
  <c r="H53" i="4"/>
  <c r="H54" i="4"/>
  <c r="H55" i="4"/>
  <c r="H56" i="4"/>
  <c r="H57" i="4"/>
  <c r="H58" i="4"/>
  <c r="H59" i="4"/>
  <c r="H60" i="4"/>
  <c r="H61" i="4"/>
  <c r="G40" i="4"/>
  <c r="G41" i="4"/>
  <c r="G42" i="4"/>
  <c r="G43" i="4"/>
  <c r="G44" i="4"/>
  <c r="G45" i="4"/>
  <c r="G46" i="4"/>
  <c r="G47" i="4"/>
  <c r="G48" i="4"/>
  <c r="G49" i="4"/>
  <c r="G50" i="4"/>
  <c r="G51" i="4"/>
  <c r="G52" i="4"/>
  <c r="G53" i="4"/>
  <c r="G54" i="4"/>
  <c r="G55" i="4"/>
  <c r="G56" i="4"/>
  <c r="G57" i="4"/>
  <c r="G58" i="4"/>
  <c r="G59" i="4"/>
  <c r="G60" i="4"/>
  <c r="G61" i="4"/>
  <c r="F40" i="4"/>
  <c r="F41" i="4"/>
  <c r="F42" i="4"/>
  <c r="F43" i="4"/>
  <c r="F44" i="4"/>
  <c r="F45" i="4"/>
  <c r="F46" i="4"/>
  <c r="F47" i="4"/>
  <c r="F48" i="4"/>
  <c r="F49" i="4"/>
  <c r="F50" i="4"/>
  <c r="F51" i="4"/>
  <c r="F52" i="4"/>
  <c r="F53" i="4"/>
  <c r="F54" i="4"/>
  <c r="F55" i="4"/>
  <c r="F56" i="4"/>
  <c r="F57" i="4"/>
  <c r="F58" i="4"/>
  <c r="F59" i="4"/>
  <c r="F60" i="4"/>
  <c r="F61" i="4"/>
  <c r="E40" i="4"/>
  <c r="E41" i="4"/>
  <c r="E42" i="4"/>
  <c r="E43" i="4"/>
  <c r="E44" i="4"/>
  <c r="E45" i="4"/>
  <c r="E46" i="4"/>
  <c r="E47" i="4"/>
  <c r="E48" i="4"/>
  <c r="E49" i="4"/>
  <c r="E50" i="4"/>
  <c r="E51" i="4"/>
  <c r="E52" i="4"/>
  <c r="E53" i="4"/>
  <c r="E54" i="4"/>
  <c r="E55" i="4"/>
  <c r="E56" i="4"/>
  <c r="E57" i="4"/>
  <c r="E58" i="4"/>
  <c r="E59" i="4"/>
  <c r="E60" i="4"/>
  <c r="E61" i="4"/>
  <c r="D40" i="4"/>
  <c r="D41" i="4"/>
  <c r="D42" i="4"/>
  <c r="D43" i="4"/>
  <c r="D44" i="4"/>
  <c r="D45" i="4"/>
  <c r="D46" i="4"/>
  <c r="D47" i="4"/>
  <c r="D48" i="4"/>
  <c r="D49" i="4"/>
  <c r="D50" i="4"/>
  <c r="D51" i="4"/>
  <c r="D52" i="4"/>
  <c r="D53" i="4"/>
  <c r="D54" i="4"/>
  <c r="D55" i="4"/>
  <c r="D56" i="4"/>
  <c r="D57" i="4"/>
  <c r="D58" i="4"/>
  <c r="D59" i="4"/>
  <c r="D60" i="4"/>
  <c r="D61" i="4"/>
  <c r="C40" i="4"/>
  <c r="C41" i="4"/>
  <c r="C42" i="4"/>
  <c r="C43" i="4"/>
  <c r="C44" i="4"/>
  <c r="C45" i="4"/>
  <c r="C46" i="4"/>
  <c r="C47" i="4"/>
  <c r="C48" i="4"/>
  <c r="C49" i="4"/>
  <c r="C50" i="4"/>
  <c r="C51" i="4"/>
  <c r="C52" i="4"/>
  <c r="C53" i="4"/>
  <c r="C54" i="4"/>
  <c r="C55" i="4"/>
  <c r="C56" i="4"/>
  <c r="C57" i="4"/>
  <c r="C58" i="4"/>
  <c r="C59" i="4"/>
  <c r="C60" i="4"/>
  <c r="C61" i="4"/>
  <c r="C39" i="4"/>
  <c r="D39" i="4"/>
  <c r="E39" i="4"/>
  <c r="F39" i="4"/>
  <c r="G39" i="4"/>
  <c r="H39" i="4"/>
  <c r="I39" i="4"/>
  <c r="J39" i="4"/>
  <c r="K39" i="4"/>
  <c r="L39" i="4"/>
  <c r="M39" i="4"/>
  <c r="N39" i="4"/>
  <c r="O39" i="4"/>
  <c r="P39" i="4"/>
  <c r="Q39" i="4"/>
  <c r="R39" i="4"/>
  <c r="B40" i="4"/>
  <c r="B41" i="4"/>
  <c r="B42" i="4"/>
  <c r="B43" i="4"/>
  <c r="B44" i="4"/>
  <c r="B45" i="4"/>
  <c r="B46" i="4"/>
  <c r="B47" i="4"/>
  <c r="B48" i="4"/>
  <c r="B49" i="4"/>
  <c r="B50" i="4"/>
  <c r="B51" i="4"/>
  <c r="B52" i="4"/>
  <c r="B53" i="4"/>
  <c r="B54" i="4"/>
  <c r="B55" i="4"/>
  <c r="B56" i="4"/>
  <c r="B57" i="4"/>
  <c r="B58" i="4"/>
  <c r="B59" i="4"/>
  <c r="B60" i="4"/>
  <c r="B61" i="4"/>
  <c r="B39" i="4"/>
  <c r="R63" i="4"/>
  <c r="Q63" i="4"/>
  <c r="P63" i="4"/>
  <c r="O63" i="4"/>
  <c r="N63" i="4"/>
  <c r="M63" i="4"/>
  <c r="L63" i="4"/>
  <c r="K63" i="4"/>
  <c r="J63" i="4"/>
  <c r="I63" i="4"/>
  <c r="H63" i="4"/>
  <c r="G63" i="4"/>
  <c r="F63" i="4"/>
  <c r="E63" i="4"/>
  <c r="D63" i="4"/>
  <c r="C63" i="4"/>
  <c r="B63" i="4"/>
  <c r="B7" i="4"/>
  <c r="R10" i="4"/>
  <c r="R11" i="4"/>
  <c r="R12" i="4"/>
  <c r="R13" i="4"/>
  <c r="R14" i="4"/>
  <c r="R15" i="4"/>
  <c r="R16" i="4"/>
  <c r="R17" i="4"/>
  <c r="R18" i="4"/>
  <c r="R19" i="4"/>
  <c r="R20" i="4"/>
  <c r="R21" i="4"/>
  <c r="R22" i="4"/>
  <c r="R23" i="4"/>
  <c r="R24" i="4"/>
  <c r="R25" i="4"/>
  <c r="R26" i="4"/>
  <c r="R27" i="4"/>
  <c r="R28" i="4"/>
  <c r="R29" i="4"/>
  <c r="Q10" i="4"/>
  <c r="Q12" i="4"/>
  <c r="Q14" i="4"/>
  <c r="Q15" i="4"/>
  <c r="Q16" i="4"/>
  <c r="Q17" i="4"/>
  <c r="Q18" i="4"/>
  <c r="Q19" i="4"/>
  <c r="Q20" i="4"/>
  <c r="Q21" i="4"/>
  <c r="Q22" i="4"/>
  <c r="Q23" i="4"/>
  <c r="Q24" i="4"/>
  <c r="Q25" i="4"/>
  <c r="Q26" i="4"/>
  <c r="Q27" i="4"/>
  <c r="Q28" i="4"/>
  <c r="Q29" i="4"/>
  <c r="P10" i="4"/>
  <c r="P12" i="4"/>
  <c r="P14" i="4"/>
  <c r="P15" i="4"/>
  <c r="P16" i="4"/>
  <c r="P17" i="4"/>
  <c r="P18" i="4"/>
  <c r="P19" i="4"/>
  <c r="P20" i="4"/>
  <c r="P21" i="4"/>
  <c r="P22" i="4"/>
  <c r="P23" i="4"/>
  <c r="P24" i="4"/>
  <c r="P25" i="4"/>
  <c r="P26" i="4"/>
  <c r="P27" i="4"/>
  <c r="P28" i="4"/>
  <c r="P29" i="4"/>
  <c r="O10" i="4"/>
  <c r="O11" i="4"/>
  <c r="O12" i="4"/>
  <c r="O13" i="4"/>
  <c r="O14" i="4"/>
  <c r="O15" i="4"/>
  <c r="O16" i="4"/>
  <c r="O17" i="4"/>
  <c r="O18" i="4"/>
  <c r="O19" i="4"/>
  <c r="O20" i="4"/>
  <c r="O21" i="4"/>
  <c r="O22" i="4"/>
  <c r="O23" i="4"/>
  <c r="O24" i="4"/>
  <c r="O25" i="4"/>
  <c r="O26" i="4"/>
  <c r="O27" i="4"/>
  <c r="O28" i="4"/>
  <c r="O29" i="4"/>
  <c r="N10" i="4"/>
  <c r="N11" i="4"/>
  <c r="N12" i="4"/>
  <c r="N13" i="4"/>
  <c r="N14" i="4"/>
  <c r="N15" i="4"/>
  <c r="N16" i="4"/>
  <c r="N17" i="4"/>
  <c r="N18" i="4"/>
  <c r="N19" i="4"/>
  <c r="N20" i="4"/>
  <c r="N21" i="4"/>
  <c r="N22" i="4"/>
  <c r="N23" i="4"/>
  <c r="N24" i="4"/>
  <c r="N25" i="4"/>
  <c r="N26" i="4"/>
  <c r="N27" i="4"/>
  <c r="N28" i="4"/>
  <c r="N29" i="4"/>
  <c r="M10" i="4"/>
  <c r="M11" i="4"/>
  <c r="M12" i="4"/>
  <c r="M13" i="4"/>
  <c r="M14" i="4"/>
  <c r="M15" i="4"/>
  <c r="M16" i="4"/>
  <c r="M17" i="4"/>
  <c r="M18" i="4"/>
  <c r="M19" i="4"/>
  <c r="M20" i="4"/>
  <c r="M21" i="4"/>
  <c r="M22" i="4"/>
  <c r="M23" i="4"/>
  <c r="M24" i="4"/>
  <c r="M25" i="4"/>
  <c r="M26" i="4"/>
  <c r="M27" i="4"/>
  <c r="M28" i="4"/>
  <c r="M29" i="4"/>
  <c r="L10" i="4"/>
  <c r="L11" i="4"/>
  <c r="L12" i="4"/>
  <c r="L13" i="4"/>
  <c r="L14" i="4"/>
  <c r="L15" i="4"/>
  <c r="L16" i="4"/>
  <c r="L17" i="4"/>
  <c r="L18" i="4"/>
  <c r="L19" i="4"/>
  <c r="L20" i="4"/>
  <c r="L21" i="4"/>
  <c r="L22" i="4"/>
  <c r="L23" i="4"/>
  <c r="L24" i="4"/>
  <c r="L25" i="4"/>
  <c r="L26" i="4"/>
  <c r="L27" i="4"/>
  <c r="L28" i="4"/>
  <c r="L29" i="4"/>
  <c r="K10" i="4"/>
  <c r="K11" i="4"/>
  <c r="K12" i="4"/>
  <c r="K13" i="4"/>
  <c r="K14" i="4"/>
  <c r="K15" i="4"/>
  <c r="K16" i="4"/>
  <c r="K17" i="4"/>
  <c r="K18" i="4"/>
  <c r="K19" i="4"/>
  <c r="K20" i="4"/>
  <c r="K21" i="4"/>
  <c r="K22" i="4"/>
  <c r="K23" i="4"/>
  <c r="K24" i="4"/>
  <c r="K25" i="4"/>
  <c r="K26" i="4"/>
  <c r="K27" i="4"/>
  <c r="K28" i="4"/>
  <c r="K29" i="4"/>
  <c r="J10" i="4"/>
  <c r="J11" i="4"/>
  <c r="J12" i="4"/>
  <c r="J13" i="4"/>
  <c r="J14" i="4"/>
  <c r="J15" i="4"/>
  <c r="J16" i="4"/>
  <c r="J17" i="4"/>
  <c r="J18" i="4"/>
  <c r="J19" i="4"/>
  <c r="J20" i="4"/>
  <c r="J21" i="4"/>
  <c r="J22" i="4"/>
  <c r="J23" i="4"/>
  <c r="J24" i="4"/>
  <c r="J25" i="4"/>
  <c r="J26" i="4"/>
  <c r="J27" i="4"/>
  <c r="J28" i="4"/>
  <c r="J29" i="4"/>
  <c r="I10" i="4"/>
  <c r="I11" i="4"/>
  <c r="I12" i="4"/>
  <c r="I13" i="4"/>
  <c r="I14" i="4"/>
  <c r="I15" i="4"/>
  <c r="I16" i="4"/>
  <c r="I17" i="4"/>
  <c r="I18" i="4"/>
  <c r="I19" i="4"/>
  <c r="I20" i="4"/>
  <c r="I21" i="4"/>
  <c r="I22" i="4"/>
  <c r="I23" i="4"/>
  <c r="I24" i="4"/>
  <c r="I25" i="4"/>
  <c r="I26" i="4"/>
  <c r="I27" i="4"/>
  <c r="I28" i="4"/>
  <c r="I29" i="4"/>
  <c r="H10" i="4"/>
  <c r="H11" i="4"/>
  <c r="H12" i="4"/>
  <c r="H13" i="4"/>
  <c r="H14" i="4"/>
  <c r="H15" i="4"/>
  <c r="H16" i="4"/>
  <c r="H17" i="4"/>
  <c r="H18" i="4"/>
  <c r="H19" i="4"/>
  <c r="H20" i="4"/>
  <c r="H21" i="4"/>
  <c r="H22" i="4"/>
  <c r="H23" i="4"/>
  <c r="H24" i="4"/>
  <c r="H25" i="4"/>
  <c r="H26" i="4"/>
  <c r="H27" i="4"/>
  <c r="H28" i="4"/>
  <c r="H29" i="4"/>
  <c r="G10" i="4"/>
  <c r="G11" i="4"/>
  <c r="G12" i="4"/>
  <c r="G13" i="4"/>
  <c r="G14" i="4"/>
  <c r="G15" i="4"/>
  <c r="G16" i="4"/>
  <c r="G17" i="4"/>
  <c r="G18" i="4"/>
  <c r="G19" i="4"/>
  <c r="G20" i="4"/>
  <c r="G21" i="4"/>
  <c r="G22" i="4"/>
  <c r="G23" i="4"/>
  <c r="G24" i="4"/>
  <c r="G25" i="4"/>
  <c r="G26" i="4"/>
  <c r="G27" i="4"/>
  <c r="G28" i="4"/>
  <c r="G29" i="4"/>
  <c r="F10" i="4"/>
  <c r="F11" i="4"/>
  <c r="F12" i="4"/>
  <c r="F13" i="4"/>
  <c r="F14" i="4"/>
  <c r="F15" i="4"/>
  <c r="F16" i="4"/>
  <c r="F17" i="4"/>
  <c r="F18" i="4"/>
  <c r="F19" i="4"/>
  <c r="F20" i="4"/>
  <c r="F21" i="4"/>
  <c r="F22" i="4"/>
  <c r="F23" i="4"/>
  <c r="F24" i="4"/>
  <c r="F25" i="4"/>
  <c r="F26" i="4"/>
  <c r="F27" i="4"/>
  <c r="F28" i="4"/>
  <c r="F29" i="4"/>
  <c r="E10" i="4"/>
  <c r="E11" i="4"/>
  <c r="E12" i="4"/>
  <c r="E13" i="4"/>
  <c r="E14" i="4"/>
  <c r="E15" i="4"/>
  <c r="E16" i="4"/>
  <c r="E17" i="4"/>
  <c r="E18" i="4"/>
  <c r="E19" i="4"/>
  <c r="E20" i="4"/>
  <c r="E21" i="4"/>
  <c r="E22" i="4"/>
  <c r="E23" i="4"/>
  <c r="E24" i="4"/>
  <c r="E25" i="4"/>
  <c r="E26" i="4"/>
  <c r="E27" i="4"/>
  <c r="E28" i="4"/>
  <c r="E29" i="4"/>
  <c r="D10" i="4"/>
  <c r="D11" i="4"/>
  <c r="D12" i="4"/>
  <c r="D13" i="4"/>
  <c r="D14" i="4"/>
  <c r="D15" i="4"/>
  <c r="D16" i="4"/>
  <c r="D17" i="4"/>
  <c r="D18" i="4"/>
  <c r="D19" i="4"/>
  <c r="D20" i="4"/>
  <c r="D21" i="4"/>
  <c r="D22" i="4"/>
  <c r="D23" i="4"/>
  <c r="D24" i="4"/>
  <c r="D25" i="4"/>
  <c r="D26" i="4"/>
  <c r="D27" i="4"/>
  <c r="D28" i="4"/>
  <c r="D29" i="4"/>
  <c r="C10" i="4"/>
  <c r="C11" i="4"/>
  <c r="C12" i="4"/>
  <c r="C13" i="4"/>
  <c r="C14" i="4"/>
  <c r="C15" i="4"/>
  <c r="C16" i="4"/>
  <c r="C17" i="4"/>
  <c r="C18" i="4"/>
  <c r="C19" i="4"/>
  <c r="C20" i="4"/>
  <c r="C21" i="4"/>
  <c r="C22" i="4"/>
  <c r="C23" i="4"/>
  <c r="C24" i="4"/>
  <c r="C25" i="4"/>
  <c r="C26" i="4"/>
  <c r="C27" i="4"/>
  <c r="C28" i="4"/>
  <c r="C29" i="4"/>
  <c r="C9" i="4"/>
  <c r="D9" i="4"/>
  <c r="E9" i="4"/>
  <c r="F9" i="4"/>
  <c r="G9" i="4"/>
  <c r="H9" i="4"/>
  <c r="I9" i="4"/>
  <c r="J9" i="4"/>
  <c r="K9" i="4"/>
  <c r="L9" i="4"/>
  <c r="M9" i="4"/>
  <c r="N9" i="4"/>
  <c r="O9" i="4"/>
  <c r="P9" i="4"/>
  <c r="Q9" i="4"/>
  <c r="R9" i="4"/>
  <c r="B10" i="4"/>
  <c r="B11" i="4"/>
  <c r="B12" i="4"/>
  <c r="B13" i="4"/>
  <c r="B14" i="4"/>
  <c r="B15" i="4"/>
  <c r="B16" i="4"/>
  <c r="B17" i="4"/>
  <c r="B18" i="4"/>
  <c r="B19" i="4"/>
  <c r="B20" i="4"/>
  <c r="B21" i="4"/>
  <c r="B22" i="4"/>
  <c r="B23" i="4"/>
  <c r="B24" i="4"/>
  <c r="B25" i="4"/>
  <c r="B26" i="4"/>
  <c r="B27" i="4"/>
  <c r="B28" i="4"/>
  <c r="B29" i="4"/>
  <c r="B9" i="4"/>
  <c r="C8" i="4"/>
  <c r="D8" i="4"/>
  <c r="E8" i="4"/>
  <c r="F8" i="4"/>
  <c r="G8" i="4"/>
  <c r="H8" i="4"/>
  <c r="I8" i="4"/>
  <c r="J8" i="4"/>
  <c r="K8" i="4"/>
  <c r="L8" i="4"/>
  <c r="M8" i="4"/>
  <c r="N8" i="4"/>
  <c r="O8" i="4"/>
  <c r="P8" i="4"/>
  <c r="Q8" i="4"/>
  <c r="R8" i="4"/>
  <c r="B8" i="4"/>
  <c r="L6" i="4"/>
  <c r="M6" i="4"/>
  <c r="N6" i="4"/>
  <c r="O6" i="4"/>
  <c r="P6" i="4"/>
  <c r="Q6" i="4"/>
  <c r="R6" i="4"/>
  <c r="K6" i="4"/>
  <c r="D7" i="4"/>
  <c r="E7" i="4"/>
  <c r="F7" i="4"/>
  <c r="G7" i="4"/>
  <c r="H7" i="4"/>
  <c r="I7" i="4"/>
  <c r="J7" i="4"/>
  <c r="K7" i="4"/>
  <c r="L7" i="4"/>
  <c r="M7" i="4"/>
  <c r="N7" i="4"/>
  <c r="O7" i="4"/>
  <c r="P7" i="4"/>
  <c r="Q7" i="4"/>
  <c r="R7" i="4"/>
  <c r="C7" i="4"/>
  <c r="R31" i="4"/>
  <c r="Q31" i="4"/>
  <c r="P31" i="4"/>
  <c r="O31" i="4"/>
  <c r="N31" i="4"/>
  <c r="M31" i="4"/>
  <c r="L31" i="4"/>
  <c r="K31" i="4"/>
  <c r="J31" i="4"/>
  <c r="I31" i="4"/>
  <c r="H31" i="4"/>
  <c r="G31" i="4"/>
  <c r="F31" i="4"/>
  <c r="E31" i="4"/>
  <c r="D31" i="4"/>
  <c r="C31" i="4"/>
  <c r="B31" i="4"/>
  <c r="B16" i="21"/>
  <c r="C16" i="21"/>
  <c r="D16" i="21"/>
  <c r="B17" i="21"/>
  <c r="C17" i="21"/>
  <c r="D17" i="21"/>
  <c r="H52" i="21"/>
  <c r="E52" i="21"/>
  <c r="G52" i="21"/>
  <c r="H34" i="21"/>
  <c r="E34" i="21"/>
  <c r="G34" i="21"/>
  <c r="E16" i="21"/>
  <c r="Q50" i="14"/>
  <c r="Q31" i="14"/>
  <c r="Q14" i="14"/>
  <c r="Q13" i="14"/>
  <c r="Q12" i="14"/>
  <c r="Q11" i="14"/>
  <c r="Q10" i="14"/>
  <c r="Q9" i="14"/>
  <c r="Q8" i="14"/>
  <c r="Q7" i="14"/>
  <c r="Q6" i="14"/>
  <c r="Q16" i="14"/>
  <c r="Q5" i="14"/>
  <c r="E21" i="12"/>
  <c r="F21" i="12"/>
  <c r="F21" i="1"/>
  <c r="G21" i="1"/>
  <c r="H21" i="1"/>
  <c r="B21" i="1"/>
  <c r="C21" i="1"/>
  <c r="D21" i="1"/>
  <c r="E21" i="1"/>
  <c r="F20" i="12"/>
  <c r="E20" i="12"/>
  <c r="D20" i="12"/>
  <c r="G20" i="12"/>
  <c r="Q52" i="20"/>
  <c r="Q31" i="20"/>
  <c r="Q14" i="20"/>
  <c r="Q13" i="20"/>
  <c r="Q12" i="20"/>
  <c r="Q11" i="20"/>
  <c r="Q10" i="20"/>
  <c r="Q9" i="20"/>
  <c r="Q8" i="20"/>
  <c r="Q7" i="20"/>
  <c r="Q6" i="20"/>
  <c r="Q5" i="20"/>
  <c r="Q16" i="20"/>
  <c r="F52" i="21"/>
  <c r="F16" i="21"/>
  <c r="G16" i="21"/>
  <c r="F34" i="21"/>
  <c r="H16" i="21"/>
  <c r="Q287" i="4"/>
  <c r="Q255" i="4"/>
  <c r="Q191" i="4"/>
  <c r="Q159" i="4"/>
  <c r="H44" i="16"/>
  <c r="D44" i="16"/>
  <c r="H21" i="16"/>
  <c r="D21" i="16"/>
  <c r="H67" i="1"/>
  <c r="D67" i="1"/>
  <c r="H44" i="1"/>
  <c r="D44" i="1"/>
  <c r="P48" i="14"/>
  <c r="P47" i="14"/>
  <c r="P46" i="14"/>
  <c r="P45" i="14"/>
  <c r="P44" i="14"/>
  <c r="P43" i="14"/>
  <c r="P42" i="14"/>
  <c r="P41" i="14"/>
  <c r="P40" i="14"/>
  <c r="P39" i="14"/>
  <c r="P29" i="14"/>
  <c r="P14" i="14"/>
  <c r="P28" i="14"/>
  <c r="P13" i="14"/>
  <c r="P27" i="14"/>
  <c r="P26" i="14"/>
  <c r="P25" i="14"/>
  <c r="P10" i="14"/>
  <c r="P24" i="14"/>
  <c r="P9" i="14"/>
  <c r="P23" i="14"/>
  <c r="P8" i="14"/>
  <c r="P22" i="14"/>
  <c r="P21" i="14"/>
  <c r="P6" i="14"/>
  <c r="P20" i="14"/>
  <c r="P31" i="14"/>
  <c r="P12" i="14"/>
  <c r="F19" i="12"/>
  <c r="E19" i="12"/>
  <c r="D19" i="12"/>
  <c r="G19" i="12"/>
  <c r="P52" i="20"/>
  <c r="P31" i="20"/>
  <c r="P14" i="20"/>
  <c r="P13" i="20"/>
  <c r="P12" i="20"/>
  <c r="P11" i="20"/>
  <c r="P10" i="20"/>
  <c r="P9" i="20"/>
  <c r="P8" i="20"/>
  <c r="P7" i="20"/>
  <c r="P6" i="20"/>
  <c r="P5" i="20"/>
  <c r="P16" i="20"/>
  <c r="P287" i="4"/>
  <c r="P255" i="4"/>
  <c r="P191" i="4"/>
  <c r="P159" i="4"/>
  <c r="P7" i="14"/>
  <c r="P11" i="14"/>
  <c r="P50" i="14"/>
  <c r="P5" i="14"/>
  <c r="P16" i="14"/>
  <c r="D65" i="1"/>
  <c r="E20" i="1"/>
  <c r="E22" i="1"/>
  <c r="B20" i="1"/>
  <c r="C20" i="1"/>
  <c r="D20" i="1"/>
  <c r="H43" i="16"/>
  <c r="D43" i="16"/>
  <c r="H20" i="16"/>
  <c r="D20" i="16"/>
  <c r="G20" i="1"/>
  <c r="F20" i="1"/>
  <c r="E24" i="21"/>
  <c r="H24" i="21"/>
  <c r="E25" i="21"/>
  <c r="F25" i="21"/>
  <c r="E26" i="21"/>
  <c r="E27" i="21"/>
  <c r="F27" i="21"/>
  <c r="E28" i="21"/>
  <c r="H28" i="21"/>
  <c r="E29" i="21"/>
  <c r="F29" i="21"/>
  <c r="E30" i="21"/>
  <c r="G30" i="21"/>
  <c r="E31" i="21"/>
  <c r="F31" i="21"/>
  <c r="E32" i="21"/>
  <c r="G32" i="21"/>
  <c r="E33" i="21"/>
  <c r="F33" i="21"/>
  <c r="E35" i="21"/>
  <c r="E43" i="21"/>
  <c r="H43" i="21"/>
  <c r="E44" i="21"/>
  <c r="E45" i="21"/>
  <c r="F45" i="21"/>
  <c r="E46" i="21"/>
  <c r="G46" i="21"/>
  <c r="E47" i="21"/>
  <c r="H47" i="21"/>
  <c r="E48" i="21"/>
  <c r="E49" i="21"/>
  <c r="F49" i="21"/>
  <c r="E50" i="21"/>
  <c r="G50" i="21"/>
  <c r="E51" i="21"/>
  <c r="H51" i="21"/>
  <c r="E53" i="21"/>
  <c r="E42" i="21"/>
  <c r="G42" i="21"/>
  <c r="F26" i="21"/>
  <c r="F30" i="21"/>
  <c r="H32" i="21"/>
  <c r="D15" i="21"/>
  <c r="C14" i="21"/>
  <c r="C15" i="21"/>
  <c r="B14" i="21"/>
  <c r="B15" i="21"/>
  <c r="D6" i="21"/>
  <c r="D7" i="21"/>
  <c r="D8" i="21"/>
  <c r="D9" i="21"/>
  <c r="D10" i="21"/>
  <c r="D11" i="21"/>
  <c r="D12" i="21"/>
  <c r="D13" i="21"/>
  <c r="D14" i="21"/>
  <c r="F44" i="21"/>
  <c r="G44" i="21"/>
  <c r="H44" i="21"/>
  <c r="G45" i="21"/>
  <c r="H45" i="21"/>
  <c r="F48" i="21"/>
  <c r="G48" i="21"/>
  <c r="H48" i="21"/>
  <c r="G49" i="21"/>
  <c r="F53" i="21"/>
  <c r="G53" i="21"/>
  <c r="H53" i="21"/>
  <c r="H25" i="21"/>
  <c r="G26" i="21"/>
  <c r="C13" i="21"/>
  <c r="B13" i="21"/>
  <c r="C12" i="21"/>
  <c r="B12" i="21"/>
  <c r="C11" i="21"/>
  <c r="B11" i="21"/>
  <c r="C10" i="21"/>
  <c r="B10" i="21"/>
  <c r="C9" i="21"/>
  <c r="B9" i="21"/>
  <c r="C8" i="21"/>
  <c r="B8" i="21"/>
  <c r="C7" i="21"/>
  <c r="B7" i="21"/>
  <c r="C6" i="21"/>
  <c r="B6" i="21"/>
  <c r="H43" i="1"/>
  <c r="D43" i="1"/>
  <c r="H66" i="1"/>
  <c r="D66" i="1"/>
  <c r="H53" i="1"/>
  <c r="H54" i="1"/>
  <c r="H55" i="1"/>
  <c r="H56" i="1"/>
  <c r="H57" i="1"/>
  <c r="H58" i="1"/>
  <c r="H59" i="1"/>
  <c r="H60" i="1"/>
  <c r="H61" i="1"/>
  <c r="H62" i="1"/>
  <c r="H63" i="1"/>
  <c r="H64" i="1"/>
  <c r="H65" i="1"/>
  <c r="H68" i="1"/>
  <c r="H52" i="1"/>
  <c r="H30" i="1"/>
  <c r="H31" i="1"/>
  <c r="H32" i="1"/>
  <c r="H33" i="1"/>
  <c r="H34" i="1"/>
  <c r="H35" i="1"/>
  <c r="H36" i="1"/>
  <c r="H37" i="1"/>
  <c r="H38" i="1"/>
  <c r="H39" i="1"/>
  <c r="H40" i="1"/>
  <c r="H41" i="1"/>
  <c r="H42" i="1"/>
  <c r="H45" i="1"/>
  <c r="H29" i="1"/>
  <c r="E6" i="21"/>
  <c r="H6" i="21"/>
  <c r="E10" i="21"/>
  <c r="G10" i="21"/>
  <c r="H33" i="21"/>
  <c r="E8" i="21"/>
  <c r="G8" i="21"/>
  <c r="E12" i="21"/>
  <c r="G12" i="21"/>
  <c r="H29" i="21"/>
  <c r="G43" i="21"/>
  <c r="E17" i="21"/>
  <c r="E14" i="21"/>
  <c r="E7" i="21"/>
  <c r="F7" i="21"/>
  <c r="E11" i="21"/>
  <c r="H11" i="21"/>
  <c r="H31" i="21"/>
  <c r="F42" i="21"/>
  <c r="H49" i="21"/>
  <c r="E15" i="21"/>
  <c r="F15" i="21"/>
  <c r="H12" i="21"/>
  <c r="E9" i="21"/>
  <c r="E13" i="21"/>
  <c r="G31" i="21"/>
  <c r="H27" i="21"/>
  <c r="G47" i="21"/>
  <c r="G27" i="21"/>
  <c r="G51" i="21"/>
  <c r="F46" i="21"/>
  <c r="F50" i="21"/>
  <c r="F6" i="21"/>
  <c r="F10" i="21"/>
  <c r="G33" i="21"/>
  <c r="G29" i="21"/>
  <c r="G25" i="21"/>
  <c r="G24" i="21"/>
  <c r="G28" i="21"/>
  <c r="F51" i="21"/>
  <c r="F47" i="21"/>
  <c r="F43" i="21"/>
  <c r="H50" i="21"/>
  <c r="H46" i="21"/>
  <c r="H42" i="21"/>
  <c r="F32" i="21"/>
  <c r="H30" i="21"/>
  <c r="F28" i="21"/>
  <c r="H26" i="21"/>
  <c r="F24" i="21"/>
  <c r="H20" i="1"/>
  <c r="D6" i="12"/>
  <c r="D7" i="12"/>
  <c r="D8" i="12"/>
  <c r="D9" i="12"/>
  <c r="D10" i="12"/>
  <c r="D11" i="12"/>
  <c r="D12" i="12"/>
  <c r="D13" i="12"/>
  <c r="D14" i="12"/>
  <c r="D15" i="12"/>
  <c r="D16" i="12"/>
  <c r="D18" i="12"/>
  <c r="D21" i="12"/>
  <c r="G21" i="12"/>
  <c r="D5" i="12"/>
  <c r="G6" i="21"/>
  <c r="F11" i="21"/>
  <c r="F8" i="21"/>
  <c r="G7" i="21"/>
  <c r="H7" i="21"/>
  <c r="H8" i="21"/>
  <c r="H10" i="21"/>
  <c r="F12" i="21"/>
  <c r="G11" i="21"/>
  <c r="H13" i="21"/>
  <c r="F13" i="21"/>
  <c r="G13" i="21"/>
  <c r="H9" i="21"/>
  <c r="F9" i="21"/>
  <c r="G9" i="21"/>
  <c r="F17" i="21"/>
  <c r="H15" i="21"/>
  <c r="G15" i="21"/>
  <c r="G14" i="21"/>
  <c r="H14" i="21"/>
  <c r="F14" i="21"/>
  <c r="C50" i="14"/>
  <c r="D50" i="14"/>
  <c r="E50" i="14"/>
  <c r="F50" i="14"/>
  <c r="G50" i="14"/>
  <c r="H50" i="14"/>
  <c r="I50" i="14"/>
  <c r="J50" i="14"/>
  <c r="K50" i="14"/>
  <c r="L50" i="14"/>
  <c r="M50" i="14"/>
  <c r="O50" i="14"/>
  <c r="B50" i="14"/>
  <c r="C31" i="14"/>
  <c r="D31" i="14"/>
  <c r="E31" i="14"/>
  <c r="F31" i="14"/>
  <c r="G31" i="14"/>
  <c r="H31" i="14"/>
  <c r="I31" i="14"/>
  <c r="J31" i="14"/>
  <c r="K31" i="14"/>
  <c r="L31" i="14"/>
  <c r="M31" i="14"/>
  <c r="O31" i="14"/>
  <c r="B31" i="14"/>
  <c r="C52" i="20"/>
  <c r="D52" i="20"/>
  <c r="E52" i="20"/>
  <c r="F52" i="20"/>
  <c r="G52" i="20"/>
  <c r="H52" i="20"/>
  <c r="I52" i="20"/>
  <c r="J52" i="20"/>
  <c r="K52" i="20"/>
  <c r="L52" i="20"/>
  <c r="M52" i="20"/>
  <c r="N52" i="20"/>
  <c r="O52" i="20"/>
  <c r="R52" i="20"/>
  <c r="B52" i="20"/>
  <c r="C31" i="20"/>
  <c r="D31" i="20"/>
  <c r="E31" i="20"/>
  <c r="F31" i="20"/>
  <c r="G31" i="20"/>
  <c r="H31" i="20"/>
  <c r="I31" i="20"/>
  <c r="J31" i="20"/>
  <c r="K31" i="20"/>
  <c r="L31" i="20"/>
  <c r="M31" i="20"/>
  <c r="N31" i="20"/>
  <c r="O31" i="20"/>
  <c r="R31" i="20"/>
  <c r="B31" i="20"/>
  <c r="C287" i="4"/>
  <c r="D287" i="4"/>
  <c r="E287" i="4"/>
  <c r="F287" i="4"/>
  <c r="G287" i="4"/>
  <c r="H287" i="4"/>
  <c r="I287" i="4"/>
  <c r="J287" i="4"/>
  <c r="K287" i="4"/>
  <c r="L287" i="4"/>
  <c r="M287" i="4"/>
  <c r="N287" i="4"/>
  <c r="O287" i="4"/>
  <c r="R287" i="4"/>
  <c r="B287" i="4"/>
  <c r="C255" i="4"/>
  <c r="D255" i="4"/>
  <c r="E255" i="4"/>
  <c r="F255" i="4"/>
  <c r="G255" i="4"/>
  <c r="H255" i="4"/>
  <c r="I255" i="4"/>
  <c r="J255" i="4"/>
  <c r="K255" i="4"/>
  <c r="L255" i="4"/>
  <c r="M255" i="4"/>
  <c r="N255" i="4"/>
  <c r="O255" i="4"/>
  <c r="R255" i="4"/>
  <c r="B255" i="4"/>
  <c r="C191" i="4"/>
  <c r="D191" i="4"/>
  <c r="E191" i="4"/>
  <c r="F191" i="4"/>
  <c r="G191" i="4"/>
  <c r="H191" i="4"/>
  <c r="I191" i="4"/>
  <c r="J191" i="4"/>
  <c r="K191" i="4"/>
  <c r="L191" i="4"/>
  <c r="M191" i="4"/>
  <c r="N191" i="4"/>
  <c r="O191" i="4"/>
  <c r="R191" i="4"/>
  <c r="B191" i="4"/>
  <c r="C159" i="4"/>
  <c r="D159" i="4"/>
  <c r="E159" i="4"/>
  <c r="F159" i="4"/>
  <c r="G159" i="4"/>
  <c r="H159" i="4"/>
  <c r="I159" i="4"/>
  <c r="J159" i="4"/>
  <c r="K159" i="4"/>
  <c r="L159" i="4"/>
  <c r="M159" i="4"/>
  <c r="N159" i="4"/>
  <c r="O159" i="4"/>
  <c r="B159" i="4"/>
  <c r="R14" i="14"/>
  <c r="R13" i="14"/>
  <c r="R6" i="14"/>
  <c r="R50" i="14"/>
  <c r="R11" i="14"/>
  <c r="C5" i="14"/>
  <c r="D5" i="14"/>
  <c r="E5" i="14"/>
  <c r="F5" i="14"/>
  <c r="G5" i="14"/>
  <c r="H5" i="14"/>
  <c r="I5" i="14"/>
  <c r="J5" i="14"/>
  <c r="K5" i="14"/>
  <c r="L5" i="14"/>
  <c r="M5" i="14"/>
  <c r="O5" i="14"/>
  <c r="C6" i="14"/>
  <c r="D6" i="14"/>
  <c r="E6" i="14"/>
  <c r="F6" i="14"/>
  <c r="G6" i="14"/>
  <c r="H6" i="14"/>
  <c r="I6" i="14"/>
  <c r="J6" i="14"/>
  <c r="K6" i="14"/>
  <c r="L6" i="14"/>
  <c r="M6" i="14"/>
  <c r="O6" i="14"/>
  <c r="C7" i="14"/>
  <c r="D7" i="14"/>
  <c r="E7" i="14"/>
  <c r="F7" i="14"/>
  <c r="G7" i="14"/>
  <c r="H7" i="14"/>
  <c r="I7" i="14"/>
  <c r="J7" i="14"/>
  <c r="K7" i="14"/>
  <c r="L7" i="14"/>
  <c r="M7" i="14"/>
  <c r="O7" i="14"/>
  <c r="C8" i="14"/>
  <c r="D8" i="14"/>
  <c r="E8" i="14"/>
  <c r="F8" i="14"/>
  <c r="G8" i="14"/>
  <c r="H8" i="14"/>
  <c r="I8" i="14"/>
  <c r="J8" i="14"/>
  <c r="K8" i="14"/>
  <c r="L8" i="14"/>
  <c r="M8" i="14"/>
  <c r="O8" i="14"/>
  <c r="R8" i="14"/>
  <c r="C9" i="14"/>
  <c r="D9" i="14"/>
  <c r="E9" i="14"/>
  <c r="F9" i="14"/>
  <c r="G9" i="14"/>
  <c r="H9" i="14"/>
  <c r="I9" i="14"/>
  <c r="J9" i="14"/>
  <c r="K9" i="14"/>
  <c r="L9" i="14"/>
  <c r="M9" i="14"/>
  <c r="O9" i="14"/>
  <c r="C10" i="14"/>
  <c r="D10" i="14"/>
  <c r="E10" i="14"/>
  <c r="F10" i="14"/>
  <c r="G10" i="14"/>
  <c r="H10" i="14"/>
  <c r="I10" i="14"/>
  <c r="J10" i="14"/>
  <c r="K10" i="14"/>
  <c r="L10" i="14"/>
  <c r="M10" i="14"/>
  <c r="O10" i="14"/>
  <c r="R10" i="14"/>
  <c r="C11" i="14"/>
  <c r="D11" i="14"/>
  <c r="E11" i="14"/>
  <c r="F11" i="14"/>
  <c r="G11" i="14"/>
  <c r="H11" i="14"/>
  <c r="I11" i="14"/>
  <c r="J11" i="14"/>
  <c r="K11" i="14"/>
  <c r="L11" i="14"/>
  <c r="M11" i="14"/>
  <c r="O11" i="14"/>
  <c r="C12" i="14"/>
  <c r="D12" i="14"/>
  <c r="E12" i="14"/>
  <c r="F12" i="14"/>
  <c r="G12" i="14"/>
  <c r="H12" i="14"/>
  <c r="I12" i="14"/>
  <c r="J12" i="14"/>
  <c r="K12" i="14"/>
  <c r="L12" i="14"/>
  <c r="M12" i="14"/>
  <c r="O12" i="14"/>
  <c r="R12" i="14"/>
  <c r="C13" i="14"/>
  <c r="D13" i="14"/>
  <c r="E13" i="14"/>
  <c r="F13" i="14"/>
  <c r="G13" i="14"/>
  <c r="H13" i="14"/>
  <c r="I13" i="14"/>
  <c r="J13" i="14"/>
  <c r="K13" i="14"/>
  <c r="L13" i="14"/>
  <c r="M13" i="14"/>
  <c r="O13" i="14"/>
  <c r="C14" i="14"/>
  <c r="D14" i="14"/>
  <c r="E14" i="14"/>
  <c r="F14" i="14"/>
  <c r="G14" i="14"/>
  <c r="H14" i="14"/>
  <c r="I14" i="14"/>
  <c r="J14" i="14"/>
  <c r="K14" i="14"/>
  <c r="L14" i="14"/>
  <c r="M14" i="14"/>
  <c r="O14" i="14"/>
  <c r="B6" i="14"/>
  <c r="B7" i="14"/>
  <c r="B8" i="14"/>
  <c r="B9" i="14"/>
  <c r="B10" i="14"/>
  <c r="B11" i="14"/>
  <c r="B12" i="14"/>
  <c r="B13" i="14"/>
  <c r="B14" i="14"/>
  <c r="B5" i="14"/>
  <c r="F18" i="12"/>
  <c r="E18" i="12"/>
  <c r="G18" i="12"/>
  <c r="L16" i="14"/>
  <c r="H16" i="14"/>
  <c r="J16" i="14"/>
  <c r="G16" i="14"/>
  <c r="M16" i="14"/>
  <c r="I16" i="14"/>
  <c r="D16" i="14"/>
  <c r="O16" i="14"/>
  <c r="C16" i="14"/>
  <c r="F16" i="14"/>
  <c r="R5" i="14"/>
  <c r="R31" i="14"/>
  <c r="R9" i="14"/>
  <c r="R7" i="14"/>
  <c r="B16" i="14"/>
  <c r="K16" i="14"/>
  <c r="E16" i="14"/>
  <c r="C5" i="20"/>
  <c r="D5" i="20"/>
  <c r="E5" i="20"/>
  <c r="F5" i="20"/>
  <c r="G5" i="20"/>
  <c r="H5" i="20"/>
  <c r="I5" i="20"/>
  <c r="J5" i="20"/>
  <c r="K5" i="20"/>
  <c r="L5" i="20"/>
  <c r="M5" i="20"/>
  <c r="N5" i="20"/>
  <c r="O5" i="20"/>
  <c r="R5" i="20"/>
  <c r="C6" i="20"/>
  <c r="D6" i="20"/>
  <c r="E6" i="20"/>
  <c r="F6" i="20"/>
  <c r="G6" i="20"/>
  <c r="H6" i="20"/>
  <c r="I6" i="20"/>
  <c r="J6" i="20"/>
  <c r="K6" i="20"/>
  <c r="L6" i="20"/>
  <c r="M6" i="20"/>
  <c r="N6" i="20"/>
  <c r="O6" i="20"/>
  <c r="R6" i="20"/>
  <c r="C7" i="20"/>
  <c r="D7" i="20"/>
  <c r="E7" i="20"/>
  <c r="F7" i="20"/>
  <c r="G7" i="20"/>
  <c r="H7" i="20"/>
  <c r="I7" i="20"/>
  <c r="J7" i="20"/>
  <c r="K7" i="20"/>
  <c r="L7" i="20"/>
  <c r="M7" i="20"/>
  <c r="N7" i="20"/>
  <c r="O7" i="20"/>
  <c r="R7" i="20"/>
  <c r="C8" i="20"/>
  <c r="D8" i="20"/>
  <c r="E8" i="20"/>
  <c r="F8" i="20"/>
  <c r="G8" i="20"/>
  <c r="H8" i="20"/>
  <c r="I8" i="20"/>
  <c r="J8" i="20"/>
  <c r="K8" i="20"/>
  <c r="L8" i="20"/>
  <c r="M8" i="20"/>
  <c r="N8" i="20"/>
  <c r="O8" i="20"/>
  <c r="R8" i="20"/>
  <c r="C9" i="20"/>
  <c r="D9" i="20"/>
  <c r="E9" i="20"/>
  <c r="F9" i="20"/>
  <c r="G9" i="20"/>
  <c r="H9" i="20"/>
  <c r="I9" i="20"/>
  <c r="J9" i="20"/>
  <c r="K9" i="20"/>
  <c r="L9" i="20"/>
  <c r="M9" i="20"/>
  <c r="N9" i="20"/>
  <c r="O9" i="20"/>
  <c r="R9" i="20"/>
  <c r="C10" i="20"/>
  <c r="D10" i="20"/>
  <c r="E10" i="20"/>
  <c r="F10" i="20"/>
  <c r="G10" i="20"/>
  <c r="H10" i="20"/>
  <c r="I10" i="20"/>
  <c r="J10" i="20"/>
  <c r="K10" i="20"/>
  <c r="L10" i="20"/>
  <c r="M10" i="20"/>
  <c r="N10" i="20"/>
  <c r="O10" i="20"/>
  <c r="R10" i="20"/>
  <c r="C11" i="20"/>
  <c r="D11" i="20"/>
  <c r="E11" i="20"/>
  <c r="F11" i="20"/>
  <c r="G11" i="20"/>
  <c r="H11" i="20"/>
  <c r="I11" i="20"/>
  <c r="J11" i="20"/>
  <c r="K11" i="20"/>
  <c r="L11" i="20"/>
  <c r="M11" i="20"/>
  <c r="N11" i="20"/>
  <c r="O11" i="20"/>
  <c r="R11" i="20"/>
  <c r="C12" i="20"/>
  <c r="D12" i="20"/>
  <c r="E12" i="20"/>
  <c r="F12" i="20"/>
  <c r="G12" i="20"/>
  <c r="H12" i="20"/>
  <c r="I12" i="20"/>
  <c r="J12" i="20"/>
  <c r="K12" i="20"/>
  <c r="L12" i="20"/>
  <c r="M12" i="20"/>
  <c r="N12" i="20"/>
  <c r="O12" i="20"/>
  <c r="R12" i="20"/>
  <c r="C13" i="20"/>
  <c r="D13" i="20"/>
  <c r="E13" i="20"/>
  <c r="F13" i="20"/>
  <c r="G13" i="20"/>
  <c r="H13" i="20"/>
  <c r="I13" i="20"/>
  <c r="J13" i="20"/>
  <c r="K13" i="20"/>
  <c r="L13" i="20"/>
  <c r="M13" i="20"/>
  <c r="N13" i="20"/>
  <c r="O13" i="20"/>
  <c r="R13" i="20"/>
  <c r="C14" i="20"/>
  <c r="D14" i="20"/>
  <c r="E14" i="20"/>
  <c r="F14" i="20"/>
  <c r="G14" i="20"/>
  <c r="H14" i="20"/>
  <c r="I14" i="20"/>
  <c r="J14" i="20"/>
  <c r="K14" i="20"/>
  <c r="L14" i="20"/>
  <c r="M14" i="20"/>
  <c r="N14" i="20"/>
  <c r="O14" i="20"/>
  <c r="R14" i="20"/>
  <c r="B6" i="20"/>
  <c r="B7" i="20"/>
  <c r="B8" i="20"/>
  <c r="B9" i="20"/>
  <c r="B10" i="20"/>
  <c r="B11" i="20"/>
  <c r="B12" i="20"/>
  <c r="B13" i="20"/>
  <c r="B14" i="20"/>
  <c r="B5" i="20"/>
  <c r="M16" i="20"/>
  <c r="E16" i="20"/>
  <c r="B16" i="20"/>
  <c r="J16" i="20"/>
  <c r="L16" i="20"/>
  <c r="H16" i="20"/>
  <c r="D16" i="20"/>
  <c r="O16" i="20"/>
  <c r="G16" i="20"/>
  <c r="C16" i="20"/>
  <c r="I16" i="20"/>
  <c r="N16" i="20"/>
  <c r="F16" i="20"/>
  <c r="R16" i="20"/>
  <c r="R16" i="14"/>
  <c r="K16" i="20"/>
  <c r="F7" i="1"/>
  <c r="G7" i="1"/>
  <c r="F8" i="1"/>
  <c r="G8" i="1"/>
  <c r="H8" i="1"/>
  <c r="F9" i="1"/>
  <c r="G9" i="1"/>
  <c r="F10" i="1"/>
  <c r="G10" i="1"/>
  <c r="H10" i="1"/>
  <c r="F11" i="1"/>
  <c r="G11" i="1"/>
  <c r="F12" i="1"/>
  <c r="G12" i="1"/>
  <c r="H12" i="1"/>
  <c r="F13" i="1"/>
  <c r="G13" i="1"/>
  <c r="F14" i="1"/>
  <c r="G14" i="1"/>
  <c r="H14" i="1"/>
  <c r="F15" i="1"/>
  <c r="G15" i="1"/>
  <c r="F16" i="1"/>
  <c r="G16" i="1"/>
  <c r="H16" i="1"/>
  <c r="F17" i="1"/>
  <c r="G17" i="1"/>
  <c r="F18" i="1"/>
  <c r="G18" i="1"/>
  <c r="H18" i="1"/>
  <c r="F19" i="1"/>
  <c r="G19" i="1"/>
  <c r="F22" i="1"/>
  <c r="G22" i="1"/>
  <c r="G6" i="1"/>
  <c r="F6" i="1"/>
  <c r="H6" i="1"/>
  <c r="E19" i="1"/>
  <c r="B18" i="1"/>
  <c r="C18" i="1"/>
  <c r="B19" i="1"/>
  <c r="C19" i="1"/>
  <c r="D53" i="1"/>
  <c r="D54" i="1"/>
  <c r="D55" i="1"/>
  <c r="D56" i="1"/>
  <c r="D57" i="1"/>
  <c r="D58" i="1"/>
  <c r="D59" i="1"/>
  <c r="D60" i="1"/>
  <c r="D61" i="1"/>
  <c r="D62" i="1"/>
  <c r="D63" i="1"/>
  <c r="D52" i="1"/>
  <c r="D30" i="1"/>
  <c r="D31" i="1"/>
  <c r="D32" i="1"/>
  <c r="D33" i="1"/>
  <c r="D34" i="1"/>
  <c r="D35" i="1"/>
  <c r="D36" i="1"/>
  <c r="D37" i="1"/>
  <c r="D38" i="1"/>
  <c r="D40" i="1"/>
  <c r="D29" i="1"/>
  <c r="E17" i="1"/>
  <c r="C17" i="1"/>
  <c r="B17" i="1"/>
  <c r="D17" i="1"/>
  <c r="E16" i="1"/>
  <c r="C16" i="1"/>
  <c r="B16" i="1"/>
  <c r="E15" i="1"/>
  <c r="C15" i="1"/>
  <c r="B15" i="1"/>
  <c r="E14" i="1"/>
  <c r="C14" i="1"/>
  <c r="B14" i="1"/>
  <c r="E13" i="1"/>
  <c r="C13" i="1"/>
  <c r="B13" i="1"/>
  <c r="D13" i="1"/>
  <c r="E12" i="1"/>
  <c r="C12" i="1"/>
  <c r="B12" i="1"/>
  <c r="E11" i="1"/>
  <c r="C11" i="1"/>
  <c r="B11" i="1"/>
  <c r="E10" i="1"/>
  <c r="C10" i="1"/>
  <c r="B10" i="1"/>
  <c r="D10" i="1"/>
  <c r="E9" i="1"/>
  <c r="C9" i="1"/>
  <c r="B9" i="1"/>
  <c r="E8" i="1"/>
  <c r="C8" i="1"/>
  <c r="B8" i="1"/>
  <c r="E7" i="1"/>
  <c r="C7" i="1"/>
  <c r="B7" i="1"/>
  <c r="E6" i="1"/>
  <c r="C6" i="1"/>
  <c r="B6" i="1"/>
  <c r="D6" i="1"/>
  <c r="H7" i="16"/>
  <c r="H8" i="16"/>
  <c r="H9" i="16"/>
  <c r="H10" i="16"/>
  <c r="H11" i="16"/>
  <c r="H12" i="16"/>
  <c r="H13" i="16"/>
  <c r="H14" i="16"/>
  <c r="H15" i="16"/>
  <c r="H16" i="16"/>
  <c r="H17" i="16"/>
  <c r="H6" i="16"/>
  <c r="D7" i="16"/>
  <c r="D8" i="16"/>
  <c r="D9" i="16"/>
  <c r="D10" i="16"/>
  <c r="D11" i="16"/>
  <c r="D12" i="16"/>
  <c r="D13" i="16"/>
  <c r="D14" i="16"/>
  <c r="D15" i="16"/>
  <c r="D16" i="16"/>
  <c r="D17" i="16"/>
  <c r="D18" i="16"/>
  <c r="D6" i="16"/>
  <c r="H30" i="16"/>
  <c r="H31" i="16"/>
  <c r="H32" i="16"/>
  <c r="H33" i="16"/>
  <c r="H34" i="16"/>
  <c r="H35" i="16"/>
  <c r="H36" i="16"/>
  <c r="H37" i="16"/>
  <c r="H38" i="16"/>
  <c r="H39" i="16"/>
  <c r="H40" i="16"/>
  <c r="H41" i="16"/>
  <c r="H42" i="16"/>
  <c r="H45" i="16"/>
  <c r="H29" i="16"/>
  <c r="D35" i="16"/>
  <c r="D36" i="16"/>
  <c r="D37" i="16"/>
  <c r="D39" i="16"/>
  <c r="D42" i="16"/>
  <c r="H19" i="16"/>
  <c r="D19" i="16"/>
  <c r="D42" i="1"/>
  <c r="D8" i="1"/>
  <c r="D11" i="1"/>
  <c r="D15" i="1"/>
  <c r="D19" i="1"/>
  <c r="H19" i="1"/>
  <c r="H17" i="1"/>
  <c r="H15" i="1"/>
  <c r="H13" i="1"/>
  <c r="H11" i="1"/>
  <c r="H9" i="1"/>
  <c r="H7" i="1"/>
  <c r="D7" i="1"/>
  <c r="D12" i="1"/>
  <c r="D16" i="1"/>
  <c r="H22" i="1"/>
  <c r="D9" i="1"/>
  <c r="D14" i="1"/>
  <c r="N48" i="14"/>
  <c r="N47" i="14"/>
  <c r="N46" i="14"/>
  <c r="N45" i="14"/>
  <c r="N44" i="14"/>
  <c r="N43" i="14"/>
  <c r="N42" i="14"/>
  <c r="N41" i="14"/>
  <c r="N40" i="14"/>
  <c r="N39" i="14"/>
  <c r="N29" i="14"/>
  <c r="N28" i="14"/>
  <c r="N13" i="14"/>
  <c r="N27" i="14"/>
  <c r="N26" i="14"/>
  <c r="N25" i="14"/>
  <c r="N24" i="14"/>
  <c r="N9" i="14"/>
  <c r="N23" i="14"/>
  <c r="N22" i="14"/>
  <c r="N21" i="14"/>
  <c r="N20" i="14"/>
  <c r="C17" i="12"/>
  <c r="F17" i="12"/>
  <c r="B17" i="12"/>
  <c r="D17" i="12"/>
  <c r="G17" i="12"/>
  <c r="E17" i="12"/>
  <c r="N8" i="14"/>
  <c r="N12" i="14"/>
  <c r="N31" i="14"/>
  <c r="N5" i="14"/>
  <c r="N6" i="14"/>
  <c r="N10" i="14"/>
  <c r="N14" i="14"/>
  <c r="N7" i="14"/>
  <c r="N11" i="14"/>
  <c r="N50" i="14"/>
  <c r="H18" i="16"/>
  <c r="D18" i="1"/>
  <c r="C22" i="1"/>
  <c r="D68" i="1"/>
  <c r="D45" i="1"/>
  <c r="D22" i="1"/>
  <c r="N16" i="14"/>
  <c r="H22" i="16"/>
  <c r="D45" i="16"/>
  <c r="D22" i="16"/>
  <c r="E18" i="1"/>
  <c r="D41" i="1"/>
  <c r="D64" i="1"/>
  <c r="D34" i="16"/>
  <c r="D33" i="16"/>
  <c r="D32" i="16"/>
  <c r="D31" i="16"/>
  <c r="D30" i="16"/>
  <c r="D29" i="16"/>
</calcChain>
</file>

<file path=xl/sharedStrings.xml><?xml version="1.0" encoding="utf-8"?>
<sst xmlns="http://schemas.openxmlformats.org/spreadsheetml/2006/main" count="917" uniqueCount="137">
  <si>
    <t>2000-01</t>
  </si>
  <si>
    <t>2001-02</t>
  </si>
  <si>
    <t>2002-03</t>
  </si>
  <si>
    <t>2003-04</t>
  </si>
  <si>
    <t>2004-05</t>
  </si>
  <si>
    <t>2005-06</t>
  </si>
  <si>
    <t>2006-07</t>
  </si>
  <si>
    <t>2007-08</t>
  </si>
  <si>
    <t>2008-09</t>
  </si>
  <si>
    <t>2009-10</t>
  </si>
  <si>
    <t>Eligible</t>
  </si>
  <si>
    <t>Total</t>
  </si>
  <si>
    <t>Ineligible</t>
  </si>
  <si>
    <t>Fall Full-time Headcounts</t>
  </si>
  <si>
    <t>All Terms FTEs (Full-time Equivalent)</t>
  </si>
  <si>
    <t xml:space="preserve">All Terms BIUs </t>
  </si>
  <si>
    <t>Summer &amp; Fall FTEs (Full-time Equivalent)</t>
  </si>
  <si>
    <t>Algoma</t>
  </si>
  <si>
    <t>Brock</t>
  </si>
  <si>
    <t>Carleton</t>
  </si>
  <si>
    <t>Guelph</t>
  </si>
  <si>
    <t>Lakehead</t>
  </si>
  <si>
    <t>Laurentian</t>
  </si>
  <si>
    <t>McMaster</t>
  </si>
  <si>
    <t>Nipissing</t>
  </si>
  <si>
    <t>NOSM</t>
  </si>
  <si>
    <t>OCAD</t>
  </si>
  <si>
    <t>UOIT</t>
  </si>
  <si>
    <t>Ottawa</t>
  </si>
  <si>
    <t>Queen's</t>
  </si>
  <si>
    <t>Ryerson</t>
  </si>
  <si>
    <t>Toronto</t>
  </si>
  <si>
    <t>Trent</t>
  </si>
  <si>
    <t>Waterloo</t>
  </si>
  <si>
    <t>Western</t>
  </si>
  <si>
    <t>Wilfrid Laurier</t>
  </si>
  <si>
    <t>Windsor</t>
  </si>
  <si>
    <t>York</t>
  </si>
  <si>
    <t>General Arts &amp; Science</t>
  </si>
  <si>
    <t>Not Reported/Not Applicable</t>
  </si>
  <si>
    <t>Dominicain</t>
  </si>
  <si>
    <t>Education</t>
  </si>
  <si>
    <t>Fine &amp; Applied Arts</t>
  </si>
  <si>
    <t>Humanities</t>
  </si>
  <si>
    <t>Social Sciences</t>
  </si>
  <si>
    <t>Health Professions</t>
  </si>
  <si>
    <t>Unknown</t>
  </si>
  <si>
    <t>Agriculture &amp; Biological Sciences</t>
  </si>
  <si>
    <t>Engineering &amp; Applied Sciences</t>
  </si>
  <si>
    <t>Math &amp; Physical Sciences</t>
  </si>
  <si>
    <t xml:space="preserve">  - Algoma</t>
  </si>
  <si>
    <t xml:space="preserve">  - Hearst</t>
  </si>
  <si>
    <t>Notes:</t>
  </si>
  <si>
    <t>Mathematical &amp; Physical Sciences</t>
  </si>
  <si>
    <t>International Students</t>
  </si>
  <si>
    <t>International Students as a % of Total Enrolments</t>
  </si>
  <si>
    <t xml:space="preserve">Notes: </t>
  </si>
  <si>
    <t>Master's</t>
  </si>
  <si>
    <t>Undergraduate Students</t>
  </si>
  <si>
    <t>All Students</t>
  </si>
  <si>
    <t>Graduate Students</t>
  </si>
  <si>
    <t>Total Students, Full-time</t>
  </si>
  <si>
    <t>Undergraduate Students, Full-time</t>
  </si>
  <si>
    <t>Total Students, Part-time</t>
  </si>
  <si>
    <t>Undergraduate Students, Part-time</t>
  </si>
  <si>
    <t>Graduate Students, Part-time</t>
  </si>
  <si>
    <t>Graduate Students, Full-time</t>
  </si>
  <si>
    <t>Total Students</t>
  </si>
  <si>
    <t>FTEs (Full-time Equivalent)</t>
  </si>
  <si>
    <t>2010-11</t>
  </si>
  <si>
    <t>1. The tables include eligible and ineligible students.</t>
  </si>
  <si>
    <t>Doctoral</t>
  </si>
  <si>
    <t xml:space="preserve">1. The tables include eligible and ineligible students. </t>
  </si>
  <si>
    <t>1. Total graduate student enrolments consist of three categories: "Graduate Diploma", "Master's" and "Doctoral". Enrolments in the first category are not included in this table the numbers are small.</t>
  </si>
  <si>
    <t>3.  Ineligible FTEs prior to 2006-07 are estimated since not all institutions reported ineligible FTEs. COU used the following formula to infer the ineligible FTEs from headcounts for those that did not report: FTE=full-time headcounts + part-time headcounts*0.3.</t>
  </si>
  <si>
    <t>2. Undergraduate and graduate FTEs are counted differently. Undergraduate FTEs are counted as a proportion of a normal full-time load for a particular program and level of registration over an academic year ("all terms"). Full-time undergraduates normally register for two terms per academic year, and those taking a full course load generate 0.5 FTE each term or 1.0 FTE in total. Undergraduate students taking fewer courses than a full course load will generate proportionately fewer FTEs, and those taking more than a full course load or earning credits in a third term generate more FTEs. Graduate students are counted per term. By convention, graduate FTEs are approximated by summing FTEs in fall and summer terms. Graduates normally register for three terms. Full-time graduate students generate 1.0 FTE and part-time graduate students 0.3 FTE.</t>
  </si>
  <si>
    <t>5. Headcounts - every student enrolled is counted as one headcount regardless of registration status or course load or level of study. Fall term full-time headcounts (counted on November 1st) are a commonly used measure for enrolments.</t>
  </si>
  <si>
    <t>2. Eligible &amp; Ineligible - refers to the eligibility of a student for operating grants. A student is considered eligible if he or she is either a Canadian citizen, a permanent resident, an eligible international student or a protected person, and is enrolled at an eligible institution, in a publicly-supported program that is approved after meeting the specific eligibility criteria set by the MTCU.</t>
  </si>
  <si>
    <t>3. Undergraduate and graduate FTEs are counted differently. Undergraduate FTEs are counted as a proportion of a normal full-time load for a particular program and level of registration over an academic year ("all terms"). Full-time undergraduates normally register for two terms per academic year, and those taking a full course load generate 0.5 FTE each term or 1.0 FTE in total. Undergraduate students taking fewer courses than a full course load will generate proportionately fewer FTEs, and those taking more than a full course load or earning credits in a third term generate more FTEs. Graduate students are counted per term. By convention, graduate FTEs are approximated by summing FTEs in fall and summer terms. Graduates normally register for three terms. Full-time graduate students generate 1.0 FTE and part-time graduate students 0.3 FTE.</t>
  </si>
  <si>
    <t>4.  Ineligible FTEs prior to 2006-07 are estimated since not all institutions reported ineligible FTEs. COU used the following formula to infer the ineligible FTEs from headcounts for those that did not report: FTE=full-time headcounts + part-time headcounts*0.3.</t>
  </si>
  <si>
    <t>6. Headcounts - every student enrolled is counted as one headcount regardless of registration status or course load or level of study. Fall term full-time headcounts (counted on November 1st) are a commonly used measure for enrolments.</t>
  </si>
  <si>
    <t>2. Headcounts - every student enrolled is counted as one headcount regardless of registration status or course load or level of study. Fall term full-time headcounts (counted on November 1st) are a commonly used measure for enrolments.</t>
  </si>
  <si>
    <t>3. Headcounts - every student enrolled is counted as one headcount regardless of registration status or course load or level of study. Fall term full-time headcounts (counted on November 1st) are a commonly used measure for enrolments.</t>
  </si>
  <si>
    <t>1. The tables include international students who are eligible and ineligible for provincial government funding. Ineligible students account for over 95% of international students, with variations across institutions and time.</t>
  </si>
  <si>
    <t>2. International students - categories include visa students, students without visa, and unknown foreign students.</t>
  </si>
  <si>
    <t>7. Undergraduates &amp; Graduates - undergraduates are enrolled in undergraduate level programs such as undergraduate diplomas and certificates, and bachelor's degrees; graduates are enrolled in graduate programs such as graduate diplomas and certificates, master's and doctoral.</t>
  </si>
  <si>
    <t>Graduates - graduates are enrolled in graduate programs such as graduate diplomas and certificates, master's and doctoral.</t>
  </si>
  <si>
    <t>4. Undergraduates &amp; Graduates - undergraduates are enrolled in undergraduate level programs such as undergraduate diplomas and certificates, and bachelor's degrees; graduates are enrolled in graduate programs such as graduate diplomas and certificates, master's and doctoral.</t>
  </si>
  <si>
    <t>5. Undergraduates &amp; Graduates - undergraduates are enrolled in undergraduate level programs such as undergraduate diplomas and certificates, and bachelor's degrees; graduates are enrolled in graduate programs such as graduate diplomas and certificates, master's and doctoral.</t>
  </si>
  <si>
    <t>2011-12</t>
  </si>
  <si>
    <t>2012-13</t>
  </si>
  <si>
    <t xml:space="preserve">http://www.uoguelph.ca/analysis_planning/images/pdfs/2009-10-Operating-Manual-Sept09.pdf </t>
  </si>
  <si>
    <r>
      <t xml:space="preserve">5. BIUs (Basic Income Unit) - units derived from FTEs. Each institution's BIUs are arrived at by multiplying FTEs by a weighting factor depending on the program of registration and the level of study. Undergraduate weightings in non-medical programs are from 1.0 to 3.0; masters, 3.0 to 4.0; and doctoral, 6.0. BIUs published here do not include imputing adjustments for undergraduate students and minima/maxima provisions for graduates, and </t>
    </r>
    <r>
      <rPr>
        <b/>
        <sz val="11"/>
        <color theme="1"/>
        <rFont val="Calibri"/>
        <family val="2"/>
        <scheme val="minor"/>
      </rPr>
      <t>thus should not be used to calculate funding impact.</t>
    </r>
    <r>
      <rPr>
        <sz val="11"/>
        <color theme="1"/>
        <rFont val="Calibri"/>
        <family val="2"/>
        <scheme val="minor"/>
      </rPr>
      <t xml:space="preserve"> Refer to </t>
    </r>
    <r>
      <rPr>
        <i/>
        <sz val="11"/>
        <color theme="1"/>
        <rFont val="Calibri"/>
        <family val="2"/>
        <scheme val="minor"/>
      </rPr>
      <t>The Ontario Operating Funds Distribution Manual</t>
    </r>
    <r>
      <rPr>
        <sz val="11"/>
        <color theme="1"/>
        <rFont val="Calibri"/>
        <family val="2"/>
        <scheme val="minor"/>
      </rPr>
      <t xml:space="preserve"> for more details:</t>
    </r>
  </si>
  <si>
    <r>
      <t xml:space="preserve">4. BIUs (Basic Income Unit) - units derived from FTEs. Each institution's BIUs are arrived at by multiplying FTEs by a weighting factor depending on the program of registration and the level of study. Undergraduate weightings in non-medical programs are from 1.0 to 3.0; masters, 3.0 to 4.0; and doctoral, 6.0. BIUs published here do not include imputing adjustments for undergraduate students and minima/maxima provisions for graduates, and </t>
    </r>
    <r>
      <rPr>
        <b/>
        <sz val="11"/>
        <rFont val="Calibri"/>
        <family val="2"/>
        <scheme val="minor"/>
      </rPr>
      <t>thus should not be used to calculate funding impact.</t>
    </r>
    <r>
      <rPr>
        <sz val="11"/>
        <rFont val="Calibri"/>
        <family val="2"/>
        <scheme val="minor"/>
      </rPr>
      <t xml:space="preserve"> Refer to </t>
    </r>
    <r>
      <rPr>
        <i/>
        <sz val="11"/>
        <rFont val="Calibri"/>
        <family val="2"/>
        <scheme val="minor"/>
      </rPr>
      <t>The Ontario Operating Funds Distribution Manual</t>
    </r>
    <r>
      <rPr>
        <sz val="11"/>
        <rFont val="Calibri"/>
        <family val="2"/>
        <scheme val="minor"/>
      </rPr>
      <t xml:space="preserve"> for more details:</t>
    </r>
  </si>
  <si>
    <t>2013-14</t>
  </si>
  <si>
    <t>8. The total numbers include Algoma University and Dominicain University College. Algoma became a university in 2009-10. Starting in 2013-14 Dominicain's enrolment is included with Carleton University.</t>
  </si>
  <si>
    <t>7. The total numbers include Algoma University and Dominicain University College. Algoma became a university in 2009-10. Starting in 2013-14 Dominicain's enrolment is included with Carleton University.</t>
  </si>
  <si>
    <t>6. The total numbers include Algoma University and Dominicain University College. Algoma became a university in 2009-10. Starting in 2013-14 Dominicain's enrolment is included with Carleton University.</t>
  </si>
  <si>
    <t>2014-15</t>
  </si>
  <si>
    <t>Male</t>
  </si>
  <si>
    <t>Female</t>
  </si>
  <si>
    <t>2015-16</t>
  </si>
  <si>
    <t>Percent Distribution</t>
  </si>
  <si>
    <t>Fall Full-Time Headcounts</t>
  </si>
  <si>
    <t xml:space="preserve">Female </t>
  </si>
  <si>
    <t>Other / Not Reported</t>
  </si>
  <si>
    <t xml:space="preserve">1. The table includes eligible and ineligible students. </t>
  </si>
  <si>
    <t>6. Full-time - students taking more than a certain percentage of full load course work (i.e. threshold). Different institutions have different cut-off percentages. It also varies in time for one institution. For example, the full-time threshold for University of Toronto was changed from 80% to 60% in 2003-04, resulting in an increase in full-time students (and a decrease in part-time students). Starting in 2015-16, McMaster adopted 60% of a full time load as a full time student (previously it was 80%).</t>
  </si>
  <si>
    <t>4. Full-time - students taking more than a certain percentage of full load course work (i.e. threshold). Different institutions have different cut-off percentages. It also varies in time for one institution. For example, the full-time threshold for University of Toronto was changed from 80% to 60% in 2003-04, resulting in an increase in full-time students (and a decrease in part-time students). Starting in 2015-16, McMaster adopted 60% of a full time load as a full time student (previously it was 80%).</t>
  </si>
  <si>
    <t>7. Full-time - students taking more than a certain percentage of full load course work (i.e. threshold). Different institutions have different cut-off percentages. It also varies in time for one institution. For example, the full-time threshold for University of Toronto was changed from 80% to 60% in 2003-04, resulting in an increase in full-time students (and a decrease in part-time students). Starting in 2015-16, McMaster adopted 60% of a full time load as a full time student (previously it was 80%).</t>
  </si>
  <si>
    <t>3. Full-time - students taking more than a certain percentage of full load course work (i.e. threshold). Different institutions have different cut-off percentages. It also varies in time for one institution. For example, the full-time threshold for University of Toronto was changed from 80% to 60% in 2003-04, resulting in an increase in full-time students (and a decrease in part-time students). Starting in 2015-16, McMaster adopted 60% of a full time load as a full time student (previously it was 80%).</t>
  </si>
  <si>
    <t xml:space="preserve">5. This table is calculated from MAESD records. It is different from the Common University Data Ontario (CUDO) published on the COU website for several reasons.  </t>
  </si>
  <si>
    <t>2016-17</t>
  </si>
  <si>
    <t>5. The total numbers include Algoma University and Dominicain University College. Algoma became a university in 2009-10. Starting in 2013-14 Dominicain's enrolment is included with Carleton University.</t>
  </si>
  <si>
    <t>Undergraduate Students, Full-time and Part-time</t>
  </si>
  <si>
    <t>Total Students, Full-time and Part time</t>
  </si>
  <si>
    <t>Graduate Students, Full-time and Part-time</t>
  </si>
  <si>
    <t xml:space="preserve">6. Enrolments presented for each university include students enrolled in all affiliates and campuses. </t>
  </si>
  <si>
    <t>2017-18</t>
  </si>
  <si>
    <t>2018-19</t>
  </si>
  <si>
    <t>Table 3: Fall Term Headcounts by Institution and Level of Study, 2000-01 - 2018-19</t>
  </si>
  <si>
    <t>Eligible &amp; Ineligible - refers to the eligibility of a student for operating grants. A student is considered eligible if he or she is either a Canadian citizen, a permanent resident, an eligible international student or a protected person, and is enrolled at an eligible institution, in a publicly-supported program that is approved after meeting the specific eligibility criteria set by the MTCU</t>
  </si>
  <si>
    <t>Secondly, CUDO groups bachelor's with first professional degrees, while MTCU places some professional degrees under other categories such as undergraduate diplomas and graduate diplomas or degrees depending on the program.</t>
  </si>
  <si>
    <t>First of all, MTCU's categorization of undergraduates and graduates  includes diploma and certificate students whereas CUDO only publishes degree seeking students.</t>
  </si>
  <si>
    <t>Lastly, there is some variance in how universities count their students. For example, Ryerson University counts collaborative nursing students in CUDO but they are not included in MTCU records since Ryerson does not receive funding directly; University of Toronto includes theology and post-MD students in CUDO but excludes them in MTCU reporting; University of Guelph has an agriculture programs re-categorized as a diploma program rather than a degree program; McMaster University and Brock University include in CUDO non-degree seeking students such as those taking continuing/upgrading post-Bachelor courses but not working towards a second Bachelor's degree or graduate school.</t>
  </si>
  <si>
    <t>2016-18</t>
  </si>
  <si>
    <t>2016-19</t>
  </si>
  <si>
    <t>Source: Ministry of Training, Colleges and Universities (MTCU)</t>
  </si>
  <si>
    <t>1. Eligible &amp; Ineligible - refers to the eligibility of a student for operating grants. A student is considered eligible if he or she is either a Canadian citizen, a permanent resident, an eligible international student or a protected person, and is enrolled at an eligible institution, in a publicly-supported program that is approved after meeting the specific eligibility criteria set by the MTCU.</t>
  </si>
  <si>
    <t>Eligible &amp; Ineligible - refers to the eligibility of a student for operating grants. A student is considered eligible if he or she is either a Canadian citizen, a permanent resident, an eligible international student or a protected person, and is enrolled at an eligible institution, in a publicly-supported program that is approved after meeting the specific eligibility criteria set by the MTCU.</t>
  </si>
  <si>
    <t>2. The tables use SPEMAJ for program groupings. SPEMAJ (Specialization Major) is a categorization method used by MTCU that groups programs by field of study. According to SPEMAJ, programs are categorized into 10 broad groups and over 100 detailed groups. It is different from FORPOS (Formula Program of Study) code, which is mainly used by MTCU for funding purposes.</t>
  </si>
  <si>
    <t>Table 1: Summary of Enrolments in Ontario Universities, 2000-01 - 2018-19</t>
  </si>
  <si>
    <t>Table 2: Graduate Student Enrolment, 2000-01 - 2018-19</t>
  </si>
  <si>
    <t>Table 4: Fall Full-time Headcounts by Level and Program of Study, 2000-01 - 2018-19</t>
  </si>
  <si>
    <t>Table 5: International Students: Fall Full-time Headcounts by Funding Eligibility, 2001-02 - 2018-19</t>
  </si>
  <si>
    <t>Table 7: Summary of Enrolment by Gender in Ontario Universities, 2005-06 - 2018-19</t>
  </si>
  <si>
    <t>Table 6: International Students: Fall Full-time Headcounts by Program of Study (eligible and ineligible), 2000-01 - 2018-19</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</si>
</sst>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_);_(* \(#,##0\);_(* &quot;-&quot;??_);_(@_)"/>
  </numFmts>
  <fonts count="22" x14ac:knownFonts="1">
    <font>
      <sz val="11"/>
      <color theme="1"/>
      <name val="Calibri"/>
      <family val="2"/>
      <scheme val="minor"/>
    </font>
    <font>
      <sz val="11"/>
      <color theme="1"/>
      <name val="Calibri"/>
      <family val="2"/>
      <scheme val="minor"/>
    </font>
    <font>
      <b/>
      <sz val="11"/>
      <color theme="1"/>
      <name val="Calibri"/>
      <family val="2"/>
      <scheme val="minor"/>
    </font>
    <font>
      <sz val="10"/>
      <name val="Arial"/>
      <family val="2"/>
    </font>
    <font>
      <b/>
      <sz val="10"/>
      <name val="Arial"/>
      <family val="2"/>
    </font>
    <font>
      <b/>
      <sz val="12"/>
      <color theme="1"/>
      <name val="Calibri"/>
      <family val="2"/>
      <scheme val="minor"/>
    </font>
    <font>
      <sz val="10.5"/>
      <color rgb="FF000000"/>
      <name val="Calibri"/>
      <family val="2"/>
      <scheme val="minor"/>
    </font>
    <font>
      <sz val="8.25"/>
      <color theme="1"/>
      <name val="Verdana"/>
      <family val="2"/>
    </font>
    <font>
      <b/>
      <i/>
      <sz val="11"/>
      <color theme="1"/>
      <name val="Calibri"/>
      <family val="2"/>
      <scheme val="minor"/>
    </font>
    <font>
      <sz val="11"/>
      <name val="Calibri"/>
      <family val="2"/>
      <scheme val="minor"/>
    </font>
    <font>
      <b/>
      <sz val="11"/>
      <name val="Calibri"/>
      <family val="2"/>
      <scheme val="minor"/>
    </font>
    <font>
      <sz val="10.5"/>
      <name val="Calibri"/>
      <family val="2"/>
      <scheme val="minor"/>
    </font>
    <font>
      <b/>
      <sz val="10.5"/>
      <name val="Calibri"/>
      <family val="2"/>
      <scheme val="minor"/>
    </font>
    <font>
      <sz val="10.5"/>
      <color theme="1"/>
      <name val="Calibri"/>
      <family val="2"/>
      <scheme val="minor"/>
    </font>
    <font>
      <b/>
      <i/>
      <sz val="10.5"/>
      <name val="Calibri"/>
      <family val="2"/>
      <scheme val="minor"/>
    </font>
    <font>
      <i/>
      <sz val="11"/>
      <color theme="1"/>
      <name val="Calibri"/>
      <family val="2"/>
      <scheme val="minor"/>
    </font>
    <font>
      <sz val="10"/>
      <name val="Calibri"/>
      <family val="2"/>
      <scheme val="minor"/>
    </font>
    <font>
      <b/>
      <sz val="10.5"/>
      <color theme="1"/>
      <name val="Calibri"/>
      <family val="2"/>
      <scheme val="minor"/>
    </font>
    <font>
      <i/>
      <sz val="11"/>
      <name val="Calibri"/>
      <family val="2"/>
      <scheme val="minor"/>
    </font>
    <font>
      <u/>
      <sz val="11"/>
      <color theme="10"/>
      <name val="Calibri"/>
      <family val="2"/>
      <scheme val="minor"/>
    </font>
    <font>
      <sz val="11"/>
      <color rgb="FFFF0000"/>
      <name val="Calibri"/>
      <family val="2"/>
      <scheme val="minor"/>
    </font>
    <font>
      <sz val="10"/>
      <color rgb="FFFF0000"/>
      <name val="Arial"/>
      <family val="2"/>
    </font>
  </fonts>
  <fills count="2">
    <fill>
      <patternFill patternType="none"/>
    </fill>
    <fill>
      <patternFill patternType="gray125"/>
    </fill>
  </fills>
  <borders count="43">
    <border>
      <left/>
      <right/>
      <top/>
      <bottom/>
      <diagonal/>
    </border>
    <border>
      <left/>
      <right/>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indexed="64"/>
      </left>
      <right/>
      <top style="medium">
        <color indexed="64"/>
      </top>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style="medium">
        <color indexed="64"/>
      </left>
      <right/>
      <top/>
      <bottom/>
      <diagonal/>
    </border>
    <border>
      <left/>
      <right/>
      <top style="double">
        <color indexed="64"/>
      </top>
      <bottom style="double">
        <color indexed="64"/>
      </bottom>
      <diagonal/>
    </border>
    <border>
      <left/>
      <right style="medium">
        <color indexed="64"/>
      </right>
      <top style="double">
        <color indexed="64"/>
      </top>
      <bottom style="double">
        <color indexed="64"/>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style="double">
        <color indexed="64"/>
      </top>
      <bottom/>
      <diagonal/>
    </border>
    <border>
      <left/>
      <right style="medium">
        <color indexed="64"/>
      </right>
      <top style="double">
        <color indexed="64"/>
      </top>
      <bottom/>
      <diagonal/>
    </border>
    <border>
      <left style="thin">
        <color indexed="64"/>
      </left>
      <right style="thin">
        <color indexed="64"/>
      </right>
      <top/>
      <bottom/>
      <diagonal/>
    </border>
    <border>
      <left style="thin">
        <color indexed="64"/>
      </left>
      <right/>
      <top/>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style="double">
        <color indexed="64"/>
      </top>
      <bottom/>
      <diagonal/>
    </border>
    <border>
      <left style="thin">
        <color indexed="64"/>
      </left>
      <right style="thin">
        <color indexed="64"/>
      </right>
      <top/>
      <bottom style="medium">
        <color indexed="64"/>
      </bottom>
      <diagonal/>
    </border>
    <border>
      <left/>
      <right/>
      <top style="thin">
        <color indexed="64"/>
      </top>
      <bottom style="double">
        <color indexed="64"/>
      </bottom>
      <diagonal/>
    </border>
    <border>
      <left/>
      <right style="medium">
        <color indexed="64"/>
      </right>
      <top style="thin">
        <color indexed="64"/>
      </top>
      <bottom style="double">
        <color indexed="64"/>
      </bottom>
      <diagonal/>
    </border>
    <border>
      <left/>
      <right style="thin">
        <color indexed="64"/>
      </right>
      <top style="medium">
        <color indexed="64"/>
      </top>
      <bottom style="double">
        <color indexed="64"/>
      </bottom>
      <diagonal/>
    </border>
    <border>
      <left/>
      <right style="thin">
        <color indexed="64"/>
      </right>
      <top/>
      <bottom/>
      <diagonal/>
    </border>
    <border>
      <left/>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double">
        <color indexed="64"/>
      </top>
      <bottom style="thin">
        <color indexed="64"/>
      </bottom>
      <diagonal/>
    </border>
    <border>
      <left/>
      <right/>
      <top/>
      <bottom style="thin">
        <color indexed="64"/>
      </bottom>
      <diagonal/>
    </border>
    <border>
      <left/>
      <right style="medium">
        <color indexed="64"/>
      </right>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right style="thin">
        <color indexed="64"/>
      </right>
      <top style="thin">
        <color indexed="64"/>
      </top>
      <bottom style="double">
        <color indexed="64"/>
      </bottom>
      <diagonal/>
    </border>
    <border>
      <left/>
      <right style="thin">
        <color indexed="64"/>
      </right>
      <top/>
      <bottom style="medium">
        <color indexed="64"/>
      </bottom>
      <diagonal/>
    </border>
    <border>
      <left/>
      <right style="thin">
        <color indexed="64"/>
      </right>
      <top style="double">
        <color indexed="64"/>
      </top>
      <bottom/>
      <diagonal/>
    </border>
    <border>
      <left style="thin">
        <color indexed="64"/>
      </left>
      <right/>
      <top style="double">
        <color indexed="64"/>
      </top>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diagonal/>
    </border>
  </borders>
  <cellStyleXfs count="6">
    <xf numFmtId="0" fontId="0" fillId="0" borderId="0"/>
    <xf numFmtId="43" fontId="1" fillId="0" borderId="0" applyFont="0" applyFill="0" applyBorder="0" applyAlignment="0" applyProtection="0"/>
    <xf numFmtId="9" fontId="1" fillId="0" borderId="0" applyFont="0" applyFill="0" applyBorder="0" applyAlignment="0" applyProtection="0"/>
    <xf numFmtId="0" fontId="3" fillId="0" borderId="0"/>
    <xf numFmtId="43" fontId="3" fillId="0" borderId="0" applyFont="0" applyFill="0" applyBorder="0" applyAlignment="0" applyProtection="0"/>
    <xf numFmtId="0" fontId="19" fillId="0" borderId="0" applyNumberFormat="0" applyFill="0" applyBorder="0" applyAlignment="0" applyProtection="0"/>
  </cellStyleXfs>
  <cellXfs count="211">
    <xf numFmtId="0" fontId="0" fillId="0" borderId="0" xfId="0"/>
    <xf numFmtId="164" fontId="1" fillId="0" borderId="0" xfId="1" applyNumberFormat="1" applyFont="1"/>
    <xf numFmtId="0" fontId="0" fillId="0" borderId="0" xfId="0" applyAlignment="1">
      <alignment wrapText="1"/>
    </xf>
    <xf numFmtId="0" fontId="2" fillId="0" borderId="0" xfId="0" applyFont="1"/>
    <xf numFmtId="0" fontId="4" fillId="0" borderId="0" xfId="3" applyFont="1"/>
    <xf numFmtId="0" fontId="3" fillId="0" borderId="0" xfId="3"/>
    <xf numFmtId="0" fontId="6" fillId="0" borderId="4" xfId="0" applyFont="1" applyBorder="1" applyAlignment="1">
      <alignment horizontal="right"/>
    </xf>
    <xf numFmtId="0" fontId="6" fillId="0" borderId="7" xfId="0" applyFont="1" applyBorder="1" applyAlignment="1">
      <alignment horizontal="right"/>
    </xf>
    <xf numFmtId="3" fontId="6" fillId="0" borderId="0" xfId="0" applyNumberFormat="1" applyFont="1" applyBorder="1" applyAlignment="1">
      <alignment horizontal="right"/>
    </xf>
    <xf numFmtId="3" fontId="6" fillId="0" borderId="10" xfId="2" applyNumberFormat="1" applyFont="1" applyBorder="1" applyAlignment="1">
      <alignment horizontal="right"/>
    </xf>
    <xf numFmtId="3" fontId="6" fillId="0" borderId="13" xfId="2" applyNumberFormat="1" applyFont="1" applyBorder="1" applyAlignment="1">
      <alignment horizontal="right"/>
    </xf>
    <xf numFmtId="10" fontId="6" fillId="0" borderId="0" xfId="0" applyNumberFormat="1" applyFont="1" applyBorder="1" applyAlignment="1">
      <alignment horizontal="right"/>
    </xf>
    <xf numFmtId="10" fontId="6" fillId="0" borderId="12" xfId="0" applyNumberFormat="1" applyFont="1" applyBorder="1" applyAlignment="1">
      <alignment horizontal="right" wrapText="1"/>
    </xf>
    <xf numFmtId="0" fontId="8" fillId="0" borderId="0" xfId="0" applyFont="1"/>
    <xf numFmtId="0" fontId="7" fillId="0" borderId="0" xfId="0" applyFont="1" applyAlignment="1"/>
    <xf numFmtId="0" fontId="0" fillId="0" borderId="0" xfId="0" applyFill="1"/>
    <xf numFmtId="0" fontId="0" fillId="0" borderId="0" xfId="0" applyFill="1" applyAlignment="1">
      <alignment wrapText="1"/>
    </xf>
    <xf numFmtId="0" fontId="10" fillId="0" borderId="0" xfId="3" applyFont="1" applyBorder="1"/>
    <xf numFmtId="0" fontId="2" fillId="0" borderId="0" xfId="0" applyFont="1" applyAlignment="1">
      <alignment horizontal="left"/>
    </xf>
    <xf numFmtId="0" fontId="11" fillId="0" borderId="7" xfId="3" applyFont="1" applyBorder="1"/>
    <xf numFmtId="164" fontId="13" fillId="0" borderId="0" xfId="4" applyNumberFormat="1" applyFont="1" applyBorder="1"/>
    <xf numFmtId="0" fontId="11" fillId="0" borderId="11" xfId="3" applyFont="1" applyBorder="1"/>
    <xf numFmtId="0" fontId="11" fillId="0" borderId="0" xfId="3" applyFont="1"/>
    <xf numFmtId="0" fontId="11" fillId="0" borderId="0" xfId="3" applyFont="1" applyBorder="1"/>
    <xf numFmtId="0" fontId="12" fillId="0" borderId="0" xfId="3" applyFont="1"/>
    <xf numFmtId="0" fontId="14" fillId="0" borderId="0" xfId="3" applyFont="1"/>
    <xf numFmtId="0" fontId="0" fillId="0" borderId="14" xfId="0" applyBorder="1" applyAlignment="1">
      <alignment horizontal="center" vertical="top" wrapText="1"/>
    </xf>
    <xf numFmtId="0" fontId="5" fillId="0" borderId="7" xfId="0" applyFont="1" applyBorder="1" applyAlignment="1">
      <alignment horizontal="center" vertical="top" wrapText="1"/>
    </xf>
    <xf numFmtId="0" fontId="5" fillId="0" borderId="0" xfId="0" applyFont="1" applyBorder="1" applyAlignment="1">
      <alignment horizontal="center" vertical="top" wrapText="1"/>
    </xf>
    <xf numFmtId="0" fontId="0" fillId="0" borderId="0" xfId="0" applyAlignment="1">
      <alignment horizontal="center" vertical="top" wrapText="1"/>
    </xf>
    <xf numFmtId="3" fontId="6" fillId="0" borderId="17" xfId="0" applyNumberFormat="1" applyFont="1" applyBorder="1" applyAlignment="1">
      <alignment horizontal="right"/>
    </xf>
    <xf numFmtId="10" fontId="6" fillId="0" borderId="17" xfId="0" applyNumberFormat="1" applyFont="1" applyBorder="1" applyAlignment="1">
      <alignment horizontal="right"/>
    </xf>
    <xf numFmtId="0" fontId="0" fillId="0" borderId="15" xfId="0" applyBorder="1"/>
    <xf numFmtId="164" fontId="1" fillId="0" borderId="15" xfId="1" applyNumberFormat="1" applyFont="1" applyBorder="1"/>
    <xf numFmtId="0" fontId="16" fillId="0" borderId="0" xfId="3" applyFont="1"/>
    <xf numFmtId="0" fontId="12" fillId="0" borderId="4" xfId="3" applyFont="1" applyBorder="1"/>
    <xf numFmtId="164" fontId="11" fillId="0" borderId="0" xfId="4" applyNumberFormat="1" applyFont="1" applyBorder="1"/>
    <xf numFmtId="164" fontId="11" fillId="0" borderId="12" xfId="4" applyNumberFormat="1" applyFont="1" applyBorder="1"/>
    <xf numFmtId="0" fontId="13" fillId="0" borderId="4" xfId="0" applyFont="1" applyBorder="1"/>
    <xf numFmtId="0" fontId="13" fillId="0" borderId="7" xfId="0" applyFont="1" applyBorder="1"/>
    <xf numFmtId="164" fontId="13" fillId="0" borderId="0" xfId="1" applyNumberFormat="1" applyFont="1" applyBorder="1"/>
    <xf numFmtId="164" fontId="13" fillId="0" borderId="10" xfId="1" applyNumberFormat="1" applyFont="1" applyBorder="1"/>
    <xf numFmtId="0" fontId="13" fillId="0" borderId="11" xfId="0" applyFont="1" applyBorder="1"/>
    <xf numFmtId="164" fontId="13" fillId="0" borderId="12" xfId="1" applyNumberFormat="1" applyFont="1" applyBorder="1"/>
    <xf numFmtId="164" fontId="13" fillId="0" borderId="13" xfId="1" applyNumberFormat="1" applyFont="1" applyBorder="1"/>
    <xf numFmtId="0" fontId="13" fillId="0" borderId="0" xfId="0" applyFont="1"/>
    <xf numFmtId="0" fontId="13" fillId="0" borderId="0" xfId="0" applyFont="1" applyBorder="1"/>
    <xf numFmtId="0" fontId="13" fillId="0" borderId="0" xfId="0" applyFont="1" applyAlignment="1">
      <alignment vertical="top" wrapText="1"/>
    </xf>
    <xf numFmtId="0" fontId="11" fillId="0" borderId="0" xfId="3" applyFont="1" applyAlignment="1">
      <alignment horizontal="left" vertical="top"/>
    </xf>
    <xf numFmtId="0" fontId="11" fillId="0" borderId="0" xfId="3" applyFont="1" applyAlignment="1">
      <alignment horizontal="left" vertical="top" wrapText="1"/>
    </xf>
    <xf numFmtId="0" fontId="0" fillId="0" borderId="0" xfId="0" applyBorder="1"/>
    <xf numFmtId="164" fontId="1" fillId="0" borderId="0" xfId="1" applyNumberFormat="1" applyFont="1" applyBorder="1"/>
    <xf numFmtId="164" fontId="0" fillId="0" borderId="0" xfId="0" applyNumberFormat="1"/>
    <xf numFmtId="10" fontId="6" fillId="0" borderId="18" xfId="2" applyNumberFormat="1" applyFont="1" applyBorder="1" applyAlignment="1">
      <alignment horizontal="right"/>
    </xf>
    <xf numFmtId="10" fontId="6" fillId="0" borderId="10" xfId="2" applyNumberFormat="1" applyFont="1" applyBorder="1" applyAlignment="1">
      <alignment horizontal="right"/>
    </xf>
    <xf numFmtId="10" fontId="6" fillId="0" borderId="13" xfId="2" applyNumberFormat="1" applyFont="1" applyBorder="1" applyAlignment="1">
      <alignment horizontal="right"/>
    </xf>
    <xf numFmtId="0" fontId="11" fillId="0" borderId="0" xfId="3" applyFont="1" applyAlignment="1">
      <alignment horizontal="left" vertical="top"/>
    </xf>
    <xf numFmtId="0" fontId="6" fillId="0" borderId="7" xfId="0" applyFont="1" applyBorder="1" applyAlignment="1">
      <alignment horizontal="right" wrapText="1"/>
    </xf>
    <xf numFmtId="3" fontId="6" fillId="0" borderId="0" xfId="0" applyNumberFormat="1" applyFont="1" applyBorder="1" applyAlignment="1">
      <alignment horizontal="right" wrapText="1"/>
    </xf>
    <xf numFmtId="10" fontId="6" fillId="0" borderId="0" xfId="0" applyNumberFormat="1" applyFont="1" applyBorder="1" applyAlignment="1">
      <alignment horizontal="right" wrapText="1"/>
    </xf>
    <xf numFmtId="0" fontId="19" fillId="0" borderId="0" xfId="5" applyAlignment="1">
      <alignment horizontal="left" vertical="top"/>
    </xf>
    <xf numFmtId="0" fontId="9" fillId="0" borderId="0" xfId="0" applyFont="1" applyAlignment="1">
      <alignment horizontal="left" vertical="top"/>
    </xf>
    <xf numFmtId="164" fontId="1" fillId="0" borderId="10" xfId="1" applyNumberFormat="1" applyFont="1" applyBorder="1"/>
    <xf numFmtId="0" fontId="0" fillId="0" borderId="7" xfId="0" applyBorder="1"/>
    <xf numFmtId="0" fontId="0" fillId="0" borderId="11" xfId="0" applyBorder="1"/>
    <xf numFmtId="164" fontId="1" fillId="0" borderId="12" xfId="1" applyNumberFormat="1" applyFont="1" applyBorder="1"/>
    <xf numFmtId="164" fontId="1" fillId="0" borderId="19" xfId="1" applyNumberFormat="1" applyFont="1" applyBorder="1"/>
    <xf numFmtId="164" fontId="1" fillId="0" borderId="23" xfId="1" applyNumberFormat="1" applyFont="1" applyBorder="1"/>
    <xf numFmtId="0" fontId="0" fillId="0" borderId="4" xfId="0" applyBorder="1" applyAlignment="1">
      <alignment wrapText="1"/>
    </xf>
    <xf numFmtId="0" fontId="0" fillId="0" borderId="7" xfId="0" applyBorder="1" applyAlignment="1">
      <alignment wrapText="1"/>
    </xf>
    <xf numFmtId="164" fontId="1" fillId="0" borderId="13" xfId="1" applyNumberFormat="1" applyFont="1" applyBorder="1"/>
    <xf numFmtId="0" fontId="0" fillId="0" borderId="4" xfId="0" applyBorder="1"/>
    <xf numFmtId="0" fontId="0" fillId="0" borderId="28" xfId="0" applyBorder="1"/>
    <xf numFmtId="164" fontId="1" fillId="0" borderId="28" xfId="1" applyNumberFormat="1" applyFont="1" applyBorder="1"/>
    <xf numFmtId="0" fontId="0" fillId="0" borderId="21" xfId="0" applyBorder="1" applyAlignment="1">
      <alignment horizontal="right" wrapText="1"/>
    </xf>
    <xf numFmtId="0" fontId="0" fillId="0" borderId="24" xfId="0" applyBorder="1" applyAlignment="1">
      <alignment horizontal="right" wrapText="1"/>
    </xf>
    <xf numFmtId="0" fontId="0" fillId="0" borderId="25" xfId="0" applyBorder="1" applyAlignment="1">
      <alignment horizontal="right" wrapText="1"/>
    </xf>
    <xf numFmtId="0" fontId="11" fillId="0" borderId="8" xfId="3" applyFont="1" applyBorder="1" applyAlignment="1">
      <alignment horizontal="right"/>
    </xf>
    <xf numFmtId="0" fontId="11" fillId="0" borderId="9" xfId="3" applyFont="1" applyBorder="1" applyAlignment="1">
      <alignment horizontal="right"/>
    </xf>
    <xf numFmtId="0" fontId="6" fillId="0" borderId="5" xfId="0" applyFont="1" applyBorder="1" applyAlignment="1">
      <alignment horizontal="right" vertical="top" wrapText="1"/>
    </xf>
    <xf numFmtId="0" fontId="6" fillId="0" borderId="6" xfId="0" applyFont="1" applyFill="1" applyBorder="1" applyAlignment="1">
      <alignment horizontal="right" vertical="top" wrapText="1"/>
    </xf>
    <xf numFmtId="0" fontId="13" fillId="0" borderId="1" xfId="0" applyFont="1" applyBorder="1" applyAlignment="1">
      <alignment horizontal="right"/>
    </xf>
    <xf numFmtId="0" fontId="13" fillId="0" borderId="8" xfId="0" applyFont="1" applyBorder="1" applyAlignment="1">
      <alignment horizontal="right"/>
    </xf>
    <xf numFmtId="0" fontId="9" fillId="0" borderId="0" xfId="0" applyFont="1" applyAlignment="1">
      <alignment horizontal="left" vertical="top" wrapText="1"/>
    </xf>
    <xf numFmtId="0" fontId="11" fillId="0" borderId="0" xfId="3" applyFont="1" applyAlignment="1">
      <alignment horizontal="left" vertical="top"/>
    </xf>
    <xf numFmtId="10" fontId="0" fillId="0" borderId="0" xfId="2" applyNumberFormat="1" applyFont="1"/>
    <xf numFmtId="0" fontId="20" fillId="0" borderId="0" xfId="0" applyFont="1"/>
    <xf numFmtId="0" fontId="20" fillId="0" borderId="0" xfId="0" applyFont="1" applyFill="1" applyBorder="1" applyAlignment="1">
      <alignment horizontal="right" wrapText="1"/>
    </xf>
    <xf numFmtId="0" fontId="21" fillId="0" borderId="0" xfId="0" applyFont="1" applyAlignment="1">
      <alignment vertical="center" wrapText="1"/>
    </xf>
    <xf numFmtId="0" fontId="0" fillId="0" borderId="37" xfId="0" applyBorder="1" applyAlignment="1">
      <alignment horizontal="right" wrapText="1"/>
    </xf>
    <xf numFmtId="164" fontId="1" fillId="0" borderId="27" xfId="1" applyNumberFormat="1" applyFont="1" applyBorder="1"/>
    <xf numFmtId="164" fontId="1" fillId="0" borderId="38" xfId="1" applyNumberFormat="1" applyFont="1" applyBorder="1"/>
    <xf numFmtId="10" fontId="1" fillId="0" borderId="0" xfId="1" applyNumberFormat="1" applyFont="1" applyBorder="1"/>
    <xf numFmtId="10" fontId="1" fillId="0" borderId="10" xfId="1" applyNumberFormat="1" applyFont="1" applyBorder="1"/>
    <xf numFmtId="10" fontId="1" fillId="0" borderId="12" xfId="1" applyNumberFormat="1" applyFont="1" applyBorder="1"/>
    <xf numFmtId="10" fontId="1" fillId="0" borderId="13" xfId="1" applyNumberFormat="1" applyFont="1" applyBorder="1"/>
    <xf numFmtId="164" fontId="11" fillId="0" borderId="17" xfId="4" applyNumberFormat="1" applyFont="1" applyBorder="1"/>
    <xf numFmtId="164" fontId="13" fillId="0" borderId="17" xfId="1" applyNumberFormat="1" applyFont="1" applyBorder="1"/>
    <xf numFmtId="0" fontId="21" fillId="0" borderId="0" xfId="0" applyFont="1" applyAlignment="1">
      <alignment vertical="center" wrapText="1"/>
    </xf>
    <xf numFmtId="164" fontId="13" fillId="0" borderId="12" xfId="1" applyNumberFormat="1" applyFont="1" applyFill="1" applyBorder="1"/>
    <xf numFmtId="164" fontId="0" fillId="0" borderId="0" xfId="1" applyNumberFormat="1" applyFont="1" applyFill="1"/>
    <xf numFmtId="164" fontId="1" fillId="0" borderId="0" xfId="1" applyNumberFormat="1" applyFont="1" applyFill="1"/>
    <xf numFmtId="164" fontId="13" fillId="0" borderId="0" xfId="1" applyNumberFormat="1" applyFont="1" applyFill="1" applyBorder="1"/>
    <xf numFmtId="0" fontId="0" fillId="0" borderId="32" xfId="0" applyBorder="1" applyAlignment="1">
      <alignment horizontal="center" wrapText="1"/>
    </xf>
    <xf numFmtId="0" fontId="0" fillId="0" borderId="22" xfId="0" applyBorder="1" applyAlignment="1">
      <alignment horizontal="center" wrapText="1"/>
    </xf>
    <xf numFmtId="43" fontId="0" fillId="0" borderId="0" xfId="1" applyFont="1"/>
    <xf numFmtId="164" fontId="1" fillId="0" borderId="0" xfId="1" applyNumberFormat="1" applyFont="1" applyFill="1" applyBorder="1"/>
    <xf numFmtId="164" fontId="1" fillId="0" borderId="10" xfId="1" applyNumberFormat="1" applyFont="1" applyFill="1" applyBorder="1"/>
    <xf numFmtId="3" fontId="6" fillId="0" borderId="0" xfId="0" applyNumberFormat="1" applyFont="1" applyFill="1" applyBorder="1" applyAlignment="1">
      <alignment horizontal="right" wrapText="1"/>
    </xf>
    <xf numFmtId="164" fontId="1" fillId="0" borderId="27" xfId="1" applyNumberFormat="1" applyFont="1" applyFill="1" applyBorder="1"/>
    <xf numFmtId="0" fontId="0" fillId="0" borderId="19" xfId="0" applyBorder="1"/>
    <xf numFmtId="164" fontId="1" fillId="0" borderId="12" xfId="1" applyNumberFormat="1" applyFont="1" applyFill="1" applyBorder="1"/>
    <xf numFmtId="164" fontId="1" fillId="0" borderId="38" xfId="1" applyNumberFormat="1" applyFont="1" applyFill="1" applyBorder="1"/>
    <xf numFmtId="0" fontId="0" fillId="0" borderId="23" xfId="0" applyBorder="1"/>
    <xf numFmtId="164" fontId="1" fillId="0" borderId="13" xfId="1" applyNumberFormat="1" applyFont="1" applyFill="1" applyBorder="1"/>
    <xf numFmtId="0" fontId="16" fillId="0" borderId="0" xfId="3" applyFont="1" applyBorder="1"/>
    <xf numFmtId="0" fontId="0" fillId="0" borderId="42" xfId="0" applyBorder="1"/>
    <xf numFmtId="164" fontId="0" fillId="0" borderId="10" xfId="1" applyNumberFormat="1" applyFont="1" applyBorder="1"/>
    <xf numFmtId="164" fontId="0" fillId="0" borderId="0" xfId="1" applyNumberFormat="1" applyFont="1" applyBorder="1"/>
    <xf numFmtId="164" fontId="0" fillId="0" borderId="12" xfId="1" applyNumberFormat="1" applyFont="1" applyBorder="1"/>
    <xf numFmtId="164" fontId="0" fillId="0" borderId="13" xfId="1" applyNumberFormat="1" applyFont="1" applyBorder="1"/>
    <xf numFmtId="0" fontId="0" fillId="0" borderId="10" xfId="0" applyBorder="1"/>
    <xf numFmtId="164" fontId="0" fillId="0" borderId="0" xfId="0" applyNumberFormat="1" applyBorder="1"/>
    <xf numFmtId="164" fontId="0" fillId="0" borderId="10" xfId="0" applyNumberFormat="1" applyBorder="1"/>
    <xf numFmtId="164" fontId="0" fillId="0" borderId="12" xfId="0" applyNumberFormat="1" applyBorder="1"/>
    <xf numFmtId="164" fontId="0" fillId="0" borderId="13" xfId="0" applyNumberFormat="1" applyBorder="1"/>
    <xf numFmtId="10" fontId="6" fillId="0" borderId="11" xfId="0" applyNumberFormat="1" applyFont="1" applyBorder="1" applyAlignment="1">
      <alignment horizontal="right" wrapText="1"/>
    </xf>
    <xf numFmtId="3" fontId="6" fillId="0" borderId="12" xfId="0" applyNumberFormat="1" applyFont="1" applyFill="1" applyBorder="1" applyAlignment="1">
      <alignment horizontal="right" wrapText="1"/>
    </xf>
    <xf numFmtId="0" fontId="0" fillId="0" borderId="7" xfId="0" applyBorder="1" applyAlignment="1">
      <alignment horizontal="right"/>
    </xf>
    <xf numFmtId="0" fontId="0" fillId="0" borderId="11" xfId="0" applyBorder="1" applyAlignment="1">
      <alignment horizontal="right"/>
    </xf>
    <xf numFmtId="10" fontId="0" fillId="0" borderId="0" xfId="2" applyNumberFormat="1" applyFont="1" applyBorder="1"/>
    <xf numFmtId="10" fontId="0" fillId="0" borderId="10" xfId="2" applyNumberFormat="1" applyFont="1" applyBorder="1"/>
    <xf numFmtId="10" fontId="0" fillId="0" borderId="12" xfId="2" applyNumberFormat="1" applyFont="1" applyBorder="1"/>
    <xf numFmtId="10" fontId="0" fillId="0" borderId="13" xfId="2" applyNumberFormat="1" applyFont="1" applyBorder="1"/>
    <xf numFmtId="164" fontId="0" fillId="0" borderId="27" xfId="0" applyNumberFormat="1" applyBorder="1"/>
    <xf numFmtId="164" fontId="0" fillId="0" borderId="38" xfId="0" applyNumberFormat="1" applyBorder="1"/>
    <xf numFmtId="0" fontId="9" fillId="0" borderId="0" xfId="0" applyFont="1" applyAlignment="1">
      <alignment horizontal="left" vertical="top" wrapText="1"/>
    </xf>
    <xf numFmtId="0" fontId="2" fillId="0" borderId="26" xfId="0" applyFont="1" applyBorder="1" applyAlignment="1">
      <alignment horizontal="center" wrapText="1"/>
    </xf>
    <xf numFmtId="0" fontId="2" fillId="0" borderId="2" xfId="0" applyFont="1" applyBorder="1"/>
    <xf numFmtId="0" fontId="2" fillId="0" borderId="3" xfId="0" applyFont="1" applyBorder="1"/>
    <xf numFmtId="0" fontId="0" fillId="0" borderId="29" xfId="0" applyBorder="1" applyAlignment="1">
      <alignment horizontal="center" wrapText="1"/>
    </xf>
    <xf numFmtId="0" fontId="0" fillId="0" borderId="30" xfId="0" applyBorder="1" applyAlignment="1">
      <alignment horizontal="center" wrapText="1"/>
    </xf>
    <xf numFmtId="0" fontId="0" fillId="0" borderId="31" xfId="0" applyBorder="1" applyAlignment="1">
      <alignment horizontal="center" wrapText="1"/>
    </xf>
    <xf numFmtId="0" fontId="0" fillId="0" borderId="33" xfId="0" applyBorder="1" applyAlignment="1">
      <alignment horizontal="center" wrapText="1"/>
    </xf>
    <xf numFmtId="0" fontId="0" fillId="0" borderId="34" xfId="0" applyBorder="1" applyAlignment="1">
      <alignment horizontal="center" wrapText="1"/>
    </xf>
    <xf numFmtId="0" fontId="2" fillId="0" borderId="2" xfId="0" applyFont="1" applyBorder="1" applyAlignment="1">
      <alignment horizontal="center" wrapText="1"/>
    </xf>
    <xf numFmtId="0" fontId="2" fillId="0" borderId="3" xfId="0" applyFont="1" applyBorder="1" applyAlignment="1">
      <alignment horizontal="center" wrapText="1"/>
    </xf>
    <xf numFmtId="0" fontId="0" fillId="0" borderId="27" xfId="0" applyBorder="1" applyAlignment="1">
      <alignment horizontal="center" wrapText="1"/>
    </xf>
    <xf numFmtId="0" fontId="0" fillId="0" borderId="19" xfId="0" applyBorder="1" applyAlignment="1">
      <alignment horizontal="center" wrapText="1"/>
    </xf>
    <xf numFmtId="0" fontId="0" fillId="0" borderId="20" xfId="0" applyBorder="1" applyAlignment="1">
      <alignment horizontal="center" wrapText="1"/>
    </xf>
    <xf numFmtId="0" fontId="0" fillId="0" borderId="0" xfId="0" applyBorder="1" applyAlignment="1">
      <alignment horizontal="center" wrapText="1"/>
    </xf>
    <xf numFmtId="0" fontId="0" fillId="0" borderId="10" xfId="0" applyBorder="1" applyAlignment="1">
      <alignment horizontal="center" wrapText="1"/>
    </xf>
    <xf numFmtId="0" fontId="0" fillId="0" borderId="0" xfId="0" applyAlignment="1">
      <alignment horizontal="left" vertical="top" wrapText="1"/>
    </xf>
    <xf numFmtId="0" fontId="0" fillId="0" borderId="0" xfId="0" applyFont="1" applyAlignment="1">
      <alignment horizontal="left" vertical="top" wrapText="1"/>
    </xf>
    <xf numFmtId="0" fontId="13" fillId="0" borderId="0" xfId="0" applyFont="1" applyAlignment="1">
      <alignment horizontal="left" vertical="top" wrapText="1"/>
    </xf>
    <xf numFmtId="0" fontId="11" fillId="0" borderId="0" xfId="3" applyFont="1" applyAlignment="1">
      <alignment horizontal="left" vertical="top" wrapText="1"/>
    </xf>
    <xf numFmtId="0" fontId="12" fillId="0" borderId="5" xfId="3" applyFont="1" applyBorder="1" applyAlignment="1">
      <alignment horizontal="center"/>
    </xf>
    <xf numFmtId="0" fontId="5" fillId="0" borderId="15" xfId="0" applyFont="1" applyBorder="1" applyAlignment="1">
      <alignment horizontal="center" vertical="top" wrapText="1"/>
    </xf>
    <xf numFmtId="0" fontId="5" fillId="0" borderId="16" xfId="0" applyFont="1" applyBorder="1" applyAlignment="1">
      <alignment horizontal="center" vertical="top" wrapText="1"/>
    </xf>
    <xf numFmtId="0" fontId="5" fillId="0" borderId="14" xfId="0" applyFont="1" applyBorder="1" applyAlignment="1">
      <alignment horizontal="center" vertical="top" wrapText="1"/>
    </xf>
    <xf numFmtId="0" fontId="2" fillId="0" borderId="0" xfId="0" applyFont="1" applyAlignment="1">
      <alignment horizontal="left" vertical="top" wrapText="1"/>
    </xf>
    <xf numFmtId="0" fontId="17" fillId="0" borderId="5" xfId="0" applyFont="1" applyBorder="1" applyAlignment="1">
      <alignment horizontal="center"/>
    </xf>
    <xf numFmtId="0" fontId="0" fillId="0" borderId="35" xfId="0" applyBorder="1" applyAlignment="1">
      <alignment horizontal="center" wrapText="1"/>
    </xf>
    <xf numFmtId="0" fontId="0" fillId="0" borderId="32" xfId="0" applyBorder="1" applyAlignment="1">
      <alignment horizontal="center" wrapText="1"/>
    </xf>
    <xf numFmtId="0" fontId="0" fillId="0" borderId="36" xfId="0" applyBorder="1" applyAlignment="1">
      <alignment horizontal="center" wrapText="1"/>
    </xf>
    <xf numFmtId="0" fontId="0" fillId="0" borderId="39" xfId="0" applyBorder="1" applyAlignment="1">
      <alignment horizontal="center" wrapText="1"/>
    </xf>
    <xf numFmtId="0" fontId="0" fillId="0" borderId="22" xfId="0" applyBorder="1" applyAlignment="1">
      <alignment horizontal="center" wrapText="1"/>
    </xf>
    <xf numFmtId="0" fontId="0" fillId="0" borderId="40" xfId="0" applyBorder="1" applyAlignment="1">
      <alignment horizontal="center" wrapText="1"/>
    </xf>
    <xf numFmtId="0" fontId="0" fillId="0" borderId="17" xfId="0" applyBorder="1" applyAlignment="1">
      <alignment horizontal="center" wrapText="1"/>
    </xf>
    <xf numFmtId="0" fontId="10" fillId="0" borderId="0" xfId="3" applyFont="1" applyBorder="1" applyAlignment="1">
      <alignment horizontal="left" vertical="top" wrapText="1"/>
    </xf>
    <xf numFmtId="0" fontId="9" fillId="0" borderId="0" xfId="3" applyFont="1"/>
    <xf numFmtId="0" fontId="10" fillId="0" borderId="0" xfId="3" applyFont="1" applyAlignment="1">
      <alignment horizontal="left" vertical="top" wrapText="1"/>
    </xf>
    <xf numFmtId="0" fontId="9" fillId="0" borderId="4" xfId="3" applyFont="1" applyBorder="1"/>
    <xf numFmtId="0" fontId="10" fillId="0" borderId="5" xfId="3" applyFont="1" applyBorder="1" applyAlignment="1">
      <alignment horizontal="center"/>
    </xf>
    <xf numFmtId="0" fontId="9" fillId="0" borderId="28" xfId="3" applyFont="1" applyBorder="1"/>
    <xf numFmtId="0" fontId="9" fillId="0" borderId="42" xfId="3" applyFont="1" applyBorder="1"/>
    <xf numFmtId="0" fontId="9" fillId="0" borderId="7" xfId="3" applyFont="1" applyBorder="1"/>
    <xf numFmtId="0" fontId="9" fillId="0" borderId="8" xfId="3" applyFont="1" applyBorder="1" applyAlignment="1">
      <alignment horizontal="right"/>
    </xf>
    <xf numFmtId="0" fontId="9" fillId="0" borderId="9" xfId="3" applyFont="1" applyBorder="1" applyAlignment="1">
      <alignment horizontal="right"/>
    </xf>
    <xf numFmtId="164" fontId="1" fillId="0" borderId="0" xfId="4" applyNumberFormat="1" applyFont="1" applyBorder="1"/>
    <xf numFmtId="164" fontId="1" fillId="0" borderId="17" xfId="4" applyNumberFormat="1" applyFont="1" applyBorder="1"/>
    <xf numFmtId="164" fontId="1" fillId="0" borderId="10" xfId="4" applyNumberFormat="1" applyFont="1" applyBorder="1"/>
    <xf numFmtId="0" fontId="9" fillId="0" borderId="0" xfId="3" applyFont="1" applyBorder="1"/>
    <xf numFmtId="164" fontId="1" fillId="0" borderId="0" xfId="4" applyNumberFormat="1" applyFont="1" applyBorder="1" applyAlignment="1">
      <alignment horizontal="right"/>
    </xf>
    <xf numFmtId="0" fontId="9" fillId="0" borderId="10" xfId="3" applyFont="1" applyBorder="1"/>
    <xf numFmtId="0" fontId="9" fillId="0" borderId="11" xfId="3" applyFont="1" applyBorder="1"/>
    <xf numFmtId="164" fontId="1" fillId="0" borderId="12" xfId="4" applyNumberFormat="1" applyFont="1" applyBorder="1" applyAlignment="1">
      <alignment horizontal="right"/>
    </xf>
    <xf numFmtId="164" fontId="1" fillId="0" borderId="13" xfId="4" applyNumberFormat="1" applyFont="1" applyBorder="1" applyAlignment="1">
      <alignment horizontal="right"/>
    </xf>
    <xf numFmtId="0" fontId="10" fillId="0" borderId="7" xfId="3" applyFont="1" applyBorder="1" applyAlignment="1">
      <alignment horizontal="left" vertical="top" wrapText="1"/>
    </xf>
    <xf numFmtId="0" fontId="10" fillId="0" borderId="0" xfId="3" applyFont="1" applyBorder="1" applyAlignment="1">
      <alignment horizontal="left" vertical="top" wrapText="1"/>
    </xf>
    <xf numFmtId="164" fontId="1" fillId="0" borderId="17" xfId="4" applyNumberFormat="1" applyFont="1" applyBorder="1" applyAlignment="1">
      <alignment horizontal="right"/>
    </xf>
    <xf numFmtId="164" fontId="1" fillId="0" borderId="10" xfId="4" applyNumberFormat="1" applyFont="1" applyBorder="1" applyAlignment="1">
      <alignment horizontal="right"/>
    </xf>
    <xf numFmtId="3" fontId="9" fillId="0" borderId="12" xfId="3" applyNumberFormat="1" applyFont="1" applyBorder="1" applyAlignment="1">
      <alignment horizontal="right"/>
    </xf>
    <xf numFmtId="3" fontId="9" fillId="0" borderId="13" xfId="3" applyNumberFormat="1" applyFont="1" applyBorder="1" applyAlignment="1">
      <alignment horizontal="right"/>
    </xf>
    <xf numFmtId="164" fontId="10" fillId="0" borderId="0" xfId="3" applyNumberFormat="1" applyFont="1" applyAlignment="1">
      <alignment horizontal="left" vertical="top" wrapText="1"/>
    </xf>
    <xf numFmtId="164" fontId="10" fillId="0" borderId="0" xfId="3" applyNumberFormat="1" applyFont="1" applyBorder="1" applyAlignment="1">
      <alignment horizontal="left" vertical="top" wrapText="1"/>
    </xf>
    <xf numFmtId="0" fontId="9" fillId="0" borderId="12" xfId="3" applyFont="1" applyBorder="1"/>
    <xf numFmtId="0" fontId="9" fillId="0" borderId="41" xfId="3" applyFont="1" applyBorder="1"/>
    <xf numFmtId="3" fontId="9" fillId="0" borderId="0" xfId="3" applyNumberFormat="1" applyFont="1"/>
    <xf numFmtId="0" fontId="9" fillId="0" borderId="0" xfId="3" applyFont="1" applyBorder="1" applyAlignment="1">
      <alignment horizontal="right"/>
    </xf>
    <xf numFmtId="3" fontId="9" fillId="0" borderId="0" xfId="3" applyNumberFormat="1" applyFont="1" applyBorder="1" applyAlignment="1">
      <alignment horizontal="right"/>
    </xf>
    <xf numFmtId="0" fontId="10" fillId="0" borderId="0" xfId="3" applyFont="1"/>
    <xf numFmtId="0" fontId="9" fillId="0" borderId="0" xfId="3" applyFont="1" applyAlignment="1">
      <alignment horizontal="left" wrapText="1"/>
    </xf>
    <xf numFmtId="0" fontId="9" fillId="0" borderId="0" xfId="3" applyFont="1" applyBorder="1" applyAlignment="1">
      <alignment horizontal="left" wrapText="1"/>
    </xf>
    <xf numFmtId="164" fontId="1" fillId="0" borderId="18" xfId="4" applyNumberFormat="1" applyFont="1" applyBorder="1"/>
    <xf numFmtId="164" fontId="9" fillId="0" borderId="0" xfId="1" applyNumberFormat="1" applyFont="1" applyBorder="1"/>
    <xf numFmtId="164" fontId="9" fillId="0" borderId="10" xfId="1" applyNumberFormat="1" applyFont="1" applyBorder="1"/>
    <xf numFmtId="0" fontId="1" fillId="0" borderId="0" xfId="0" applyFont="1" applyAlignment="1">
      <alignment horizontal="left" vertical="top" wrapText="1"/>
    </xf>
    <xf numFmtId="0" fontId="9" fillId="0" borderId="0" xfId="3" applyFont="1" applyAlignment="1">
      <alignment horizontal="left" vertical="top" wrapText="1"/>
    </xf>
    <xf numFmtId="0" fontId="9" fillId="0" borderId="0" xfId="3" applyFont="1" applyAlignment="1">
      <alignment horizontal="left" vertical="top"/>
    </xf>
    <xf numFmtId="0" fontId="9" fillId="0" borderId="0" xfId="3" applyFont="1" applyBorder="1" applyAlignment="1">
      <alignment horizontal="left" vertical="top"/>
    </xf>
  </cellXfs>
  <cellStyles count="6">
    <cellStyle name="Comma" xfId="1" builtinId="3"/>
    <cellStyle name="Comma 2" xfId="4"/>
    <cellStyle name="Hyperlink" xfId="5" builtinId="8"/>
    <cellStyle name="Normal" xfId="0" builtinId="0"/>
    <cellStyle name="Normal 2" xfId="3"/>
    <cellStyle name="Percent" xfId="2" builtinId="5"/>
  </cellStyles>
  <dxfs count="0"/>
  <tableStyles count="1" defaultTableStyle="TableStyleMedium9" defaultPivotStyle="PivotStyleLight16">
    <tableStyle name="Table Style 1" pivot="0" count="0"/>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uoguelph.ca/analysis_planning/images/pdfs/2009-10-Operating-Manual-Sept09.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uoguelph.ca/analysis_planning/images/pdfs/2009-10-Operating-Manual-Sept09.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9"/>
  <sheetViews>
    <sheetView zoomScaleNormal="100" workbookViewId="0">
      <selection activeCell="L16" sqref="L16"/>
    </sheetView>
  </sheetViews>
  <sheetFormatPr defaultRowHeight="15" x14ac:dyDescent="0.25"/>
  <cols>
    <col min="1" max="1" width="8.85546875" customWidth="1"/>
    <col min="2" max="5" width="10.5703125" customWidth="1"/>
    <col min="6" max="6" width="13.42578125" customWidth="1"/>
    <col min="7" max="8" width="10.5703125" customWidth="1"/>
    <col min="9" max="9" width="3.28515625" customWidth="1"/>
    <col min="10" max="10" width="14.5703125" customWidth="1"/>
    <col min="11" max="11" width="20.140625" customWidth="1"/>
    <col min="12" max="17" width="14.5703125" customWidth="1"/>
  </cols>
  <sheetData>
    <row r="1" spans="1:13" ht="14.45" x14ac:dyDescent="0.3">
      <c r="A1" s="3" t="s">
        <v>131</v>
      </c>
    </row>
    <row r="2" spans="1:13" ht="9" customHeight="1" thickBot="1" x14ac:dyDescent="0.35"/>
    <row r="3" spans="1:13" thickBot="1" x14ac:dyDescent="0.35">
      <c r="A3" s="68"/>
      <c r="B3" s="137" t="s">
        <v>59</v>
      </c>
      <c r="C3" s="138"/>
      <c r="D3" s="138"/>
      <c r="E3" s="138"/>
      <c r="F3" s="138"/>
      <c r="G3" s="138"/>
      <c r="H3" s="139"/>
    </row>
    <row r="4" spans="1:13" ht="32.450000000000003" customHeight="1" thickTop="1" x14ac:dyDescent="0.3">
      <c r="A4" s="69"/>
      <c r="B4" s="140" t="s">
        <v>68</v>
      </c>
      <c r="C4" s="141"/>
      <c r="D4" s="142"/>
      <c r="E4" s="103" t="s">
        <v>15</v>
      </c>
      <c r="F4" s="143" t="s">
        <v>13</v>
      </c>
      <c r="G4" s="143"/>
      <c r="H4" s="144"/>
      <c r="J4" s="86"/>
      <c r="K4" s="86"/>
      <c r="L4" s="86"/>
      <c r="M4" s="86"/>
    </row>
    <row r="5" spans="1:13" thickBot="1" x14ac:dyDescent="0.35">
      <c r="A5" s="69"/>
      <c r="B5" s="75" t="s">
        <v>10</v>
      </c>
      <c r="C5" s="75" t="s">
        <v>12</v>
      </c>
      <c r="D5" s="75" t="s">
        <v>11</v>
      </c>
      <c r="E5" s="74" t="s">
        <v>10</v>
      </c>
      <c r="F5" s="75" t="s">
        <v>10</v>
      </c>
      <c r="G5" s="75" t="s">
        <v>12</v>
      </c>
      <c r="H5" s="76" t="s">
        <v>11</v>
      </c>
      <c r="J5" s="87"/>
      <c r="K5" s="87"/>
      <c r="L5" s="87"/>
      <c r="M5" s="86"/>
    </row>
    <row r="6" spans="1:13" thickTop="1" x14ac:dyDescent="0.3">
      <c r="A6" s="63" t="s">
        <v>0</v>
      </c>
      <c r="B6" s="51">
        <f t="shared" ref="B6:C6" si="0">B29+B52</f>
        <v>252775.72899999999</v>
      </c>
      <c r="C6" s="51">
        <f t="shared" si="0"/>
        <v>21920.022428571428</v>
      </c>
      <c r="D6" s="51">
        <f t="shared" ref="D6:D17" si="1">SUM(B6:C6)</f>
        <v>274695.75142857141</v>
      </c>
      <c r="E6" s="66">
        <f t="shared" ref="E6" si="2">E29+E52</f>
        <v>435219.4910000001</v>
      </c>
      <c r="F6" s="51">
        <f>F29+F52</f>
        <v>221396</v>
      </c>
      <c r="G6" s="51">
        <f>G29+G52</f>
        <v>20913</v>
      </c>
      <c r="H6" s="62">
        <f>SUM(F6:G6)</f>
        <v>242309</v>
      </c>
      <c r="J6" s="86"/>
      <c r="K6" s="86"/>
      <c r="L6" s="86"/>
      <c r="M6" s="86"/>
    </row>
    <row r="7" spans="1:13" ht="14.45" x14ac:dyDescent="0.3">
      <c r="A7" s="63" t="s">
        <v>1</v>
      </c>
      <c r="B7" s="51">
        <f t="shared" ref="B7:C7" si="3">B30+B53</f>
        <v>263650.97999999992</v>
      </c>
      <c r="C7" s="51">
        <f t="shared" si="3"/>
        <v>25426.6</v>
      </c>
      <c r="D7" s="51">
        <f t="shared" si="1"/>
        <v>289077.5799999999</v>
      </c>
      <c r="E7" s="66">
        <f t="shared" ref="E7:G7" si="4">E30+E53</f>
        <v>456574.27399999998</v>
      </c>
      <c r="F7" s="51">
        <f t="shared" si="4"/>
        <v>230034</v>
      </c>
      <c r="G7" s="51">
        <f t="shared" si="4"/>
        <v>23510</v>
      </c>
      <c r="H7" s="62">
        <f t="shared" ref="H7:H22" si="5">SUM(F7:G7)</f>
        <v>253544</v>
      </c>
      <c r="J7" s="86"/>
      <c r="K7" s="86"/>
      <c r="L7" s="86"/>
      <c r="M7" s="86"/>
    </row>
    <row r="8" spans="1:13" ht="14.45" x14ac:dyDescent="0.3">
      <c r="A8" s="63" t="s">
        <v>2</v>
      </c>
      <c r="B8" s="51">
        <f t="shared" ref="B8:C8" si="6">B31+B54</f>
        <v>283698.00800000003</v>
      </c>
      <c r="C8" s="51">
        <f t="shared" si="6"/>
        <v>29521.849714285716</v>
      </c>
      <c r="D8" s="51">
        <f t="shared" si="1"/>
        <v>313219.85771428572</v>
      </c>
      <c r="E8" s="66">
        <f t="shared" ref="E8:G8" si="7">E31+E54</f>
        <v>493417.46700000012</v>
      </c>
      <c r="F8" s="51">
        <f t="shared" si="7"/>
        <v>247837</v>
      </c>
      <c r="G8" s="51">
        <f t="shared" si="7"/>
        <v>26848</v>
      </c>
      <c r="H8" s="62">
        <f t="shared" si="5"/>
        <v>274685</v>
      </c>
      <c r="J8" s="86"/>
      <c r="K8" s="86"/>
      <c r="L8" s="86"/>
      <c r="M8" s="86"/>
    </row>
    <row r="9" spans="1:13" ht="14.45" x14ac:dyDescent="0.3">
      <c r="A9" s="63" t="s">
        <v>3</v>
      </c>
      <c r="B9" s="51">
        <f t="shared" ref="B9:C9" si="8">B32+B55</f>
        <v>315629.31100000005</v>
      </c>
      <c r="C9" s="51">
        <f t="shared" si="8"/>
        <v>32684.392</v>
      </c>
      <c r="D9" s="51">
        <f t="shared" si="1"/>
        <v>348313.70300000004</v>
      </c>
      <c r="E9" s="66">
        <f t="shared" ref="E9:G9" si="9">E32+E55</f>
        <v>545579.20900000003</v>
      </c>
      <c r="F9" s="51">
        <f t="shared" si="9"/>
        <v>283627</v>
      </c>
      <c r="G9" s="51">
        <f t="shared" si="9"/>
        <v>29473</v>
      </c>
      <c r="H9" s="62">
        <f t="shared" si="5"/>
        <v>313100</v>
      </c>
      <c r="J9" s="86"/>
      <c r="K9" s="86"/>
      <c r="L9" s="86"/>
      <c r="M9" s="86"/>
    </row>
    <row r="10" spans="1:13" ht="14.45" customHeight="1" x14ac:dyDescent="0.3">
      <c r="A10" s="63" t="s">
        <v>4</v>
      </c>
      <c r="B10" s="51">
        <f t="shared" ref="B10:C10" si="10">B33+B56</f>
        <v>330374.21300000005</v>
      </c>
      <c r="C10" s="51">
        <f t="shared" si="10"/>
        <v>34527.126142857145</v>
      </c>
      <c r="D10" s="51">
        <f t="shared" si="1"/>
        <v>364901.33914285718</v>
      </c>
      <c r="E10" s="66">
        <f t="shared" ref="E10:G10" si="11">E33+E56</f>
        <v>580835</v>
      </c>
      <c r="F10" s="51">
        <f t="shared" si="11"/>
        <v>298781</v>
      </c>
      <c r="G10" s="51">
        <f t="shared" si="11"/>
        <v>31991</v>
      </c>
      <c r="H10" s="62">
        <f t="shared" si="5"/>
        <v>330772</v>
      </c>
      <c r="J10" s="86"/>
      <c r="K10" s="86"/>
      <c r="L10" s="86"/>
      <c r="M10" s="86"/>
    </row>
    <row r="11" spans="1:13" ht="14.45" customHeight="1" x14ac:dyDescent="0.3">
      <c r="A11" s="63" t="s">
        <v>5</v>
      </c>
      <c r="B11" s="51">
        <f t="shared" ref="B11:C11" si="12">B34+B57</f>
        <v>344521.16599999997</v>
      </c>
      <c r="C11" s="51">
        <f t="shared" si="12"/>
        <v>35783.199999999997</v>
      </c>
      <c r="D11" s="51">
        <f t="shared" si="1"/>
        <v>380304.36599999998</v>
      </c>
      <c r="E11" s="66">
        <f t="shared" ref="E11:G11" si="13">E34+E57</f>
        <v>607841.00199999986</v>
      </c>
      <c r="F11" s="51">
        <f t="shared" si="13"/>
        <v>313449</v>
      </c>
      <c r="G11" s="51">
        <f t="shared" si="13"/>
        <v>33224</v>
      </c>
      <c r="H11" s="62">
        <f t="shared" si="5"/>
        <v>346673</v>
      </c>
      <c r="J11" s="88"/>
      <c r="K11" s="88"/>
      <c r="L11" s="88"/>
      <c r="M11" s="88"/>
    </row>
    <row r="12" spans="1:13" ht="14.45" x14ac:dyDescent="0.3">
      <c r="A12" s="63" t="s">
        <v>6</v>
      </c>
      <c r="B12" s="51">
        <f t="shared" ref="B12:C12" si="14">B35+B58</f>
        <v>354348.55299999996</v>
      </c>
      <c r="C12" s="51">
        <f t="shared" si="14"/>
        <v>36361.502</v>
      </c>
      <c r="D12" s="51">
        <f t="shared" si="1"/>
        <v>390710.05499999993</v>
      </c>
      <c r="E12" s="66">
        <f t="shared" ref="E12:G12" si="15">E35+E58</f>
        <v>631861.58700000006</v>
      </c>
      <c r="F12" s="51">
        <f t="shared" si="15"/>
        <v>321876</v>
      </c>
      <c r="G12" s="51">
        <f t="shared" si="15"/>
        <v>33887</v>
      </c>
      <c r="H12" s="62">
        <f t="shared" si="5"/>
        <v>355763</v>
      </c>
    </row>
    <row r="13" spans="1:13" ht="14.45" x14ac:dyDescent="0.3">
      <c r="A13" s="63" t="s">
        <v>7</v>
      </c>
      <c r="B13" s="51">
        <f t="shared" ref="B13:C13" si="16">B36+B59</f>
        <v>357936.42699999997</v>
      </c>
      <c r="C13" s="51">
        <f t="shared" si="16"/>
        <v>36658.767</v>
      </c>
      <c r="D13" s="51">
        <f t="shared" si="1"/>
        <v>394595.19399999996</v>
      </c>
      <c r="E13" s="66">
        <f t="shared" ref="E13:G13" si="17">E36+E59</f>
        <v>646912.92700000003</v>
      </c>
      <c r="F13" s="51">
        <f t="shared" si="17"/>
        <v>325125</v>
      </c>
      <c r="G13" s="51">
        <f t="shared" si="17"/>
        <v>34125</v>
      </c>
      <c r="H13" s="62">
        <f t="shared" si="5"/>
        <v>359250</v>
      </c>
    </row>
    <row r="14" spans="1:13" ht="14.45" x14ac:dyDescent="0.3">
      <c r="A14" s="63" t="s">
        <v>8</v>
      </c>
      <c r="B14" s="51">
        <f t="shared" ref="B14:C14" si="18">B37+B60</f>
        <v>363880</v>
      </c>
      <c r="C14" s="51">
        <f t="shared" si="18"/>
        <v>37449</v>
      </c>
      <c r="D14" s="51">
        <f t="shared" si="1"/>
        <v>401329</v>
      </c>
      <c r="E14" s="66">
        <f t="shared" ref="E14:G14" si="19">E37+E60</f>
        <v>667119</v>
      </c>
      <c r="F14" s="51">
        <f t="shared" si="19"/>
        <v>331419</v>
      </c>
      <c r="G14" s="51">
        <f t="shared" si="19"/>
        <v>35745</v>
      </c>
      <c r="H14" s="62">
        <f t="shared" si="5"/>
        <v>367164</v>
      </c>
    </row>
    <row r="15" spans="1:13" ht="14.45" x14ac:dyDescent="0.3">
      <c r="A15" s="63" t="s">
        <v>9</v>
      </c>
      <c r="B15" s="51">
        <f t="shared" ref="B15:C15" si="20">B38+B61</f>
        <v>378526</v>
      </c>
      <c r="C15" s="51">
        <f t="shared" si="20"/>
        <v>40440</v>
      </c>
      <c r="D15" s="51">
        <f t="shared" si="1"/>
        <v>418966</v>
      </c>
      <c r="E15" s="66">
        <f t="shared" ref="E15:G15" si="21">E38+E61</f>
        <v>696635</v>
      </c>
      <c r="F15" s="51">
        <f t="shared" si="21"/>
        <v>345299</v>
      </c>
      <c r="G15" s="51">
        <f t="shared" si="21"/>
        <v>38785</v>
      </c>
      <c r="H15" s="62">
        <f t="shared" si="5"/>
        <v>384084</v>
      </c>
    </row>
    <row r="16" spans="1:13" ht="14.45" x14ac:dyDescent="0.3">
      <c r="A16" s="63" t="s">
        <v>69</v>
      </c>
      <c r="B16" s="51">
        <f t="shared" ref="B16:C16" si="22">B39+B62</f>
        <v>390576</v>
      </c>
      <c r="C16" s="51">
        <f t="shared" si="22"/>
        <v>43865</v>
      </c>
      <c r="D16" s="51">
        <f t="shared" si="1"/>
        <v>434441</v>
      </c>
      <c r="E16" s="66">
        <f t="shared" ref="E16:G16" si="23">E39+E62</f>
        <v>721264</v>
      </c>
      <c r="F16" s="51">
        <f t="shared" si="23"/>
        <v>355516</v>
      </c>
      <c r="G16" s="51">
        <f t="shared" si="23"/>
        <v>42137</v>
      </c>
      <c r="H16" s="62">
        <f t="shared" si="5"/>
        <v>397653</v>
      </c>
    </row>
    <row r="17" spans="1:9" ht="14.45" x14ac:dyDescent="0.3">
      <c r="A17" s="63" t="s">
        <v>89</v>
      </c>
      <c r="B17" s="51">
        <f t="shared" ref="B17:C17" si="24">B40+B63</f>
        <v>398545</v>
      </c>
      <c r="C17" s="51">
        <f t="shared" si="24"/>
        <v>46987</v>
      </c>
      <c r="D17" s="51">
        <f t="shared" si="1"/>
        <v>445532</v>
      </c>
      <c r="E17" s="66">
        <f t="shared" ref="E17:G17" si="25">E40+E63</f>
        <v>736266</v>
      </c>
      <c r="F17" s="51">
        <f t="shared" si="25"/>
        <v>363247</v>
      </c>
      <c r="G17" s="51">
        <f t="shared" si="25"/>
        <v>46322</v>
      </c>
      <c r="H17" s="62">
        <f t="shared" si="5"/>
        <v>409569</v>
      </c>
    </row>
    <row r="18" spans="1:9" ht="14.45" x14ac:dyDescent="0.3">
      <c r="A18" s="63" t="s">
        <v>90</v>
      </c>
      <c r="B18" s="51">
        <f t="shared" ref="B18:C18" si="26">B41+B64</f>
        <v>404824</v>
      </c>
      <c r="C18" s="51">
        <f t="shared" si="26"/>
        <v>51636</v>
      </c>
      <c r="D18" s="51">
        <f>SUM(B18:C18)</f>
        <v>456460</v>
      </c>
      <c r="E18" s="66">
        <f>E41+E64</f>
        <v>747654</v>
      </c>
      <c r="F18" s="51">
        <f t="shared" ref="F18:G18" si="27">F41+F64</f>
        <v>368922</v>
      </c>
      <c r="G18" s="51">
        <f t="shared" si="27"/>
        <v>51041</v>
      </c>
      <c r="H18" s="62">
        <f t="shared" si="5"/>
        <v>419963</v>
      </c>
    </row>
    <row r="19" spans="1:9" ht="14.45" x14ac:dyDescent="0.3">
      <c r="A19" s="63" t="s">
        <v>94</v>
      </c>
      <c r="B19" s="51">
        <f t="shared" ref="B19:C21" si="28">B42+B65</f>
        <v>408147</v>
      </c>
      <c r="C19" s="51">
        <f t="shared" si="28"/>
        <v>56373</v>
      </c>
      <c r="D19" s="51">
        <f>SUM(B19:C19)</f>
        <v>464520</v>
      </c>
      <c r="E19" s="66">
        <f>E42+E65</f>
        <v>757164</v>
      </c>
      <c r="F19" s="51">
        <f t="shared" ref="F19:G21" si="29">F42+F65</f>
        <v>372119</v>
      </c>
      <c r="G19" s="51">
        <f t="shared" si="29"/>
        <v>55819</v>
      </c>
      <c r="H19" s="62">
        <f t="shared" si="5"/>
        <v>427938</v>
      </c>
    </row>
    <row r="20" spans="1:9" ht="14.45" x14ac:dyDescent="0.3">
      <c r="A20" s="63" t="s">
        <v>98</v>
      </c>
      <c r="B20" s="51">
        <f t="shared" si="28"/>
        <v>407673</v>
      </c>
      <c r="C20" s="51">
        <f t="shared" si="28"/>
        <v>61943</v>
      </c>
      <c r="D20" s="51">
        <f>SUM(B20:C20)</f>
        <v>469616</v>
      </c>
      <c r="E20" s="66">
        <f>E43+E66</f>
        <v>761878</v>
      </c>
      <c r="F20" s="51">
        <f t="shared" si="29"/>
        <v>372050</v>
      </c>
      <c r="G20" s="51">
        <f t="shared" si="29"/>
        <v>61747</v>
      </c>
      <c r="H20" s="62">
        <f t="shared" si="5"/>
        <v>433797</v>
      </c>
    </row>
    <row r="21" spans="1:9" x14ac:dyDescent="0.25">
      <c r="A21" s="63" t="s">
        <v>101</v>
      </c>
      <c r="B21" s="51">
        <f t="shared" si="28"/>
        <v>407821</v>
      </c>
      <c r="C21" s="51">
        <f t="shared" si="28"/>
        <v>66493</v>
      </c>
      <c r="D21" s="51">
        <f>SUM(B21:C21)</f>
        <v>474314</v>
      </c>
      <c r="E21" s="66">
        <f>E44+E67</f>
        <v>761997</v>
      </c>
      <c r="F21" s="51">
        <f t="shared" si="29"/>
        <v>374650</v>
      </c>
      <c r="G21" s="51">
        <f t="shared" si="29"/>
        <v>66016</v>
      </c>
      <c r="H21" s="62">
        <f t="shared" ref="H21" si="30">SUM(F21:G21)</f>
        <v>440666</v>
      </c>
    </row>
    <row r="22" spans="1:9" x14ac:dyDescent="0.25">
      <c r="A22" s="63" t="s">
        <v>112</v>
      </c>
      <c r="B22" s="51">
        <f>B45+B68</f>
        <v>412444</v>
      </c>
      <c r="C22" s="51">
        <f>C45+C68</f>
        <v>71620</v>
      </c>
      <c r="D22" s="90">
        <f>SUM(B22:C22)</f>
        <v>484064</v>
      </c>
      <c r="E22" s="66">
        <f>E45+E68</f>
        <v>775478</v>
      </c>
      <c r="F22" s="51">
        <f>F45+F68</f>
        <v>379066</v>
      </c>
      <c r="G22" s="51">
        <f>G45+G68</f>
        <v>71684</v>
      </c>
      <c r="H22" s="62">
        <f t="shared" si="5"/>
        <v>450750</v>
      </c>
    </row>
    <row r="23" spans="1:9" x14ac:dyDescent="0.25">
      <c r="A23" s="63" t="s">
        <v>118</v>
      </c>
      <c r="B23" s="51">
        <f t="shared" ref="B23:H24" si="31">B46+B69</f>
        <v>412889</v>
      </c>
      <c r="C23" s="51">
        <f t="shared" si="31"/>
        <v>78566</v>
      </c>
      <c r="D23" s="90">
        <f t="shared" si="31"/>
        <v>491455</v>
      </c>
      <c r="E23" s="66">
        <f t="shared" si="31"/>
        <v>792778</v>
      </c>
      <c r="F23" s="51">
        <f t="shared" si="31"/>
        <v>381072</v>
      </c>
      <c r="G23" s="51">
        <f t="shared" si="31"/>
        <v>78648</v>
      </c>
      <c r="H23" s="62">
        <f t="shared" si="31"/>
        <v>459720</v>
      </c>
    </row>
    <row r="24" spans="1:9" ht="15.75" thickBot="1" x14ac:dyDescent="0.3">
      <c r="A24" s="64" t="s">
        <v>119</v>
      </c>
      <c r="B24" s="65">
        <f t="shared" si="31"/>
        <v>414901</v>
      </c>
      <c r="C24" s="65">
        <f t="shared" si="31"/>
        <v>85934</v>
      </c>
      <c r="D24" s="91">
        <f t="shared" si="31"/>
        <v>500835</v>
      </c>
      <c r="E24" s="67">
        <f t="shared" si="31"/>
        <v>800437</v>
      </c>
      <c r="F24" s="65">
        <f t="shared" si="31"/>
        <v>384133</v>
      </c>
      <c r="G24" s="65">
        <f t="shared" si="31"/>
        <v>86175</v>
      </c>
      <c r="H24" s="70">
        <f t="shared" si="31"/>
        <v>470308</v>
      </c>
    </row>
    <row r="25" spans="1:9" ht="20.45" customHeight="1" thickBot="1" x14ac:dyDescent="0.3">
      <c r="A25" s="32"/>
      <c r="B25" s="33"/>
      <c r="C25" s="33"/>
      <c r="D25" s="33"/>
      <c r="E25" s="33"/>
      <c r="F25" s="33"/>
      <c r="G25" s="33"/>
      <c r="H25" s="33"/>
    </row>
    <row r="26" spans="1:9" s="2" customFormat="1" ht="15.75" thickBot="1" x14ac:dyDescent="0.3">
      <c r="A26" s="68"/>
      <c r="B26" s="137" t="s">
        <v>58</v>
      </c>
      <c r="C26" s="138"/>
      <c r="D26" s="138"/>
      <c r="E26" s="138"/>
      <c r="F26" s="138"/>
      <c r="G26" s="138"/>
      <c r="H26" s="139"/>
    </row>
    <row r="27" spans="1:9" s="2" customFormat="1" ht="30.75" thickTop="1" x14ac:dyDescent="0.25">
      <c r="A27" s="69"/>
      <c r="B27" s="140" t="s">
        <v>14</v>
      </c>
      <c r="C27" s="141"/>
      <c r="D27" s="142"/>
      <c r="E27" s="103" t="s">
        <v>15</v>
      </c>
      <c r="F27" s="143" t="s">
        <v>13</v>
      </c>
      <c r="G27" s="143"/>
      <c r="H27" s="144"/>
    </row>
    <row r="28" spans="1:9" s="2" customFormat="1" ht="15.75" thickBot="1" x14ac:dyDescent="0.3">
      <c r="A28" s="69"/>
      <c r="B28" s="75" t="s">
        <v>10</v>
      </c>
      <c r="C28" s="75" t="s">
        <v>12</v>
      </c>
      <c r="D28" s="75" t="s">
        <v>11</v>
      </c>
      <c r="E28" s="74" t="s">
        <v>10</v>
      </c>
      <c r="F28" s="75" t="s">
        <v>10</v>
      </c>
      <c r="G28" s="75" t="s">
        <v>12</v>
      </c>
      <c r="H28" s="76" t="s">
        <v>11</v>
      </c>
    </row>
    <row r="29" spans="1:9" ht="15.75" thickTop="1" x14ac:dyDescent="0.25">
      <c r="A29" s="63" t="s">
        <v>0</v>
      </c>
      <c r="B29" s="51">
        <v>231024.16800000001</v>
      </c>
      <c r="C29" s="51">
        <v>13921.022428571427</v>
      </c>
      <c r="D29" s="51">
        <f>SUM(B29:C29)</f>
        <v>244945.19042857143</v>
      </c>
      <c r="E29" s="66">
        <v>352289.46800000011</v>
      </c>
      <c r="F29" s="51">
        <v>202367</v>
      </c>
      <c r="G29" s="51">
        <v>13479</v>
      </c>
      <c r="H29" s="62">
        <f>SUM(F29:G29)</f>
        <v>215846</v>
      </c>
      <c r="I29" s="1"/>
    </row>
    <row r="30" spans="1:9" x14ac:dyDescent="0.25">
      <c r="A30" s="63" t="s">
        <v>1</v>
      </c>
      <c r="B30" s="51">
        <v>240450.98599999995</v>
      </c>
      <c r="C30" s="51">
        <v>17037</v>
      </c>
      <c r="D30" s="51">
        <f t="shared" ref="D30:D40" si="32">SUM(B30:C30)</f>
        <v>257487.98599999995</v>
      </c>
      <c r="E30" s="66">
        <v>368715.93099999998</v>
      </c>
      <c r="F30" s="51">
        <v>209657</v>
      </c>
      <c r="G30" s="51">
        <v>15662</v>
      </c>
      <c r="H30" s="62">
        <f t="shared" ref="H30:H47" si="33">SUM(F30:G30)</f>
        <v>225319</v>
      </c>
      <c r="I30" s="1"/>
    </row>
    <row r="31" spans="1:9" x14ac:dyDescent="0.25">
      <c r="A31" s="63" t="s">
        <v>2</v>
      </c>
      <c r="B31" s="51">
        <v>258302.41400000005</v>
      </c>
      <c r="C31" s="51">
        <v>20462.549714285717</v>
      </c>
      <c r="D31" s="51">
        <f t="shared" si="32"/>
        <v>278764.96371428575</v>
      </c>
      <c r="E31" s="66">
        <v>397650.06400000013</v>
      </c>
      <c r="F31" s="51">
        <v>225484</v>
      </c>
      <c r="G31" s="51">
        <v>18452</v>
      </c>
      <c r="H31" s="62">
        <f t="shared" si="33"/>
        <v>243936</v>
      </c>
      <c r="I31" s="1"/>
    </row>
    <row r="32" spans="1:9" x14ac:dyDescent="0.25">
      <c r="A32" s="63" t="s">
        <v>3</v>
      </c>
      <c r="B32" s="51">
        <v>288503.15000000002</v>
      </c>
      <c r="C32" s="51">
        <v>23157</v>
      </c>
      <c r="D32" s="51">
        <f t="shared" si="32"/>
        <v>311660.15000000002</v>
      </c>
      <c r="E32" s="66">
        <v>443316.82900000003</v>
      </c>
      <c r="F32" s="51">
        <v>259630</v>
      </c>
      <c r="G32" s="51">
        <v>20588</v>
      </c>
      <c r="H32" s="62">
        <f t="shared" si="33"/>
        <v>280218</v>
      </c>
      <c r="I32" s="1"/>
    </row>
    <row r="33" spans="1:9" x14ac:dyDescent="0.25">
      <c r="A33" s="63" t="s">
        <v>4</v>
      </c>
      <c r="B33" s="51">
        <v>302937.21300000005</v>
      </c>
      <c r="C33" s="51">
        <v>24433.326142857142</v>
      </c>
      <c r="D33" s="51">
        <f t="shared" si="32"/>
        <v>327370.53914285719</v>
      </c>
      <c r="E33" s="66">
        <v>475067</v>
      </c>
      <c r="F33" s="51">
        <v>274088</v>
      </c>
      <c r="G33" s="51">
        <v>22696</v>
      </c>
      <c r="H33" s="62">
        <f t="shared" si="33"/>
        <v>296784</v>
      </c>
      <c r="I33" s="1"/>
    </row>
    <row r="34" spans="1:9" x14ac:dyDescent="0.25">
      <c r="A34" s="63" t="s">
        <v>5</v>
      </c>
      <c r="B34" s="51">
        <v>316553.16599999997</v>
      </c>
      <c r="C34" s="51">
        <v>25329</v>
      </c>
      <c r="D34" s="51">
        <f t="shared" si="32"/>
        <v>341882.16599999997</v>
      </c>
      <c r="E34" s="66">
        <v>498640.00199999992</v>
      </c>
      <c r="F34" s="51">
        <v>288266</v>
      </c>
      <c r="G34" s="51">
        <v>23535</v>
      </c>
      <c r="H34" s="62">
        <f t="shared" si="33"/>
        <v>311801</v>
      </c>
      <c r="I34" s="1"/>
    </row>
    <row r="35" spans="1:9" x14ac:dyDescent="0.25">
      <c r="A35" s="63" t="s">
        <v>6</v>
      </c>
      <c r="B35" s="51">
        <v>324737.35299999994</v>
      </c>
      <c r="C35" s="51">
        <v>25292.902000000002</v>
      </c>
      <c r="D35" s="51">
        <f t="shared" si="32"/>
        <v>350030.25499999995</v>
      </c>
      <c r="E35" s="66">
        <v>516033.47000000003</v>
      </c>
      <c r="F35" s="51">
        <v>294988</v>
      </c>
      <c r="G35" s="51">
        <v>23541</v>
      </c>
      <c r="H35" s="62">
        <f t="shared" si="33"/>
        <v>318529</v>
      </c>
      <c r="I35" s="1"/>
    </row>
    <row r="36" spans="1:9" x14ac:dyDescent="0.25">
      <c r="A36" s="63" t="s">
        <v>7</v>
      </c>
      <c r="B36" s="51">
        <v>323111.22699999996</v>
      </c>
      <c r="C36" s="51">
        <v>25499.866999999998</v>
      </c>
      <c r="D36" s="51">
        <f t="shared" si="32"/>
        <v>348611.09399999992</v>
      </c>
      <c r="E36" s="66">
        <v>515038.58200000005</v>
      </c>
      <c r="F36" s="51">
        <v>293122</v>
      </c>
      <c r="G36" s="51">
        <v>23658</v>
      </c>
      <c r="H36" s="62">
        <f t="shared" si="33"/>
        <v>316780</v>
      </c>
      <c r="I36" s="1"/>
    </row>
    <row r="37" spans="1:9" x14ac:dyDescent="0.25">
      <c r="A37" s="63" t="s">
        <v>8</v>
      </c>
      <c r="B37" s="51">
        <v>326949</v>
      </c>
      <c r="C37" s="51">
        <v>25996</v>
      </c>
      <c r="D37" s="51">
        <f t="shared" si="32"/>
        <v>352945</v>
      </c>
      <c r="E37" s="66">
        <v>523384</v>
      </c>
      <c r="F37" s="51">
        <v>297437</v>
      </c>
      <c r="G37" s="51">
        <v>24925</v>
      </c>
      <c r="H37" s="62">
        <f t="shared" si="33"/>
        <v>322362</v>
      </c>
      <c r="I37" s="1"/>
    </row>
    <row r="38" spans="1:9" x14ac:dyDescent="0.25">
      <c r="A38" s="63" t="s">
        <v>9</v>
      </c>
      <c r="B38" s="51">
        <v>340035</v>
      </c>
      <c r="C38" s="51">
        <v>27866</v>
      </c>
      <c r="D38" s="51">
        <f t="shared" si="32"/>
        <v>367901</v>
      </c>
      <c r="E38" s="66">
        <v>546004</v>
      </c>
      <c r="F38" s="51">
        <v>309898</v>
      </c>
      <c r="G38" s="51">
        <v>26901</v>
      </c>
      <c r="H38" s="62">
        <f t="shared" si="33"/>
        <v>336799</v>
      </c>
      <c r="I38" s="1"/>
    </row>
    <row r="39" spans="1:9" x14ac:dyDescent="0.25">
      <c r="A39" s="63" t="s">
        <v>69</v>
      </c>
      <c r="B39" s="51">
        <v>351262</v>
      </c>
      <c r="C39" s="51">
        <v>30320</v>
      </c>
      <c r="D39" s="51">
        <v>381583</v>
      </c>
      <c r="E39" s="66">
        <v>566425</v>
      </c>
      <c r="F39" s="51">
        <v>319298</v>
      </c>
      <c r="G39" s="51">
        <v>29243</v>
      </c>
      <c r="H39" s="62">
        <f t="shared" si="33"/>
        <v>348541</v>
      </c>
      <c r="I39" s="1"/>
    </row>
    <row r="40" spans="1:9" x14ac:dyDescent="0.25">
      <c r="A40" s="63" t="s">
        <v>89</v>
      </c>
      <c r="B40" s="51">
        <v>359432</v>
      </c>
      <c r="C40" s="51">
        <v>32070</v>
      </c>
      <c r="D40" s="51">
        <f t="shared" si="32"/>
        <v>391502</v>
      </c>
      <c r="E40" s="66">
        <v>581711</v>
      </c>
      <c r="F40" s="51">
        <v>327201</v>
      </c>
      <c r="G40" s="51">
        <v>31863</v>
      </c>
      <c r="H40" s="62">
        <f t="shared" si="33"/>
        <v>359064</v>
      </c>
      <c r="I40" s="1"/>
    </row>
    <row r="41" spans="1:9" x14ac:dyDescent="0.25">
      <c r="A41" s="63" t="s">
        <v>90</v>
      </c>
      <c r="B41" s="51">
        <v>365279</v>
      </c>
      <c r="C41" s="51">
        <v>34993</v>
      </c>
      <c r="D41" s="51">
        <f t="shared" ref="D41:D47" si="34">SUM(B41:C41)</f>
        <v>400272</v>
      </c>
      <c r="E41" s="66">
        <v>593206</v>
      </c>
      <c r="F41" s="51">
        <v>332426</v>
      </c>
      <c r="G41" s="51">
        <v>34872</v>
      </c>
      <c r="H41" s="62">
        <f t="shared" si="33"/>
        <v>367298</v>
      </c>
      <c r="I41" s="1"/>
    </row>
    <row r="42" spans="1:9" x14ac:dyDescent="0.25">
      <c r="A42" s="63" t="s">
        <v>94</v>
      </c>
      <c r="B42" s="51">
        <v>368339</v>
      </c>
      <c r="C42" s="51">
        <v>38068</v>
      </c>
      <c r="D42" s="51">
        <f t="shared" si="34"/>
        <v>406407</v>
      </c>
      <c r="E42" s="66">
        <v>601906</v>
      </c>
      <c r="F42" s="51">
        <v>335232</v>
      </c>
      <c r="G42" s="51">
        <v>37939</v>
      </c>
      <c r="H42" s="62">
        <f t="shared" si="33"/>
        <v>373171</v>
      </c>
      <c r="I42" s="1"/>
    </row>
    <row r="43" spans="1:9" x14ac:dyDescent="0.25">
      <c r="A43" s="63" t="s">
        <v>98</v>
      </c>
      <c r="B43" s="51">
        <v>367698</v>
      </c>
      <c r="C43" s="51">
        <v>42388</v>
      </c>
      <c r="D43" s="51">
        <f t="shared" si="34"/>
        <v>410086</v>
      </c>
      <c r="E43" s="66">
        <v>605829</v>
      </c>
      <c r="F43" s="51">
        <v>334857</v>
      </c>
      <c r="G43" s="51">
        <v>42663</v>
      </c>
      <c r="H43" s="62">
        <f t="shared" ref="H43:H44" si="35">SUM(F43:G43)</f>
        <v>377520</v>
      </c>
      <c r="I43" s="1"/>
    </row>
    <row r="44" spans="1:9" x14ac:dyDescent="0.25">
      <c r="A44" s="63" t="s">
        <v>101</v>
      </c>
      <c r="B44" s="51">
        <v>366817</v>
      </c>
      <c r="C44" s="51">
        <v>46389</v>
      </c>
      <c r="D44" s="51">
        <f t="shared" si="34"/>
        <v>413206</v>
      </c>
      <c r="E44" s="66">
        <v>603076</v>
      </c>
      <c r="F44" s="51">
        <v>336283</v>
      </c>
      <c r="G44" s="51">
        <v>46478</v>
      </c>
      <c r="H44" s="62">
        <f t="shared" si="35"/>
        <v>382761</v>
      </c>
      <c r="I44" s="1"/>
    </row>
    <row r="45" spans="1:9" x14ac:dyDescent="0.25">
      <c r="A45" s="63" t="s">
        <v>112</v>
      </c>
      <c r="B45" s="51">
        <v>370181</v>
      </c>
      <c r="C45" s="51">
        <v>50506</v>
      </c>
      <c r="D45" s="90">
        <f t="shared" si="34"/>
        <v>420687</v>
      </c>
      <c r="E45" s="66">
        <v>612096</v>
      </c>
      <c r="F45" s="51">
        <v>339462</v>
      </c>
      <c r="G45" s="51">
        <v>51134</v>
      </c>
      <c r="H45" s="62">
        <f t="shared" si="33"/>
        <v>390596</v>
      </c>
      <c r="I45" s="1"/>
    </row>
    <row r="46" spans="1:9" ht="18.75" customHeight="1" x14ac:dyDescent="0.25">
      <c r="A46" s="63" t="s">
        <v>118</v>
      </c>
      <c r="B46" s="51">
        <v>369273</v>
      </c>
      <c r="C46" s="51">
        <v>55660</v>
      </c>
      <c r="D46" s="90">
        <f t="shared" si="34"/>
        <v>424933</v>
      </c>
      <c r="E46" s="66">
        <v>622540</v>
      </c>
      <c r="F46" s="51">
        <v>340120</v>
      </c>
      <c r="G46" s="51">
        <v>56280</v>
      </c>
      <c r="H46" s="62">
        <f t="shared" si="33"/>
        <v>396400</v>
      </c>
      <c r="I46" s="1"/>
    </row>
    <row r="47" spans="1:9" ht="15.75" thickBot="1" x14ac:dyDescent="0.3">
      <c r="A47" s="64" t="s">
        <v>119</v>
      </c>
      <c r="B47" s="65">
        <v>369791</v>
      </c>
      <c r="C47" s="65">
        <v>61731</v>
      </c>
      <c r="D47" s="91">
        <f t="shared" si="34"/>
        <v>431522</v>
      </c>
      <c r="E47" s="67">
        <v>624095</v>
      </c>
      <c r="F47" s="65">
        <v>341726</v>
      </c>
      <c r="G47" s="65">
        <v>62563</v>
      </c>
      <c r="H47" s="70">
        <f t="shared" si="33"/>
        <v>404289</v>
      </c>
      <c r="I47" s="1"/>
    </row>
    <row r="48" spans="1:9" ht="9" customHeight="1" thickBot="1" x14ac:dyDescent="0.3">
      <c r="B48" s="1"/>
      <c r="C48" s="1"/>
      <c r="D48" s="1"/>
      <c r="E48" s="1"/>
      <c r="F48" s="1"/>
      <c r="G48" s="1"/>
      <c r="H48" s="1"/>
      <c r="I48" s="1"/>
    </row>
    <row r="49" spans="1:12" ht="15.75" thickBot="1" x14ac:dyDescent="0.3">
      <c r="A49" s="71"/>
      <c r="B49" s="137" t="s">
        <v>60</v>
      </c>
      <c r="C49" s="145"/>
      <c r="D49" s="145"/>
      <c r="E49" s="145"/>
      <c r="F49" s="145"/>
      <c r="G49" s="145"/>
      <c r="H49" s="146"/>
    </row>
    <row r="50" spans="1:12" ht="30.75" thickTop="1" x14ac:dyDescent="0.25">
      <c r="A50" s="63"/>
      <c r="B50" s="140" t="s">
        <v>16</v>
      </c>
      <c r="C50" s="141"/>
      <c r="D50" s="142"/>
      <c r="E50" s="103" t="s">
        <v>15</v>
      </c>
      <c r="F50" s="143" t="s">
        <v>13</v>
      </c>
      <c r="G50" s="143"/>
      <c r="H50" s="144"/>
    </row>
    <row r="51" spans="1:12" ht="15.75" thickBot="1" x14ac:dyDescent="0.3">
      <c r="A51" s="63"/>
      <c r="B51" s="75" t="s">
        <v>10</v>
      </c>
      <c r="C51" s="75" t="s">
        <v>12</v>
      </c>
      <c r="D51" s="75" t="s">
        <v>11</v>
      </c>
      <c r="E51" s="74" t="s">
        <v>10</v>
      </c>
      <c r="F51" s="75" t="s">
        <v>10</v>
      </c>
      <c r="G51" s="75" t="s">
        <v>12</v>
      </c>
      <c r="H51" s="76" t="s">
        <v>11</v>
      </c>
    </row>
    <row r="52" spans="1:12" ht="15.75" thickTop="1" x14ac:dyDescent="0.25">
      <c r="A52" s="63" t="s">
        <v>0</v>
      </c>
      <c r="B52" s="51">
        <v>21751.561000000002</v>
      </c>
      <c r="C52" s="51">
        <v>7999</v>
      </c>
      <c r="D52" s="51">
        <f>SUM(B52:C52)</f>
        <v>29750.561000000002</v>
      </c>
      <c r="E52" s="66">
        <v>82930.023000000001</v>
      </c>
      <c r="F52" s="51">
        <v>19029</v>
      </c>
      <c r="G52" s="51">
        <v>7434</v>
      </c>
      <c r="H52" s="62">
        <f>SUM(F52:G52)</f>
        <v>26463</v>
      </c>
      <c r="L52" s="105"/>
    </row>
    <row r="53" spans="1:12" x14ac:dyDescent="0.25">
      <c r="A53" s="63" t="s">
        <v>1</v>
      </c>
      <c r="B53" s="51">
        <v>23199.994000000002</v>
      </c>
      <c r="C53" s="51">
        <v>8389.6</v>
      </c>
      <c r="D53" s="51">
        <f t="shared" ref="D53:D63" si="36">SUM(B53:C53)</f>
        <v>31589.594000000005</v>
      </c>
      <c r="E53" s="66">
        <v>87858.342999999993</v>
      </c>
      <c r="F53" s="51">
        <v>20377</v>
      </c>
      <c r="G53" s="51">
        <v>7848</v>
      </c>
      <c r="H53" s="62">
        <f t="shared" ref="H53:H70" si="37">SUM(F53:G53)</f>
        <v>28225</v>
      </c>
    </row>
    <row r="54" spans="1:12" x14ac:dyDescent="0.25">
      <c r="A54" s="63" t="s">
        <v>2</v>
      </c>
      <c r="B54" s="51">
        <v>25395.594000000001</v>
      </c>
      <c r="C54" s="51">
        <v>9059.2999999999975</v>
      </c>
      <c r="D54" s="51">
        <f t="shared" si="36"/>
        <v>34454.894</v>
      </c>
      <c r="E54" s="66">
        <v>95767.403000000006</v>
      </c>
      <c r="F54" s="51">
        <v>22353</v>
      </c>
      <c r="G54" s="51">
        <v>8396</v>
      </c>
      <c r="H54" s="62">
        <f t="shared" si="37"/>
        <v>30749</v>
      </c>
    </row>
    <row r="55" spans="1:12" x14ac:dyDescent="0.25">
      <c r="A55" s="63" t="s">
        <v>3</v>
      </c>
      <c r="B55" s="51">
        <v>27126.161</v>
      </c>
      <c r="C55" s="51">
        <v>9527.3919999999998</v>
      </c>
      <c r="D55" s="51">
        <f t="shared" si="36"/>
        <v>36653.553</v>
      </c>
      <c r="E55" s="66">
        <v>102262.38</v>
      </c>
      <c r="F55" s="51">
        <v>23997</v>
      </c>
      <c r="G55" s="51">
        <v>8885</v>
      </c>
      <c r="H55" s="62">
        <f t="shared" si="37"/>
        <v>32882</v>
      </c>
    </row>
    <row r="56" spans="1:12" x14ac:dyDescent="0.25">
      <c r="A56" s="63" t="s">
        <v>4</v>
      </c>
      <c r="B56" s="51">
        <v>27437</v>
      </c>
      <c r="C56" s="51">
        <v>10093.799999999999</v>
      </c>
      <c r="D56" s="51">
        <f t="shared" si="36"/>
        <v>37530.800000000003</v>
      </c>
      <c r="E56" s="66">
        <v>105768</v>
      </c>
      <c r="F56" s="51">
        <v>24693</v>
      </c>
      <c r="G56" s="51">
        <v>9295</v>
      </c>
      <c r="H56" s="62">
        <f t="shared" si="37"/>
        <v>33988</v>
      </c>
    </row>
    <row r="57" spans="1:12" x14ac:dyDescent="0.25">
      <c r="A57" s="63" t="s">
        <v>5</v>
      </c>
      <c r="B57" s="51">
        <v>27968</v>
      </c>
      <c r="C57" s="51">
        <v>10454.200000000001</v>
      </c>
      <c r="D57" s="51">
        <f t="shared" si="36"/>
        <v>38422.199999999997</v>
      </c>
      <c r="E57" s="66">
        <v>109201</v>
      </c>
      <c r="F57" s="51">
        <v>25183</v>
      </c>
      <c r="G57" s="51">
        <v>9689</v>
      </c>
      <c r="H57" s="62">
        <f t="shared" si="37"/>
        <v>34872</v>
      </c>
    </row>
    <row r="58" spans="1:12" x14ac:dyDescent="0.25">
      <c r="A58" s="63" t="s">
        <v>6</v>
      </c>
      <c r="B58" s="51">
        <v>29611.200000000001</v>
      </c>
      <c r="C58" s="51">
        <v>11068.599999999999</v>
      </c>
      <c r="D58" s="51">
        <f t="shared" si="36"/>
        <v>40679.800000000003</v>
      </c>
      <c r="E58" s="66">
        <v>115828.117</v>
      </c>
      <c r="F58" s="51">
        <v>26888</v>
      </c>
      <c r="G58" s="51">
        <v>10346</v>
      </c>
      <c r="H58" s="62">
        <f t="shared" si="37"/>
        <v>37234</v>
      </c>
    </row>
    <row r="59" spans="1:12" x14ac:dyDescent="0.25">
      <c r="A59" s="63" t="s">
        <v>7</v>
      </c>
      <c r="B59" s="51">
        <v>34825.199999999997</v>
      </c>
      <c r="C59" s="51">
        <v>11158.9</v>
      </c>
      <c r="D59" s="51">
        <f t="shared" si="36"/>
        <v>45984.1</v>
      </c>
      <c r="E59" s="66">
        <v>131874.345</v>
      </c>
      <c r="F59" s="51">
        <v>32003</v>
      </c>
      <c r="G59" s="51">
        <v>10467</v>
      </c>
      <c r="H59" s="62">
        <f t="shared" si="37"/>
        <v>42470</v>
      </c>
    </row>
    <row r="60" spans="1:12" x14ac:dyDescent="0.25">
      <c r="A60" s="63" t="s">
        <v>8</v>
      </c>
      <c r="B60" s="51">
        <v>36931</v>
      </c>
      <c r="C60" s="51">
        <v>11453</v>
      </c>
      <c r="D60" s="51">
        <f t="shared" si="36"/>
        <v>48384</v>
      </c>
      <c r="E60" s="66">
        <v>143735</v>
      </c>
      <c r="F60" s="51">
        <v>33982</v>
      </c>
      <c r="G60" s="51">
        <v>10820</v>
      </c>
      <c r="H60" s="62">
        <f t="shared" si="37"/>
        <v>44802</v>
      </c>
    </row>
    <row r="61" spans="1:12" x14ac:dyDescent="0.25">
      <c r="A61" s="63" t="s">
        <v>9</v>
      </c>
      <c r="B61" s="51">
        <v>38491</v>
      </c>
      <c r="C61" s="51">
        <v>12574</v>
      </c>
      <c r="D61" s="51">
        <f t="shared" si="36"/>
        <v>51065</v>
      </c>
      <c r="E61" s="66">
        <v>150631</v>
      </c>
      <c r="F61" s="51">
        <v>35401</v>
      </c>
      <c r="G61" s="51">
        <v>11884</v>
      </c>
      <c r="H61" s="62">
        <f t="shared" si="37"/>
        <v>47285</v>
      </c>
    </row>
    <row r="62" spans="1:12" x14ac:dyDescent="0.25">
      <c r="A62" s="63" t="s">
        <v>69</v>
      </c>
      <c r="B62" s="51">
        <v>39314</v>
      </c>
      <c r="C62" s="51">
        <v>13545</v>
      </c>
      <c r="D62" s="51">
        <f t="shared" si="36"/>
        <v>52859</v>
      </c>
      <c r="E62" s="66">
        <v>154839</v>
      </c>
      <c r="F62" s="51">
        <v>36218</v>
      </c>
      <c r="G62" s="51">
        <v>12894</v>
      </c>
      <c r="H62" s="62">
        <f t="shared" si="37"/>
        <v>49112</v>
      </c>
    </row>
    <row r="63" spans="1:12" x14ac:dyDescent="0.25">
      <c r="A63" s="63" t="s">
        <v>89</v>
      </c>
      <c r="B63" s="51">
        <v>39113</v>
      </c>
      <c r="C63" s="51">
        <v>14917</v>
      </c>
      <c r="D63" s="51">
        <f t="shared" si="36"/>
        <v>54030</v>
      </c>
      <c r="E63" s="66">
        <v>154555</v>
      </c>
      <c r="F63" s="51">
        <v>36046</v>
      </c>
      <c r="G63" s="51">
        <v>14459</v>
      </c>
      <c r="H63" s="62">
        <f t="shared" si="37"/>
        <v>50505</v>
      </c>
    </row>
    <row r="64" spans="1:12" x14ac:dyDescent="0.25">
      <c r="A64" s="63" t="s">
        <v>90</v>
      </c>
      <c r="B64" s="51">
        <v>39545</v>
      </c>
      <c r="C64" s="51">
        <v>16643</v>
      </c>
      <c r="D64" s="51">
        <f t="shared" ref="D64:D70" si="38">SUM(B64:C64)</f>
        <v>56188</v>
      </c>
      <c r="E64" s="66">
        <v>154448</v>
      </c>
      <c r="F64" s="51">
        <v>36496</v>
      </c>
      <c r="G64" s="51">
        <v>16169</v>
      </c>
      <c r="H64" s="62">
        <f t="shared" si="37"/>
        <v>52665</v>
      </c>
    </row>
    <row r="65" spans="1:11" x14ac:dyDescent="0.25">
      <c r="A65" s="63" t="s">
        <v>94</v>
      </c>
      <c r="B65" s="51">
        <v>39808</v>
      </c>
      <c r="C65" s="51">
        <v>18305</v>
      </c>
      <c r="D65" s="51">
        <f t="shared" si="38"/>
        <v>58113</v>
      </c>
      <c r="E65" s="66">
        <v>155258</v>
      </c>
      <c r="F65" s="51">
        <v>36887</v>
      </c>
      <c r="G65" s="51">
        <v>17880</v>
      </c>
      <c r="H65" s="62">
        <f t="shared" si="37"/>
        <v>54767</v>
      </c>
    </row>
    <row r="66" spans="1:11" x14ac:dyDescent="0.25">
      <c r="A66" s="63" t="s">
        <v>98</v>
      </c>
      <c r="B66" s="51">
        <v>39975</v>
      </c>
      <c r="C66" s="51">
        <v>19555</v>
      </c>
      <c r="D66" s="51">
        <f t="shared" si="38"/>
        <v>59530</v>
      </c>
      <c r="E66" s="66">
        <v>156049</v>
      </c>
      <c r="F66" s="51">
        <v>37193</v>
      </c>
      <c r="G66" s="51">
        <v>19084</v>
      </c>
      <c r="H66" s="62">
        <f t="shared" ref="H66:H67" si="39">SUM(F66:G66)</f>
        <v>56277</v>
      </c>
    </row>
    <row r="67" spans="1:11" x14ac:dyDescent="0.25">
      <c r="A67" s="63" t="s">
        <v>101</v>
      </c>
      <c r="B67" s="51">
        <v>41004</v>
      </c>
      <c r="C67" s="51">
        <v>20104</v>
      </c>
      <c r="D67" s="51">
        <f t="shared" si="38"/>
        <v>61108</v>
      </c>
      <c r="E67" s="66">
        <v>158921</v>
      </c>
      <c r="F67" s="51">
        <v>38367</v>
      </c>
      <c r="G67" s="51">
        <v>19538</v>
      </c>
      <c r="H67" s="62">
        <f t="shared" si="39"/>
        <v>57905</v>
      </c>
    </row>
    <row r="68" spans="1:11" x14ac:dyDescent="0.25">
      <c r="A68" s="63" t="s">
        <v>112</v>
      </c>
      <c r="B68" s="51">
        <v>42263</v>
      </c>
      <c r="C68" s="51">
        <v>21114</v>
      </c>
      <c r="D68" s="90">
        <f t="shared" si="38"/>
        <v>63377</v>
      </c>
      <c r="E68" s="90">
        <v>163382</v>
      </c>
      <c r="F68" s="51">
        <v>39604</v>
      </c>
      <c r="G68" s="51">
        <v>20550</v>
      </c>
      <c r="H68" s="62">
        <f t="shared" si="37"/>
        <v>60154</v>
      </c>
    </row>
    <row r="69" spans="1:11" x14ac:dyDescent="0.25">
      <c r="A69" s="63" t="s">
        <v>118</v>
      </c>
      <c r="B69" s="51">
        <v>43616</v>
      </c>
      <c r="C69" s="51">
        <v>22906</v>
      </c>
      <c r="D69" s="90">
        <f t="shared" si="38"/>
        <v>66522</v>
      </c>
      <c r="E69" s="90">
        <v>170238</v>
      </c>
      <c r="F69" s="51">
        <v>40952</v>
      </c>
      <c r="G69" s="51">
        <v>22368</v>
      </c>
      <c r="H69" s="62">
        <f t="shared" si="37"/>
        <v>63320</v>
      </c>
    </row>
    <row r="70" spans="1:11" ht="15.75" thickBot="1" x14ac:dyDescent="0.3">
      <c r="A70" s="64" t="s">
        <v>119</v>
      </c>
      <c r="B70" s="65">
        <v>45110</v>
      </c>
      <c r="C70" s="65">
        <v>24203</v>
      </c>
      <c r="D70" s="91">
        <f t="shared" si="38"/>
        <v>69313</v>
      </c>
      <c r="E70" s="91">
        <v>176342</v>
      </c>
      <c r="F70" s="65">
        <v>42407</v>
      </c>
      <c r="G70" s="65">
        <v>23612</v>
      </c>
      <c r="H70" s="70">
        <f t="shared" si="37"/>
        <v>66019</v>
      </c>
    </row>
    <row r="71" spans="1:11" x14ac:dyDescent="0.25">
      <c r="A71" s="50"/>
      <c r="B71" s="51"/>
      <c r="C71" s="51"/>
      <c r="D71" s="51"/>
      <c r="E71" s="90"/>
      <c r="F71" s="51"/>
      <c r="G71" s="51"/>
      <c r="H71" s="51"/>
    </row>
    <row r="72" spans="1:11" ht="15.75" customHeight="1" x14ac:dyDescent="0.25">
      <c r="B72" s="52"/>
      <c r="C72" s="52"/>
      <c r="D72" s="52"/>
      <c r="E72" s="52"/>
      <c r="F72" s="52"/>
      <c r="G72" s="52"/>
      <c r="H72" s="52"/>
    </row>
    <row r="73" spans="1:11" x14ac:dyDescent="0.25">
      <c r="A73" s="13" t="s">
        <v>127</v>
      </c>
      <c r="B73" s="51"/>
      <c r="C73" s="51"/>
      <c r="D73" s="51"/>
      <c r="E73" s="51"/>
      <c r="F73" s="51"/>
      <c r="G73" s="51"/>
      <c r="H73" s="51"/>
      <c r="I73" s="1"/>
    </row>
    <row r="74" spans="1:11" x14ac:dyDescent="0.25">
      <c r="B74" s="51"/>
      <c r="C74" s="51"/>
      <c r="D74" s="51"/>
      <c r="E74" s="51"/>
      <c r="F74" s="51"/>
      <c r="G74" s="51"/>
      <c r="H74" s="51"/>
      <c r="I74" s="1"/>
    </row>
    <row r="75" spans="1:11" x14ac:dyDescent="0.25">
      <c r="A75" s="3" t="s">
        <v>52</v>
      </c>
    </row>
    <row r="76" spans="1:11" ht="47.25" customHeight="1" x14ac:dyDescent="0.25">
      <c r="A76" s="136" t="s">
        <v>128</v>
      </c>
      <c r="B76" s="136"/>
      <c r="C76" s="136"/>
      <c r="D76" s="136"/>
      <c r="E76" s="136"/>
      <c r="F76" s="136"/>
      <c r="G76" s="136"/>
      <c r="H76" s="136"/>
      <c r="I76" s="136"/>
      <c r="J76" s="136"/>
      <c r="K76" s="136"/>
    </row>
    <row r="77" spans="1:11" ht="88.15" customHeight="1" x14ac:dyDescent="0.25">
      <c r="A77" s="136" t="s">
        <v>75</v>
      </c>
      <c r="B77" s="136"/>
      <c r="C77" s="136"/>
      <c r="D77" s="136"/>
      <c r="E77" s="136"/>
      <c r="F77" s="136"/>
      <c r="G77" s="136"/>
      <c r="H77" s="136"/>
      <c r="I77" s="136"/>
      <c r="J77" s="136"/>
      <c r="K77" s="136"/>
    </row>
    <row r="78" spans="1:11" ht="31.5" customHeight="1" x14ac:dyDescent="0.25">
      <c r="A78" s="136" t="s">
        <v>74</v>
      </c>
      <c r="B78" s="136"/>
      <c r="C78" s="136"/>
      <c r="D78" s="136"/>
      <c r="E78" s="136"/>
      <c r="F78" s="136"/>
      <c r="G78" s="136"/>
      <c r="H78" s="136"/>
      <c r="I78" s="136"/>
      <c r="J78" s="136"/>
      <c r="K78" s="136"/>
    </row>
    <row r="79" spans="1:11" ht="59.45" customHeight="1" x14ac:dyDescent="0.25">
      <c r="A79" s="136" t="s">
        <v>93</v>
      </c>
      <c r="B79" s="136"/>
      <c r="C79" s="136"/>
      <c r="D79" s="136"/>
      <c r="E79" s="136"/>
      <c r="F79" s="136"/>
      <c r="G79" s="136"/>
      <c r="H79" s="136"/>
      <c r="I79" s="136"/>
      <c r="J79" s="136"/>
      <c r="K79" s="136"/>
    </row>
    <row r="80" spans="1:11" ht="17.45" customHeight="1" x14ac:dyDescent="0.25">
      <c r="A80" s="60" t="s">
        <v>91</v>
      </c>
      <c r="B80" s="61"/>
      <c r="C80" s="61"/>
      <c r="D80" s="61"/>
      <c r="E80" s="61"/>
      <c r="F80" s="61"/>
      <c r="G80" s="61"/>
      <c r="H80" s="61"/>
      <c r="I80" s="61"/>
      <c r="J80" s="61"/>
      <c r="K80" s="61"/>
    </row>
    <row r="81" spans="1:11" ht="31.5" customHeight="1" x14ac:dyDescent="0.25">
      <c r="A81" s="136" t="s">
        <v>76</v>
      </c>
      <c r="B81" s="136"/>
      <c r="C81" s="136"/>
      <c r="D81" s="136"/>
      <c r="E81" s="136"/>
      <c r="F81" s="136"/>
      <c r="G81" s="136"/>
      <c r="H81" s="136"/>
      <c r="I81" s="136"/>
      <c r="J81" s="136"/>
      <c r="K81" s="136"/>
    </row>
    <row r="82" spans="1:11" ht="61.15" customHeight="1" x14ac:dyDescent="0.25">
      <c r="A82" s="136" t="s">
        <v>107</v>
      </c>
      <c r="B82" s="136"/>
      <c r="C82" s="136"/>
      <c r="D82" s="136"/>
      <c r="E82" s="136"/>
      <c r="F82" s="136"/>
      <c r="G82" s="136"/>
      <c r="H82" s="136"/>
      <c r="I82" s="136"/>
      <c r="J82" s="136"/>
      <c r="K82" s="136"/>
    </row>
    <row r="83" spans="1:11" ht="31.5" customHeight="1" x14ac:dyDescent="0.25">
      <c r="A83" s="136" t="s">
        <v>85</v>
      </c>
      <c r="B83" s="136"/>
      <c r="C83" s="136"/>
      <c r="D83" s="136"/>
      <c r="E83" s="136"/>
      <c r="F83" s="136"/>
      <c r="G83" s="136"/>
      <c r="H83" s="136"/>
      <c r="I83" s="136"/>
      <c r="J83" s="136"/>
      <c r="K83" s="136"/>
    </row>
    <row r="84" spans="1:11" ht="30" customHeight="1" x14ac:dyDescent="0.25">
      <c r="A84" s="136" t="s">
        <v>95</v>
      </c>
      <c r="B84" s="136"/>
      <c r="C84" s="136"/>
      <c r="D84" s="136"/>
      <c r="E84" s="136"/>
      <c r="F84" s="136"/>
      <c r="G84" s="136"/>
      <c r="H84" s="136"/>
      <c r="I84" s="136"/>
      <c r="J84" s="136"/>
      <c r="K84" s="136"/>
    </row>
    <row r="85" spans="1:11" x14ac:dyDescent="0.25">
      <c r="A85" s="14"/>
      <c r="B85" s="14"/>
    </row>
    <row r="86" spans="1:11" x14ac:dyDescent="0.25">
      <c r="A86" s="14"/>
      <c r="B86" s="14"/>
    </row>
    <row r="87" spans="1:11" x14ac:dyDescent="0.25">
      <c r="A87" s="14"/>
      <c r="B87" s="14"/>
    </row>
    <row r="88" spans="1:11" x14ac:dyDescent="0.25">
      <c r="A88" s="14"/>
      <c r="B88" s="14"/>
    </row>
    <row r="89" spans="1:11" x14ac:dyDescent="0.25">
      <c r="A89" s="14"/>
      <c r="B89" s="14"/>
    </row>
  </sheetData>
  <mergeCells count="17">
    <mergeCell ref="A76:K76"/>
    <mergeCell ref="A77:K77"/>
    <mergeCell ref="A78:K78"/>
    <mergeCell ref="B3:H3"/>
    <mergeCell ref="B26:H26"/>
    <mergeCell ref="B50:D50"/>
    <mergeCell ref="F50:H50"/>
    <mergeCell ref="F27:H27"/>
    <mergeCell ref="B27:D27"/>
    <mergeCell ref="B49:H49"/>
    <mergeCell ref="B4:D4"/>
    <mergeCell ref="F4:H4"/>
    <mergeCell ref="A79:K79"/>
    <mergeCell ref="A81:K81"/>
    <mergeCell ref="A82:K82"/>
    <mergeCell ref="A83:K83"/>
    <mergeCell ref="A84:K84"/>
  </mergeCells>
  <hyperlinks>
    <hyperlink ref="A80" r:id="rId1"/>
  </hyperlinks>
  <pageMargins left="0.70866141732283505" right="0.70866141732283505" top="0.31496062992126" bottom="0.31496062992126" header="0.31496062992126" footer="0.31496062992126"/>
  <pageSetup scale="89" orientation="landscape" r:id="rId2"/>
  <headerFooter>
    <oddHeader xml:space="preserve">&amp;L
</oddHeader>
  </headerFooter>
  <rowBreaks count="2" manualBreakCount="2">
    <brk id="45" max="16383" man="1"/>
    <brk id="73"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2"/>
  <sheetViews>
    <sheetView zoomScaleNormal="100" workbookViewId="0">
      <selection activeCell="L43" sqref="L43"/>
    </sheetView>
  </sheetViews>
  <sheetFormatPr defaultRowHeight="15" x14ac:dyDescent="0.25"/>
  <cols>
    <col min="1" max="1" width="12.5703125" customWidth="1"/>
    <col min="2" max="8" width="13.7109375" customWidth="1"/>
    <col min="9" max="9" width="3.5703125" customWidth="1"/>
    <col min="10" max="10" width="14.5703125" customWidth="1"/>
  </cols>
  <sheetData>
    <row r="1" spans="1:18" ht="14.45" x14ac:dyDescent="0.3">
      <c r="A1" s="3" t="s">
        <v>132</v>
      </c>
    </row>
    <row r="2" spans="1:18" ht="16.5" customHeight="1" thickBot="1" x14ac:dyDescent="0.3"/>
    <row r="3" spans="1:18" s="2" customFormat="1" ht="15.75" customHeight="1" thickBot="1" x14ac:dyDescent="0.3">
      <c r="A3" s="68"/>
      <c r="B3" s="137" t="s">
        <v>57</v>
      </c>
      <c r="C3" s="138"/>
      <c r="D3" s="138"/>
      <c r="E3" s="138"/>
      <c r="F3" s="138"/>
      <c r="G3" s="138"/>
      <c r="H3" s="139"/>
      <c r="K3" s="16"/>
      <c r="L3" s="16"/>
      <c r="M3" s="16"/>
      <c r="N3" s="16"/>
      <c r="O3" s="16"/>
      <c r="P3" s="16"/>
      <c r="Q3" s="16"/>
      <c r="R3" s="16"/>
    </row>
    <row r="4" spans="1:18" s="2" customFormat="1" ht="16.5" customHeight="1" thickTop="1" x14ac:dyDescent="0.25">
      <c r="A4" s="69"/>
      <c r="B4" s="147" t="s">
        <v>16</v>
      </c>
      <c r="C4" s="148"/>
      <c r="D4" s="149"/>
      <c r="E4" s="104" t="s">
        <v>15</v>
      </c>
      <c r="F4" s="150" t="s">
        <v>13</v>
      </c>
      <c r="G4" s="150"/>
      <c r="H4" s="151"/>
      <c r="K4" s="16"/>
      <c r="L4" s="16"/>
      <c r="M4" s="16"/>
      <c r="N4" s="16"/>
      <c r="O4" s="16"/>
      <c r="P4" s="16"/>
      <c r="Q4" s="16"/>
      <c r="R4" s="16"/>
    </row>
    <row r="5" spans="1:18" s="2" customFormat="1" ht="15.75" customHeight="1" thickBot="1" x14ac:dyDescent="0.3">
      <c r="A5" s="69"/>
      <c r="B5" s="75" t="s">
        <v>10</v>
      </c>
      <c r="C5" s="75" t="s">
        <v>12</v>
      </c>
      <c r="D5" s="75" t="s">
        <v>11</v>
      </c>
      <c r="E5" s="74" t="s">
        <v>10</v>
      </c>
      <c r="F5" s="75" t="s">
        <v>10</v>
      </c>
      <c r="G5" s="75" t="s">
        <v>12</v>
      </c>
      <c r="H5" s="76" t="s">
        <v>11</v>
      </c>
      <c r="K5" s="16"/>
      <c r="L5" s="16"/>
      <c r="M5" s="16"/>
      <c r="N5" s="16"/>
      <c r="O5" s="16"/>
      <c r="P5" s="16"/>
      <c r="Q5" s="16"/>
      <c r="R5" s="16"/>
    </row>
    <row r="6" spans="1:18" ht="15.75" thickTop="1" x14ac:dyDescent="0.25">
      <c r="A6" s="63" t="s">
        <v>0</v>
      </c>
      <c r="B6" s="51">
        <v>15184.962</v>
      </c>
      <c r="C6" s="51">
        <v>4650.8999999999996</v>
      </c>
      <c r="D6" s="51">
        <f>SUM(B6:C6)</f>
        <v>19835.862000000001</v>
      </c>
      <c r="E6" s="66">
        <v>45682.993999999999</v>
      </c>
      <c r="F6" s="51">
        <v>12673</v>
      </c>
      <c r="G6" s="51">
        <v>4230</v>
      </c>
      <c r="H6" s="62">
        <f>SUM(F6:G6)</f>
        <v>16903</v>
      </c>
      <c r="I6" s="1"/>
      <c r="K6" s="15"/>
      <c r="L6" s="15"/>
      <c r="M6" s="15"/>
      <c r="N6" s="15"/>
      <c r="O6" s="15"/>
      <c r="P6" s="15"/>
      <c r="Q6" s="15"/>
      <c r="R6" s="15"/>
    </row>
    <row r="7" spans="1:18" x14ac:dyDescent="0.25">
      <c r="A7" s="63" t="s">
        <v>1</v>
      </c>
      <c r="B7" s="51">
        <v>16133.895</v>
      </c>
      <c r="C7" s="51">
        <v>4971.8999999999996</v>
      </c>
      <c r="D7" s="51">
        <f t="shared" ref="D7:D18" si="0">SUM(B7:C7)</f>
        <v>21105.794999999998</v>
      </c>
      <c r="E7" s="66">
        <v>48528.508000000002</v>
      </c>
      <c r="F7" s="51">
        <v>13577</v>
      </c>
      <c r="G7" s="51">
        <v>4557</v>
      </c>
      <c r="H7" s="62">
        <f t="shared" ref="H7:H17" si="1">SUM(F7:G7)</f>
        <v>18134</v>
      </c>
      <c r="I7" s="1"/>
      <c r="K7" s="15"/>
      <c r="L7" s="15"/>
      <c r="M7" s="15"/>
      <c r="N7" s="15"/>
      <c r="O7" s="15"/>
      <c r="P7" s="15"/>
      <c r="Q7" s="15"/>
      <c r="R7" s="15"/>
    </row>
    <row r="8" spans="1:18" x14ac:dyDescent="0.25">
      <c r="A8" s="63" t="s">
        <v>2</v>
      </c>
      <c r="B8" s="51">
        <v>17870.129000000001</v>
      </c>
      <c r="C8" s="51">
        <v>5345.6</v>
      </c>
      <c r="D8" s="51">
        <f t="shared" si="0"/>
        <v>23215.728999999999</v>
      </c>
      <c r="E8" s="66">
        <v>53417.296999999999</v>
      </c>
      <c r="F8" s="51">
        <v>15077</v>
      </c>
      <c r="G8" s="51">
        <v>4820</v>
      </c>
      <c r="H8" s="62">
        <f t="shared" si="1"/>
        <v>19897</v>
      </c>
      <c r="I8" s="1"/>
      <c r="K8" s="15"/>
      <c r="L8" s="15"/>
      <c r="M8" s="15"/>
      <c r="N8" s="15"/>
      <c r="O8" s="15"/>
      <c r="P8" s="15"/>
      <c r="Q8" s="15"/>
      <c r="R8" s="15"/>
    </row>
    <row r="9" spans="1:18" x14ac:dyDescent="0.25">
      <c r="A9" s="63" t="s">
        <v>3</v>
      </c>
      <c r="B9" s="51">
        <v>19120.994999999999</v>
      </c>
      <c r="C9" s="51">
        <v>5451.6</v>
      </c>
      <c r="D9" s="51">
        <f t="shared" si="0"/>
        <v>24572.595000000001</v>
      </c>
      <c r="E9" s="66">
        <v>57293.271999999997</v>
      </c>
      <c r="F9" s="51">
        <v>16246</v>
      </c>
      <c r="G9" s="51">
        <v>4941</v>
      </c>
      <c r="H9" s="62">
        <f t="shared" si="1"/>
        <v>21187</v>
      </c>
      <c r="I9" s="1"/>
      <c r="K9" s="15"/>
      <c r="L9" s="15"/>
      <c r="M9" s="15"/>
      <c r="N9" s="15"/>
      <c r="O9" s="15"/>
      <c r="P9" s="15"/>
      <c r="Q9" s="15"/>
      <c r="R9" s="15"/>
    </row>
    <row r="10" spans="1:18" x14ac:dyDescent="0.25">
      <c r="A10" s="63" t="s">
        <v>4</v>
      </c>
      <c r="B10" s="51">
        <v>19008</v>
      </c>
      <c r="C10" s="51">
        <v>5605.1</v>
      </c>
      <c r="D10" s="51">
        <f t="shared" si="0"/>
        <v>24613.1</v>
      </c>
      <c r="E10" s="66">
        <v>58071</v>
      </c>
      <c r="F10" s="51">
        <v>16503</v>
      </c>
      <c r="G10" s="51">
        <v>4936</v>
      </c>
      <c r="H10" s="62">
        <f t="shared" si="1"/>
        <v>21439</v>
      </c>
      <c r="I10" s="1"/>
      <c r="K10" s="15"/>
      <c r="L10" s="15"/>
      <c r="M10" s="15"/>
      <c r="N10" s="15"/>
      <c r="O10" s="15"/>
      <c r="P10" s="15"/>
      <c r="Q10" s="15"/>
      <c r="R10" s="15"/>
    </row>
    <row r="11" spans="1:18" x14ac:dyDescent="0.25">
      <c r="A11" s="63" t="s">
        <v>5</v>
      </c>
      <c r="B11" s="51">
        <v>18975</v>
      </c>
      <c r="C11" s="51">
        <v>5726.1</v>
      </c>
      <c r="D11" s="51">
        <f t="shared" si="0"/>
        <v>24701.1</v>
      </c>
      <c r="E11" s="66">
        <v>58621</v>
      </c>
      <c r="F11" s="51">
        <v>16440</v>
      </c>
      <c r="G11" s="51">
        <v>5108</v>
      </c>
      <c r="H11" s="62">
        <f t="shared" si="1"/>
        <v>21548</v>
      </c>
      <c r="I11" s="1"/>
      <c r="K11" s="15"/>
      <c r="L11" s="15"/>
      <c r="M11" s="15"/>
      <c r="N11" s="15"/>
      <c r="O11" s="15"/>
      <c r="P11" s="15"/>
      <c r="Q11" s="15"/>
      <c r="R11" s="15"/>
    </row>
    <row r="12" spans="1:18" x14ac:dyDescent="0.25">
      <c r="A12" s="63" t="s">
        <v>6</v>
      </c>
      <c r="B12" s="51">
        <v>19974.7</v>
      </c>
      <c r="C12" s="51">
        <v>6027</v>
      </c>
      <c r="D12" s="51">
        <f t="shared" si="0"/>
        <v>26001.7</v>
      </c>
      <c r="E12" s="66">
        <v>61743.675000000003</v>
      </c>
      <c r="F12" s="51">
        <v>17484</v>
      </c>
      <c r="G12" s="51">
        <v>5447</v>
      </c>
      <c r="H12" s="62">
        <f t="shared" si="1"/>
        <v>22931</v>
      </c>
      <c r="I12" s="1"/>
      <c r="K12" s="15"/>
      <c r="L12" s="15"/>
      <c r="O12" s="15"/>
      <c r="P12" s="15"/>
      <c r="Q12" s="15"/>
      <c r="R12" s="15"/>
    </row>
    <row r="13" spans="1:18" x14ac:dyDescent="0.25">
      <c r="A13" s="63" t="s">
        <v>7</v>
      </c>
      <c r="B13" s="51">
        <v>24373.200000000001</v>
      </c>
      <c r="C13" s="51">
        <v>5835.1</v>
      </c>
      <c r="D13" s="51">
        <f t="shared" si="0"/>
        <v>30208.300000000003</v>
      </c>
      <c r="E13" s="66">
        <v>73686.471000000005</v>
      </c>
      <c r="F13" s="51">
        <v>21835</v>
      </c>
      <c r="G13" s="51">
        <v>5292</v>
      </c>
      <c r="H13" s="62">
        <f t="shared" si="1"/>
        <v>27127</v>
      </c>
      <c r="I13" s="1"/>
      <c r="K13" s="15"/>
      <c r="L13" s="15"/>
      <c r="O13" s="15"/>
      <c r="P13" s="15"/>
      <c r="Q13" s="15"/>
      <c r="R13" s="15"/>
    </row>
    <row r="14" spans="1:18" x14ac:dyDescent="0.25">
      <c r="A14" s="63" t="s">
        <v>8</v>
      </c>
      <c r="B14" s="51">
        <v>25859</v>
      </c>
      <c r="C14" s="51">
        <v>6020</v>
      </c>
      <c r="D14" s="51">
        <f t="shared" si="0"/>
        <v>31879</v>
      </c>
      <c r="E14" s="66">
        <v>81543</v>
      </c>
      <c r="F14" s="51">
        <v>23213</v>
      </c>
      <c r="G14" s="51">
        <v>5545</v>
      </c>
      <c r="H14" s="62">
        <f t="shared" si="1"/>
        <v>28758</v>
      </c>
      <c r="I14" s="1"/>
      <c r="K14" s="15"/>
      <c r="L14" s="15"/>
      <c r="O14" s="15"/>
      <c r="P14" s="15"/>
      <c r="Q14" s="15"/>
      <c r="R14" s="15"/>
    </row>
    <row r="15" spans="1:18" x14ac:dyDescent="0.25">
      <c r="A15" s="63" t="s">
        <v>9</v>
      </c>
      <c r="B15" s="51">
        <v>26661</v>
      </c>
      <c r="C15" s="51">
        <v>6861</v>
      </c>
      <c r="D15" s="51">
        <f t="shared" si="0"/>
        <v>33522</v>
      </c>
      <c r="E15" s="66">
        <v>84416</v>
      </c>
      <c r="F15" s="51">
        <v>23880</v>
      </c>
      <c r="G15" s="51">
        <v>6338</v>
      </c>
      <c r="H15" s="62">
        <f t="shared" si="1"/>
        <v>30218</v>
      </c>
      <c r="I15" s="1"/>
      <c r="K15" s="15"/>
      <c r="L15" s="15"/>
      <c r="O15" s="15"/>
      <c r="P15" s="15"/>
      <c r="Q15" s="15"/>
      <c r="R15" s="15"/>
    </row>
    <row r="16" spans="1:18" x14ac:dyDescent="0.25">
      <c r="A16" s="63" t="s">
        <v>69</v>
      </c>
      <c r="B16" s="51">
        <v>26971</v>
      </c>
      <c r="C16" s="51">
        <v>7577</v>
      </c>
      <c r="D16" s="51">
        <f t="shared" si="0"/>
        <v>34548</v>
      </c>
      <c r="E16" s="66">
        <v>85401</v>
      </c>
      <c r="F16" s="51">
        <v>24201</v>
      </c>
      <c r="G16" s="51">
        <v>7111</v>
      </c>
      <c r="H16" s="62">
        <f t="shared" si="1"/>
        <v>31312</v>
      </c>
      <c r="I16" s="1"/>
      <c r="K16" s="15"/>
      <c r="L16" s="15"/>
      <c r="O16" s="15"/>
      <c r="P16" s="15"/>
      <c r="Q16" s="15"/>
      <c r="R16" s="15"/>
    </row>
    <row r="17" spans="1:18" x14ac:dyDescent="0.25">
      <c r="A17" s="63" t="s">
        <v>89</v>
      </c>
      <c r="B17" s="51">
        <v>26837</v>
      </c>
      <c r="C17" s="51">
        <v>8248</v>
      </c>
      <c r="D17" s="51">
        <f t="shared" si="0"/>
        <v>35085</v>
      </c>
      <c r="E17" s="66">
        <v>85404</v>
      </c>
      <c r="F17" s="51">
        <v>24104</v>
      </c>
      <c r="G17" s="51">
        <v>8000</v>
      </c>
      <c r="H17" s="62">
        <f t="shared" si="1"/>
        <v>32104</v>
      </c>
      <c r="I17" s="1"/>
      <c r="K17" s="15"/>
      <c r="L17" s="15"/>
      <c r="M17" s="15"/>
      <c r="N17" s="15"/>
      <c r="O17" s="15"/>
      <c r="P17" s="15"/>
      <c r="Q17" s="15"/>
      <c r="R17" s="15"/>
    </row>
    <row r="18" spans="1:18" x14ac:dyDescent="0.25">
      <c r="A18" s="63" t="s">
        <v>90</v>
      </c>
      <c r="B18" s="51">
        <v>27397</v>
      </c>
      <c r="C18" s="51">
        <v>9306</v>
      </c>
      <c r="D18" s="51">
        <f t="shared" si="0"/>
        <v>36703</v>
      </c>
      <c r="E18" s="66">
        <v>86293</v>
      </c>
      <c r="F18" s="51">
        <v>24679</v>
      </c>
      <c r="G18" s="51">
        <v>9056</v>
      </c>
      <c r="H18" s="62">
        <f t="shared" ref="H18:H24" si="2">SUM(F18:G18)</f>
        <v>33735</v>
      </c>
      <c r="I18" s="1"/>
      <c r="K18" s="15"/>
      <c r="L18" s="15"/>
      <c r="M18" s="15"/>
      <c r="N18" s="15"/>
      <c r="O18" s="15"/>
      <c r="P18" s="15"/>
      <c r="Q18" s="15"/>
      <c r="R18" s="15"/>
    </row>
    <row r="19" spans="1:18" x14ac:dyDescent="0.25">
      <c r="A19" s="63" t="s">
        <v>94</v>
      </c>
      <c r="B19" s="51">
        <v>27914</v>
      </c>
      <c r="C19" s="51">
        <v>10524</v>
      </c>
      <c r="D19" s="51">
        <f t="shared" ref="D19:D24" si="3">SUM(B19:C19)</f>
        <v>38438</v>
      </c>
      <c r="E19" s="66">
        <v>88332</v>
      </c>
      <c r="F19" s="51">
        <v>25320</v>
      </c>
      <c r="G19" s="51">
        <v>10341</v>
      </c>
      <c r="H19" s="62">
        <f t="shared" si="2"/>
        <v>35661</v>
      </c>
      <c r="I19" s="1"/>
      <c r="K19" s="15"/>
      <c r="L19" s="15"/>
      <c r="M19" s="15"/>
      <c r="N19" s="15"/>
      <c r="O19" s="15"/>
      <c r="P19" s="15"/>
      <c r="Q19" s="15"/>
      <c r="R19" s="15"/>
    </row>
    <row r="20" spans="1:18" x14ac:dyDescent="0.25">
      <c r="A20" s="63" t="s">
        <v>98</v>
      </c>
      <c r="B20" s="51">
        <v>28051</v>
      </c>
      <c r="C20" s="51">
        <v>11528</v>
      </c>
      <c r="D20" s="51">
        <f t="shared" si="3"/>
        <v>39579</v>
      </c>
      <c r="E20" s="66">
        <v>89080</v>
      </c>
      <c r="F20" s="51">
        <v>25600</v>
      </c>
      <c r="G20" s="51">
        <v>11290</v>
      </c>
      <c r="H20" s="62">
        <f t="shared" si="2"/>
        <v>36890</v>
      </c>
      <c r="I20" s="1"/>
      <c r="K20" s="15"/>
      <c r="L20" s="15"/>
      <c r="M20" s="15"/>
      <c r="N20" s="15"/>
      <c r="O20" s="15"/>
      <c r="P20" s="15"/>
      <c r="Q20" s="15"/>
      <c r="R20" s="15"/>
    </row>
    <row r="21" spans="1:18" x14ac:dyDescent="0.25">
      <c r="A21" s="63" t="s">
        <v>101</v>
      </c>
      <c r="B21" s="51">
        <v>28974</v>
      </c>
      <c r="C21" s="51">
        <v>11959</v>
      </c>
      <c r="D21" s="51">
        <f t="shared" si="3"/>
        <v>40933</v>
      </c>
      <c r="E21" s="66">
        <v>91872</v>
      </c>
      <c r="F21" s="51">
        <v>26649</v>
      </c>
      <c r="G21" s="51">
        <v>11709</v>
      </c>
      <c r="H21" s="62">
        <f t="shared" si="2"/>
        <v>38358</v>
      </c>
      <c r="I21" s="1"/>
      <c r="K21" s="15"/>
      <c r="L21" s="15"/>
      <c r="M21" s="15"/>
      <c r="N21" s="15"/>
      <c r="O21" s="15"/>
      <c r="P21" s="15"/>
      <c r="Q21" s="15"/>
      <c r="R21" s="15"/>
    </row>
    <row r="22" spans="1:18" x14ac:dyDescent="0.25">
      <c r="A22" s="63" t="s">
        <v>112</v>
      </c>
      <c r="B22" s="51">
        <v>30274</v>
      </c>
      <c r="C22" s="51">
        <v>12939</v>
      </c>
      <c r="D22" s="51">
        <f t="shared" si="3"/>
        <v>43213</v>
      </c>
      <c r="E22" s="66">
        <v>96335</v>
      </c>
      <c r="F22" s="51">
        <v>27951</v>
      </c>
      <c r="G22" s="51">
        <v>12635</v>
      </c>
      <c r="H22" s="62">
        <f t="shared" si="2"/>
        <v>40586</v>
      </c>
      <c r="I22" s="1"/>
      <c r="K22" s="15"/>
      <c r="L22" s="15"/>
      <c r="M22" s="15"/>
      <c r="N22" s="15"/>
      <c r="O22" s="15"/>
      <c r="P22" s="15"/>
      <c r="Q22" s="15"/>
      <c r="R22" s="15"/>
    </row>
    <row r="23" spans="1:18" ht="17.45" customHeight="1" x14ac:dyDescent="0.25">
      <c r="A23" s="63" t="s">
        <v>118</v>
      </c>
      <c r="B23" s="51">
        <v>31049</v>
      </c>
      <c r="C23" s="51">
        <v>14915</v>
      </c>
      <c r="D23" s="90">
        <f t="shared" si="3"/>
        <v>45964</v>
      </c>
      <c r="E23" s="66">
        <v>99950</v>
      </c>
      <c r="F23" s="51">
        <v>28737</v>
      </c>
      <c r="G23" s="51">
        <v>14633</v>
      </c>
      <c r="H23" s="62">
        <f t="shared" si="2"/>
        <v>43370</v>
      </c>
      <c r="I23" s="1"/>
      <c r="K23" s="15"/>
      <c r="L23" s="15"/>
      <c r="M23" s="15"/>
      <c r="N23" s="15"/>
      <c r="O23" s="15"/>
      <c r="P23" s="15"/>
      <c r="Q23" s="15"/>
      <c r="R23" s="15"/>
    </row>
    <row r="24" spans="1:18" ht="17.45" customHeight="1" thickBot="1" x14ac:dyDescent="0.3">
      <c r="A24" s="64" t="s">
        <v>119</v>
      </c>
      <c r="B24" s="65">
        <v>31749</v>
      </c>
      <c r="C24" s="65">
        <v>16328</v>
      </c>
      <c r="D24" s="91">
        <f t="shared" si="3"/>
        <v>48077</v>
      </c>
      <c r="E24" s="67">
        <v>101819</v>
      </c>
      <c r="F24" s="65">
        <v>29382</v>
      </c>
      <c r="G24" s="65">
        <v>15992</v>
      </c>
      <c r="H24" s="70">
        <f t="shared" si="2"/>
        <v>45374</v>
      </c>
      <c r="I24" s="1"/>
      <c r="K24" s="15"/>
      <c r="L24" s="15"/>
      <c r="M24" s="15"/>
      <c r="N24" s="15"/>
      <c r="O24" s="15"/>
      <c r="P24" s="15"/>
      <c r="Q24" s="15"/>
      <c r="R24" s="15"/>
    </row>
    <row r="25" spans="1:18" ht="17.45" customHeight="1" thickBot="1" x14ac:dyDescent="0.3">
      <c r="A25" s="72"/>
      <c r="B25" s="73"/>
      <c r="C25" s="73"/>
      <c r="D25" s="73"/>
      <c r="E25" s="73"/>
      <c r="F25" s="73"/>
      <c r="G25" s="73"/>
      <c r="H25" s="73"/>
      <c r="I25" s="1"/>
      <c r="K25" s="15"/>
      <c r="L25" s="15"/>
      <c r="M25" s="15"/>
      <c r="N25" s="15"/>
      <c r="O25" s="15"/>
      <c r="P25" s="15"/>
      <c r="Q25" s="15"/>
      <c r="R25" s="15"/>
    </row>
    <row r="26" spans="1:18" ht="15.75" thickBot="1" x14ac:dyDescent="0.3">
      <c r="A26" s="71"/>
      <c r="B26" s="137" t="s">
        <v>71</v>
      </c>
      <c r="C26" s="145"/>
      <c r="D26" s="145"/>
      <c r="E26" s="145"/>
      <c r="F26" s="145"/>
      <c r="G26" s="145"/>
      <c r="H26" s="146"/>
      <c r="K26" s="15"/>
      <c r="L26" s="15"/>
      <c r="M26" s="15"/>
      <c r="N26" s="15"/>
      <c r="O26" s="15"/>
      <c r="P26" s="15"/>
      <c r="Q26" s="15"/>
      <c r="R26" s="15"/>
    </row>
    <row r="27" spans="1:18" ht="15.75" thickTop="1" x14ac:dyDescent="0.25">
      <c r="A27" s="63"/>
      <c r="B27" s="147" t="s">
        <v>16</v>
      </c>
      <c r="C27" s="148"/>
      <c r="D27" s="149"/>
      <c r="E27" s="104" t="s">
        <v>15</v>
      </c>
      <c r="F27" s="150" t="s">
        <v>13</v>
      </c>
      <c r="G27" s="150"/>
      <c r="H27" s="151"/>
      <c r="K27" s="15"/>
      <c r="L27" s="15"/>
      <c r="M27" s="15"/>
      <c r="N27" s="15"/>
      <c r="O27" s="15"/>
      <c r="P27" s="15"/>
      <c r="Q27" s="15"/>
      <c r="R27" s="15"/>
    </row>
    <row r="28" spans="1:18" ht="15.75" thickBot="1" x14ac:dyDescent="0.3">
      <c r="A28" s="63"/>
      <c r="B28" s="75" t="s">
        <v>10</v>
      </c>
      <c r="C28" s="75" t="s">
        <v>12</v>
      </c>
      <c r="D28" s="75" t="s">
        <v>11</v>
      </c>
      <c r="E28" s="74" t="s">
        <v>10</v>
      </c>
      <c r="F28" s="75" t="s">
        <v>10</v>
      </c>
      <c r="G28" s="75" t="s">
        <v>12</v>
      </c>
      <c r="H28" s="76" t="s">
        <v>11</v>
      </c>
      <c r="K28" s="15"/>
      <c r="L28" s="15"/>
      <c r="M28" s="15"/>
      <c r="N28" s="15"/>
      <c r="O28" s="15"/>
      <c r="P28" s="15"/>
      <c r="Q28" s="15"/>
      <c r="R28" s="15"/>
    </row>
    <row r="29" spans="1:18" ht="15.75" thickTop="1" x14ac:dyDescent="0.25">
      <c r="A29" s="63" t="s">
        <v>0</v>
      </c>
      <c r="B29" s="51">
        <v>6482.4989999999998</v>
      </c>
      <c r="C29" s="51">
        <v>3264</v>
      </c>
      <c r="D29" s="51">
        <f>C29+B29</f>
        <v>9746.4989999999998</v>
      </c>
      <c r="E29" s="66">
        <v>37050.228000000003</v>
      </c>
      <c r="F29" s="51">
        <v>6304</v>
      </c>
      <c r="G29" s="51">
        <v>3140</v>
      </c>
      <c r="H29" s="62">
        <f>SUM(F29:G29)</f>
        <v>9444</v>
      </c>
      <c r="K29" s="15"/>
      <c r="L29" s="15"/>
      <c r="M29" s="15"/>
      <c r="N29" s="15"/>
      <c r="O29" s="15"/>
      <c r="P29" s="15"/>
      <c r="Q29" s="15"/>
      <c r="R29" s="15"/>
    </row>
    <row r="30" spans="1:18" x14ac:dyDescent="0.25">
      <c r="A30" s="63" t="s">
        <v>1</v>
      </c>
      <c r="B30" s="51">
        <v>6936.0990000000002</v>
      </c>
      <c r="C30" s="51">
        <v>3343</v>
      </c>
      <c r="D30" s="51">
        <f t="shared" ref="D30:D39" si="4">C30+B30</f>
        <v>10279.099</v>
      </c>
      <c r="E30" s="66">
        <v>39075.444000000003</v>
      </c>
      <c r="F30" s="51">
        <v>6725</v>
      </c>
      <c r="G30" s="51">
        <v>3237</v>
      </c>
      <c r="H30" s="62">
        <f t="shared" ref="H30:H47" si="5">SUM(F30:G30)</f>
        <v>9962</v>
      </c>
      <c r="K30" s="15"/>
      <c r="L30" s="15"/>
      <c r="M30" s="15"/>
      <c r="N30" s="15"/>
      <c r="O30" s="15"/>
      <c r="P30" s="15"/>
      <c r="Q30" s="15"/>
      <c r="R30" s="15"/>
    </row>
    <row r="31" spans="1:18" x14ac:dyDescent="0.25">
      <c r="A31" s="63" t="s">
        <v>2</v>
      </c>
      <c r="B31" s="51">
        <v>7389.665</v>
      </c>
      <c r="C31" s="51">
        <v>3615</v>
      </c>
      <c r="D31" s="51">
        <f t="shared" si="4"/>
        <v>11004.665000000001</v>
      </c>
      <c r="E31" s="66">
        <v>42068.576000000001</v>
      </c>
      <c r="F31" s="51">
        <v>7187</v>
      </c>
      <c r="G31" s="51">
        <v>3514</v>
      </c>
      <c r="H31" s="62">
        <f t="shared" si="5"/>
        <v>10701</v>
      </c>
      <c r="K31" s="15"/>
      <c r="L31" s="15"/>
      <c r="M31" s="15"/>
      <c r="N31" s="15"/>
      <c r="O31" s="15"/>
      <c r="P31" s="15"/>
      <c r="Q31" s="15"/>
      <c r="R31" s="15"/>
    </row>
    <row r="32" spans="1:18" x14ac:dyDescent="0.25">
      <c r="A32" s="63" t="s">
        <v>3</v>
      </c>
      <c r="B32" s="51">
        <v>7907.2659999999996</v>
      </c>
      <c r="C32" s="51">
        <v>3991</v>
      </c>
      <c r="D32" s="51">
        <f t="shared" si="4"/>
        <v>11898.266</v>
      </c>
      <c r="E32" s="66">
        <v>44754.527999999998</v>
      </c>
      <c r="F32" s="51">
        <v>7690</v>
      </c>
      <c r="G32" s="51">
        <v>3887</v>
      </c>
      <c r="H32" s="62">
        <f t="shared" si="5"/>
        <v>11577</v>
      </c>
      <c r="K32" s="15"/>
      <c r="L32" s="15"/>
      <c r="M32" s="15"/>
      <c r="N32" s="15"/>
      <c r="O32" s="15"/>
      <c r="P32" s="15"/>
      <c r="Q32" s="15"/>
      <c r="R32" s="15"/>
    </row>
    <row r="33" spans="1:18" x14ac:dyDescent="0.25">
      <c r="A33" s="63" t="s">
        <v>4</v>
      </c>
      <c r="B33" s="51">
        <v>8331</v>
      </c>
      <c r="C33" s="51">
        <v>4400.1000000000004</v>
      </c>
      <c r="D33" s="51">
        <f t="shared" si="4"/>
        <v>12731.1</v>
      </c>
      <c r="E33" s="66">
        <v>47491</v>
      </c>
      <c r="F33" s="51">
        <v>8134</v>
      </c>
      <c r="G33" s="51">
        <v>4301</v>
      </c>
      <c r="H33" s="62">
        <f t="shared" si="5"/>
        <v>12435</v>
      </c>
      <c r="K33" s="15"/>
      <c r="L33" s="15"/>
      <c r="M33" s="15"/>
      <c r="N33" s="15"/>
      <c r="O33" s="15"/>
      <c r="P33" s="15"/>
      <c r="Q33" s="15"/>
      <c r="R33" s="15"/>
    </row>
    <row r="34" spans="1:18" x14ac:dyDescent="0.25">
      <c r="A34" s="63" t="s">
        <v>5</v>
      </c>
      <c r="B34" s="51">
        <v>8917</v>
      </c>
      <c r="C34" s="51">
        <v>4645.3999999999996</v>
      </c>
      <c r="D34" s="51">
        <f t="shared" si="4"/>
        <v>13562.4</v>
      </c>
      <c r="E34" s="66">
        <v>50386</v>
      </c>
      <c r="F34" s="51">
        <v>8705</v>
      </c>
      <c r="G34" s="51">
        <v>4528</v>
      </c>
      <c r="H34" s="62">
        <f t="shared" si="5"/>
        <v>13233</v>
      </c>
      <c r="K34" s="15"/>
      <c r="L34" s="15"/>
      <c r="M34" s="15"/>
      <c r="N34" s="15"/>
      <c r="O34" s="15"/>
      <c r="P34" s="15"/>
      <c r="Q34" s="15"/>
      <c r="R34" s="15"/>
    </row>
    <row r="35" spans="1:18" x14ac:dyDescent="0.25">
      <c r="A35" s="63" t="s">
        <v>6</v>
      </c>
      <c r="B35" s="51">
        <v>9560.5</v>
      </c>
      <c r="C35" s="51">
        <v>4960.8999999999996</v>
      </c>
      <c r="D35" s="51">
        <f t="shared" si="4"/>
        <v>14521.4</v>
      </c>
      <c r="E35" s="66">
        <v>53903.45</v>
      </c>
      <c r="F35" s="51">
        <v>9366</v>
      </c>
      <c r="G35" s="51">
        <v>4848</v>
      </c>
      <c r="H35" s="62">
        <f t="shared" si="5"/>
        <v>14214</v>
      </c>
      <c r="K35" s="15"/>
      <c r="L35" s="15"/>
      <c r="M35" s="15"/>
      <c r="N35" s="15"/>
      <c r="O35" s="15"/>
      <c r="P35" s="15"/>
      <c r="Q35" s="15"/>
      <c r="R35" s="15"/>
    </row>
    <row r="36" spans="1:18" x14ac:dyDescent="0.25">
      <c r="A36" s="63" t="s">
        <v>7</v>
      </c>
      <c r="B36" s="51">
        <v>10321.700000000001</v>
      </c>
      <c r="C36" s="51">
        <v>5248.6</v>
      </c>
      <c r="D36" s="51">
        <f t="shared" si="4"/>
        <v>15570.300000000001</v>
      </c>
      <c r="E36" s="66">
        <v>57880.55</v>
      </c>
      <c r="F36" s="51">
        <v>10116</v>
      </c>
      <c r="G36" s="51">
        <v>5116</v>
      </c>
      <c r="H36" s="62">
        <f t="shared" si="5"/>
        <v>15232</v>
      </c>
      <c r="K36" s="15"/>
      <c r="L36" s="15"/>
      <c r="M36" s="15"/>
      <c r="N36" s="15"/>
      <c r="O36" s="15"/>
      <c r="P36" s="15"/>
      <c r="Q36" s="15"/>
      <c r="R36" s="15"/>
    </row>
    <row r="37" spans="1:18" x14ac:dyDescent="0.25">
      <c r="A37" s="63" t="s">
        <v>8</v>
      </c>
      <c r="B37" s="51">
        <v>10941</v>
      </c>
      <c r="C37" s="51">
        <v>5358.9</v>
      </c>
      <c r="D37" s="51">
        <f t="shared" si="4"/>
        <v>16299.9</v>
      </c>
      <c r="E37" s="66">
        <v>61864.5</v>
      </c>
      <c r="F37" s="51">
        <v>10726</v>
      </c>
      <c r="G37" s="51">
        <v>5208</v>
      </c>
      <c r="H37" s="62">
        <f t="shared" si="5"/>
        <v>15934</v>
      </c>
      <c r="K37" s="15"/>
      <c r="L37" s="15"/>
      <c r="M37" s="15"/>
      <c r="N37" s="15"/>
      <c r="O37" s="15"/>
      <c r="P37" s="15"/>
      <c r="Q37" s="15"/>
      <c r="R37" s="15"/>
    </row>
    <row r="38" spans="1:18" x14ac:dyDescent="0.25">
      <c r="A38" s="63" t="s">
        <v>9</v>
      </c>
      <c r="B38" s="51">
        <v>11674</v>
      </c>
      <c r="C38" s="51">
        <v>5599</v>
      </c>
      <c r="D38" s="51">
        <v>17274</v>
      </c>
      <c r="E38" s="66">
        <v>65840</v>
      </c>
      <c r="F38" s="51">
        <v>11446</v>
      </c>
      <c r="G38" s="51">
        <v>5441</v>
      </c>
      <c r="H38" s="62">
        <f t="shared" si="5"/>
        <v>16887</v>
      </c>
      <c r="K38" s="15"/>
      <c r="L38" s="15"/>
      <c r="M38" s="15"/>
      <c r="N38" s="15"/>
      <c r="O38" s="15"/>
      <c r="P38" s="15"/>
      <c r="Q38" s="15"/>
      <c r="R38" s="15"/>
    </row>
    <row r="39" spans="1:18" x14ac:dyDescent="0.25">
      <c r="A39" s="63" t="s">
        <v>69</v>
      </c>
      <c r="B39" s="51">
        <v>12174</v>
      </c>
      <c r="C39" s="51">
        <v>5899</v>
      </c>
      <c r="D39" s="51">
        <f t="shared" si="4"/>
        <v>18073</v>
      </c>
      <c r="E39" s="66">
        <v>69062</v>
      </c>
      <c r="F39" s="51">
        <v>11925</v>
      </c>
      <c r="G39" s="51">
        <v>5721</v>
      </c>
      <c r="H39" s="62">
        <f t="shared" si="5"/>
        <v>17646</v>
      </c>
      <c r="K39" s="15"/>
      <c r="L39" s="15"/>
      <c r="M39" s="15"/>
      <c r="N39" s="15"/>
      <c r="O39" s="15"/>
      <c r="P39" s="15"/>
      <c r="Q39" s="15"/>
      <c r="R39" s="15"/>
    </row>
    <row r="40" spans="1:18" x14ac:dyDescent="0.25">
      <c r="A40" s="63" t="s">
        <v>89</v>
      </c>
      <c r="B40" s="51">
        <v>12099</v>
      </c>
      <c r="C40" s="51">
        <v>6582</v>
      </c>
      <c r="D40" s="51">
        <v>18682</v>
      </c>
      <c r="E40" s="66">
        <v>68711</v>
      </c>
      <c r="F40" s="51">
        <v>11857</v>
      </c>
      <c r="G40" s="51">
        <v>6390</v>
      </c>
      <c r="H40" s="62">
        <f t="shared" si="5"/>
        <v>18247</v>
      </c>
      <c r="K40" s="15"/>
      <c r="L40" s="15"/>
      <c r="M40" s="15"/>
      <c r="N40" s="15"/>
      <c r="O40" s="15"/>
      <c r="P40" s="15"/>
      <c r="Q40" s="15"/>
      <c r="R40" s="15"/>
    </row>
    <row r="41" spans="1:18" x14ac:dyDescent="0.25">
      <c r="A41" s="63" t="s">
        <v>90</v>
      </c>
      <c r="B41" s="51">
        <v>11958</v>
      </c>
      <c r="C41" s="51">
        <v>7234</v>
      </c>
      <c r="D41" s="51">
        <v>19193</v>
      </c>
      <c r="E41" s="66">
        <v>67721</v>
      </c>
      <c r="F41" s="51">
        <v>11724</v>
      </c>
      <c r="G41" s="51">
        <v>7027</v>
      </c>
      <c r="H41" s="62">
        <f t="shared" si="5"/>
        <v>18751</v>
      </c>
      <c r="K41" s="15"/>
      <c r="L41" s="15"/>
      <c r="M41" s="15"/>
      <c r="N41" s="15"/>
      <c r="O41" s="15"/>
      <c r="P41" s="15"/>
      <c r="Q41" s="15"/>
      <c r="R41" s="15"/>
    </row>
    <row r="42" spans="1:18" x14ac:dyDescent="0.25">
      <c r="A42" s="63" t="s">
        <v>94</v>
      </c>
      <c r="B42" s="51">
        <v>11707</v>
      </c>
      <c r="C42" s="51">
        <v>7707</v>
      </c>
      <c r="D42" s="51">
        <f t="shared" ref="D42:D47" si="6">SUM(B42:C42)</f>
        <v>19414</v>
      </c>
      <c r="E42" s="66">
        <v>66488</v>
      </c>
      <c r="F42" s="51">
        <v>11470</v>
      </c>
      <c r="G42" s="51">
        <v>7481</v>
      </c>
      <c r="H42" s="62">
        <f t="shared" si="5"/>
        <v>18951</v>
      </c>
      <c r="K42" s="15"/>
      <c r="L42" s="15"/>
      <c r="M42" s="15"/>
      <c r="N42" s="15"/>
      <c r="O42" s="15"/>
      <c r="P42" s="15"/>
      <c r="Q42" s="15"/>
      <c r="R42" s="15"/>
    </row>
    <row r="43" spans="1:18" x14ac:dyDescent="0.25">
      <c r="A43" s="63" t="s">
        <v>98</v>
      </c>
      <c r="B43" s="51">
        <v>11754</v>
      </c>
      <c r="C43" s="51">
        <v>7945</v>
      </c>
      <c r="D43" s="51">
        <f t="shared" si="6"/>
        <v>19699</v>
      </c>
      <c r="E43" s="66">
        <v>66545</v>
      </c>
      <c r="F43" s="51">
        <v>11511</v>
      </c>
      <c r="G43" s="51">
        <v>7729</v>
      </c>
      <c r="H43" s="62">
        <f t="shared" ref="H43:H44" si="7">SUM(F43:G43)</f>
        <v>19240</v>
      </c>
      <c r="K43" s="15"/>
      <c r="L43" s="15"/>
      <c r="M43" s="15"/>
      <c r="N43" s="15"/>
      <c r="O43" s="15"/>
      <c r="P43" s="15"/>
      <c r="Q43" s="15"/>
      <c r="R43" s="15"/>
    </row>
    <row r="44" spans="1:18" x14ac:dyDescent="0.25">
      <c r="A44" s="63" t="s">
        <v>101</v>
      </c>
      <c r="B44" s="51">
        <v>11840</v>
      </c>
      <c r="C44" s="51">
        <v>8004</v>
      </c>
      <c r="D44" s="51">
        <f t="shared" si="6"/>
        <v>19844</v>
      </c>
      <c r="E44" s="66">
        <v>66567</v>
      </c>
      <c r="F44" s="51">
        <v>11604</v>
      </c>
      <c r="G44" s="51">
        <v>7783</v>
      </c>
      <c r="H44" s="62">
        <f t="shared" si="7"/>
        <v>19387</v>
      </c>
      <c r="K44" s="15"/>
      <c r="L44" s="15"/>
      <c r="M44" s="15"/>
      <c r="N44" s="15"/>
      <c r="O44" s="15"/>
      <c r="P44" s="15"/>
      <c r="Q44" s="15"/>
      <c r="R44" s="15"/>
    </row>
    <row r="45" spans="1:18" x14ac:dyDescent="0.25">
      <c r="A45" s="63" t="s">
        <v>112</v>
      </c>
      <c r="B45" s="51">
        <v>11756</v>
      </c>
      <c r="C45" s="51">
        <v>8053</v>
      </c>
      <c r="D45" s="90">
        <f t="shared" si="6"/>
        <v>19809</v>
      </c>
      <c r="E45" s="66">
        <v>66470</v>
      </c>
      <c r="F45" s="51">
        <v>11540</v>
      </c>
      <c r="G45" s="51">
        <v>7816</v>
      </c>
      <c r="H45" s="62">
        <f t="shared" si="5"/>
        <v>19356</v>
      </c>
      <c r="K45" s="15"/>
      <c r="L45" s="15"/>
      <c r="M45" s="15"/>
      <c r="N45" s="15"/>
      <c r="O45" s="15"/>
      <c r="P45" s="15"/>
      <c r="Q45" s="15"/>
      <c r="R45" s="15"/>
    </row>
    <row r="46" spans="1:18" x14ac:dyDescent="0.25">
      <c r="A46" s="63" t="s">
        <v>118</v>
      </c>
      <c r="B46" s="106">
        <v>12333</v>
      </c>
      <c r="C46" s="106">
        <v>7826</v>
      </c>
      <c r="D46" s="109">
        <f t="shared" si="6"/>
        <v>20159</v>
      </c>
      <c r="E46" s="110">
        <v>69738</v>
      </c>
      <c r="F46" s="106">
        <v>12113</v>
      </c>
      <c r="G46" s="106">
        <v>7596</v>
      </c>
      <c r="H46" s="107">
        <f t="shared" si="5"/>
        <v>19709</v>
      </c>
      <c r="K46" s="15"/>
      <c r="L46" s="15"/>
      <c r="M46" s="15"/>
      <c r="N46" s="15"/>
      <c r="O46" s="15"/>
      <c r="P46" s="15"/>
      <c r="Q46" s="15"/>
      <c r="R46" s="15"/>
    </row>
    <row r="47" spans="1:18" ht="15.75" thickBot="1" x14ac:dyDescent="0.3">
      <c r="A47" s="64" t="s">
        <v>119</v>
      </c>
      <c r="B47" s="111">
        <v>13103</v>
      </c>
      <c r="C47" s="111">
        <v>7661</v>
      </c>
      <c r="D47" s="112">
        <f t="shared" si="6"/>
        <v>20764</v>
      </c>
      <c r="E47" s="113">
        <v>73915</v>
      </c>
      <c r="F47" s="111">
        <v>12890</v>
      </c>
      <c r="G47" s="111">
        <v>7446</v>
      </c>
      <c r="H47" s="114">
        <f t="shared" si="5"/>
        <v>20336</v>
      </c>
      <c r="K47" s="15"/>
      <c r="L47" s="15"/>
      <c r="M47" s="15"/>
      <c r="N47" s="15"/>
      <c r="O47" s="15"/>
      <c r="P47" s="15"/>
      <c r="Q47" s="15"/>
      <c r="R47" s="15"/>
    </row>
    <row r="48" spans="1:18" x14ac:dyDescent="0.25">
      <c r="A48" s="13" t="s">
        <v>127</v>
      </c>
      <c r="K48" s="15"/>
      <c r="L48" s="15"/>
      <c r="M48" s="15"/>
      <c r="N48" s="15"/>
      <c r="O48" s="15"/>
      <c r="P48" s="15"/>
      <c r="Q48" s="15"/>
      <c r="R48" s="15"/>
    </row>
    <row r="49" spans="1:18" ht="16.5" customHeight="1" x14ac:dyDescent="0.25">
      <c r="A49" s="13"/>
      <c r="K49" s="15"/>
      <c r="L49" s="15"/>
      <c r="M49" s="15"/>
      <c r="N49" s="15"/>
      <c r="O49" s="15"/>
      <c r="P49" s="15"/>
      <c r="Q49" s="15"/>
      <c r="R49" s="15"/>
    </row>
    <row r="50" spans="1:18" x14ac:dyDescent="0.25">
      <c r="A50" s="17"/>
      <c r="K50" s="15"/>
      <c r="L50" s="15"/>
      <c r="M50" s="15"/>
      <c r="N50" s="15"/>
      <c r="O50" s="15"/>
      <c r="P50" s="15"/>
      <c r="Q50" s="15"/>
      <c r="R50" s="15"/>
    </row>
    <row r="51" spans="1:18" x14ac:dyDescent="0.25">
      <c r="K51" s="15"/>
      <c r="L51" s="15"/>
      <c r="M51" s="15"/>
      <c r="N51" s="15"/>
      <c r="O51" s="15"/>
      <c r="P51" s="15"/>
      <c r="Q51" s="15"/>
      <c r="R51" s="15"/>
    </row>
    <row r="52" spans="1:18" x14ac:dyDescent="0.25">
      <c r="A52" s="3" t="s">
        <v>52</v>
      </c>
    </row>
    <row r="53" spans="1:18" ht="33" customHeight="1" x14ac:dyDescent="0.25">
      <c r="A53" s="152" t="s">
        <v>73</v>
      </c>
      <c r="B53" s="153"/>
      <c r="C53" s="153"/>
      <c r="D53" s="153"/>
      <c r="E53" s="153"/>
      <c r="F53" s="153"/>
      <c r="G53" s="153"/>
      <c r="H53" s="153"/>
      <c r="I53" s="153"/>
    </row>
    <row r="54" spans="1:18" ht="16.5" customHeight="1" x14ac:dyDescent="0.25">
      <c r="A54" s="152" t="s">
        <v>86</v>
      </c>
      <c r="B54" s="152"/>
      <c r="C54" s="152"/>
      <c r="D54" s="152"/>
      <c r="E54" s="152"/>
      <c r="F54" s="152"/>
      <c r="G54" s="152"/>
      <c r="H54" s="152"/>
      <c r="I54" s="152"/>
    </row>
    <row r="55" spans="1:18" ht="45.75" customHeight="1" x14ac:dyDescent="0.25">
      <c r="A55" s="152" t="s">
        <v>77</v>
      </c>
      <c r="B55" s="152"/>
      <c r="C55" s="152"/>
      <c r="D55" s="152"/>
      <c r="E55" s="152"/>
      <c r="F55" s="152"/>
      <c r="G55" s="152"/>
      <c r="H55" s="152"/>
      <c r="I55" s="152"/>
    </row>
    <row r="56" spans="1:18" ht="108" customHeight="1" x14ac:dyDescent="0.25">
      <c r="A56" s="152" t="s">
        <v>78</v>
      </c>
      <c r="B56" s="152"/>
      <c r="C56" s="152"/>
      <c r="D56" s="152"/>
      <c r="E56" s="152"/>
      <c r="F56" s="152"/>
      <c r="G56" s="152"/>
      <c r="H56" s="152"/>
      <c r="I56" s="152"/>
    </row>
    <row r="57" spans="1:18" ht="30" customHeight="1" x14ac:dyDescent="0.25">
      <c r="A57" s="152" t="s">
        <v>79</v>
      </c>
      <c r="B57" s="152"/>
      <c r="C57" s="152"/>
      <c r="D57" s="152"/>
      <c r="E57" s="152"/>
      <c r="F57" s="152"/>
      <c r="G57" s="152"/>
      <c r="H57" s="152"/>
      <c r="I57" s="152"/>
    </row>
    <row r="58" spans="1:18" ht="71.45" customHeight="1" x14ac:dyDescent="0.25">
      <c r="A58" s="152" t="s">
        <v>92</v>
      </c>
      <c r="B58" s="152"/>
      <c r="C58" s="152"/>
      <c r="D58" s="152"/>
      <c r="E58" s="152"/>
      <c r="F58" s="152"/>
      <c r="G58" s="152"/>
      <c r="H58" s="152"/>
      <c r="I58" s="152"/>
    </row>
    <row r="59" spans="1:18" ht="17.45" customHeight="1" x14ac:dyDescent="0.25">
      <c r="A59" s="60" t="s">
        <v>91</v>
      </c>
      <c r="B59" s="61"/>
      <c r="C59" s="61"/>
      <c r="D59" s="61"/>
      <c r="E59" s="61"/>
      <c r="F59" s="61"/>
      <c r="G59" s="61"/>
      <c r="H59" s="61"/>
      <c r="I59" s="61"/>
      <c r="J59" s="61"/>
      <c r="K59" s="61"/>
    </row>
    <row r="60" spans="1:18" ht="30" customHeight="1" x14ac:dyDescent="0.25">
      <c r="A60" s="152" t="s">
        <v>80</v>
      </c>
      <c r="B60" s="152"/>
      <c r="C60" s="152"/>
      <c r="D60" s="152"/>
      <c r="E60" s="152"/>
      <c r="F60" s="152"/>
      <c r="G60" s="152"/>
      <c r="H60" s="152"/>
      <c r="I60" s="152"/>
    </row>
    <row r="61" spans="1:18" ht="61.15" customHeight="1" x14ac:dyDescent="0.25">
      <c r="A61" s="136" t="s">
        <v>109</v>
      </c>
      <c r="B61" s="136"/>
      <c r="C61" s="136"/>
      <c r="D61" s="136"/>
      <c r="E61" s="136"/>
      <c r="F61" s="136"/>
      <c r="G61" s="136"/>
      <c r="H61" s="136"/>
      <c r="I61" s="136"/>
    </row>
    <row r="62" spans="1:18" ht="28.9" customHeight="1" x14ac:dyDescent="0.25">
      <c r="A62" s="136" t="s">
        <v>95</v>
      </c>
      <c r="B62" s="136"/>
      <c r="C62" s="136"/>
      <c r="D62" s="136"/>
      <c r="E62" s="136"/>
      <c r="F62" s="136"/>
      <c r="G62" s="136"/>
      <c r="H62" s="136"/>
      <c r="I62" s="136"/>
      <c r="J62" s="83"/>
      <c r="K62" s="83"/>
    </row>
  </sheetData>
  <mergeCells count="15">
    <mergeCell ref="A61:I61"/>
    <mergeCell ref="A62:I62"/>
    <mergeCell ref="A53:I53"/>
    <mergeCell ref="A55:I55"/>
    <mergeCell ref="A56:I56"/>
    <mergeCell ref="A57:I57"/>
    <mergeCell ref="A58:I58"/>
    <mergeCell ref="A60:I60"/>
    <mergeCell ref="A54:I54"/>
    <mergeCell ref="B3:H3"/>
    <mergeCell ref="B4:D4"/>
    <mergeCell ref="F4:H4"/>
    <mergeCell ref="B26:H26"/>
    <mergeCell ref="B27:D27"/>
    <mergeCell ref="F27:H27"/>
  </mergeCells>
  <hyperlinks>
    <hyperlink ref="A59" r:id="rId1"/>
  </hyperlinks>
  <pageMargins left="0.70866141732283472" right="1.1145833333333333" top="0.39370078740157483" bottom="0.39370078740157483" header="0.31496062992125984" footer="0.31496062992125984"/>
  <pageSetup scale="86" orientation="landscape" r:id="rId2"/>
  <rowBreaks count="1" manualBreakCount="1">
    <brk id="48" max="16383" man="1"/>
  </rowBreaks>
  <ignoredErrors>
    <ignoredError sqref="H22 H45 H6:H19 H29:H42"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326"/>
  <sheetViews>
    <sheetView zoomScaleNormal="100" workbookViewId="0">
      <selection sqref="A1:XFD1048576"/>
    </sheetView>
  </sheetViews>
  <sheetFormatPr defaultRowHeight="15" x14ac:dyDescent="0.25"/>
  <cols>
    <col min="1" max="1" width="12" style="170" customWidth="1"/>
    <col min="2" max="17" width="8.7109375" style="170" customWidth="1"/>
    <col min="18" max="18" width="10.28515625" style="170" customWidth="1"/>
    <col min="19" max="19" width="11.7109375" style="170" customWidth="1"/>
    <col min="20" max="215" width="9.140625" style="170"/>
    <col min="216" max="216" width="15.140625" style="170" customWidth="1"/>
    <col min="217" max="217" width="11.28515625" style="170" bestFit="1" customWidth="1"/>
    <col min="218" max="218" width="10.28515625" style="170" bestFit="1" customWidth="1"/>
    <col min="219" max="219" width="11.28515625" style="170" bestFit="1" customWidth="1"/>
    <col min="220" max="220" width="10.28515625" style="170" bestFit="1" customWidth="1"/>
    <col min="221" max="221" width="11.28515625" style="170" bestFit="1" customWidth="1"/>
    <col min="222" max="222" width="10.28515625" style="170" bestFit="1" customWidth="1"/>
    <col min="223" max="223" width="11.28515625" style="170" bestFit="1" customWidth="1"/>
    <col min="224" max="224" width="10.28515625" style="170" bestFit="1" customWidth="1"/>
    <col min="225" max="225" width="11.28515625" style="170" bestFit="1" customWidth="1"/>
    <col min="226" max="226" width="10.28515625" style="170" bestFit="1" customWidth="1"/>
    <col min="227" max="227" width="11.28515625" style="170" bestFit="1" customWidth="1"/>
    <col min="228" max="228" width="10.28515625" style="170" bestFit="1" customWidth="1"/>
    <col min="229" max="471" width="9.140625" style="170"/>
    <col min="472" max="472" width="15.140625" style="170" customWidth="1"/>
    <col min="473" max="473" width="11.28515625" style="170" bestFit="1" customWidth="1"/>
    <col min="474" max="474" width="10.28515625" style="170" bestFit="1" customWidth="1"/>
    <col min="475" max="475" width="11.28515625" style="170" bestFit="1" customWidth="1"/>
    <col min="476" max="476" width="10.28515625" style="170" bestFit="1" customWidth="1"/>
    <col min="477" max="477" width="11.28515625" style="170" bestFit="1" customWidth="1"/>
    <col min="478" max="478" width="10.28515625" style="170" bestFit="1" customWidth="1"/>
    <col min="479" max="479" width="11.28515625" style="170" bestFit="1" customWidth="1"/>
    <col min="480" max="480" width="10.28515625" style="170" bestFit="1" customWidth="1"/>
    <col min="481" max="481" width="11.28515625" style="170" bestFit="1" customWidth="1"/>
    <col min="482" max="482" width="10.28515625" style="170" bestFit="1" customWidth="1"/>
    <col min="483" max="483" width="11.28515625" style="170" bestFit="1" customWidth="1"/>
    <col min="484" max="484" width="10.28515625" style="170" bestFit="1" customWidth="1"/>
    <col min="485" max="727" width="9.140625" style="170"/>
    <col min="728" max="728" width="15.140625" style="170" customWidth="1"/>
    <col min="729" max="729" width="11.28515625" style="170" bestFit="1" customWidth="1"/>
    <col min="730" max="730" width="10.28515625" style="170" bestFit="1" customWidth="1"/>
    <col min="731" max="731" width="11.28515625" style="170" bestFit="1" customWidth="1"/>
    <col min="732" max="732" width="10.28515625" style="170" bestFit="1" customWidth="1"/>
    <col min="733" max="733" width="11.28515625" style="170" bestFit="1" customWidth="1"/>
    <col min="734" max="734" width="10.28515625" style="170" bestFit="1" customWidth="1"/>
    <col min="735" max="735" width="11.28515625" style="170" bestFit="1" customWidth="1"/>
    <col min="736" max="736" width="10.28515625" style="170" bestFit="1" customWidth="1"/>
    <col min="737" max="737" width="11.28515625" style="170" bestFit="1" customWidth="1"/>
    <col min="738" max="738" width="10.28515625" style="170" bestFit="1" customWidth="1"/>
    <col min="739" max="739" width="11.28515625" style="170" bestFit="1" customWidth="1"/>
    <col min="740" max="740" width="10.28515625" style="170" bestFit="1" customWidth="1"/>
    <col min="741" max="983" width="9.140625" style="170"/>
    <col min="984" max="984" width="15.140625" style="170" customWidth="1"/>
    <col min="985" max="985" width="11.28515625" style="170" bestFit="1" customWidth="1"/>
    <col min="986" max="986" width="10.28515625" style="170" bestFit="1" customWidth="1"/>
    <col min="987" max="987" width="11.28515625" style="170" bestFit="1" customWidth="1"/>
    <col min="988" max="988" width="10.28515625" style="170" bestFit="1" customWidth="1"/>
    <col min="989" max="989" width="11.28515625" style="170" bestFit="1" customWidth="1"/>
    <col min="990" max="990" width="10.28515625" style="170" bestFit="1" customWidth="1"/>
    <col min="991" max="991" width="11.28515625" style="170" bestFit="1" customWidth="1"/>
    <col min="992" max="992" width="10.28515625" style="170" bestFit="1" customWidth="1"/>
    <col min="993" max="993" width="11.28515625" style="170" bestFit="1" customWidth="1"/>
    <col min="994" max="994" width="10.28515625" style="170" bestFit="1" customWidth="1"/>
    <col min="995" max="995" width="11.28515625" style="170" bestFit="1" customWidth="1"/>
    <col min="996" max="996" width="10.28515625" style="170" bestFit="1" customWidth="1"/>
    <col min="997" max="1239" width="9.140625" style="170"/>
    <col min="1240" max="1240" width="15.140625" style="170" customWidth="1"/>
    <col min="1241" max="1241" width="11.28515625" style="170" bestFit="1" customWidth="1"/>
    <col min="1242" max="1242" width="10.28515625" style="170" bestFit="1" customWidth="1"/>
    <col min="1243" max="1243" width="11.28515625" style="170" bestFit="1" customWidth="1"/>
    <col min="1244" max="1244" width="10.28515625" style="170" bestFit="1" customWidth="1"/>
    <col min="1245" max="1245" width="11.28515625" style="170" bestFit="1" customWidth="1"/>
    <col min="1246" max="1246" width="10.28515625" style="170" bestFit="1" customWidth="1"/>
    <col min="1247" max="1247" width="11.28515625" style="170" bestFit="1" customWidth="1"/>
    <col min="1248" max="1248" width="10.28515625" style="170" bestFit="1" customWidth="1"/>
    <col min="1249" max="1249" width="11.28515625" style="170" bestFit="1" customWidth="1"/>
    <col min="1250" max="1250" width="10.28515625" style="170" bestFit="1" customWidth="1"/>
    <col min="1251" max="1251" width="11.28515625" style="170" bestFit="1" customWidth="1"/>
    <col min="1252" max="1252" width="10.28515625" style="170" bestFit="1" customWidth="1"/>
    <col min="1253" max="1495" width="9.140625" style="170"/>
    <col min="1496" max="1496" width="15.140625" style="170" customWidth="1"/>
    <col min="1497" max="1497" width="11.28515625" style="170" bestFit="1" customWidth="1"/>
    <col min="1498" max="1498" width="10.28515625" style="170" bestFit="1" customWidth="1"/>
    <col min="1499" max="1499" width="11.28515625" style="170" bestFit="1" customWidth="1"/>
    <col min="1500" max="1500" width="10.28515625" style="170" bestFit="1" customWidth="1"/>
    <col min="1501" max="1501" width="11.28515625" style="170" bestFit="1" customWidth="1"/>
    <col min="1502" max="1502" width="10.28515625" style="170" bestFit="1" customWidth="1"/>
    <col min="1503" max="1503" width="11.28515625" style="170" bestFit="1" customWidth="1"/>
    <col min="1504" max="1504" width="10.28515625" style="170" bestFit="1" customWidth="1"/>
    <col min="1505" max="1505" width="11.28515625" style="170" bestFit="1" customWidth="1"/>
    <col min="1506" max="1506" width="10.28515625" style="170" bestFit="1" customWidth="1"/>
    <col min="1507" max="1507" width="11.28515625" style="170" bestFit="1" customWidth="1"/>
    <col min="1508" max="1508" width="10.28515625" style="170" bestFit="1" customWidth="1"/>
    <col min="1509" max="1751" width="9.140625" style="170"/>
    <col min="1752" max="1752" width="15.140625" style="170" customWidth="1"/>
    <col min="1753" max="1753" width="11.28515625" style="170" bestFit="1" customWidth="1"/>
    <col min="1754" max="1754" width="10.28515625" style="170" bestFit="1" customWidth="1"/>
    <col min="1755" max="1755" width="11.28515625" style="170" bestFit="1" customWidth="1"/>
    <col min="1756" max="1756" width="10.28515625" style="170" bestFit="1" customWidth="1"/>
    <col min="1757" max="1757" width="11.28515625" style="170" bestFit="1" customWidth="1"/>
    <col min="1758" max="1758" width="10.28515625" style="170" bestFit="1" customWidth="1"/>
    <col min="1759" max="1759" width="11.28515625" style="170" bestFit="1" customWidth="1"/>
    <col min="1760" max="1760" width="10.28515625" style="170" bestFit="1" customWidth="1"/>
    <col min="1761" max="1761" width="11.28515625" style="170" bestFit="1" customWidth="1"/>
    <col min="1762" max="1762" width="10.28515625" style="170" bestFit="1" customWidth="1"/>
    <col min="1763" max="1763" width="11.28515625" style="170" bestFit="1" customWidth="1"/>
    <col min="1764" max="1764" width="10.28515625" style="170" bestFit="1" customWidth="1"/>
    <col min="1765" max="2007" width="9.140625" style="170"/>
    <col min="2008" max="2008" width="15.140625" style="170" customWidth="1"/>
    <col min="2009" max="2009" width="11.28515625" style="170" bestFit="1" customWidth="1"/>
    <col min="2010" max="2010" width="10.28515625" style="170" bestFit="1" customWidth="1"/>
    <col min="2011" max="2011" width="11.28515625" style="170" bestFit="1" customWidth="1"/>
    <col min="2012" max="2012" width="10.28515625" style="170" bestFit="1" customWidth="1"/>
    <col min="2013" max="2013" width="11.28515625" style="170" bestFit="1" customWidth="1"/>
    <col min="2014" max="2014" width="10.28515625" style="170" bestFit="1" customWidth="1"/>
    <col min="2015" max="2015" width="11.28515625" style="170" bestFit="1" customWidth="1"/>
    <col min="2016" max="2016" width="10.28515625" style="170" bestFit="1" customWidth="1"/>
    <col min="2017" max="2017" width="11.28515625" style="170" bestFit="1" customWidth="1"/>
    <col min="2018" max="2018" width="10.28515625" style="170" bestFit="1" customWidth="1"/>
    <col min="2019" max="2019" width="11.28515625" style="170" bestFit="1" customWidth="1"/>
    <col min="2020" max="2020" width="10.28515625" style="170" bestFit="1" customWidth="1"/>
    <col min="2021" max="2263" width="9.140625" style="170"/>
    <col min="2264" max="2264" width="15.140625" style="170" customWidth="1"/>
    <col min="2265" max="2265" width="11.28515625" style="170" bestFit="1" customWidth="1"/>
    <col min="2266" max="2266" width="10.28515625" style="170" bestFit="1" customWidth="1"/>
    <col min="2267" max="2267" width="11.28515625" style="170" bestFit="1" customWidth="1"/>
    <col min="2268" max="2268" width="10.28515625" style="170" bestFit="1" customWidth="1"/>
    <col min="2269" max="2269" width="11.28515625" style="170" bestFit="1" customWidth="1"/>
    <col min="2270" max="2270" width="10.28515625" style="170" bestFit="1" customWidth="1"/>
    <col min="2271" max="2271" width="11.28515625" style="170" bestFit="1" customWidth="1"/>
    <col min="2272" max="2272" width="10.28515625" style="170" bestFit="1" customWidth="1"/>
    <col min="2273" max="2273" width="11.28515625" style="170" bestFit="1" customWidth="1"/>
    <col min="2274" max="2274" width="10.28515625" style="170" bestFit="1" customWidth="1"/>
    <col min="2275" max="2275" width="11.28515625" style="170" bestFit="1" customWidth="1"/>
    <col min="2276" max="2276" width="10.28515625" style="170" bestFit="1" customWidth="1"/>
    <col min="2277" max="2519" width="9.140625" style="170"/>
    <col min="2520" max="2520" width="15.140625" style="170" customWidth="1"/>
    <col min="2521" max="2521" width="11.28515625" style="170" bestFit="1" customWidth="1"/>
    <col min="2522" max="2522" width="10.28515625" style="170" bestFit="1" customWidth="1"/>
    <col min="2523" max="2523" width="11.28515625" style="170" bestFit="1" customWidth="1"/>
    <col min="2524" max="2524" width="10.28515625" style="170" bestFit="1" customWidth="1"/>
    <col min="2525" max="2525" width="11.28515625" style="170" bestFit="1" customWidth="1"/>
    <col min="2526" max="2526" width="10.28515625" style="170" bestFit="1" customWidth="1"/>
    <col min="2527" max="2527" width="11.28515625" style="170" bestFit="1" customWidth="1"/>
    <col min="2528" max="2528" width="10.28515625" style="170" bestFit="1" customWidth="1"/>
    <col min="2529" max="2529" width="11.28515625" style="170" bestFit="1" customWidth="1"/>
    <col min="2530" max="2530" width="10.28515625" style="170" bestFit="1" customWidth="1"/>
    <col min="2531" max="2531" width="11.28515625" style="170" bestFit="1" customWidth="1"/>
    <col min="2532" max="2532" width="10.28515625" style="170" bestFit="1" customWidth="1"/>
    <col min="2533" max="2775" width="9.140625" style="170"/>
    <col min="2776" max="2776" width="15.140625" style="170" customWidth="1"/>
    <col min="2777" max="2777" width="11.28515625" style="170" bestFit="1" customWidth="1"/>
    <col min="2778" max="2778" width="10.28515625" style="170" bestFit="1" customWidth="1"/>
    <col min="2779" max="2779" width="11.28515625" style="170" bestFit="1" customWidth="1"/>
    <col min="2780" max="2780" width="10.28515625" style="170" bestFit="1" customWidth="1"/>
    <col min="2781" max="2781" width="11.28515625" style="170" bestFit="1" customWidth="1"/>
    <col min="2782" max="2782" width="10.28515625" style="170" bestFit="1" customWidth="1"/>
    <col min="2783" max="2783" width="11.28515625" style="170" bestFit="1" customWidth="1"/>
    <col min="2784" max="2784" width="10.28515625" style="170" bestFit="1" customWidth="1"/>
    <col min="2785" max="2785" width="11.28515625" style="170" bestFit="1" customWidth="1"/>
    <col min="2786" max="2786" width="10.28515625" style="170" bestFit="1" customWidth="1"/>
    <col min="2787" max="2787" width="11.28515625" style="170" bestFit="1" customWidth="1"/>
    <col min="2788" max="2788" width="10.28515625" style="170" bestFit="1" customWidth="1"/>
    <col min="2789" max="3031" width="9.140625" style="170"/>
    <col min="3032" max="3032" width="15.140625" style="170" customWidth="1"/>
    <col min="3033" max="3033" width="11.28515625" style="170" bestFit="1" customWidth="1"/>
    <col min="3034" max="3034" width="10.28515625" style="170" bestFit="1" customWidth="1"/>
    <col min="3035" max="3035" width="11.28515625" style="170" bestFit="1" customWidth="1"/>
    <col min="3036" max="3036" width="10.28515625" style="170" bestFit="1" customWidth="1"/>
    <col min="3037" max="3037" width="11.28515625" style="170" bestFit="1" customWidth="1"/>
    <col min="3038" max="3038" width="10.28515625" style="170" bestFit="1" customWidth="1"/>
    <col min="3039" max="3039" width="11.28515625" style="170" bestFit="1" customWidth="1"/>
    <col min="3040" max="3040" width="10.28515625" style="170" bestFit="1" customWidth="1"/>
    <col min="3041" max="3041" width="11.28515625" style="170" bestFit="1" customWidth="1"/>
    <col min="3042" max="3042" width="10.28515625" style="170" bestFit="1" customWidth="1"/>
    <col min="3043" max="3043" width="11.28515625" style="170" bestFit="1" customWidth="1"/>
    <col min="3044" max="3044" width="10.28515625" style="170" bestFit="1" customWidth="1"/>
    <col min="3045" max="3287" width="9.140625" style="170"/>
    <col min="3288" max="3288" width="15.140625" style="170" customWidth="1"/>
    <col min="3289" max="3289" width="11.28515625" style="170" bestFit="1" customWidth="1"/>
    <col min="3290" max="3290" width="10.28515625" style="170" bestFit="1" customWidth="1"/>
    <col min="3291" max="3291" width="11.28515625" style="170" bestFit="1" customWidth="1"/>
    <col min="3292" max="3292" width="10.28515625" style="170" bestFit="1" customWidth="1"/>
    <col min="3293" max="3293" width="11.28515625" style="170" bestFit="1" customWidth="1"/>
    <col min="3294" max="3294" width="10.28515625" style="170" bestFit="1" customWidth="1"/>
    <col min="3295" max="3295" width="11.28515625" style="170" bestFit="1" customWidth="1"/>
    <col min="3296" max="3296" width="10.28515625" style="170" bestFit="1" customWidth="1"/>
    <col min="3297" max="3297" width="11.28515625" style="170" bestFit="1" customWidth="1"/>
    <col min="3298" max="3298" width="10.28515625" style="170" bestFit="1" customWidth="1"/>
    <col min="3299" max="3299" width="11.28515625" style="170" bestFit="1" customWidth="1"/>
    <col min="3300" max="3300" width="10.28515625" style="170" bestFit="1" customWidth="1"/>
    <col min="3301" max="3543" width="9.140625" style="170"/>
    <col min="3544" max="3544" width="15.140625" style="170" customWidth="1"/>
    <col min="3545" max="3545" width="11.28515625" style="170" bestFit="1" customWidth="1"/>
    <col min="3546" max="3546" width="10.28515625" style="170" bestFit="1" customWidth="1"/>
    <col min="3547" max="3547" width="11.28515625" style="170" bestFit="1" customWidth="1"/>
    <col min="3548" max="3548" width="10.28515625" style="170" bestFit="1" customWidth="1"/>
    <col min="3549" max="3549" width="11.28515625" style="170" bestFit="1" customWidth="1"/>
    <col min="3550" max="3550" width="10.28515625" style="170" bestFit="1" customWidth="1"/>
    <col min="3551" max="3551" width="11.28515625" style="170" bestFit="1" customWidth="1"/>
    <col min="3552" max="3552" width="10.28515625" style="170" bestFit="1" customWidth="1"/>
    <col min="3553" max="3553" width="11.28515625" style="170" bestFit="1" customWidth="1"/>
    <col min="3554" max="3554" width="10.28515625" style="170" bestFit="1" customWidth="1"/>
    <col min="3555" max="3555" width="11.28515625" style="170" bestFit="1" customWidth="1"/>
    <col min="3556" max="3556" width="10.28515625" style="170" bestFit="1" customWidth="1"/>
    <col min="3557" max="3799" width="9.140625" style="170"/>
    <col min="3800" max="3800" width="15.140625" style="170" customWidth="1"/>
    <col min="3801" max="3801" width="11.28515625" style="170" bestFit="1" customWidth="1"/>
    <col min="3802" max="3802" width="10.28515625" style="170" bestFit="1" customWidth="1"/>
    <col min="3803" max="3803" width="11.28515625" style="170" bestFit="1" customWidth="1"/>
    <col min="3804" max="3804" width="10.28515625" style="170" bestFit="1" customWidth="1"/>
    <col min="3805" max="3805" width="11.28515625" style="170" bestFit="1" customWidth="1"/>
    <col min="3806" max="3806" width="10.28515625" style="170" bestFit="1" customWidth="1"/>
    <col min="3807" max="3807" width="11.28515625" style="170" bestFit="1" customWidth="1"/>
    <col min="3808" max="3808" width="10.28515625" style="170" bestFit="1" customWidth="1"/>
    <col min="3809" max="3809" width="11.28515625" style="170" bestFit="1" customWidth="1"/>
    <col min="3810" max="3810" width="10.28515625" style="170" bestFit="1" customWidth="1"/>
    <col min="3811" max="3811" width="11.28515625" style="170" bestFit="1" customWidth="1"/>
    <col min="3812" max="3812" width="10.28515625" style="170" bestFit="1" customWidth="1"/>
    <col min="3813" max="4055" width="9.140625" style="170"/>
    <col min="4056" max="4056" width="15.140625" style="170" customWidth="1"/>
    <col min="4057" max="4057" width="11.28515625" style="170" bestFit="1" customWidth="1"/>
    <col min="4058" max="4058" width="10.28515625" style="170" bestFit="1" customWidth="1"/>
    <col min="4059" max="4059" width="11.28515625" style="170" bestFit="1" customWidth="1"/>
    <col min="4060" max="4060" width="10.28515625" style="170" bestFit="1" customWidth="1"/>
    <col min="4061" max="4061" width="11.28515625" style="170" bestFit="1" customWidth="1"/>
    <col min="4062" max="4062" width="10.28515625" style="170" bestFit="1" customWidth="1"/>
    <col min="4063" max="4063" width="11.28515625" style="170" bestFit="1" customWidth="1"/>
    <col min="4064" max="4064" width="10.28515625" style="170" bestFit="1" customWidth="1"/>
    <col min="4065" max="4065" width="11.28515625" style="170" bestFit="1" customWidth="1"/>
    <col min="4066" max="4066" width="10.28515625" style="170" bestFit="1" customWidth="1"/>
    <col min="4067" max="4067" width="11.28515625" style="170" bestFit="1" customWidth="1"/>
    <col min="4068" max="4068" width="10.28515625" style="170" bestFit="1" customWidth="1"/>
    <col min="4069" max="4311" width="9.140625" style="170"/>
    <col min="4312" max="4312" width="15.140625" style="170" customWidth="1"/>
    <col min="4313" max="4313" width="11.28515625" style="170" bestFit="1" customWidth="1"/>
    <col min="4314" max="4314" width="10.28515625" style="170" bestFit="1" customWidth="1"/>
    <col min="4315" max="4315" width="11.28515625" style="170" bestFit="1" customWidth="1"/>
    <col min="4316" max="4316" width="10.28515625" style="170" bestFit="1" customWidth="1"/>
    <col min="4317" max="4317" width="11.28515625" style="170" bestFit="1" customWidth="1"/>
    <col min="4318" max="4318" width="10.28515625" style="170" bestFit="1" customWidth="1"/>
    <col min="4319" max="4319" width="11.28515625" style="170" bestFit="1" customWidth="1"/>
    <col min="4320" max="4320" width="10.28515625" style="170" bestFit="1" customWidth="1"/>
    <col min="4321" max="4321" width="11.28515625" style="170" bestFit="1" customWidth="1"/>
    <col min="4322" max="4322" width="10.28515625" style="170" bestFit="1" customWidth="1"/>
    <col min="4323" max="4323" width="11.28515625" style="170" bestFit="1" customWidth="1"/>
    <col min="4324" max="4324" width="10.28515625" style="170" bestFit="1" customWidth="1"/>
    <col min="4325" max="4567" width="9.140625" style="170"/>
    <col min="4568" max="4568" width="15.140625" style="170" customWidth="1"/>
    <col min="4569" max="4569" width="11.28515625" style="170" bestFit="1" customWidth="1"/>
    <col min="4570" max="4570" width="10.28515625" style="170" bestFit="1" customWidth="1"/>
    <col min="4571" max="4571" width="11.28515625" style="170" bestFit="1" customWidth="1"/>
    <col min="4572" max="4572" width="10.28515625" style="170" bestFit="1" customWidth="1"/>
    <col min="4573" max="4573" width="11.28515625" style="170" bestFit="1" customWidth="1"/>
    <col min="4574" max="4574" width="10.28515625" style="170" bestFit="1" customWidth="1"/>
    <col min="4575" max="4575" width="11.28515625" style="170" bestFit="1" customWidth="1"/>
    <col min="4576" max="4576" width="10.28515625" style="170" bestFit="1" customWidth="1"/>
    <col min="4577" max="4577" width="11.28515625" style="170" bestFit="1" customWidth="1"/>
    <col min="4578" max="4578" width="10.28515625" style="170" bestFit="1" customWidth="1"/>
    <col min="4579" max="4579" width="11.28515625" style="170" bestFit="1" customWidth="1"/>
    <col min="4580" max="4580" width="10.28515625" style="170" bestFit="1" customWidth="1"/>
    <col min="4581" max="4823" width="9.140625" style="170"/>
    <col min="4824" max="4824" width="15.140625" style="170" customWidth="1"/>
    <col min="4825" max="4825" width="11.28515625" style="170" bestFit="1" customWidth="1"/>
    <col min="4826" max="4826" width="10.28515625" style="170" bestFit="1" customWidth="1"/>
    <col min="4827" max="4827" width="11.28515625" style="170" bestFit="1" customWidth="1"/>
    <col min="4828" max="4828" width="10.28515625" style="170" bestFit="1" customWidth="1"/>
    <col min="4829" max="4829" width="11.28515625" style="170" bestFit="1" customWidth="1"/>
    <col min="4830" max="4830" width="10.28515625" style="170" bestFit="1" customWidth="1"/>
    <col min="4831" max="4831" width="11.28515625" style="170" bestFit="1" customWidth="1"/>
    <col min="4832" max="4832" width="10.28515625" style="170" bestFit="1" customWidth="1"/>
    <col min="4833" max="4833" width="11.28515625" style="170" bestFit="1" customWidth="1"/>
    <col min="4834" max="4834" width="10.28515625" style="170" bestFit="1" customWidth="1"/>
    <col min="4835" max="4835" width="11.28515625" style="170" bestFit="1" customWidth="1"/>
    <col min="4836" max="4836" width="10.28515625" style="170" bestFit="1" customWidth="1"/>
    <col min="4837" max="5079" width="9.140625" style="170"/>
    <col min="5080" max="5080" width="15.140625" style="170" customWidth="1"/>
    <col min="5081" max="5081" width="11.28515625" style="170" bestFit="1" customWidth="1"/>
    <col min="5082" max="5082" width="10.28515625" style="170" bestFit="1" customWidth="1"/>
    <col min="5083" max="5083" width="11.28515625" style="170" bestFit="1" customWidth="1"/>
    <col min="5084" max="5084" width="10.28515625" style="170" bestFit="1" customWidth="1"/>
    <col min="5085" max="5085" width="11.28515625" style="170" bestFit="1" customWidth="1"/>
    <col min="5086" max="5086" width="10.28515625" style="170" bestFit="1" customWidth="1"/>
    <col min="5087" max="5087" width="11.28515625" style="170" bestFit="1" customWidth="1"/>
    <col min="5088" max="5088" width="10.28515625" style="170" bestFit="1" customWidth="1"/>
    <col min="5089" max="5089" width="11.28515625" style="170" bestFit="1" customWidth="1"/>
    <col min="5090" max="5090" width="10.28515625" style="170" bestFit="1" customWidth="1"/>
    <col min="5091" max="5091" width="11.28515625" style="170" bestFit="1" customWidth="1"/>
    <col min="5092" max="5092" width="10.28515625" style="170" bestFit="1" customWidth="1"/>
    <col min="5093" max="5335" width="9.140625" style="170"/>
    <col min="5336" max="5336" width="15.140625" style="170" customWidth="1"/>
    <col min="5337" max="5337" width="11.28515625" style="170" bestFit="1" customWidth="1"/>
    <col min="5338" max="5338" width="10.28515625" style="170" bestFit="1" customWidth="1"/>
    <col min="5339" max="5339" width="11.28515625" style="170" bestFit="1" customWidth="1"/>
    <col min="5340" max="5340" width="10.28515625" style="170" bestFit="1" customWidth="1"/>
    <col min="5341" max="5341" width="11.28515625" style="170" bestFit="1" customWidth="1"/>
    <col min="5342" max="5342" width="10.28515625" style="170" bestFit="1" customWidth="1"/>
    <col min="5343" max="5343" width="11.28515625" style="170" bestFit="1" customWidth="1"/>
    <col min="5344" max="5344" width="10.28515625" style="170" bestFit="1" customWidth="1"/>
    <col min="5345" max="5345" width="11.28515625" style="170" bestFit="1" customWidth="1"/>
    <col min="5346" max="5346" width="10.28515625" style="170" bestFit="1" customWidth="1"/>
    <col min="5347" max="5347" width="11.28515625" style="170" bestFit="1" customWidth="1"/>
    <col min="5348" max="5348" width="10.28515625" style="170" bestFit="1" customWidth="1"/>
    <col min="5349" max="5591" width="9.140625" style="170"/>
    <col min="5592" max="5592" width="15.140625" style="170" customWidth="1"/>
    <col min="5593" max="5593" width="11.28515625" style="170" bestFit="1" customWidth="1"/>
    <col min="5594" max="5594" width="10.28515625" style="170" bestFit="1" customWidth="1"/>
    <col min="5595" max="5595" width="11.28515625" style="170" bestFit="1" customWidth="1"/>
    <col min="5596" max="5596" width="10.28515625" style="170" bestFit="1" customWidth="1"/>
    <col min="5597" max="5597" width="11.28515625" style="170" bestFit="1" customWidth="1"/>
    <col min="5598" max="5598" width="10.28515625" style="170" bestFit="1" customWidth="1"/>
    <col min="5599" max="5599" width="11.28515625" style="170" bestFit="1" customWidth="1"/>
    <col min="5600" max="5600" width="10.28515625" style="170" bestFit="1" customWidth="1"/>
    <col min="5601" max="5601" width="11.28515625" style="170" bestFit="1" customWidth="1"/>
    <col min="5602" max="5602" width="10.28515625" style="170" bestFit="1" customWidth="1"/>
    <col min="5603" max="5603" width="11.28515625" style="170" bestFit="1" customWidth="1"/>
    <col min="5604" max="5604" width="10.28515625" style="170" bestFit="1" customWidth="1"/>
    <col min="5605" max="5847" width="9.140625" style="170"/>
    <col min="5848" max="5848" width="15.140625" style="170" customWidth="1"/>
    <col min="5849" max="5849" width="11.28515625" style="170" bestFit="1" customWidth="1"/>
    <col min="5850" max="5850" width="10.28515625" style="170" bestFit="1" customWidth="1"/>
    <col min="5851" max="5851" width="11.28515625" style="170" bestFit="1" customWidth="1"/>
    <col min="5852" max="5852" width="10.28515625" style="170" bestFit="1" customWidth="1"/>
    <col min="5853" max="5853" width="11.28515625" style="170" bestFit="1" customWidth="1"/>
    <col min="5854" max="5854" width="10.28515625" style="170" bestFit="1" customWidth="1"/>
    <col min="5855" max="5855" width="11.28515625" style="170" bestFit="1" customWidth="1"/>
    <col min="5856" max="5856" width="10.28515625" style="170" bestFit="1" customWidth="1"/>
    <col min="5857" max="5857" width="11.28515625" style="170" bestFit="1" customWidth="1"/>
    <col min="5858" max="5858" width="10.28515625" style="170" bestFit="1" customWidth="1"/>
    <col min="5859" max="5859" width="11.28515625" style="170" bestFit="1" customWidth="1"/>
    <col min="5860" max="5860" width="10.28515625" style="170" bestFit="1" customWidth="1"/>
    <col min="5861" max="6103" width="9.140625" style="170"/>
    <col min="6104" max="6104" width="15.140625" style="170" customWidth="1"/>
    <col min="6105" max="6105" width="11.28515625" style="170" bestFit="1" customWidth="1"/>
    <col min="6106" max="6106" width="10.28515625" style="170" bestFit="1" customWidth="1"/>
    <col min="6107" max="6107" width="11.28515625" style="170" bestFit="1" customWidth="1"/>
    <col min="6108" max="6108" width="10.28515625" style="170" bestFit="1" customWidth="1"/>
    <col min="6109" max="6109" width="11.28515625" style="170" bestFit="1" customWidth="1"/>
    <col min="6110" max="6110" width="10.28515625" style="170" bestFit="1" customWidth="1"/>
    <col min="6111" max="6111" width="11.28515625" style="170" bestFit="1" customWidth="1"/>
    <col min="6112" max="6112" width="10.28515625" style="170" bestFit="1" customWidth="1"/>
    <col min="6113" max="6113" width="11.28515625" style="170" bestFit="1" customWidth="1"/>
    <col min="6114" max="6114" width="10.28515625" style="170" bestFit="1" customWidth="1"/>
    <col min="6115" max="6115" width="11.28515625" style="170" bestFit="1" customWidth="1"/>
    <col min="6116" max="6116" width="10.28515625" style="170" bestFit="1" customWidth="1"/>
    <col min="6117" max="6359" width="9.140625" style="170"/>
    <col min="6360" max="6360" width="15.140625" style="170" customWidth="1"/>
    <col min="6361" max="6361" width="11.28515625" style="170" bestFit="1" customWidth="1"/>
    <col min="6362" max="6362" width="10.28515625" style="170" bestFit="1" customWidth="1"/>
    <col min="6363" max="6363" width="11.28515625" style="170" bestFit="1" customWidth="1"/>
    <col min="6364" max="6364" width="10.28515625" style="170" bestFit="1" customWidth="1"/>
    <col min="6365" max="6365" width="11.28515625" style="170" bestFit="1" customWidth="1"/>
    <col min="6366" max="6366" width="10.28515625" style="170" bestFit="1" customWidth="1"/>
    <col min="6367" max="6367" width="11.28515625" style="170" bestFit="1" customWidth="1"/>
    <col min="6368" max="6368" width="10.28515625" style="170" bestFit="1" customWidth="1"/>
    <col min="6369" max="6369" width="11.28515625" style="170" bestFit="1" customWidth="1"/>
    <col min="6370" max="6370" width="10.28515625" style="170" bestFit="1" customWidth="1"/>
    <col min="6371" max="6371" width="11.28515625" style="170" bestFit="1" customWidth="1"/>
    <col min="6372" max="6372" width="10.28515625" style="170" bestFit="1" customWidth="1"/>
    <col min="6373" max="6615" width="9.140625" style="170"/>
    <col min="6616" max="6616" width="15.140625" style="170" customWidth="1"/>
    <col min="6617" max="6617" width="11.28515625" style="170" bestFit="1" customWidth="1"/>
    <col min="6618" max="6618" width="10.28515625" style="170" bestFit="1" customWidth="1"/>
    <col min="6619" max="6619" width="11.28515625" style="170" bestFit="1" customWidth="1"/>
    <col min="6620" max="6620" width="10.28515625" style="170" bestFit="1" customWidth="1"/>
    <col min="6621" max="6621" width="11.28515625" style="170" bestFit="1" customWidth="1"/>
    <col min="6622" max="6622" width="10.28515625" style="170" bestFit="1" customWidth="1"/>
    <col min="6623" max="6623" width="11.28515625" style="170" bestFit="1" customWidth="1"/>
    <col min="6624" max="6624" width="10.28515625" style="170" bestFit="1" customWidth="1"/>
    <col min="6625" max="6625" width="11.28515625" style="170" bestFit="1" customWidth="1"/>
    <col min="6626" max="6626" width="10.28515625" style="170" bestFit="1" customWidth="1"/>
    <col min="6627" max="6627" width="11.28515625" style="170" bestFit="1" customWidth="1"/>
    <col min="6628" max="6628" width="10.28515625" style="170" bestFit="1" customWidth="1"/>
    <col min="6629" max="6871" width="9.140625" style="170"/>
    <col min="6872" max="6872" width="15.140625" style="170" customWidth="1"/>
    <col min="6873" max="6873" width="11.28515625" style="170" bestFit="1" customWidth="1"/>
    <col min="6874" max="6874" width="10.28515625" style="170" bestFit="1" customWidth="1"/>
    <col min="6875" max="6875" width="11.28515625" style="170" bestFit="1" customWidth="1"/>
    <col min="6876" max="6876" width="10.28515625" style="170" bestFit="1" customWidth="1"/>
    <col min="6877" max="6877" width="11.28515625" style="170" bestFit="1" customWidth="1"/>
    <col min="6878" max="6878" width="10.28515625" style="170" bestFit="1" customWidth="1"/>
    <col min="6879" max="6879" width="11.28515625" style="170" bestFit="1" customWidth="1"/>
    <col min="6880" max="6880" width="10.28515625" style="170" bestFit="1" customWidth="1"/>
    <col min="6881" max="6881" width="11.28515625" style="170" bestFit="1" customWidth="1"/>
    <col min="6882" max="6882" width="10.28515625" style="170" bestFit="1" customWidth="1"/>
    <col min="6883" max="6883" width="11.28515625" style="170" bestFit="1" customWidth="1"/>
    <col min="6884" max="6884" width="10.28515625" style="170" bestFit="1" customWidth="1"/>
    <col min="6885" max="7127" width="9.140625" style="170"/>
    <col min="7128" max="7128" width="15.140625" style="170" customWidth="1"/>
    <col min="7129" max="7129" width="11.28515625" style="170" bestFit="1" customWidth="1"/>
    <col min="7130" max="7130" width="10.28515625" style="170" bestFit="1" customWidth="1"/>
    <col min="7131" max="7131" width="11.28515625" style="170" bestFit="1" customWidth="1"/>
    <col min="7132" max="7132" width="10.28515625" style="170" bestFit="1" customWidth="1"/>
    <col min="7133" max="7133" width="11.28515625" style="170" bestFit="1" customWidth="1"/>
    <col min="7134" max="7134" width="10.28515625" style="170" bestFit="1" customWidth="1"/>
    <col min="7135" max="7135" width="11.28515625" style="170" bestFit="1" customWidth="1"/>
    <col min="7136" max="7136" width="10.28515625" style="170" bestFit="1" customWidth="1"/>
    <col min="7137" max="7137" width="11.28515625" style="170" bestFit="1" customWidth="1"/>
    <col min="7138" max="7138" width="10.28515625" style="170" bestFit="1" customWidth="1"/>
    <col min="7139" max="7139" width="11.28515625" style="170" bestFit="1" customWidth="1"/>
    <col min="7140" max="7140" width="10.28515625" style="170" bestFit="1" customWidth="1"/>
    <col min="7141" max="7383" width="9.140625" style="170"/>
    <col min="7384" max="7384" width="15.140625" style="170" customWidth="1"/>
    <col min="7385" max="7385" width="11.28515625" style="170" bestFit="1" customWidth="1"/>
    <col min="7386" max="7386" width="10.28515625" style="170" bestFit="1" customWidth="1"/>
    <col min="7387" max="7387" width="11.28515625" style="170" bestFit="1" customWidth="1"/>
    <col min="7388" max="7388" width="10.28515625" style="170" bestFit="1" customWidth="1"/>
    <col min="7389" max="7389" width="11.28515625" style="170" bestFit="1" customWidth="1"/>
    <col min="7390" max="7390" width="10.28515625" style="170" bestFit="1" customWidth="1"/>
    <col min="7391" max="7391" width="11.28515625" style="170" bestFit="1" customWidth="1"/>
    <col min="7392" max="7392" width="10.28515625" style="170" bestFit="1" customWidth="1"/>
    <col min="7393" max="7393" width="11.28515625" style="170" bestFit="1" customWidth="1"/>
    <col min="7394" max="7394" width="10.28515625" style="170" bestFit="1" customWidth="1"/>
    <col min="7395" max="7395" width="11.28515625" style="170" bestFit="1" customWidth="1"/>
    <col min="7396" max="7396" width="10.28515625" style="170" bestFit="1" customWidth="1"/>
    <col min="7397" max="7639" width="9.140625" style="170"/>
    <col min="7640" max="7640" width="15.140625" style="170" customWidth="1"/>
    <col min="7641" max="7641" width="11.28515625" style="170" bestFit="1" customWidth="1"/>
    <col min="7642" max="7642" width="10.28515625" style="170" bestFit="1" customWidth="1"/>
    <col min="7643" max="7643" width="11.28515625" style="170" bestFit="1" customWidth="1"/>
    <col min="7644" max="7644" width="10.28515625" style="170" bestFit="1" customWidth="1"/>
    <col min="7645" max="7645" width="11.28515625" style="170" bestFit="1" customWidth="1"/>
    <col min="7646" max="7646" width="10.28515625" style="170" bestFit="1" customWidth="1"/>
    <col min="7647" max="7647" width="11.28515625" style="170" bestFit="1" customWidth="1"/>
    <col min="7648" max="7648" width="10.28515625" style="170" bestFit="1" customWidth="1"/>
    <col min="7649" max="7649" width="11.28515625" style="170" bestFit="1" customWidth="1"/>
    <col min="7650" max="7650" width="10.28515625" style="170" bestFit="1" customWidth="1"/>
    <col min="7651" max="7651" width="11.28515625" style="170" bestFit="1" customWidth="1"/>
    <col min="7652" max="7652" width="10.28515625" style="170" bestFit="1" customWidth="1"/>
    <col min="7653" max="7895" width="9.140625" style="170"/>
    <col min="7896" max="7896" width="15.140625" style="170" customWidth="1"/>
    <col min="7897" max="7897" width="11.28515625" style="170" bestFit="1" customWidth="1"/>
    <col min="7898" max="7898" width="10.28515625" style="170" bestFit="1" customWidth="1"/>
    <col min="7899" max="7899" width="11.28515625" style="170" bestFit="1" customWidth="1"/>
    <col min="7900" max="7900" width="10.28515625" style="170" bestFit="1" customWidth="1"/>
    <col min="7901" max="7901" width="11.28515625" style="170" bestFit="1" customWidth="1"/>
    <col min="7902" max="7902" width="10.28515625" style="170" bestFit="1" customWidth="1"/>
    <col min="7903" max="7903" width="11.28515625" style="170" bestFit="1" customWidth="1"/>
    <col min="7904" max="7904" width="10.28515625" style="170" bestFit="1" customWidth="1"/>
    <col min="7905" max="7905" width="11.28515625" style="170" bestFit="1" customWidth="1"/>
    <col min="7906" max="7906" width="10.28515625" style="170" bestFit="1" customWidth="1"/>
    <col min="7907" max="7907" width="11.28515625" style="170" bestFit="1" customWidth="1"/>
    <col min="7908" max="7908" width="10.28515625" style="170" bestFit="1" customWidth="1"/>
    <col min="7909" max="8151" width="9.140625" style="170"/>
    <col min="8152" max="8152" width="15.140625" style="170" customWidth="1"/>
    <col min="8153" max="8153" width="11.28515625" style="170" bestFit="1" customWidth="1"/>
    <col min="8154" max="8154" width="10.28515625" style="170" bestFit="1" customWidth="1"/>
    <col min="8155" max="8155" width="11.28515625" style="170" bestFit="1" customWidth="1"/>
    <col min="8156" max="8156" width="10.28515625" style="170" bestFit="1" customWidth="1"/>
    <col min="8157" max="8157" width="11.28515625" style="170" bestFit="1" customWidth="1"/>
    <col min="8158" max="8158" width="10.28515625" style="170" bestFit="1" customWidth="1"/>
    <col min="8159" max="8159" width="11.28515625" style="170" bestFit="1" customWidth="1"/>
    <col min="8160" max="8160" width="10.28515625" style="170" bestFit="1" customWidth="1"/>
    <col min="8161" max="8161" width="11.28515625" style="170" bestFit="1" customWidth="1"/>
    <col min="8162" max="8162" width="10.28515625" style="170" bestFit="1" customWidth="1"/>
    <col min="8163" max="8163" width="11.28515625" style="170" bestFit="1" customWidth="1"/>
    <col min="8164" max="8164" width="10.28515625" style="170" bestFit="1" customWidth="1"/>
    <col min="8165" max="8407" width="9.140625" style="170"/>
    <col min="8408" max="8408" width="15.140625" style="170" customWidth="1"/>
    <col min="8409" max="8409" width="11.28515625" style="170" bestFit="1" customWidth="1"/>
    <col min="8410" max="8410" width="10.28515625" style="170" bestFit="1" customWidth="1"/>
    <col min="8411" max="8411" width="11.28515625" style="170" bestFit="1" customWidth="1"/>
    <col min="8412" max="8412" width="10.28515625" style="170" bestFit="1" customWidth="1"/>
    <col min="8413" max="8413" width="11.28515625" style="170" bestFit="1" customWidth="1"/>
    <col min="8414" max="8414" width="10.28515625" style="170" bestFit="1" customWidth="1"/>
    <col min="8415" max="8415" width="11.28515625" style="170" bestFit="1" customWidth="1"/>
    <col min="8416" max="8416" width="10.28515625" style="170" bestFit="1" customWidth="1"/>
    <col min="8417" max="8417" width="11.28515625" style="170" bestFit="1" customWidth="1"/>
    <col min="8418" max="8418" width="10.28515625" style="170" bestFit="1" customWidth="1"/>
    <col min="8419" max="8419" width="11.28515625" style="170" bestFit="1" customWidth="1"/>
    <col min="8420" max="8420" width="10.28515625" style="170" bestFit="1" customWidth="1"/>
    <col min="8421" max="8663" width="9.140625" style="170"/>
    <col min="8664" max="8664" width="15.140625" style="170" customWidth="1"/>
    <col min="8665" max="8665" width="11.28515625" style="170" bestFit="1" customWidth="1"/>
    <col min="8666" max="8666" width="10.28515625" style="170" bestFit="1" customWidth="1"/>
    <col min="8667" max="8667" width="11.28515625" style="170" bestFit="1" customWidth="1"/>
    <col min="8668" max="8668" width="10.28515625" style="170" bestFit="1" customWidth="1"/>
    <col min="8669" max="8669" width="11.28515625" style="170" bestFit="1" customWidth="1"/>
    <col min="8670" max="8670" width="10.28515625" style="170" bestFit="1" customWidth="1"/>
    <col min="8671" max="8671" width="11.28515625" style="170" bestFit="1" customWidth="1"/>
    <col min="8672" max="8672" width="10.28515625" style="170" bestFit="1" customWidth="1"/>
    <col min="8673" max="8673" width="11.28515625" style="170" bestFit="1" customWidth="1"/>
    <col min="8674" max="8674" width="10.28515625" style="170" bestFit="1" customWidth="1"/>
    <col min="8675" max="8675" width="11.28515625" style="170" bestFit="1" customWidth="1"/>
    <col min="8676" max="8676" width="10.28515625" style="170" bestFit="1" customWidth="1"/>
    <col min="8677" max="8919" width="9.140625" style="170"/>
    <col min="8920" max="8920" width="15.140625" style="170" customWidth="1"/>
    <col min="8921" max="8921" width="11.28515625" style="170" bestFit="1" customWidth="1"/>
    <col min="8922" max="8922" width="10.28515625" style="170" bestFit="1" customWidth="1"/>
    <col min="8923" max="8923" width="11.28515625" style="170" bestFit="1" customWidth="1"/>
    <col min="8924" max="8924" width="10.28515625" style="170" bestFit="1" customWidth="1"/>
    <col min="8925" max="8925" width="11.28515625" style="170" bestFit="1" customWidth="1"/>
    <col min="8926" max="8926" width="10.28515625" style="170" bestFit="1" customWidth="1"/>
    <col min="8927" max="8927" width="11.28515625" style="170" bestFit="1" customWidth="1"/>
    <col min="8928" max="8928" width="10.28515625" style="170" bestFit="1" customWidth="1"/>
    <col min="8929" max="8929" width="11.28515625" style="170" bestFit="1" customWidth="1"/>
    <col min="8930" max="8930" width="10.28515625" style="170" bestFit="1" customWidth="1"/>
    <col min="8931" max="8931" width="11.28515625" style="170" bestFit="1" customWidth="1"/>
    <col min="8932" max="8932" width="10.28515625" style="170" bestFit="1" customWidth="1"/>
    <col min="8933" max="9175" width="9.140625" style="170"/>
    <col min="9176" max="9176" width="15.140625" style="170" customWidth="1"/>
    <col min="9177" max="9177" width="11.28515625" style="170" bestFit="1" customWidth="1"/>
    <col min="9178" max="9178" width="10.28515625" style="170" bestFit="1" customWidth="1"/>
    <col min="9179" max="9179" width="11.28515625" style="170" bestFit="1" customWidth="1"/>
    <col min="9180" max="9180" width="10.28515625" style="170" bestFit="1" customWidth="1"/>
    <col min="9181" max="9181" width="11.28515625" style="170" bestFit="1" customWidth="1"/>
    <col min="9182" max="9182" width="10.28515625" style="170" bestFit="1" customWidth="1"/>
    <col min="9183" max="9183" width="11.28515625" style="170" bestFit="1" customWidth="1"/>
    <col min="9184" max="9184" width="10.28515625" style="170" bestFit="1" customWidth="1"/>
    <col min="9185" max="9185" width="11.28515625" style="170" bestFit="1" customWidth="1"/>
    <col min="9186" max="9186" width="10.28515625" style="170" bestFit="1" customWidth="1"/>
    <col min="9187" max="9187" width="11.28515625" style="170" bestFit="1" customWidth="1"/>
    <col min="9188" max="9188" width="10.28515625" style="170" bestFit="1" customWidth="1"/>
    <col min="9189" max="9431" width="9.140625" style="170"/>
    <col min="9432" max="9432" width="15.140625" style="170" customWidth="1"/>
    <col min="9433" max="9433" width="11.28515625" style="170" bestFit="1" customWidth="1"/>
    <col min="9434" max="9434" width="10.28515625" style="170" bestFit="1" customWidth="1"/>
    <col min="9435" max="9435" width="11.28515625" style="170" bestFit="1" customWidth="1"/>
    <col min="9436" max="9436" width="10.28515625" style="170" bestFit="1" customWidth="1"/>
    <col min="9437" max="9437" width="11.28515625" style="170" bestFit="1" customWidth="1"/>
    <col min="9438" max="9438" width="10.28515625" style="170" bestFit="1" customWidth="1"/>
    <col min="9439" max="9439" width="11.28515625" style="170" bestFit="1" customWidth="1"/>
    <col min="9440" max="9440" width="10.28515625" style="170" bestFit="1" customWidth="1"/>
    <col min="9441" max="9441" width="11.28515625" style="170" bestFit="1" customWidth="1"/>
    <col min="9442" max="9442" width="10.28515625" style="170" bestFit="1" customWidth="1"/>
    <col min="9443" max="9443" width="11.28515625" style="170" bestFit="1" customWidth="1"/>
    <col min="9444" max="9444" width="10.28515625" style="170" bestFit="1" customWidth="1"/>
    <col min="9445" max="9687" width="9.140625" style="170"/>
    <col min="9688" max="9688" width="15.140625" style="170" customWidth="1"/>
    <col min="9689" max="9689" width="11.28515625" style="170" bestFit="1" customWidth="1"/>
    <col min="9690" max="9690" width="10.28515625" style="170" bestFit="1" customWidth="1"/>
    <col min="9691" max="9691" width="11.28515625" style="170" bestFit="1" customWidth="1"/>
    <col min="9692" max="9692" width="10.28515625" style="170" bestFit="1" customWidth="1"/>
    <col min="9693" max="9693" width="11.28515625" style="170" bestFit="1" customWidth="1"/>
    <col min="9694" max="9694" width="10.28515625" style="170" bestFit="1" customWidth="1"/>
    <col min="9695" max="9695" width="11.28515625" style="170" bestFit="1" customWidth="1"/>
    <col min="9696" max="9696" width="10.28515625" style="170" bestFit="1" customWidth="1"/>
    <col min="9697" max="9697" width="11.28515625" style="170" bestFit="1" customWidth="1"/>
    <col min="9698" max="9698" width="10.28515625" style="170" bestFit="1" customWidth="1"/>
    <col min="9699" max="9699" width="11.28515625" style="170" bestFit="1" customWidth="1"/>
    <col min="9700" max="9700" width="10.28515625" style="170" bestFit="1" customWidth="1"/>
    <col min="9701" max="9943" width="9.140625" style="170"/>
    <col min="9944" max="9944" width="15.140625" style="170" customWidth="1"/>
    <col min="9945" max="9945" width="11.28515625" style="170" bestFit="1" customWidth="1"/>
    <col min="9946" max="9946" width="10.28515625" style="170" bestFit="1" customWidth="1"/>
    <col min="9947" max="9947" width="11.28515625" style="170" bestFit="1" customWidth="1"/>
    <col min="9948" max="9948" width="10.28515625" style="170" bestFit="1" customWidth="1"/>
    <col min="9949" max="9949" width="11.28515625" style="170" bestFit="1" customWidth="1"/>
    <col min="9950" max="9950" width="10.28515625" style="170" bestFit="1" customWidth="1"/>
    <col min="9951" max="9951" width="11.28515625" style="170" bestFit="1" customWidth="1"/>
    <col min="9952" max="9952" width="10.28515625" style="170" bestFit="1" customWidth="1"/>
    <col min="9953" max="9953" width="11.28515625" style="170" bestFit="1" customWidth="1"/>
    <col min="9954" max="9954" width="10.28515625" style="170" bestFit="1" customWidth="1"/>
    <col min="9955" max="9955" width="11.28515625" style="170" bestFit="1" customWidth="1"/>
    <col min="9956" max="9956" width="10.28515625" style="170" bestFit="1" customWidth="1"/>
    <col min="9957" max="10199" width="9.140625" style="170"/>
    <col min="10200" max="10200" width="15.140625" style="170" customWidth="1"/>
    <col min="10201" max="10201" width="11.28515625" style="170" bestFit="1" customWidth="1"/>
    <col min="10202" max="10202" width="10.28515625" style="170" bestFit="1" customWidth="1"/>
    <col min="10203" max="10203" width="11.28515625" style="170" bestFit="1" customWidth="1"/>
    <col min="10204" max="10204" width="10.28515625" style="170" bestFit="1" customWidth="1"/>
    <col min="10205" max="10205" width="11.28515625" style="170" bestFit="1" customWidth="1"/>
    <col min="10206" max="10206" width="10.28515625" style="170" bestFit="1" customWidth="1"/>
    <col min="10207" max="10207" width="11.28515625" style="170" bestFit="1" customWidth="1"/>
    <col min="10208" max="10208" width="10.28515625" style="170" bestFit="1" customWidth="1"/>
    <col min="10209" max="10209" width="11.28515625" style="170" bestFit="1" customWidth="1"/>
    <col min="10210" max="10210" width="10.28515625" style="170" bestFit="1" customWidth="1"/>
    <col min="10211" max="10211" width="11.28515625" style="170" bestFit="1" customWidth="1"/>
    <col min="10212" max="10212" width="10.28515625" style="170" bestFit="1" customWidth="1"/>
    <col min="10213" max="10455" width="9.140625" style="170"/>
    <col min="10456" max="10456" width="15.140625" style="170" customWidth="1"/>
    <col min="10457" max="10457" width="11.28515625" style="170" bestFit="1" customWidth="1"/>
    <col min="10458" max="10458" width="10.28515625" style="170" bestFit="1" customWidth="1"/>
    <col min="10459" max="10459" width="11.28515625" style="170" bestFit="1" customWidth="1"/>
    <col min="10460" max="10460" width="10.28515625" style="170" bestFit="1" customWidth="1"/>
    <col min="10461" max="10461" width="11.28515625" style="170" bestFit="1" customWidth="1"/>
    <col min="10462" max="10462" width="10.28515625" style="170" bestFit="1" customWidth="1"/>
    <col min="10463" max="10463" width="11.28515625" style="170" bestFit="1" customWidth="1"/>
    <col min="10464" max="10464" width="10.28515625" style="170" bestFit="1" customWidth="1"/>
    <col min="10465" max="10465" width="11.28515625" style="170" bestFit="1" customWidth="1"/>
    <col min="10466" max="10466" width="10.28515625" style="170" bestFit="1" customWidth="1"/>
    <col min="10467" max="10467" width="11.28515625" style="170" bestFit="1" customWidth="1"/>
    <col min="10468" max="10468" width="10.28515625" style="170" bestFit="1" customWidth="1"/>
    <col min="10469" max="10711" width="9.140625" style="170"/>
    <col min="10712" max="10712" width="15.140625" style="170" customWidth="1"/>
    <col min="10713" max="10713" width="11.28515625" style="170" bestFit="1" customWidth="1"/>
    <col min="10714" max="10714" width="10.28515625" style="170" bestFit="1" customWidth="1"/>
    <col min="10715" max="10715" width="11.28515625" style="170" bestFit="1" customWidth="1"/>
    <col min="10716" max="10716" width="10.28515625" style="170" bestFit="1" customWidth="1"/>
    <col min="10717" max="10717" width="11.28515625" style="170" bestFit="1" customWidth="1"/>
    <col min="10718" max="10718" width="10.28515625" style="170" bestFit="1" customWidth="1"/>
    <col min="10719" max="10719" width="11.28515625" style="170" bestFit="1" customWidth="1"/>
    <col min="10720" max="10720" width="10.28515625" style="170" bestFit="1" customWidth="1"/>
    <col min="10721" max="10721" width="11.28515625" style="170" bestFit="1" customWidth="1"/>
    <col min="10722" max="10722" width="10.28515625" style="170" bestFit="1" customWidth="1"/>
    <col min="10723" max="10723" width="11.28515625" style="170" bestFit="1" customWidth="1"/>
    <col min="10724" max="10724" width="10.28515625" style="170" bestFit="1" customWidth="1"/>
    <col min="10725" max="10967" width="9.140625" style="170"/>
    <col min="10968" max="10968" width="15.140625" style="170" customWidth="1"/>
    <col min="10969" max="10969" width="11.28515625" style="170" bestFit="1" customWidth="1"/>
    <col min="10970" max="10970" width="10.28515625" style="170" bestFit="1" customWidth="1"/>
    <col min="10971" max="10971" width="11.28515625" style="170" bestFit="1" customWidth="1"/>
    <col min="10972" max="10972" width="10.28515625" style="170" bestFit="1" customWidth="1"/>
    <col min="10973" max="10973" width="11.28515625" style="170" bestFit="1" customWidth="1"/>
    <col min="10974" max="10974" width="10.28515625" style="170" bestFit="1" customWidth="1"/>
    <col min="10975" max="10975" width="11.28515625" style="170" bestFit="1" customWidth="1"/>
    <col min="10976" max="10976" width="10.28515625" style="170" bestFit="1" customWidth="1"/>
    <col min="10977" max="10977" width="11.28515625" style="170" bestFit="1" customWidth="1"/>
    <col min="10978" max="10978" width="10.28515625" style="170" bestFit="1" customWidth="1"/>
    <col min="10979" max="10979" width="11.28515625" style="170" bestFit="1" customWidth="1"/>
    <col min="10980" max="10980" width="10.28515625" style="170" bestFit="1" customWidth="1"/>
    <col min="10981" max="11223" width="9.140625" style="170"/>
    <col min="11224" max="11224" width="15.140625" style="170" customWidth="1"/>
    <col min="11225" max="11225" width="11.28515625" style="170" bestFit="1" customWidth="1"/>
    <col min="11226" max="11226" width="10.28515625" style="170" bestFit="1" customWidth="1"/>
    <col min="11227" max="11227" width="11.28515625" style="170" bestFit="1" customWidth="1"/>
    <col min="11228" max="11228" width="10.28515625" style="170" bestFit="1" customWidth="1"/>
    <col min="11229" max="11229" width="11.28515625" style="170" bestFit="1" customWidth="1"/>
    <col min="11230" max="11230" width="10.28515625" style="170" bestFit="1" customWidth="1"/>
    <col min="11231" max="11231" width="11.28515625" style="170" bestFit="1" customWidth="1"/>
    <col min="11232" max="11232" width="10.28515625" style="170" bestFit="1" customWidth="1"/>
    <col min="11233" max="11233" width="11.28515625" style="170" bestFit="1" customWidth="1"/>
    <col min="11234" max="11234" width="10.28515625" style="170" bestFit="1" customWidth="1"/>
    <col min="11235" max="11235" width="11.28515625" style="170" bestFit="1" customWidth="1"/>
    <col min="11236" max="11236" width="10.28515625" style="170" bestFit="1" customWidth="1"/>
    <col min="11237" max="11479" width="9.140625" style="170"/>
    <col min="11480" max="11480" width="15.140625" style="170" customWidth="1"/>
    <col min="11481" max="11481" width="11.28515625" style="170" bestFit="1" customWidth="1"/>
    <col min="11482" max="11482" width="10.28515625" style="170" bestFit="1" customWidth="1"/>
    <col min="11483" max="11483" width="11.28515625" style="170" bestFit="1" customWidth="1"/>
    <col min="11484" max="11484" width="10.28515625" style="170" bestFit="1" customWidth="1"/>
    <col min="11485" max="11485" width="11.28515625" style="170" bestFit="1" customWidth="1"/>
    <col min="11486" max="11486" width="10.28515625" style="170" bestFit="1" customWidth="1"/>
    <col min="11487" max="11487" width="11.28515625" style="170" bestFit="1" customWidth="1"/>
    <col min="11488" max="11488" width="10.28515625" style="170" bestFit="1" customWidth="1"/>
    <col min="11489" max="11489" width="11.28515625" style="170" bestFit="1" customWidth="1"/>
    <col min="11490" max="11490" width="10.28515625" style="170" bestFit="1" customWidth="1"/>
    <col min="11491" max="11491" width="11.28515625" style="170" bestFit="1" customWidth="1"/>
    <col min="11492" max="11492" width="10.28515625" style="170" bestFit="1" customWidth="1"/>
    <col min="11493" max="11735" width="9.140625" style="170"/>
    <col min="11736" max="11736" width="15.140625" style="170" customWidth="1"/>
    <col min="11737" max="11737" width="11.28515625" style="170" bestFit="1" customWidth="1"/>
    <col min="11738" max="11738" width="10.28515625" style="170" bestFit="1" customWidth="1"/>
    <col min="11739" max="11739" width="11.28515625" style="170" bestFit="1" customWidth="1"/>
    <col min="11740" max="11740" width="10.28515625" style="170" bestFit="1" customWidth="1"/>
    <col min="11741" max="11741" width="11.28515625" style="170" bestFit="1" customWidth="1"/>
    <col min="11742" max="11742" width="10.28515625" style="170" bestFit="1" customWidth="1"/>
    <col min="11743" max="11743" width="11.28515625" style="170" bestFit="1" customWidth="1"/>
    <col min="11744" max="11744" width="10.28515625" style="170" bestFit="1" customWidth="1"/>
    <col min="11745" max="11745" width="11.28515625" style="170" bestFit="1" customWidth="1"/>
    <col min="11746" max="11746" width="10.28515625" style="170" bestFit="1" customWidth="1"/>
    <col min="11747" max="11747" width="11.28515625" style="170" bestFit="1" customWidth="1"/>
    <col min="11748" max="11748" width="10.28515625" style="170" bestFit="1" customWidth="1"/>
    <col min="11749" max="11991" width="9.140625" style="170"/>
    <col min="11992" max="11992" width="15.140625" style="170" customWidth="1"/>
    <col min="11993" max="11993" width="11.28515625" style="170" bestFit="1" customWidth="1"/>
    <col min="11994" max="11994" width="10.28515625" style="170" bestFit="1" customWidth="1"/>
    <col min="11995" max="11995" width="11.28515625" style="170" bestFit="1" customWidth="1"/>
    <col min="11996" max="11996" width="10.28515625" style="170" bestFit="1" customWidth="1"/>
    <col min="11997" max="11997" width="11.28515625" style="170" bestFit="1" customWidth="1"/>
    <col min="11998" max="11998" width="10.28515625" style="170" bestFit="1" customWidth="1"/>
    <col min="11999" max="11999" width="11.28515625" style="170" bestFit="1" customWidth="1"/>
    <col min="12000" max="12000" width="10.28515625" style="170" bestFit="1" customWidth="1"/>
    <col min="12001" max="12001" width="11.28515625" style="170" bestFit="1" customWidth="1"/>
    <col min="12002" max="12002" width="10.28515625" style="170" bestFit="1" customWidth="1"/>
    <col min="12003" max="12003" width="11.28515625" style="170" bestFit="1" customWidth="1"/>
    <col min="12004" max="12004" width="10.28515625" style="170" bestFit="1" customWidth="1"/>
    <col min="12005" max="12247" width="9.140625" style="170"/>
    <col min="12248" max="12248" width="15.140625" style="170" customWidth="1"/>
    <col min="12249" max="12249" width="11.28515625" style="170" bestFit="1" customWidth="1"/>
    <col min="12250" max="12250" width="10.28515625" style="170" bestFit="1" customWidth="1"/>
    <col min="12251" max="12251" width="11.28515625" style="170" bestFit="1" customWidth="1"/>
    <col min="12252" max="12252" width="10.28515625" style="170" bestFit="1" customWidth="1"/>
    <col min="12253" max="12253" width="11.28515625" style="170" bestFit="1" customWidth="1"/>
    <col min="12254" max="12254" width="10.28515625" style="170" bestFit="1" customWidth="1"/>
    <col min="12255" max="12255" width="11.28515625" style="170" bestFit="1" customWidth="1"/>
    <col min="12256" max="12256" width="10.28515625" style="170" bestFit="1" customWidth="1"/>
    <col min="12257" max="12257" width="11.28515625" style="170" bestFit="1" customWidth="1"/>
    <col min="12258" max="12258" width="10.28515625" style="170" bestFit="1" customWidth="1"/>
    <col min="12259" max="12259" width="11.28515625" style="170" bestFit="1" customWidth="1"/>
    <col min="12260" max="12260" width="10.28515625" style="170" bestFit="1" customWidth="1"/>
    <col min="12261" max="12503" width="9.140625" style="170"/>
    <col min="12504" max="12504" width="15.140625" style="170" customWidth="1"/>
    <col min="12505" max="12505" width="11.28515625" style="170" bestFit="1" customWidth="1"/>
    <col min="12506" max="12506" width="10.28515625" style="170" bestFit="1" customWidth="1"/>
    <col min="12507" max="12507" width="11.28515625" style="170" bestFit="1" customWidth="1"/>
    <col min="12508" max="12508" width="10.28515625" style="170" bestFit="1" customWidth="1"/>
    <col min="12509" max="12509" width="11.28515625" style="170" bestFit="1" customWidth="1"/>
    <col min="12510" max="12510" width="10.28515625" style="170" bestFit="1" customWidth="1"/>
    <col min="12511" max="12511" width="11.28515625" style="170" bestFit="1" customWidth="1"/>
    <col min="12512" max="12512" width="10.28515625" style="170" bestFit="1" customWidth="1"/>
    <col min="12513" max="12513" width="11.28515625" style="170" bestFit="1" customWidth="1"/>
    <col min="12514" max="12514" width="10.28515625" style="170" bestFit="1" customWidth="1"/>
    <col min="12515" max="12515" width="11.28515625" style="170" bestFit="1" customWidth="1"/>
    <col min="12516" max="12516" width="10.28515625" style="170" bestFit="1" customWidth="1"/>
    <col min="12517" max="12759" width="9.140625" style="170"/>
    <col min="12760" max="12760" width="15.140625" style="170" customWidth="1"/>
    <col min="12761" max="12761" width="11.28515625" style="170" bestFit="1" customWidth="1"/>
    <col min="12762" max="12762" width="10.28515625" style="170" bestFit="1" customWidth="1"/>
    <col min="12763" max="12763" width="11.28515625" style="170" bestFit="1" customWidth="1"/>
    <col min="12764" max="12764" width="10.28515625" style="170" bestFit="1" customWidth="1"/>
    <col min="12765" max="12765" width="11.28515625" style="170" bestFit="1" customWidth="1"/>
    <col min="12766" max="12766" width="10.28515625" style="170" bestFit="1" customWidth="1"/>
    <col min="12767" max="12767" width="11.28515625" style="170" bestFit="1" customWidth="1"/>
    <col min="12768" max="12768" width="10.28515625" style="170" bestFit="1" customWidth="1"/>
    <col min="12769" max="12769" width="11.28515625" style="170" bestFit="1" customWidth="1"/>
    <col min="12770" max="12770" width="10.28515625" style="170" bestFit="1" customWidth="1"/>
    <col min="12771" max="12771" width="11.28515625" style="170" bestFit="1" customWidth="1"/>
    <col min="12772" max="12772" width="10.28515625" style="170" bestFit="1" customWidth="1"/>
    <col min="12773" max="13015" width="9.140625" style="170"/>
    <col min="13016" max="13016" width="15.140625" style="170" customWidth="1"/>
    <col min="13017" max="13017" width="11.28515625" style="170" bestFit="1" customWidth="1"/>
    <col min="13018" max="13018" width="10.28515625" style="170" bestFit="1" customWidth="1"/>
    <col min="13019" max="13019" width="11.28515625" style="170" bestFit="1" customWidth="1"/>
    <col min="13020" max="13020" width="10.28515625" style="170" bestFit="1" customWidth="1"/>
    <col min="13021" max="13021" width="11.28515625" style="170" bestFit="1" customWidth="1"/>
    <col min="13022" max="13022" width="10.28515625" style="170" bestFit="1" customWidth="1"/>
    <col min="13023" max="13023" width="11.28515625" style="170" bestFit="1" customWidth="1"/>
    <col min="13024" max="13024" width="10.28515625" style="170" bestFit="1" customWidth="1"/>
    <col min="13025" max="13025" width="11.28515625" style="170" bestFit="1" customWidth="1"/>
    <col min="13026" max="13026" width="10.28515625" style="170" bestFit="1" customWidth="1"/>
    <col min="13027" max="13027" width="11.28515625" style="170" bestFit="1" customWidth="1"/>
    <col min="13028" max="13028" width="10.28515625" style="170" bestFit="1" customWidth="1"/>
    <col min="13029" max="13271" width="9.140625" style="170"/>
    <col min="13272" max="13272" width="15.140625" style="170" customWidth="1"/>
    <col min="13273" max="13273" width="11.28515625" style="170" bestFit="1" customWidth="1"/>
    <col min="13274" max="13274" width="10.28515625" style="170" bestFit="1" customWidth="1"/>
    <col min="13275" max="13275" width="11.28515625" style="170" bestFit="1" customWidth="1"/>
    <col min="13276" max="13276" width="10.28515625" style="170" bestFit="1" customWidth="1"/>
    <col min="13277" max="13277" width="11.28515625" style="170" bestFit="1" customWidth="1"/>
    <col min="13278" max="13278" width="10.28515625" style="170" bestFit="1" customWidth="1"/>
    <col min="13279" max="13279" width="11.28515625" style="170" bestFit="1" customWidth="1"/>
    <col min="13280" max="13280" width="10.28515625" style="170" bestFit="1" customWidth="1"/>
    <col min="13281" max="13281" width="11.28515625" style="170" bestFit="1" customWidth="1"/>
    <col min="13282" max="13282" width="10.28515625" style="170" bestFit="1" customWidth="1"/>
    <col min="13283" max="13283" width="11.28515625" style="170" bestFit="1" customWidth="1"/>
    <col min="13284" max="13284" width="10.28515625" style="170" bestFit="1" customWidth="1"/>
    <col min="13285" max="13527" width="9.140625" style="170"/>
    <col min="13528" max="13528" width="15.140625" style="170" customWidth="1"/>
    <col min="13529" max="13529" width="11.28515625" style="170" bestFit="1" customWidth="1"/>
    <col min="13530" max="13530" width="10.28515625" style="170" bestFit="1" customWidth="1"/>
    <col min="13531" max="13531" width="11.28515625" style="170" bestFit="1" customWidth="1"/>
    <col min="13532" max="13532" width="10.28515625" style="170" bestFit="1" customWidth="1"/>
    <col min="13533" max="13533" width="11.28515625" style="170" bestFit="1" customWidth="1"/>
    <col min="13534" max="13534" width="10.28515625" style="170" bestFit="1" customWidth="1"/>
    <col min="13535" max="13535" width="11.28515625" style="170" bestFit="1" customWidth="1"/>
    <col min="13536" max="13536" width="10.28515625" style="170" bestFit="1" customWidth="1"/>
    <col min="13537" max="13537" width="11.28515625" style="170" bestFit="1" customWidth="1"/>
    <col min="13538" max="13538" width="10.28515625" style="170" bestFit="1" customWidth="1"/>
    <col min="13539" max="13539" width="11.28515625" style="170" bestFit="1" customWidth="1"/>
    <col min="13540" max="13540" width="10.28515625" style="170" bestFit="1" customWidth="1"/>
    <col min="13541" max="13783" width="9.140625" style="170"/>
    <col min="13784" max="13784" width="15.140625" style="170" customWidth="1"/>
    <col min="13785" max="13785" width="11.28515625" style="170" bestFit="1" customWidth="1"/>
    <col min="13786" max="13786" width="10.28515625" style="170" bestFit="1" customWidth="1"/>
    <col min="13787" max="13787" width="11.28515625" style="170" bestFit="1" customWidth="1"/>
    <col min="13788" max="13788" width="10.28515625" style="170" bestFit="1" customWidth="1"/>
    <col min="13789" max="13789" width="11.28515625" style="170" bestFit="1" customWidth="1"/>
    <col min="13790" max="13790" width="10.28515625" style="170" bestFit="1" customWidth="1"/>
    <col min="13791" max="13791" width="11.28515625" style="170" bestFit="1" customWidth="1"/>
    <col min="13792" max="13792" width="10.28515625" style="170" bestFit="1" customWidth="1"/>
    <col min="13793" max="13793" width="11.28515625" style="170" bestFit="1" customWidth="1"/>
    <col min="13794" max="13794" width="10.28515625" style="170" bestFit="1" customWidth="1"/>
    <col min="13795" max="13795" width="11.28515625" style="170" bestFit="1" customWidth="1"/>
    <col min="13796" max="13796" width="10.28515625" style="170" bestFit="1" customWidth="1"/>
    <col min="13797" max="14039" width="9.140625" style="170"/>
    <col min="14040" max="14040" width="15.140625" style="170" customWidth="1"/>
    <col min="14041" max="14041" width="11.28515625" style="170" bestFit="1" customWidth="1"/>
    <col min="14042" max="14042" width="10.28515625" style="170" bestFit="1" customWidth="1"/>
    <col min="14043" max="14043" width="11.28515625" style="170" bestFit="1" customWidth="1"/>
    <col min="14044" max="14044" width="10.28515625" style="170" bestFit="1" customWidth="1"/>
    <col min="14045" max="14045" width="11.28515625" style="170" bestFit="1" customWidth="1"/>
    <col min="14046" max="14046" width="10.28515625" style="170" bestFit="1" customWidth="1"/>
    <col min="14047" max="14047" width="11.28515625" style="170" bestFit="1" customWidth="1"/>
    <col min="14048" max="14048" width="10.28515625" style="170" bestFit="1" customWidth="1"/>
    <col min="14049" max="14049" width="11.28515625" style="170" bestFit="1" customWidth="1"/>
    <col min="14050" max="14050" width="10.28515625" style="170" bestFit="1" customWidth="1"/>
    <col min="14051" max="14051" width="11.28515625" style="170" bestFit="1" customWidth="1"/>
    <col min="14052" max="14052" width="10.28515625" style="170" bestFit="1" customWidth="1"/>
    <col min="14053" max="14295" width="9.140625" style="170"/>
    <col min="14296" max="14296" width="15.140625" style="170" customWidth="1"/>
    <col min="14297" max="14297" width="11.28515625" style="170" bestFit="1" customWidth="1"/>
    <col min="14298" max="14298" width="10.28515625" style="170" bestFit="1" customWidth="1"/>
    <col min="14299" max="14299" width="11.28515625" style="170" bestFit="1" customWidth="1"/>
    <col min="14300" max="14300" width="10.28515625" style="170" bestFit="1" customWidth="1"/>
    <col min="14301" max="14301" width="11.28515625" style="170" bestFit="1" customWidth="1"/>
    <col min="14302" max="14302" width="10.28515625" style="170" bestFit="1" customWidth="1"/>
    <col min="14303" max="14303" width="11.28515625" style="170" bestFit="1" customWidth="1"/>
    <col min="14304" max="14304" width="10.28515625" style="170" bestFit="1" customWidth="1"/>
    <col min="14305" max="14305" width="11.28515625" style="170" bestFit="1" customWidth="1"/>
    <col min="14306" max="14306" width="10.28515625" style="170" bestFit="1" customWidth="1"/>
    <col min="14307" max="14307" width="11.28515625" style="170" bestFit="1" customWidth="1"/>
    <col min="14308" max="14308" width="10.28515625" style="170" bestFit="1" customWidth="1"/>
    <col min="14309" max="14551" width="9.140625" style="170"/>
    <col min="14552" max="14552" width="15.140625" style="170" customWidth="1"/>
    <col min="14553" max="14553" width="11.28515625" style="170" bestFit="1" customWidth="1"/>
    <col min="14554" max="14554" width="10.28515625" style="170" bestFit="1" customWidth="1"/>
    <col min="14555" max="14555" width="11.28515625" style="170" bestFit="1" customWidth="1"/>
    <col min="14556" max="14556" width="10.28515625" style="170" bestFit="1" customWidth="1"/>
    <col min="14557" max="14557" width="11.28515625" style="170" bestFit="1" customWidth="1"/>
    <col min="14558" max="14558" width="10.28515625" style="170" bestFit="1" customWidth="1"/>
    <col min="14559" max="14559" width="11.28515625" style="170" bestFit="1" customWidth="1"/>
    <col min="14560" max="14560" width="10.28515625" style="170" bestFit="1" customWidth="1"/>
    <col min="14561" max="14561" width="11.28515625" style="170" bestFit="1" customWidth="1"/>
    <col min="14562" max="14562" width="10.28515625" style="170" bestFit="1" customWidth="1"/>
    <col min="14563" max="14563" width="11.28515625" style="170" bestFit="1" customWidth="1"/>
    <col min="14564" max="14564" width="10.28515625" style="170" bestFit="1" customWidth="1"/>
    <col min="14565" max="14807" width="9.140625" style="170"/>
    <col min="14808" max="14808" width="15.140625" style="170" customWidth="1"/>
    <col min="14809" max="14809" width="11.28515625" style="170" bestFit="1" customWidth="1"/>
    <col min="14810" max="14810" width="10.28515625" style="170" bestFit="1" customWidth="1"/>
    <col min="14811" max="14811" width="11.28515625" style="170" bestFit="1" customWidth="1"/>
    <col min="14812" max="14812" width="10.28515625" style="170" bestFit="1" customWidth="1"/>
    <col min="14813" max="14813" width="11.28515625" style="170" bestFit="1" customWidth="1"/>
    <col min="14814" max="14814" width="10.28515625" style="170" bestFit="1" customWidth="1"/>
    <col min="14815" max="14815" width="11.28515625" style="170" bestFit="1" customWidth="1"/>
    <col min="14816" max="14816" width="10.28515625" style="170" bestFit="1" customWidth="1"/>
    <col min="14817" max="14817" width="11.28515625" style="170" bestFit="1" customWidth="1"/>
    <col min="14818" max="14818" width="10.28515625" style="170" bestFit="1" customWidth="1"/>
    <col min="14819" max="14819" width="11.28515625" style="170" bestFit="1" customWidth="1"/>
    <col min="14820" max="14820" width="10.28515625" style="170" bestFit="1" customWidth="1"/>
    <col min="14821" max="15063" width="9.140625" style="170"/>
    <col min="15064" max="15064" width="15.140625" style="170" customWidth="1"/>
    <col min="15065" max="15065" width="11.28515625" style="170" bestFit="1" customWidth="1"/>
    <col min="15066" max="15066" width="10.28515625" style="170" bestFit="1" customWidth="1"/>
    <col min="15067" max="15067" width="11.28515625" style="170" bestFit="1" customWidth="1"/>
    <col min="15068" max="15068" width="10.28515625" style="170" bestFit="1" customWidth="1"/>
    <col min="15069" max="15069" width="11.28515625" style="170" bestFit="1" customWidth="1"/>
    <col min="15070" max="15070" width="10.28515625" style="170" bestFit="1" customWidth="1"/>
    <col min="15071" max="15071" width="11.28515625" style="170" bestFit="1" customWidth="1"/>
    <col min="15072" max="15072" width="10.28515625" style="170" bestFit="1" customWidth="1"/>
    <col min="15073" max="15073" width="11.28515625" style="170" bestFit="1" customWidth="1"/>
    <col min="15074" max="15074" width="10.28515625" style="170" bestFit="1" customWidth="1"/>
    <col min="15075" max="15075" width="11.28515625" style="170" bestFit="1" customWidth="1"/>
    <col min="15076" max="15076" width="10.28515625" style="170" bestFit="1" customWidth="1"/>
    <col min="15077" max="15319" width="9.140625" style="170"/>
    <col min="15320" max="15320" width="15.140625" style="170" customWidth="1"/>
    <col min="15321" max="15321" width="11.28515625" style="170" bestFit="1" customWidth="1"/>
    <col min="15322" max="15322" width="10.28515625" style="170" bestFit="1" customWidth="1"/>
    <col min="15323" max="15323" width="11.28515625" style="170" bestFit="1" customWidth="1"/>
    <col min="15324" max="15324" width="10.28515625" style="170" bestFit="1" customWidth="1"/>
    <col min="15325" max="15325" width="11.28515625" style="170" bestFit="1" customWidth="1"/>
    <col min="15326" max="15326" width="10.28515625" style="170" bestFit="1" customWidth="1"/>
    <col min="15327" max="15327" width="11.28515625" style="170" bestFit="1" customWidth="1"/>
    <col min="15328" max="15328" width="10.28515625" style="170" bestFit="1" customWidth="1"/>
    <col min="15329" max="15329" width="11.28515625" style="170" bestFit="1" customWidth="1"/>
    <col min="15330" max="15330" width="10.28515625" style="170" bestFit="1" customWidth="1"/>
    <col min="15331" max="15331" width="11.28515625" style="170" bestFit="1" customWidth="1"/>
    <col min="15332" max="15332" width="10.28515625" style="170" bestFit="1" customWidth="1"/>
    <col min="15333" max="15575" width="9.140625" style="170"/>
    <col min="15576" max="15576" width="15.140625" style="170" customWidth="1"/>
    <col min="15577" max="15577" width="11.28515625" style="170" bestFit="1" customWidth="1"/>
    <col min="15578" max="15578" width="10.28515625" style="170" bestFit="1" customWidth="1"/>
    <col min="15579" max="15579" width="11.28515625" style="170" bestFit="1" customWidth="1"/>
    <col min="15580" max="15580" width="10.28515625" style="170" bestFit="1" customWidth="1"/>
    <col min="15581" max="15581" width="11.28515625" style="170" bestFit="1" customWidth="1"/>
    <col min="15582" max="15582" width="10.28515625" style="170" bestFit="1" customWidth="1"/>
    <col min="15583" max="15583" width="11.28515625" style="170" bestFit="1" customWidth="1"/>
    <col min="15584" max="15584" width="10.28515625" style="170" bestFit="1" customWidth="1"/>
    <col min="15585" max="15585" width="11.28515625" style="170" bestFit="1" customWidth="1"/>
    <col min="15586" max="15586" width="10.28515625" style="170" bestFit="1" customWidth="1"/>
    <col min="15587" max="15587" width="11.28515625" style="170" bestFit="1" customWidth="1"/>
    <col min="15588" max="15588" width="10.28515625" style="170" bestFit="1" customWidth="1"/>
    <col min="15589" max="15831" width="9.140625" style="170"/>
    <col min="15832" max="15832" width="15.140625" style="170" customWidth="1"/>
    <col min="15833" max="15833" width="11.28515625" style="170" bestFit="1" customWidth="1"/>
    <col min="15834" max="15834" width="10.28515625" style="170" bestFit="1" customWidth="1"/>
    <col min="15835" max="15835" width="11.28515625" style="170" bestFit="1" customWidth="1"/>
    <col min="15836" max="15836" width="10.28515625" style="170" bestFit="1" customWidth="1"/>
    <col min="15837" max="15837" width="11.28515625" style="170" bestFit="1" customWidth="1"/>
    <col min="15838" max="15838" width="10.28515625" style="170" bestFit="1" customWidth="1"/>
    <col min="15839" max="15839" width="11.28515625" style="170" bestFit="1" customWidth="1"/>
    <col min="15840" max="15840" width="10.28515625" style="170" bestFit="1" customWidth="1"/>
    <col min="15841" max="15841" width="11.28515625" style="170" bestFit="1" customWidth="1"/>
    <col min="15842" max="15842" width="10.28515625" style="170" bestFit="1" customWidth="1"/>
    <col min="15843" max="15843" width="11.28515625" style="170" bestFit="1" customWidth="1"/>
    <col min="15844" max="15844" width="10.28515625" style="170" bestFit="1" customWidth="1"/>
    <col min="15845" max="16087" width="9.140625" style="170"/>
    <col min="16088" max="16088" width="15.140625" style="170" customWidth="1"/>
    <col min="16089" max="16089" width="11.28515625" style="170" bestFit="1" customWidth="1"/>
    <col min="16090" max="16090" width="10.28515625" style="170" bestFit="1" customWidth="1"/>
    <col min="16091" max="16091" width="11.28515625" style="170" bestFit="1" customWidth="1"/>
    <col min="16092" max="16092" width="10.28515625" style="170" bestFit="1" customWidth="1"/>
    <col min="16093" max="16093" width="11.28515625" style="170" bestFit="1" customWidth="1"/>
    <col min="16094" max="16094" width="10.28515625" style="170" bestFit="1" customWidth="1"/>
    <col min="16095" max="16095" width="11.28515625" style="170" bestFit="1" customWidth="1"/>
    <col min="16096" max="16096" width="10.28515625" style="170" bestFit="1" customWidth="1"/>
    <col min="16097" max="16097" width="11.28515625" style="170" bestFit="1" customWidth="1"/>
    <col min="16098" max="16098" width="10.28515625" style="170" bestFit="1" customWidth="1"/>
    <col min="16099" max="16099" width="11.28515625" style="170" bestFit="1" customWidth="1"/>
    <col min="16100" max="16100" width="10.28515625" style="170" bestFit="1" customWidth="1"/>
    <col min="16101" max="16384" width="9.140625" style="170"/>
  </cols>
  <sheetData>
    <row r="1" spans="1:20" ht="20.100000000000001" customHeight="1" x14ac:dyDescent="0.25">
      <c r="A1" s="169" t="s">
        <v>120</v>
      </c>
      <c r="B1" s="169"/>
      <c r="C1" s="169"/>
      <c r="D1" s="169"/>
      <c r="E1" s="169"/>
      <c r="F1" s="169"/>
      <c r="G1" s="169"/>
      <c r="H1" s="169"/>
      <c r="I1" s="169"/>
      <c r="J1" s="169"/>
      <c r="K1" s="169"/>
      <c r="L1" s="169"/>
      <c r="M1" s="169"/>
      <c r="N1" s="169"/>
      <c r="O1" s="169"/>
      <c r="P1" s="169"/>
      <c r="Q1" s="169"/>
      <c r="R1" s="169"/>
    </row>
    <row r="2" spans="1:20" ht="20.100000000000001" customHeight="1" x14ac:dyDescent="0.25">
      <c r="A2" s="171"/>
      <c r="B2" s="171"/>
      <c r="C2" s="171"/>
      <c r="D2" s="171"/>
      <c r="E2" s="171"/>
      <c r="F2" s="171"/>
      <c r="G2" s="171"/>
      <c r="H2" s="171"/>
      <c r="I2" s="171"/>
      <c r="J2" s="171"/>
      <c r="K2" s="171"/>
      <c r="L2" s="171"/>
      <c r="M2" s="171"/>
      <c r="N2" s="171"/>
      <c r="O2" s="171"/>
      <c r="P2" s="171"/>
      <c r="Q2" s="171"/>
      <c r="R2" s="171"/>
    </row>
    <row r="3" spans="1:20" ht="20.100000000000001" customHeight="1" thickBot="1" x14ac:dyDescent="0.3">
      <c r="A3" s="171"/>
      <c r="B3" s="171"/>
      <c r="C3" s="171"/>
      <c r="D3" s="171"/>
      <c r="E3" s="171"/>
      <c r="F3" s="171"/>
      <c r="G3" s="171"/>
      <c r="H3" s="171"/>
      <c r="I3" s="171"/>
      <c r="J3" s="171"/>
      <c r="K3" s="171"/>
      <c r="L3" s="171"/>
      <c r="M3" s="171"/>
      <c r="N3" s="171"/>
      <c r="O3" s="171"/>
      <c r="P3" s="171"/>
      <c r="Q3" s="171"/>
      <c r="R3" s="171"/>
    </row>
    <row r="4" spans="1:20" ht="20.100000000000001" customHeight="1" thickBot="1" x14ac:dyDescent="0.3">
      <c r="A4" s="172"/>
      <c r="B4" s="173" t="s">
        <v>115</v>
      </c>
      <c r="C4" s="173"/>
      <c r="D4" s="173"/>
      <c r="E4" s="173"/>
      <c r="F4" s="173"/>
      <c r="G4" s="173"/>
      <c r="H4" s="173"/>
      <c r="I4" s="173"/>
      <c r="J4" s="173"/>
      <c r="K4" s="173"/>
      <c r="L4" s="173"/>
      <c r="M4" s="173"/>
      <c r="N4" s="173"/>
      <c r="O4" s="173"/>
      <c r="P4" s="173"/>
      <c r="Q4" s="173"/>
      <c r="R4" s="173"/>
      <c r="S4" s="174"/>
      <c r="T4" s="175"/>
    </row>
    <row r="5" spans="1:20" ht="20.100000000000001" customHeight="1" thickTop="1" thickBot="1" x14ac:dyDescent="0.3">
      <c r="A5" s="176"/>
      <c r="B5" s="177" t="s">
        <v>0</v>
      </c>
      <c r="C5" s="177" t="s">
        <v>1</v>
      </c>
      <c r="D5" s="177" t="s">
        <v>2</v>
      </c>
      <c r="E5" s="177" t="s">
        <v>3</v>
      </c>
      <c r="F5" s="177" t="s">
        <v>4</v>
      </c>
      <c r="G5" s="177" t="s">
        <v>5</v>
      </c>
      <c r="H5" s="177" t="s">
        <v>6</v>
      </c>
      <c r="I5" s="177" t="s">
        <v>7</v>
      </c>
      <c r="J5" s="177" t="s">
        <v>8</v>
      </c>
      <c r="K5" s="177" t="s">
        <v>9</v>
      </c>
      <c r="L5" s="177" t="s">
        <v>69</v>
      </c>
      <c r="M5" s="177" t="s">
        <v>89</v>
      </c>
      <c r="N5" s="177" t="s">
        <v>90</v>
      </c>
      <c r="O5" s="177" t="s">
        <v>94</v>
      </c>
      <c r="P5" s="177" t="s">
        <v>98</v>
      </c>
      <c r="Q5" s="177" t="s">
        <v>101</v>
      </c>
      <c r="R5" s="177" t="s">
        <v>112</v>
      </c>
      <c r="S5" s="177" t="s">
        <v>118</v>
      </c>
      <c r="T5" s="178" t="s">
        <v>119</v>
      </c>
    </row>
    <row r="6" spans="1:20" ht="20.100000000000001" customHeight="1" thickTop="1" x14ac:dyDescent="0.25">
      <c r="A6" s="176" t="s">
        <v>17</v>
      </c>
      <c r="B6" s="179"/>
      <c r="C6" s="179"/>
      <c r="D6" s="179"/>
      <c r="E6" s="179"/>
      <c r="F6" s="179"/>
      <c r="G6" s="179"/>
      <c r="H6" s="179"/>
      <c r="I6" s="179"/>
      <c r="J6" s="179"/>
      <c r="K6" s="179">
        <f t="shared" ref="K6:T15" si="0">K102+K198</f>
        <v>1164</v>
      </c>
      <c r="L6" s="179">
        <f t="shared" si="0"/>
        <v>1188</v>
      </c>
      <c r="M6" s="179">
        <f t="shared" si="0"/>
        <v>1232</v>
      </c>
      <c r="N6" s="179">
        <f t="shared" si="0"/>
        <v>1439</v>
      </c>
      <c r="O6" s="179">
        <f t="shared" si="0"/>
        <v>1558</v>
      </c>
      <c r="P6" s="179">
        <f t="shared" si="0"/>
        <v>1533</v>
      </c>
      <c r="Q6" s="179">
        <f t="shared" si="0"/>
        <v>1415</v>
      </c>
      <c r="R6" s="179">
        <f t="shared" si="0"/>
        <v>1307</v>
      </c>
      <c r="S6" s="180">
        <f t="shared" si="0"/>
        <v>1228</v>
      </c>
      <c r="T6" s="181">
        <f t="shared" si="0"/>
        <v>1232</v>
      </c>
    </row>
    <row r="7" spans="1:20" ht="20.100000000000001" customHeight="1" x14ac:dyDescent="0.25">
      <c r="A7" s="176" t="s">
        <v>18</v>
      </c>
      <c r="B7" s="179">
        <f t="shared" ref="B7:J7" si="1">B103+B199</f>
        <v>11269</v>
      </c>
      <c r="C7" s="179">
        <f t="shared" si="1"/>
        <v>11924</v>
      </c>
      <c r="D7" s="179">
        <f t="shared" si="1"/>
        <v>13130</v>
      </c>
      <c r="E7" s="179">
        <f t="shared" si="1"/>
        <v>15523</v>
      </c>
      <c r="F7" s="179">
        <f t="shared" si="1"/>
        <v>16597</v>
      </c>
      <c r="G7" s="179">
        <f t="shared" si="1"/>
        <v>17406</v>
      </c>
      <c r="H7" s="179">
        <f t="shared" si="1"/>
        <v>17453</v>
      </c>
      <c r="I7" s="179">
        <f t="shared" si="1"/>
        <v>17005</v>
      </c>
      <c r="J7" s="179">
        <f t="shared" si="1"/>
        <v>16417</v>
      </c>
      <c r="K7" s="179">
        <f t="shared" si="0"/>
        <v>17128</v>
      </c>
      <c r="L7" s="179">
        <f t="shared" si="0"/>
        <v>17625</v>
      </c>
      <c r="M7" s="179">
        <f t="shared" si="0"/>
        <v>18008</v>
      </c>
      <c r="N7" s="179">
        <f t="shared" si="0"/>
        <v>18355</v>
      </c>
      <c r="O7" s="179">
        <f t="shared" si="0"/>
        <v>18525</v>
      </c>
      <c r="P7" s="179">
        <f t="shared" si="0"/>
        <v>18568</v>
      </c>
      <c r="Q7" s="179">
        <f t="shared" si="0"/>
        <v>18294</v>
      </c>
      <c r="R7" s="179">
        <f t="shared" si="0"/>
        <v>18411</v>
      </c>
      <c r="S7" s="179">
        <f t="shared" ref="S7:T7" si="2">S103+S199</f>
        <v>18484</v>
      </c>
      <c r="T7" s="181">
        <f t="shared" si="2"/>
        <v>18721</v>
      </c>
    </row>
    <row r="8" spans="1:20" ht="20.100000000000001" customHeight="1" x14ac:dyDescent="0.25">
      <c r="A8" s="176" t="s">
        <v>19</v>
      </c>
      <c r="B8" s="179">
        <f t="shared" ref="B8:J8" si="3">B104+B200</f>
        <v>17531</v>
      </c>
      <c r="C8" s="179">
        <f t="shared" si="3"/>
        <v>18464</v>
      </c>
      <c r="D8" s="179">
        <f t="shared" si="3"/>
        <v>20455</v>
      </c>
      <c r="E8" s="179">
        <f t="shared" si="3"/>
        <v>22535</v>
      </c>
      <c r="F8" s="179">
        <f t="shared" si="3"/>
        <v>23583</v>
      </c>
      <c r="G8" s="179">
        <f t="shared" si="3"/>
        <v>23835</v>
      </c>
      <c r="H8" s="179">
        <f t="shared" si="3"/>
        <v>24082</v>
      </c>
      <c r="I8" s="179">
        <f t="shared" si="3"/>
        <v>24256</v>
      </c>
      <c r="J8" s="179">
        <f t="shared" si="3"/>
        <v>24284</v>
      </c>
      <c r="K8" s="179">
        <f t="shared" si="0"/>
        <v>25256</v>
      </c>
      <c r="L8" s="179">
        <f t="shared" si="0"/>
        <v>25888</v>
      </c>
      <c r="M8" s="179">
        <f t="shared" si="0"/>
        <v>26770</v>
      </c>
      <c r="N8" s="179">
        <f t="shared" si="0"/>
        <v>27391</v>
      </c>
      <c r="O8" s="179">
        <f t="shared" si="0"/>
        <v>28108</v>
      </c>
      <c r="P8" s="179">
        <f t="shared" si="0"/>
        <v>28591</v>
      </c>
      <c r="Q8" s="179">
        <f t="shared" si="0"/>
        <v>29211</v>
      </c>
      <c r="R8" s="179">
        <f t="shared" si="0"/>
        <v>30010</v>
      </c>
      <c r="S8" s="179">
        <f t="shared" ref="S8:T8" si="4">S104+S200</f>
        <v>30887</v>
      </c>
      <c r="T8" s="181">
        <f t="shared" si="4"/>
        <v>31259</v>
      </c>
    </row>
    <row r="9" spans="1:20" ht="20.100000000000001" customHeight="1" x14ac:dyDescent="0.25">
      <c r="A9" s="176" t="s">
        <v>20</v>
      </c>
      <c r="B9" s="179">
        <f t="shared" ref="B9:J9" si="5">B105+B201</f>
        <v>15323</v>
      </c>
      <c r="C9" s="179">
        <f t="shared" si="5"/>
        <v>15945</v>
      </c>
      <c r="D9" s="179">
        <f t="shared" si="5"/>
        <v>17029</v>
      </c>
      <c r="E9" s="179">
        <f t="shared" si="5"/>
        <v>19096</v>
      </c>
      <c r="F9" s="179">
        <f t="shared" si="5"/>
        <v>20120</v>
      </c>
      <c r="G9" s="179">
        <f t="shared" si="5"/>
        <v>20622</v>
      </c>
      <c r="H9" s="179">
        <f t="shared" si="5"/>
        <v>21922</v>
      </c>
      <c r="I9" s="179">
        <f t="shared" si="5"/>
        <v>22362</v>
      </c>
      <c r="J9" s="179">
        <f t="shared" si="5"/>
        <v>23114</v>
      </c>
      <c r="K9" s="179">
        <f t="shared" si="0"/>
        <v>24844</v>
      </c>
      <c r="L9" s="179">
        <f t="shared" si="0"/>
        <v>26354</v>
      </c>
      <c r="M9" s="179">
        <f t="shared" si="0"/>
        <v>27505</v>
      </c>
      <c r="N9" s="179">
        <f t="shared" si="0"/>
        <v>27786</v>
      </c>
      <c r="O9" s="179">
        <f t="shared" si="0"/>
        <v>27976</v>
      </c>
      <c r="P9" s="179">
        <f t="shared" si="0"/>
        <v>28192</v>
      </c>
      <c r="Q9" s="179">
        <f t="shared" si="0"/>
        <v>28674</v>
      </c>
      <c r="R9" s="179">
        <f t="shared" si="0"/>
        <v>29614</v>
      </c>
      <c r="S9" s="179">
        <f t="shared" ref="S9:T9" si="6">S105+S201</f>
        <v>29900</v>
      </c>
      <c r="T9" s="181">
        <f t="shared" si="6"/>
        <v>30034</v>
      </c>
    </row>
    <row r="10" spans="1:20" ht="20.100000000000001" customHeight="1" x14ac:dyDescent="0.25">
      <c r="A10" s="176" t="s">
        <v>21</v>
      </c>
      <c r="B10" s="179">
        <f t="shared" ref="B10:J10" si="7">B106+B202</f>
        <v>6195</v>
      </c>
      <c r="C10" s="179">
        <f t="shared" si="7"/>
        <v>6140</v>
      </c>
      <c r="D10" s="179">
        <f t="shared" si="7"/>
        <v>6525</v>
      </c>
      <c r="E10" s="179">
        <f t="shared" si="7"/>
        <v>7304</v>
      </c>
      <c r="F10" s="179">
        <f t="shared" si="7"/>
        <v>7579</v>
      </c>
      <c r="G10" s="179">
        <f t="shared" si="7"/>
        <v>7535</v>
      </c>
      <c r="H10" s="179">
        <f t="shared" si="7"/>
        <v>7596</v>
      </c>
      <c r="I10" s="179">
        <f t="shared" si="7"/>
        <v>7837</v>
      </c>
      <c r="J10" s="179">
        <f t="shared" si="7"/>
        <v>7671</v>
      </c>
      <c r="K10" s="179">
        <f t="shared" si="0"/>
        <v>8190</v>
      </c>
      <c r="L10" s="179">
        <f t="shared" si="0"/>
        <v>8602</v>
      </c>
      <c r="M10" s="179">
        <f t="shared" si="0"/>
        <v>8681</v>
      </c>
      <c r="N10" s="179">
        <f t="shared" si="0"/>
        <v>8670</v>
      </c>
      <c r="O10" s="179">
        <f t="shared" si="0"/>
        <v>8579</v>
      </c>
      <c r="P10" s="179">
        <f t="shared" si="0"/>
        <v>8526</v>
      </c>
      <c r="Q10" s="179">
        <f t="shared" si="0"/>
        <v>8058</v>
      </c>
      <c r="R10" s="179">
        <f t="shared" si="0"/>
        <v>8284</v>
      </c>
      <c r="S10" s="179">
        <f t="shared" ref="S10:T10" si="8">S106+S202</f>
        <v>8203</v>
      </c>
      <c r="T10" s="181">
        <f t="shared" si="8"/>
        <v>8470</v>
      </c>
    </row>
    <row r="11" spans="1:20" ht="20.100000000000001" customHeight="1" x14ac:dyDescent="0.25">
      <c r="A11" s="176" t="s">
        <v>22</v>
      </c>
      <c r="B11" s="179">
        <f t="shared" ref="B11:J11" si="9">B107+B203</f>
        <v>5816</v>
      </c>
      <c r="C11" s="179">
        <f t="shared" si="9"/>
        <v>5969</v>
      </c>
      <c r="D11" s="179">
        <f t="shared" si="9"/>
        <v>6306</v>
      </c>
      <c r="E11" s="179">
        <f t="shared" si="9"/>
        <v>7625</v>
      </c>
      <c r="F11" s="179">
        <f t="shared" si="9"/>
        <v>8209</v>
      </c>
      <c r="G11" s="179">
        <f t="shared" si="9"/>
        <v>8657</v>
      </c>
      <c r="H11" s="179">
        <f t="shared" si="9"/>
        <v>9100</v>
      </c>
      <c r="I11" s="179">
        <f t="shared" si="9"/>
        <v>8792</v>
      </c>
      <c r="J11" s="179">
        <f t="shared" si="9"/>
        <v>8632</v>
      </c>
      <c r="K11" s="179">
        <f t="shared" si="0"/>
        <v>8943</v>
      </c>
      <c r="L11" s="179">
        <f t="shared" si="0"/>
        <v>9246</v>
      </c>
      <c r="M11" s="179">
        <f t="shared" si="0"/>
        <v>9400</v>
      </c>
      <c r="N11" s="179">
        <f t="shared" si="0"/>
        <v>9342</v>
      </c>
      <c r="O11" s="179">
        <f t="shared" si="0"/>
        <v>9154</v>
      </c>
      <c r="P11" s="179">
        <v>9180</v>
      </c>
      <c r="Q11" s="179">
        <v>9430</v>
      </c>
      <c r="R11" s="179">
        <f t="shared" si="0"/>
        <v>9602</v>
      </c>
      <c r="S11" s="179">
        <f t="shared" ref="S11:T11" si="10">S107+S203</f>
        <v>9044</v>
      </c>
      <c r="T11" s="181">
        <f t="shared" si="10"/>
        <v>8840</v>
      </c>
    </row>
    <row r="12" spans="1:20" ht="20.100000000000001" customHeight="1" x14ac:dyDescent="0.25">
      <c r="A12" s="176" t="s">
        <v>50</v>
      </c>
      <c r="B12" s="179">
        <f t="shared" ref="B12:J12" si="11">B108+B204</f>
        <v>606</v>
      </c>
      <c r="C12" s="179">
        <f t="shared" si="11"/>
        <v>656</v>
      </c>
      <c r="D12" s="179">
        <f t="shared" si="11"/>
        <v>822</v>
      </c>
      <c r="E12" s="179">
        <f t="shared" si="11"/>
        <v>908</v>
      </c>
      <c r="F12" s="179">
        <f t="shared" si="11"/>
        <v>1004</v>
      </c>
      <c r="G12" s="179">
        <f t="shared" si="11"/>
        <v>1016</v>
      </c>
      <c r="H12" s="179">
        <f t="shared" si="11"/>
        <v>1066</v>
      </c>
      <c r="I12" s="179">
        <f t="shared" si="11"/>
        <v>1082</v>
      </c>
      <c r="J12" s="179">
        <f t="shared" si="11"/>
        <v>984</v>
      </c>
      <c r="K12" s="179">
        <f t="shared" si="0"/>
        <v>0</v>
      </c>
      <c r="L12" s="179">
        <f t="shared" si="0"/>
        <v>0</v>
      </c>
      <c r="M12" s="179">
        <f t="shared" si="0"/>
        <v>0</v>
      </c>
      <c r="N12" s="179">
        <f t="shared" si="0"/>
        <v>0</v>
      </c>
      <c r="O12" s="179">
        <f t="shared" si="0"/>
        <v>0</v>
      </c>
      <c r="P12" s="179">
        <f t="shared" si="0"/>
        <v>0</v>
      </c>
      <c r="Q12" s="179">
        <f t="shared" si="0"/>
        <v>0</v>
      </c>
      <c r="R12" s="179">
        <f t="shared" si="0"/>
        <v>0</v>
      </c>
      <c r="S12" s="179">
        <f t="shared" ref="S12:T12" si="12">S108+S204</f>
        <v>0</v>
      </c>
      <c r="T12" s="181">
        <f t="shared" si="12"/>
        <v>0</v>
      </c>
    </row>
    <row r="13" spans="1:20" ht="20.100000000000001" customHeight="1" x14ac:dyDescent="0.25">
      <c r="A13" s="176" t="s">
        <v>51</v>
      </c>
      <c r="B13" s="179">
        <f t="shared" ref="B13:J13" si="13">B109+B205</f>
        <v>168</v>
      </c>
      <c r="C13" s="179">
        <f t="shared" si="13"/>
        <v>171</v>
      </c>
      <c r="D13" s="179">
        <f t="shared" si="13"/>
        <v>192</v>
      </c>
      <c r="E13" s="179">
        <f t="shared" si="13"/>
        <v>218</v>
      </c>
      <c r="F13" s="179">
        <f t="shared" si="13"/>
        <v>192</v>
      </c>
      <c r="G13" s="179">
        <f t="shared" si="13"/>
        <v>189</v>
      </c>
      <c r="H13" s="179">
        <f t="shared" si="13"/>
        <v>170</v>
      </c>
      <c r="I13" s="179">
        <f t="shared" si="13"/>
        <v>158</v>
      </c>
      <c r="J13" s="179">
        <f t="shared" si="13"/>
        <v>164</v>
      </c>
      <c r="K13" s="179">
        <f t="shared" si="0"/>
        <v>160</v>
      </c>
      <c r="L13" s="179">
        <f t="shared" si="0"/>
        <v>155</v>
      </c>
      <c r="M13" s="179">
        <f t="shared" si="0"/>
        <v>157</v>
      </c>
      <c r="N13" s="179">
        <f t="shared" si="0"/>
        <v>161</v>
      </c>
      <c r="O13" s="179">
        <f t="shared" si="0"/>
        <v>133</v>
      </c>
      <c r="P13" s="179">
        <v>114</v>
      </c>
      <c r="Q13" s="179">
        <v>126</v>
      </c>
      <c r="R13" s="179">
        <f t="shared" si="0"/>
        <v>139</v>
      </c>
      <c r="S13" s="179">
        <f t="shared" ref="S13:T13" si="14">S109+S205</f>
        <v>142</v>
      </c>
      <c r="T13" s="181">
        <f t="shared" si="14"/>
        <v>165</v>
      </c>
    </row>
    <row r="14" spans="1:20" ht="20.100000000000001" customHeight="1" x14ac:dyDescent="0.25">
      <c r="A14" s="176" t="s">
        <v>23</v>
      </c>
      <c r="B14" s="179">
        <f t="shared" ref="B14:J14" si="15">B110+B206</f>
        <v>17187</v>
      </c>
      <c r="C14" s="179">
        <f t="shared" si="15"/>
        <v>18451</v>
      </c>
      <c r="D14" s="179">
        <f t="shared" si="15"/>
        <v>20056</v>
      </c>
      <c r="E14" s="179">
        <f t="shared" si="15"/>
        <v>22064</v>
      </c>
      <c r="F14" s="179">
        <f t="shared" si="15"/>
        <v>23234</v>
      </c>
      <c r="G14" s="179">
        <f t="shared" si="15"/>
        <v>24664</v>
      </c>
      <c r="H14" s="179">
        <f t="shared" si="15"/>
        <v>25446</v>
      </c>
      <c r="I14" s="179">
        <f t="shared" si="15"/>
        <v>26151</v>
      </c>
      <c r="J14" s="179">
        <f t="shared" si="15"/>
        <v>26767</v>
      </c>
      <c r="K14" s="179">
        <f t="shared" si="0"/>
        <v>27939</v>
      </c>
      <c r="L14" s="179">
        <f t="shared" si="0"/>
        <v>28717</v>
      </c>
      <c r="M14" s="179">
        <f t="shared" si="0"/>
        <v>29222</v>
      </c>
      <c r="N14" s="179">
        <f t="shared" si="0"/>
        <v>29735</v>
      </c>
      <c r="O14" s="179">
        <f t="shared" si="0"/>
        <v>30113</v>
      </c>
      <c r="P14" s="179">
        <f t="shared" si="0"/>
        <v>30509</v>
      </c>
      <c r="Q14" s="179">
        <f t="shared" si="0"/>
        <v>30283</v>
      </c>
      <c r="R14" s="179">
        <f t="shared" si="0"/>
        <v>31746</v>
      </c>
      <c r="S14" s="179">
        <f t="shared" ref="S14:T14" si="16">S110+S206</f>
        <v>32404</v>
      </c>
      <c r="T14" s="181">
        <f t="shared" si="16"/>
        <v>33746</v>
      </c>
    </row>
    <row r="15" spans="1:20" ht="20.100000000000001" customHeight="1" x14ac:dyDescent="0.25">
      <c r="A15" s="176" t="s">
        <v>24</v>
      </c>
      <c r="B15" s="179">
        <f t="shared" ref="B15:J15" si="17">B111+B207</f>
        <v>3729</v>
      </c>
      <c r="C15" s="179">
        <f t="shared" si="17"/>
        <v>4101</v>
      </c>
      <c r="D15" s="179">
        <f t="shared" si="17"/>
        <v>4603</v>
      </c>
      <c r="E15" s="179">
        <f t="shared" si="17"/>
        <v>5478</v>
      </c>
      <c r="F15" s="179">
        <f t="shared" si="17"/>
        <v>5906</v>
      </c>
      <c r="G15" s="179">
        <f t="shared" si="17"/>
        <v>6659</v>
      </c>
      <c r="H15" s="179">
        <f t="shared" si="17"/>
        <v>6830</v>
      </c>
      <c r="I15" s="179">
        <f t="shared" si="17"/>
        <v>6333</v>
      </c>
      <c r="J15" s="179">
        <f t="shared" si="17"/>
        <v>6843</v>
      </c>
      <c r="K15" s="179">
        <f t="shared" si="0"/>
        <v>6817</v>
      </c>
      <c r="L15" s="179">
        <f t="shared" si="0"/>
        <v>6521</v>
      </c>
      <c r="M15" s="179">
        <f t="shared" si="0"/>
        <v>6737</v>
      </c>
      <c r="N15" s="179">
        <f t="shared" si="0"/>
        <v>6359</v>
      </c>
      <c r="O15" s="179">
        <f t="shared" si="0"/>
        <v>6021</v>
      </c>
      <c r="P15" s="179">
        <f t="shared" si="0"/>
        <v>5810</v>
      </c>
      <c r="Q15" s="179">
        <f t="shared" si="0"/>
        <v>5342</v>
      </c>
      <c r="R15" s="179">
        <f t="shared" si="0"/>
        <v>5077</v>
      </c>
      <c r="S15" s="179">
        <f t="shared" ref="S15:T15" si="18">S111+S207</f>
        <v>4937</v>
      </c>
      <c r="T15" s="181">
        <f t="shared" si="18"/>
        <v>4861</v>
      </c>
    </row>
    <row r="16" spans="1:20" ht="20.100000000000001" customHeight="1" x14ac:dyDescent="0.25">
      <c r="A16" s="176" t="s">
        <v>25</v>
      </c>
      <c r="B16" s="179">
        <f t="shared" ref="B16:J16" si="19">B112+B208</f>
        <v>0</v>
      </c>
      <c r="C16" s="179">
        <f t="shared" si="19"/>
        <v>0</v>
      </c>
      <c r="D16" s="179">
        <f t="shared" si="19"/>
        <v>0</v>
      </c>
      <c r="E16" s="179">
        <f t="shared" si="19"/>
        <v>0</v>
      </c>
      <c r="F16" s="179">
        <f t="shared" si="19"/>
        <v>0</v>
      </c>
      <c r="G16" s="179">
        <f t="shared" si="19"/>
        <v>56</v>
      </c>
      <c r="H16" s="179">
        <f t="shared" si="19"/>
        <v>112</v>
      </c>
      <c r="I16" s="179">
        <f t="shared" si="19"/>
        <v>198</v>
      </c>
      <c r="J16" s="179">
        <f t="shared" si="19"/>
        <v>289</v>
      </c>
      <c r="K16" s="179">
        <f t="shared" ref="K16:T25" si="20">K112+K208</f>
        <v>322</v>
      </c>
      <c r="L16" s="179">
        <f t="shared" si="20"/>
        <v>361</v>
      </c>
      <c r="M16" s="179">
        <f t="shared" si="20"/>
        <v>360</v>
      </c>
      <c r="N16" s="179">
        <f t="shared" si="20"/>
        <v>387</v>
      </c>
      <c r="O16" s="179">
        <f t="shared" si="20"/>
        <v>416</v>
      </c>
      <c r="P16" s="179">
        <f t="shared" si="20"/>
        <v>425</v>
      </c>
      <c r="Q16" s="179">
        <f t="shared" si="20"/>
        <v>433</v>
      </c>
      <c r="R16" s="179">
        <f t="shared" si="20"/>
        <v>438</v>
      </c>
      <c r="S16" s="179">
        <f t="shared" si="20"/>
        <v>439</v>
      </c>
      <c r="T16" s="181">
        <f t="shared" si="20"/>
        <v>449</v>
      </c>
    </row>
    <row r="17" spans="1:23" ht="20.100000000000001" customHeight="1" x14ac:dyDescent="0.25">
      <c r="A17" s="176" t="s">
        <v>26</v>
      </c>
      <c r="B17" s="179">
        <f t="shared" ref="B17:J17" si="21">B113+B209</f>
        <v>2356</v>
      </c>
      <c r="C17" s="179">
        <f t="shared" si="21"/>
        <v>2417</v>
      </c>
      <c r="D17" s="179">
        <f t="shared" si="21"/>
        <v>2453</v>
      </c>
      <c r="E17" s="179">
        <f t="shared" si="21"/>
        <v>3062</v>
      </c>
      <c r="F17" s="179">
        <f t="shared" si="21"/>
        <v>3435</v>
      </c>
      <c r="G17" s="179">
        <f t="shared" si="21"/>
        <v>3467</v>
      </c>
      <c r="H17" s="179">
        <f t="shared" si="21"/>
        <v>3413</v>
      </c>
      <c r="I17" s="179">
        <f t="shared" si="21"/>
        <v>3445</v>
      </c>
      <c r="J17" s="179">
        <f t="shared" si="21"/>
        <v>3431</v>
      </c>
      <c r="K17" s="179">
        <f t="shared" si="20"/>
        <v>3716</v>
      </c>
      <c r="L17" s="179">
        <f t="shared" si="20"/>
        <v>4047</v>
      </c>
      <c r="M17" s="179">
        <f t="shared" si="20"/>
        <v>4355</v>
      </c>
      <c r="N17" s="179">
        <f t="shared" si="20"/>
        <v>4586</v>
      </c>
      <c r="O17" s="179">
        <f t="shared" si="20"/>
        <v>4727</v>
      </c>
      <c r="P17" s="179">
        <f t="shared" si="20"/>
        <v>4621</v>
      </c>
      <c r="Q17" s="179">
        <f t="shared" si="20"/>
        <v>4601</v>
      </c>
      <c r="R17" s="179">
        <f t="shared" si="20"/>
        <v>4490</v>
      </c>
      <c r="S17" s="179">
        <f t="shared" si="20"/>
        <v>4498</v>
      </c>
      <c r="T17" s="181">
        <f t="shared" si="20"/>
        <v>4560</v>
      </c>
      <c r="V17" s="182"/>
    </row>
    <row r="18" spans="1:23" ht="20.100000000000001" customHeight="1" x14ac:dyDescent="0.25">
      <c r="A18" s="176" t="s">
        <v>27</v>
      </c>
      <c r="B18" s="179">
        <f t="shared" ref="B18:J18" si="22">B114+B210</f>
        <v>0</v>
      </c>
      <c r="C18" s="179">
        <f t="shared" si="22"/>
        <v>0</v>
      </c>
      <c r="D18" s="179">
        <f t="shared" si="22"/>
        <v>0</v>
      </c>
      <c r="E18" s="179">
        <f t="shared" si="22"/>
        <v>936</v>
      </c>
      <c r="F18" s="179">
        <f t="shared" si="22"/>
        <v>1830</v>
      </c>
      <c r="G18" s="179">
        <f t="shared" si="22"/>
        <v>3090</v>
      </c>
      <c r="H18" s="179">
        <f t="shared" si="22"/>
        <v>4320</v>
      </c>
      <c r="I18" s="179">
        <f t="shared" si="22"/>
        <v>5103</v>
      </c>
      <c r="J18" s="179">
        <f t="shared" si="22"/>
        <v>5567</v>
      </c>
      <c r="K18" s="179">
        <f t="shared" si="20"/>
        <v>6589</v>
      </c>
      <c r="L18" s="179">
        <f t="shared" si="20"/>
        <v>7384</v>
      </c>
      <c r="M18" s="179">
        <f t="shared" si="20"/>
        <v>8347</v>
      </c>
      <c r="N18" s="179">
        <f t="shared" si="20"/>
        <v>9117</v>
      </c>
      <c r="O18" s="179">
        <f t="shared" si="20"/>
        <v>9697</v>
      </c>
      <c r="P18" s="179">
        <f t="shared" si="20"/>
        <v>10005</v>
      </c>
      <c r="Q18" s="179">
        <f t="shared" si="20"/>
        <v>9945</v>
      </c>
      <c r="R18" s="179">
        <f t="shared" si="20"/>
        <v>10154</v>
      </c>
      <c r="S18" s="179">
        <f t="shared" si="20"/>
        <v>10273</v>
      </c>
      <c r="T18" s="181">
        <f t="shared" si="20"/>
        <v>10348</v>
      </c>
    </row>
    <row r="19" spans="1:23" ht="20.100000000000001" customHeight="1" x14ac:dyDescent="0.25">
      <c r="A19" s="176" t="s">
        <v>28</v>
      </c>
      <c r="B19" s="179">
        <f t="shared" ref="B19:J19" si="23">B115+B211</f>
        <v>25124</v>
      </c>
      <c r="C19" s="179">
        <f t="shared" si="23"/>
        <v>26563</v>
      </c>
      <c r="D19" s="179">
        <f t="shared" si="23"/>
        <v>28198</v>
      </c>
      <c r="E19" s="179">
        <f t="shared" si="23"/>
        <v>30948</v>
      </c>
      <c r="F19" s="179">
        <f t="shared" si="23"/>
        <v>31766</v>
      </c>
      <c r="G19" s="179">
        <f t="shared" si="23"/>
        <v>33690</v>
      </c>
      <c r="H19" s="179">
        <f t="shared" si="23"/>
        <v>35112</v>
      </c>
      <c r="I19" s="179">
        <f t="shared" si="23"/>
        <v>36280</v>
      </c>
      <c r="J19" s="179">
        <f t="shared" si="23"/>
        <v>36958</v>
      </c>
      <c r="K19" s="179">
        <f t="shared" si="20"/>
        <v>38702</v>
      </c>
      <c r="L19" s="179">
        <f t="shared" si="20"/>
        <v>40371</v>
      </c>
      <c r="M19" s="179">
        <f t="shared" si="20"/>
        <v>41431</v>
      </c>
      <c r="N19" s="179">
        <f t="shared" si="20"/>
        <v>42671</v>
      </c>
      <c r="O19" s="179">
        <f t="shared" si="20"/>
        <v>43270</v>
      </c>
      <c r="P19" s="179">
        <f t="shared" si="20"/>
        <v>43484</v>
      </c>
      <c r="Q19" s="179">
        <f t="shared" si="20"/>
        <v>42611</v>
      </c>
      <c r="R19" s="179">
        <f t="shared" si="20"/>
        <v>42786</v>
      </c>
      <c r="S19" s="179">
        <f t="shared" si="20"/>
        <v>42369</v>
      </c>
      <c r="T19" s="181">
        <f t="shared" si="20"/>
        <v>43244</v>
      </c>
    </row>
    <row r="20" spans="1:23" ht="20.100000000000001" customHeight="1" x14ac:dyDescent="0.25">
      <c r="A20" s="176" t="s">
        <v>29</v>
      </c>
      <c r="B20" s="179">
        <f t="shared" ref="B20:J20" si="24">B116+B212</f>
        <v>17773</v>
      </c>
      <c r="C20" s="179">
        <f t="shared" si="24"/>
        <v>18223</v>
      </c>
      <c r="D20" s="179">
        <f t="shared" si="24"/>
        <v>18923</v>
      </c>
      <c r="E20" s="179">
        <f t="shared" si="24"/>
        <v>20034</v>
      </c>
      <c r="F20" s="179">
        <f t="shared" si="24"/>
        <v>20391</v>
      </c>
      <c r="G20" s="179">
        <f t="shared" si="24"/>
        <v>20783</v>
      </c>
      <c r="H20" s="179">
        <f t="shared" si="24"/>
        <v>20566</v>
      </c>
      <c r="I20" s="179">
        <f t="shared" si="24"/>
        <v>20716</v>
      </c>
      <c r="J20" s="179">
        <f t="shared" si="24"/>
        <v>21717</v>
      </c>
      <c r="K20" s="179">
        <f t="shared" si="20"/>
        <v>22601</v>
      </c>
      <c r="L20" s="179">
        <f t="shared" si="20"/>
        <v>24028</v>
      </c>
      <c r="M20" s="179">
        <f t="shared" si="20"/>
        <v>24343</v>
      </c>
      <c r="N20" s="179">
        <f t="shared" si="20"/>
        <v>24042</v>
      </c>
      <c r="O20" s="179">
        <f t="shared" si="20"/>
        <v>24777</v>
      </c>
      <c r="P20" s="179">
        <f t="shared" si="20"/>
        <v>25997</v>
      </c>
      <c r="Q20" s="179">
        <f t="shared" si="20"/>
        <v>26780</v>
      </c>
      <c r="R20" s="179">
        <f t="shared" si="20"/>
        <v>27149</v>
      </c>
      <c r="S20" s="179">
        <f t="shared" si="20"/>
        <v>28272</v>
      </c>
      <c r="T20" s="181">
        <f t="shared" si="20"/>
        <v>29609</v>
      </c>
    </row>
    <row r="21" spans="1:23" ht="20.100000000000001" customHeight="1" x14ac:dyDescent="0.25">
      <c r="A21" s="176" t="s">
        <v>30</v>
      </c>
      <c r="B21" s="179">
        <f t="shared" ref="B21:J21" si="25">B117+B213</f>
        <v>21786</v>
      </c>
      <c r="C21" s="179">
        <f t="shared" si="25"/>
        <v>23439</v>
      </c>
      <c r="D21" s="179">
        <f t="shared" si="25"/>
        <v>24979</v>
      </c>
      <c r="E21" s="179">
        <f t="shared" si="25"/>
        <v>27221</v>
      </c>
      <c r="F21" s="179">
        <f t="shared" si="25"/>
        <v>28610</v>
      </c>
      <c r="G21" s="179">
        <f t="shared" si="25"/>
        <v>33019</v>
      </c>
      <c r="H21" s="179">
        <f t="shared" si="25"/>
        <v>33906</v>
      </c>
      <c r="I21" s="179">
        <f t="shared" si="25"/>
        <v>35061</v>
      </c>
      <c r="J21" s="179">
        <f t="shared" si="25"/>
        <v>36481</v>
      </c>
      <c r="K21" s="179">
        <f t="shared" si="20"/>
        <v>36892</v>
      </c>
      <c r="L21" s="179">
        <f t="shared" si="20"/>
        <v>37835</v>
      </c>
      <c r="M21" s="179">
        <f t="shared" si="20"/>
        <v>38736</v>
      </c>
      <c r="N21" s="179">
        <f t="shared" si="20"/>
        <v>39752</v>
      </c>
      <c r="O21" s="179">
        <f t="shared" si="20"/>
        <v>41194</v>
      </c>
      <c r="P21" s="179">
        <f t="shared" si="20"/>
        <v>42394</v>
      </c>
      <c r="Q21" s="179">
        <f t="shared" si="20"/>
        <v>43757</v>
      </c>
      <c r="R21" s="179">
        <f t="shared" si="20"/>
        <v>45313</v>
      </c>
      <c r="S21" s="179">
        <f t="shared" si="20"/>
        <v>46178</v>
      </c>
      <c r="T21" s="181">
        <f t="shared" si="20"/>
        <v>47058</v>
      </c>
      <c r="W21" s="182"/>
    </row>
    <row r="22" spans="1:23" ht="20.100000000000001" customHeight="1" x14ac:dyDescent="0.25">
      <c r="A22" s="176" t="s">
        <v>31</v>
      </c>
      <c r="B22" s="179">
        <f t="shared" ref="B22:J22" si="26">B118+B214</f>
        <v>55990</v>
      </c>
      <c r="C22" s="179">
        <f t="shared" si="26"/>
        <v>58995</v>
      </c>
      <c r="D22" s="179">
        <f t="shared" si="26"/>
        <v>62944</v>
      </c>
      <c r="E22" s="179">
        <f t="shared" si="26"/>
        <v>68290</v>
      </c>
      <c r="F22" s="179">
        <f t="shared" si="26"/>
        <v>68810</v>
      </c>
      <c r="G22" s="179">
        <f t="shared" si="26"/>
        <v>71224</v>
      </c>
      <c r="H22" s="179">
        <f t="shared" si="26"/>
        <v>72333</v>
      </c>
      <c r="I22" s="179">
        <f t="shared" si="26"/>
        <v>74035</v>
      </c>
      <c r="J22" s="179">
        <f t="shared" si="26"/>
        <v>74731</v>
      </c>
      <c r="K22" s="179">
        <f t="shared" si="20"/>
        <v>77163</v>
      </c>
      <c r="L22" s="179">
        <f t="shared" si="20"/>
        <v>78389</v>
      </c>
      <c r="M22" s="179">
        <f t="shared" si="20"/>
        <v>79683</v>
      </c>
      <c r="N22" s="179">
        <f t="shared" si="20"/>
        <v>81561</v>
      </c>
      <c r="O22" s="179">
        <f t="shared" si="20"/>
        <v>83550</v>
      </c>
      <c r="P22" s="179">
        <f t="shared" si="20"/>
        <v>85188</v>
      </c>
      <c r="Q22" s="179">
        <f t="shared" si="20"/>
        <v>87363</v>
      </c>
      <c r="R22" s="179">
        <f t="shared" si="20"/>
        <v>88560</v>
      </c>
      <c r="S22" s="179">
        <f t="shared" si="20"/>
        <v>89833</v>
      </c>
      <c r="T22" s="181">
        <f t="shared" si="20"/>
        <v>91071</v>
      </c>
    </row>
    <row r="23" spans="1:23" ht="20.100000000000001" customHeight="1" x14ac:dyDescent="0.25">
      <c r="A23" s="176" t="s">
        <v>32</v>
      </c>
      <c r="B23" s="179">
        <f t="shared" ref="B23:J23" si="27">B119+B215</f>
        <v>5344</v>
      </c>
      <c r="C23" s="179">
        <f t="shared" si="27"/>
        <v>5547</v>
      </c>
      <c r="D23" s="179">
        <f t="shared" si="27"/>
        <v>6347</v>
      </c>
      <c r="E23" s="179">
        <f t="shared" si="27"/>
        <v>7348</v>
      </c>
      <c r="F23" s="179">
        <f t="shared" si="27"/>
        <v>7798</v>
      </c>
      <c r="G23" s="179">
        <f t="shared" si="27"/>
        <v>8170</v>
      </c>
      <c r="H23" s="179">
        <f t="shared" si="27"/>
        <v>8327</v>
      </c>
      <c r="I23" s="179">
        <f t="shared" si="27"/>
        <v>7891</v>
      </c>
      <c r="J23" s="179">
        <f t="shared" si="27"/>
        <v>7734</v>
      </c>
      <c r="K23" s="179">
        <f t="shared" si="20"/>
        <v>7817</v>
      </c>
      <c r="L23" s="179">
        <f t="shared" si="20"/>
        <v>7840</v>
      </c>
      <c r="M23" s="179">
        <f t="shared" si="20"/>
        <v>7891</v>
      </c>
      <c r="N23" s="179">
        <f t="shared" si="20"/>
        <v>8050</v>
      </c>
      <c r="O23" s="179">
        <f t="shared" si="20"/>
        <v>8117</v>
      </c>
      <c r="P23" s="179">
        <f t="shared" si="20"/>
        <v>8092</v>
      </c>
      <c r="Q23" s="179">
        <f t="shared" si="20"/>
        <v>8205</v>
      </c>
      <c r="R23" s="179">
        <f t="shared" si="20"/>
        <v>8940</v>
      </c>
      <c r="S23" s="179">
        <f t="shared" si="20"/>
        <v>9579</v>
      </c>
      <c r="T23" s="181">
        <f t="shared" si="20"/>
        <v>10264</v>
      </c>
    </row>
    <row r="24" spans="1:23" ht="20.100000000000001" customHeight="1" x14ac:dyDescent="0.25">
      <c r="A24" s="176" t="s">
        <v>33</v>
      </c>
      <c r="B24" s="179">
        <f t="shared" ref="B24:J24" si="28">B120+B216</f>
        <v>22164</v>
      </c>
      <c r="C24" s="179">
        <f t="shared" si="28"/>
        <v>22715</v>
      </c>
      <c r="D24" s="179">
        <f t="shared" si="28"/>
        <v>24186</v>
      </c>
      <c r="E24" s="179">
        <f t="shared" si="28"/>
        <v>25029</v>
      </c>
      <c r="F24" s="179">
        <f t="shared" si="28"/>
        <v>25958</v>
      </c>
      <c r="G24" s="179">
        <f t="shared" si="28"/>
        <v>26181</v>
      </c>
      <c r="H24" s="179">
        <f t="shared" si="28"/>
        <v>27040</v>
      </c>
      <c r="I24" s="179">
        <f t="shared" si="28"/>
        <v>27975</v>
      </c>
      <c r="J24" s="179">
        <f t="shared" si="28"/>
        <v>28842</v>
      </c>
      <c r="K24" s="179">
        <f t="shared" si="20"/>
        <v>30859</v>
      </c>
      <c r="L24" s="179">
        <f t="shared" si="20"/>
        <v>32504</v>
      </c>
      <c r="M24" s="179">
        <f t="shared" si="20"/>
        <v>33746</v>
      </c>
      <c r="N24" s="179">
        <f t="shared" si="20"/>
        <v>34910</v>
      </c>
      <c r="O24" s="179">
        <f t="shared" si="20"/>
        <v>35933</v>
      </c>
      <c r="P24" s="179">
        <f t="shared" si="20"/>
        <v>36232</v>
      </c>
      <c r="Q24" s="179">
        <f t="shared" si="20"/>
        <v>36672</v>
      </c>
      <c r="R24" s="179">
        <f t="shared" si="20"/>
        <v>37929</v>
      </c>
      <c r="S24" s="179">
        <f t="shared" si="20"/>
        <v>39097</v>
      </c>
      <c r="T24" s="181">
        <f t="shared" si="20"/>
        <v>39994</v>
      </c>
    </row>
    <row r="25" spans="1:23" ht="20.100000000000001" customHeight="1" x14ac:dyDescent="0.25">
      <c r="A25" s="176" t="s">
        <v>34</v>
      </c>
      <c r="B25" s="179">
        <f t="shared" ref="B25:J25" si="29">B121+B217</f>
        <v>28522</v>
      </c>
      <c r="C25" s="179">
        <f t="shared" si="29"/>
        <v>29653</v>
      </c>
      <c r="D25" s="179">
        <f t="shared" si="29"/>
        <v>31134</v>
      </c>
      <c r="E25" s="179">
        <f t="shared" si="29"/>
        <v>32784</v>
      </c>
      <c r="F25" s="179">
        <f t="shared" si="29"/>
        <v>33460</v>
      </c>
      <c r="G25" s="179">
        <f t="shared" si="29"/>
        <v>34072</v>
      </c>
      <c r="H25" s="179">
        <f t="shared" si="29"/>
        <v>34270</v>
      </c>
      <c r="I25" s="179">
        <f t="shared" si="29"/>
        <v>34207</v>
      </c>
      <c r="J25" s="179">
        <f t="shared" si="29"/>
        <v>34403</v>
      </c>
      <c r="K25" s="179">
        <f t="shared" si="20"/>
        <v>35314</v>
      </c>
      <c r="L25" s="179">
        <f t="shared" si="20"/>
        <v>36237</v>
      </c>
      <c r="M25" s="179">
        <f t="shared" si="20"/>
        <v>36977</v>
      </c>
      <c r="N25" s="179">
        <f t="shared" si="20"/>
        <v>37184</v>
      </c>
      <c r="O25" s="179">
        <f t="shared" si="20"/>
        <v>37586</v>
      </c>
      <c r="P25" s="179">
        <f t="shared" si="20"/>
        <v>37713</v>
      </c>
      <c r="Q25" s="179">
        <f t="shared" si="20"/>
        <v>37322</v>
      </c>
      <c r="R25" s="179">
        <f t="shared" si="20"/>
        <v>38078</v>
      </c>
      <c r="S25" s="179">
        <f t="shared" si="20"/>
        <v>38555</v>
      </c>
      <c r="T25" s="181">
        <f t="shared" si="20"/>
        <v>39117</v>
      </c>
    </row>
    <row r="26" spans="1:23" ht="20.100000000000001" customHeight="1" x14ac:dyDescent="0.25">
      <c r="A26" s="176" t="s">
        <v>35</v>
      </c>
      <c r="B26" s="179">
        <f t="shared" ref="B26:J26" si="30">B122+B218</f>
        <v>9525</v>
      </c>
      <c r="C26" s="179">
        <f t="shared" si="30"/>
        <v>10404</v>
      </c>
      <c r="D26" s="179">
        <f t="shared" si="30"/>
        <v>10872</v>
      </c>
      <c r="E26" s="179">
        <f t="shared" si="30"/>
        <v>12426</v>
      </c>
      <c r="F26" s="179">
        <f t="shared" si="30"/>
        <v>13319</v>
      </c>
      <c r="G26" s="179">
        <f t="shared" si="30"/>
        <v>14061</v>
      </c>
      <c r="H26" s="179">
        <f t="shared" si="30"/>
        <v>14906</v>
      </c>
      <c r="I26" s="179">
        <f t="shared" si="30"/>
        <v>15152</v>
      </c>
      <c r="J26" s="179">
        <f t="shared" si="30"/>
        <v>15715</v>
      </c>
      <c r="K26" s="179">
        <f t="shared" ref="K26:T29" si="31">K122+K218</f>
        <v>16820</v>
      </c>
      <c r="L26" s="179">
        <f t="shared" si="31"/>
        <v>17572</v>
      </c>
      <c r="M26" s="179">
        <f t="shared" si="31"/>
        <v>18308</v>
      </c>
      <c r="N26" s="179">
        <f t="shared" si="31"/>
        <v>19074</v>
      </c>
      <c r="O26" s="179">
        <f t="shared" si="31"/>
        <v>19189</v>
      </c>
      <c r="P26" s="179">
        <f t="shared" si="31"/>
        <v>18905</v>
      </c>
      <c r="Q26" s="179">
        <f t="shared" si="31"/>
        <v>18897</v>
      </c>
      <c r="R26" s="179">
        <f t="shared" si="31"/>
        <v>18987</v>
      </c>
      <c r="S26" s="179">
        <f t="shared" si="31"/>
        <v>19868</v>
      </c>
      <c r="T26" s="181">
        <f t="shared" si="31"/>
        <v>20298</v>
      </c>
    </row>
    <row r="27" spans="1:23" ht="20.100000000000001" customHeight="1" x14ac:dyDescent="0.25">
      <c r="A27" s="176" t="s">
        <v>36</v>
      </c>
      <c r="B27" s="179">
        <f t="shared" ref="B27:J27" si="32">B123+B219</f>
        <v>12850</v>
      </c>
      <c r="C27" s="179">
        <f t="shared" si="32"/>
        <v>13510</v>
      </c>
      <c r="D27" s="179">
        <f t="shared" si="32"/>
        <v>14313</v>
      </c>
      <c r="E27" s="179">
        <f t="shared" si="32"/>
        <v>16266</v>
      </c>
      <c r="F27" s="179">
        <f t="shared" si="32"/>
        <v>16518</v>
      </c>
      <c r="G27" s="179">
        <f t="shared" si="32"/>
        <v>16830</v>
      </c>
      <c r="H27" s="179">
        <f t="shared" si="32"/>
        <v>16883</v>
      </c>
      <c r="I27" s="179">
        <f t="shared" si="32"/>
        <v>16183</v>
      </c>
      <c r="J27" s="179">
        <f t="shared" si="32"/>
        <v>15695</v>
      </c>
      <c r="K27" s="179">
        <f t="shared" si="31"/>
        <v>15568</v>
      </c>
      <c r="L27" s="179">
        <f t="shared" si="31"/>
        <v>15845</v>
      </c>
      <c r="M27" s="179">
        <f t="shared" si="31"/>
        <v>15888</v>
      </c>
      <c r="N27" s="179">
        <f t="shared" si="31"/>
        <v>16094</v>
      </c>
      <c r="O27" s="179">
        <f t="shared" si="31"/>
        <v>16376</v>
      </c>
      <c r="P27" s="179">
        <f t="shared" si="31"/>
        <v>16079</v>
      </c>
      <c r="Q27" s="179">
        <f t="shared" si="31"/>
        <v>15574</v>
      </c>
      <c r="R27" s="179">
        <f t="shared" si="31"/>
        <v>15587</v>
      </c>
      <c r="S27" s="179">
        <f t="shared" si="31"/>
        <v>15877</v>
      </c>
      <c r="T27" s="181">
        <f t="shared" si="31"/>
        <v>16321</v>
      </c>
    </row>
    <row r="28" spans="1:23" ht="20.100000000000001" customHeight="1" x14ac:dyDescent="0.25">
      <c r="A28" s="176" t="s">
        <v>37</v>
      </c>
      <c r="B28" s="179">
        <f t="shared" ref="B28:J28" si="33">B124+B220</f>
        <v>38527</v>
      </c>
      <c r="C28" s="179">
        <f t="shared" si="33"/>
        <v>39578</v>
      </c>
      <c r="D28" s="179">
        <f t="shared" si="33"/>
        <v>43635</v>
      </c>
      <c r="E28" s="179">
        <f t="shared" si="33"/>
        <v>46794</v>
      </c>
      <c r="F28" s="179">
        <f t="shared" si="33"/>
        <v>49496</v>
      </c>
      <c r="G28" s="179">
        <f t="shared" si="33"/>
        <v>50691</v>
      </c>
      <c r="H28" s="179">
        <f t="shared" si="33"/>
        <v>51420</v>
      </c>
      <c r="I28" s="179">
        <f t="shared" si="33"/>
        <v>51819</v>
      </c>
      <c r="J28" s="179">
        <f t="shared" si="33"/>
        <v>51989</v>
      </c>
      <c r="K28" s="179">
        <f t="shared" si="31"/>
        <v>53205</v>
      </c>
      <c r="L28" s="179">
        <f t="shared" si="31"/>
        <v>54237</v>
      </c>
      <c r="M28" s="179">
        <f t="shared" si="31"/>
        <v>54507</v>
      </c>
      <c r="N28" s="179">
        <f t="shared" si="31"/>
        <v>54590</v>
      </c>
      <c r="O28" s="179">
        <f t="shared" si="31"/>
        <v>53974</v>
      </c>
      <c r="P28" s="179">
        <f t="shared" si="31"/>
        <v>52879</v>
      </c>
      <c r="Q28" s="179">
        <f t="shared" si="31"/>
        <v>52418</v>
      </c>
      <c r="R28" s="179">
        <f t="shared" si="31"/>
        <v>52122</v>
      </c>
      <c r="S28" s="179">
        <f t="shared" si="31"/>
        <v>53371</v>
      </c>
      <c r="T28" s="181">
        <f t="shared" si="31"/>
        <v>55642</v>
      </c>
    </row>
    <row r="29" spans="1:23" ht="20.100000000000001" customHeight="1" x14ac:dyDescent="0.25">
      <c r="A29" s="176" t="s">
        <v>40</v>
      </c>
      <c r="B29" s="179">
        <f t="shared" ref="B29:J29" si="34">B125+B221</f>
        <v>150</v>
      </c>
      <c r="C29" s="179">
        <f t="shared" si="34"/>
        <v>158</v>
      </c>
      <c r="D29" s="179">
        <f t="shared" si="34"/>
        <v>188</v>
      </c>
      <c r="E29" s="179">
        <f t="shared" si="34"/>
        <v>171</v>
      </c>
      <c r="F29" s="179">
        <f t="shared" si="34"/>
        <v>177</v>
      </c>
      <c r="G29" s="179">
        <f t="shared" si="34"/>
        <v>183</v>
      </c>
      <c r="H29" s="179">
        <f t="shared" si="34"/>
        <v>150</v>
      </c>
      <c r="I29" s="179">
        <f t="shared" si="34"/>
        <v>148</v>
      </c>
      <c r="J29" s="179">
        <f t="shared" si="34"/>
        <v>138</v>
      </c>
      <c r="K29" s="179">
        <f t="shared" si="31"/>
        <v>127</v>
      </c>
      <c r="L29" s="179">
        <f t="shared" si="31"/>
        <v>125</v>
      </c>
      <c r="M29" s="179">
        <f t="shared" si="31"/>
        <v>135</v>
      </c>
      <c r="N29" s="179">
        <f t="shared" si="31"/>
        <v>110</v>
      </c>
      <c r="O29" s="179">
        <f t="shared" si="31"/>
        <v>0</v>
      </c>
      <c r="P29" s="179">
        <f t="shared" si="31"/>
        <v>0</v>
      </c>
      <c r="Q29" s="179">
        <f t="shared" si="31"/>
        <v>0</v>
      </c>
      <c r="R29" s="179">
        <f t="shared" si="31"/>
        <v>0</v>
      </c>
      <c r="S29" s="179">
        <f t="shared" si="31"/>
        <v>0</v>
      </c>
      <c r="T29" s="181">
        <f t="shared" si="31"/>
        <v>0</v>
      </c>
    </row>
    <row r="30" spans="1:23" ht="20.100000000000001" customHeight="1" x14ac:dyDescent="0.25">
      <c r="A30" s="176"/>
      <c r="B30" s="183"/>
      <c r="C30" s="183"/>
      <c r="D30" s="183"/>
      <c r="E30" s="183"/>
      <c r="F30" s="183"/>
      <c r="G30" s="183"/>
      <c r="H30" s="183"/>
      <c r="I30" s="183"/>
      <c r="J30" s="183"/>
      <c r="K30" s="183"/>
      <c r="L30" s="183"/>
      <c r="M30" s="183"/>
      <c r="N30" s="183"/>
      <c r="O30" s="183"/>
      <c r="P30" s="183"/>
      <c r="Q30" s="183"/>
      <c r="R30" s="183"/>
      <c r="S30" s="182"/>
      <c r="T30" s="184"/>
    </row>
    <row r="31" spans="1:23" ht="20.100000000000001" customHeight="1" thickBot="1" x14ac:dyDescent="0.3">
      <c r="A31" s="185" t="s">
        <v>11</v>
      </c>
      <c r="B31" s="186">
        <f>SUM(B6:B29)</f>
        <v>317935</v>
      </c>
      <c r="C31" s="186">
        <f t="shared" ref="C31:T31" si="35">SUM(C6:C29)</f>
        <v>333023</v>
      </c>
      <c r="D31" s="186">
        <f t="shared" si="35"/>
        <v>357290</v>
      </c>
      <c r="E31" s="186">
        <f t="shared" si="35"/>
        <v>392060</v>
      </c>
      <c r="F31" s="186">
        <f t="shared" si="35"/>
        <v>407992</v>
      </c>
      <c r="G31" s="186">
        <f t="shared" si="35"/>
        <v>426100</v>
      </c>
      <c r="H31" s="186">
        <f t="shared" si="35"/>
        <v>436423</v>
      </c>
      <c r="I31" s="186">
        <f t="shared" si="35"/>
        <v>442189</v>
      </c>
      <c r="J31" s="186">
        <f t="shared" si="35"/>
        <v>448566</v>
      </c>
      <c r="K31" s="186">
        <f t="shared" si="35"/>
        <v>466136</v>
      </c>
      <c r="L31" s="186">
        <f t="shared" si="35"/>
        <v>481071</v>
      </c>
      <c r="M31" s="186">
        <f t="shared" si="35"/>
        <v>492419</v>
      </c>
      <c r="N31" s="186">
        <f t="shared" si="35"/>
        <v>501366</v>
      </c>
      <c r="O31" s="186">
        <f t="shared" si="35"/>
        <v>508973</v>
      </c>
      <c r="P31" s="186">
        <f t="shared" si="35"/>
        <v>513037</v>
      </c>
      <c r="Q31" s="186">
        <f t="shared" si="35"/>
        <v>515411</v>
      </c>
      <c r="R31" s="186">
        <f t="shared" si="35"/>
        <v>524723</v>
      </c>
      <c r="S31" s="186">
        <f t="shared" si="35"/>
        <v>533438</v>
      </c>
      <c r="T31" s="187">
        <f t="shared" si="35"/>
        <v>545303</v>
      </c>
    </row>
    <row r="32" spans="1:23" ht="20.100000000000001" customHeight="1" x14ac:dyDescent="0.25">
      <c r="A32" s="182"/>
      <c r="B32" s="183"/>
      <c r="C32" s="183"/>
      <c r="D32" s="183"/>
      <c r="E32" s="183"/>
      <c r="F32" s="183"/>
      <c r="G32" s="183"/>
      <c r="H32" s="183"/>
      <c r="I32" s="183"/>
      <c r="J32" s="183"/>
      <c r="K32" s="183"/>
      <c r="L32" s="183"/>
      <c r="M32" s="183"/>
      <c r="N32" s="183"/>
      <c r="O32" s="183"/>
      <c r="P32" s="183"/>
      <c r="Q32" s="183"/>
      <c r="R32" s="183"/>
    </row>
    <row r="33" spans="1:22" ht="20.100000000000001" customHeight="1" x14ac:dyDescent="0.25">
      <c r="A33" s="182"/>
      <c r="B33" s="183"/>
      <c r="C33" s="183"/>
      <c r="D33" s="183"/>
      <c r="E33" s="183"/>
      <c r="F33" s="183"/>
      <c r="G33" s="183"/>
      <c r="H33" s="183"/>
      <c r="I33" s="183"/>
      <c r="J33" s="183"/>
      <c r="K33" s="183"/>
      <c r="L33" s="183"/>
      <c r="M33" s="183"/>
      <c r="N33" s="183"/>
      <c r="O33" s="183"/>
      <c r="P33" s="183"/>
      <c r="Q33" s="183"/>
      <c r="R33" s="183"/>
      <c r="S33" s="182"/>
      <c r="T33" s="182"/>
      <c r="U33" s="182"/>
    </row>
    <row r="34" spans="1:22" ht="20.100000000000001" customHeight="1" x14ac:dyDescent="0.25">
      <c r="A34" s="176"/>
      <c r="B34" s="183"/>
      <c r="C34" s="183"/>
      <c r="D34" s="183"/>
      <c r="E34" s="183"/>
      <c r="F34" s="183"/>
      <c r="G34" s="183"/>
      <c r="H34" s="183"/>
      <c r="I34" s="183"/>
      <c r="J34" s="183"/>
      <c r="K34" s="183"/>
      <c r="L34" s="183"/>
      <c r="M34" s="183"/>
      <c r="N34" s="183"/>
      <c r="O34" s="183"/>
      <c r="P34" s="183"/>
      <c r="Q34" s="183"/>
      <c r="R34" s="183"/>
      <c r="S34" s="182"/>
      <c r="T34" s="182"/>
      <c r="U34" s="182"/>
      <c r="V34" s="182"/>
    </row>
    <row r="35" spans="1:22" ht="20.100000000000001" customHeight="1" thickBot="1" x14ac:dyDescent="0.3">
      <c r="A35" s="188"/>
      <c r="B35" s="189"/>
      <c r="C35" s="189"/>
      <c r="D35" s="189"/>
      <c r="E35" s="189"/>
      <c r="F35" s="189"/>
      <c r="G35" s="189"/>
      <c r="H35" s="189"/>
      <c r="I35" s="189"/>
      <c r="J35" s="189"/>
      <c r="K35" s="189"/>
      <c r="L35" s="189"/>
      <c r="M35" s="189"/>
      <c r="N35" s="189"/>
      <c r="O35" s="189"/>
      <c r="P35" s="189"/>
      <c r="Q35" s="189"/>
      <c r="R35" s="189"/>
      <c r="S35" s="182"/>
      <c r="T35" s="182"/>
      <c r="U35" s="182"/>
      <c r="V35" s="182"/>
    </row>
    <row r="36" spans="1:22" ht="20.100000000000001" customHeight="1" thickBot="1" x14ac:dyDescent="0.3">
      <c r="A36" s="172"/>
      <c r="B36" s="173" t="s">
        <v>114</v>
      </c>
      <c r="C36" s="173"/>
      <c r="D36" s="173"/>
      <c r="E36" s="173"/>
      <c r="F36" s="173"/>
      <c r="G36" s="173"/>
      <c r="H36" s="173"/>
      <c r="I36" s="173"/>
      <c r="J36" s="173"/>
      <c r="K36" s="173"/>
      <c r="L36" s="173"/>
      <c r="M36" s="173"/>
      <c r="N36" s="173"/>
      <c r="O36" s="173"/>
      <c r="P36" s="173"/>
      <c r="Q36" s="173"/>
      <c r="R36" s="173"/>
      <c r="S36" s="174"/>
      <c r="T36" s="175"/>
    </row>
    <row r="37" spans="1:22" ht="20.100000000000001" customHeight="1" thickTop="1" thickBot="1" x14ac:dyDescent="0.3">
      <c r="A37" s="176"/>
      <c r="B37" s="177" t="s">
        <v>0</v>
      </c>
      <c r="C37" s="177" t="s">
        <v>1</v>
      </c>
      <c r="D37" s="177" t="s">
        <v>2</v>
      </c>
      <c r="E37" s="177" t="s">
        <v>3</v>
      </c>
      <c r="F37" s="177" t="s">
        <v>4</v>
      </c>
      <c r="G37" s="177" t="s">
        <v>5</v>
      </c>
      <c r="H37" s="177" t="s">
        <v>6</v>
      </c>
      <c r="I37" s="177" t="s">
        <v>7</v>
      </c>
      <c r="J37" s="177" t="s">
        <v>8</v>
      </c>
      <c r="K37" s="177" t="s">
        <v>9</v>
      </c>
      <c r="L37" s="177" t="s">
        <v>69</v>
      </c>
      <c r="M37" s="177" t="s">
        <v>89</v>
      </c>
      <c r="N37" s="177" t="s">
        <v>90</v>
      </c>
      <c r="O37" s="177" t="s">
        <v>94</v>
      </c>
      <c r="P37" s="177" t="s">
        <v>98</v>
      </c>
      <c r="Q37" s="177" t="s">
        <v>101</v>
      </c>
      <c r="R37" s="177" t="s">
        <v>112</v>
      </c>
      <c r="S37" s="177" t="s">
        <v>118</v>
      </c>
      <c r="T37" s="178" t="s">
        <v>119</v>
      </c>
    </row>
    <row r="38" spans="1:22" ht="20.100000000000001" customHeight="1" thickTop="1" x14ac:dyDescent="0.25">
      <c r="A38" s="176" t="s">
        <v>17</v>
      </c>
      <c r="B38" s="183"/>
      <c r="C38" s="183"/>
      <c r="D38" s="183"/>
      <c r="E38" s="183"/>
      <c r="F38" s="183"/>
      <c r="G38" s="183"/>
      <c r="H38" s="183"/>
      <c r="I38" s="183"/>
      <c r="J38" s="183"/>
      <c r="K38" s="183">
        <f t="shared" ref="K38:T47" si="36">K134+K230</f>
        <v>1164</v>
      </c>
      <c r="L38" s="183">
        <f t="shared" si="36"/>
        <v>1188</v>
      </c>
      <c r="M38" s="183">
        <f t="shared" si="36"/>
        <v>1232</v>
      </c>
      <c r="N38" s="183">
        <f t="shared" si="36"/>
        <v>1439</v>
      </c>
      <c r="O38" s="183">
        <f t="shared" si="36"/>
        <v>1558</v>
      </c>
      <c r="P38" s="183">
        <f t="shared" si="36"/>
        <v>1533</v>
      </c>
      <c r="Q38" s="183">
        <f t="shared" si="36"/>
        <v>1415</v>
      </c>
      <c r="R38" s="183">
        <f t="shared" si="36"/>
        <v>1307</v>
      </c>
      <c r="S38" s="190">
        <f t="shared" si="36"/>
        <v>1228</v>
      </c>
      <c r="T38" s="191">
        <f t="shared" si="36"/>
        <v>1232</v>
      </c>
    </row>
    <row r="39" spans="1:22" ht="20.100000000000001" customHeight="1" x14ac:dyDescent="0.25">
      <c r="A39" s="176" t="s">
        <v>18</v>
      </c>
      <c r="B39" s="183">
        <f t="shared" ref="B39:J39" si="37">B135+B231</f>
        <v>10630</v>
      </c>
      <c r="C39" s="183">
        <f t="shared" si="37"/>
        <v>11276</v>
      </c>
      <c r="D39" s="183">
        <f t="shared" si="37"/>
        <v>12457</v>
      </c>
      <c r="E39" s="183">
        <f t="shared" si="37"/>
        <v>14660</v>
      </c>
      <c r="F39" s="183">
        <f t="shared" si="37"/>
        <v>15532</v>
      </c>
      <c r="G39" s="183">
        <f t="shared" si="37"/>
        <v>16353</v>
      </c>
      <c r="H39" s="183">
        <f t="shared" si="37"/>
        <v>16284</v>
      </c>
      <c r="I39" s="183">
        <f t="shared" si="37"/>
        <v>15746</v>
      </c>
      <c r="J39" s="183">
        <f t="shared" si="37"/>
        <v>14998</v>
      </c>
      <c r="K39" s="183">
        <f t="shared" si="36"/>
        <v>15584</v>
      </c>
      <c r="L39" s="183">
        <f t="shared" si="36"/>
        <v>16089</v>
      </c>
      <c r="M39" s="183">
        <f t="shared" si="36"/>
        <v>16474</v>
      </c>
      <c r="N39" s="183">
        <f t="shared" si="36"/>
        <v>16725</v>
      </c>
      <c r="O39" s="183">
        <f t="shared" si="36"/>
        <v>16836</v>
      </c>
      <c r="P39" s="183">
        <f t="shared" si="36"/>
        <v>16898</v>
      </c>
      <c r="Q39" s="183">
        <f t="shared" si="36"/>
        <v>16645</v>
      </c>
      <c r="R39" s="183">
        <f t="shared" si="36"/>
        <v>16721</v>
      </c>
      <c r="S39" s="183">
        <f t="shared" ref="S39:T39" si="38">S135+S231</f>
        <v>16751</v>
      </c>
      <c r="T39" s="191">
        <f t="shared" si="38"/>
        <v>16953</v>
      </c>
    </row>
    <row r="40" spans="1:22" ht="20.100000000000001" customHeight="1" x14ac:dyDescent="0.25">
      <c r="A40" s="176" t="s">
        <v>19</v>
      </c>
      <c r="B40" s="183">
        <f t="shared" ref="B40:J40" si="39">B136+B232</f>
        <v>14987</v>
      </c>
      <c r="C40" s="183">
        <f t="shared" si="39"/>
        <v>15800</v>
      </c>
      <c r="D40" s="183">
        <f t="shared" si="39"/>
        <v>17718</v>
      </c>
      <c r="E40" s="183">
        <f t="shared" si="39"/>
        <v>19584</v>
      </c>
      <c r="F40" s="183">
        <f t="shared" si="39"/>
        <v>20621</v>
      </c>
      <c r="G40" s="183">
        <f t="shared" si="39"/>
        <v>20929</v>
      </c>
      <c r="H40" s="183">
        <f t="shared" si="39"/>
        <v>21047</v>
      </c>
      <c r="I40" s="183">
        <f t="shared" si="39"/>
        <v>20859</v>
      </c>
      <c r="J40" s="183">
        <f t="shared" si="39"/>
        <v>20774</v>
      </c>
      <c r="K40" s="183">
        <f t="shared" si="36"/>
        <v>21689</v>
      </c>
      <c r="L40" s="183">
        <f t="shared" si="36"/>
        <v>22286</v>
      </c>
      <c r="M40" s="183">
        <f t="shared" si="36"/>
        <v>23168</v>
      </c>
      <c r="N40" s="183">
        <f t="shared" si="36"/>
        <v>23687</v>
      </c>
      <c r="O40" s="183">
        <f t="shared" si="36"/>
        <v>24367</v>
      </c>
      <c r="P40" s="183">
        <f t="shared" si="36"/>
        <v>24790</v>
      </c>
      <c r="Q40" s="183">
        <f t="shared" si="36"/>
        <v>25235</v>
      </c>
      <c r="R40" s="183">
        <f t="shared" si="36"/>
        <v>25883</v>
      </c>
      <c r="S40" s="183">
        <f t="shared" ref="S40:T40" si="40">S136+S232</f>
        <v>26721</v>
      </c>
      <c r="T40" s="191">
        <f t="shared" si="40"/>
        <v>27155</v>
      </c>
    </row>
    <row r="41" spans="1:22" ht="20.100000000000001" customHeight="1" x14ac:dyDescent="0.25">
      <c r="A41" s="176" t="s">
        <v>20</v>
      </c>
      <c r="B41" s="183">
        <f t="shared" ref="B41:J41" si="41">B137+B233</f>
        <v>13638</v>
      </c>
      <c r="C41" s="183">
        <f t="shared" si="41"/>
        <v>14204</v>
      </c>
      <c r="D41" s="183">
        <f t="shared" si="41"/>
        <v>15170</v>
      </c>
      <c r="E41" s="183">
        <f t="shared" si="41"/>
        <v>17132</v>
      </c>
      <c r="F41" s="183">
        <f t="shared" si="41"/>
        <v>18065</v>
      </c>
      <c r="G41" s="183">
        <f t="shared" si="41"/>
        <v>18572</v>
      </c>
      <c r="H41" s="183">
        <f t="shared" si="41"/>
        <v>19848</v>
      </c>
      <c r="I41" s="183">
        <f t="shared" si="41"/>
        <v>20032</v>
      </c>
      <c r="J41" s="183">
        <f t="shared" si="41"/>
        <v>20720</v>
      </c>
      <c r="K41" s="183">
        <f t="shared" si="36"/>
        <v>22410</v>
      </c>
      <c r="L41" s="183">
        <f t="shared" si="36"/>
        <v>23839</v>
      </c>
      <c r="M41" s="183">
        <f t="shared" si="36"/>
        <v>24871</v>
      </c>
      <c r="N41" s="183">
        <f t="shared" si="36"/>
        <v>25122</v>
      </c>
      <c r="O41" s="183">
        <f t="shared" si="36"/>
        <v>25416</v>
      </c>
      <c r="P41" s="183">
        <f t="shared" si="36"/>
        <v>25678</v>
      </c>
      <c r="Q41" s="183">
        <f t="shared" si="36"/>
        <v>26195</v>
      </c>
      <c r="R41" s="183">
        <f t="shared" si="36"/>
        <v>26918</v>
      </c>
      <c r="S41" s="183">
        <f t="shared" ref="S41:T41" si="42">S137+S233</f>
        <v>27069</v>
      </c>
      <c r="T41" s="191">
        <f t="shared" si="42"/>
        <v>27128</v>
      </c>
    </row>
    <row r="42" spans="1:22" ht="20.100000000000001" customHeight="1" x14ac:dyDescent="0.25">
      <c r="A42" s="176" t="s">
        <v>21</v>
      </c>
      <c r="B42" s="183">
        <f t="shared" ref="B42:J42" si="43">B138+B234</f>
        <v>5916</v>
      </c>
      <c r="C42" s="183">
        <f t="shared" si="43"/>
        <v>5854</v>
      </c>
      <c r="D42" s="183">
        <f t="shared" si="43"/>
        <v>6180</v>
      </c>
      <c r="E42" s="183">
        <f t="shared" si="43"/>
        <v>6873</v>
      </c>
      <c r="F42" s="183">
        <f t="shared" si="43"/>
        <v>7068</v>
      </c>
      <c r="G42" s="183">
        <f t="shared" si="43"/>
        <v>6979</v>
      </c>
      <c r="H42" s="183">
        <f t="shared" si="43"/>
        <v>7043</v>
      </c>
      <c r="I42" s="183">
        <f t="shared" si="43"/>
        <v>7116</v>
      </c>
      <c r="J42" s="183">
        <f t="shared" si="43"/>
        <v>7042</v>
      </c>
      <c r="K42" s="183">
        <f t="shared" si="36"/>
        <v>7572</v>
      </c>
      <c r="L42" s="183">
        <f t="shared" si="36"/>
        <v>7998</v>
      </c>
      <c r="M42" s="183">
        <f t="shared" si="36"/>
        <v>7975</v>
      </c>
      <c r="N42" s="183">
        <f t="shared" si="36"/>
        <v>7898</v>
      </c>
      <c r="O42" s="183">
        <f t="shared" si="36"/>
        <v>7762</v>
      </c>
      <c r="P42" s="183">
        <f t="shared" si="36"/>
        <v>7719</v>
      </c>
      <c r="Q42" s="183">
        <f t="shared" si="36"/>
        <v>7159</v>
      </c>
      <c r="R42" s="183">
        <f t="shared" si="36"/>
        <v>7237</v>
      </c>
      <c r="S42" s="183">
        <f t="shared" ref="S42:T42" si="44">S138+S234</f>
        <v>6979</v>
      </c>
      <c r="T42" s="191">
        <f t="shared" si="44"/>
        <v>7164</v>
      </c>
    </row>
    <row r="43" spans="1:22" ht="20.100000000000001" customHeight="1" x14ac:dyDescent="0.25">
      <c r="A43" s="176" t="s">
        <v>22</v>
      </c>
      <c r="B43" s="183">
        <f t="shared" ref="B43:J43" si="45">B139+B235</f>
        <v>5491</v>
      </c>
      <c r="C43" s="183">
        <f t="shared" si="45"/>
        <v>5658</v>
      </c>
      <c r="D43" s="183">
        <f t="shared" si="45"/>
        <v>5932</v>
      </c>
      <c r="E43" s="183">
        <f t="shared" si="45"/>
        <v>7221</v>
      </c>
      <c r="F43" s="183">
        <f t="shared" si="45"/>
        <v>7732</v>
      </c>
      <c r="G43" s="183">
        <f t="shared" si="45"/>
        <v>8105</v>
      </c>
      <c r="H43" s="183">
        <f t="shared" si="45"/>
        <v>8542</v>
      </c>
      <c r="I43" s="183">
        <f t="shared" si="45"/>
        <v>8147</v>
      </c>
      <c r="J43" s="183">
        <f t="shared" si="45"/>
        <v>7913</v>
      </c>
      <c r="K43" s="183">
        <f t="shared" si="36"/>
        <v>8223</v>
      </c>
      <c r="L43" s="183">
        <f t="shared" si="36"/>
        <v>8478</v>
      </c>
      <c r="M43" s="183">
        <f t="shared" si="36"/>
        <v>8582</v>
      </c>
      <c r="N43" s="183">
        <f t="shared" si="36"/>
        <v>8511</v>
      </c>
      <c r="O43" s="183">
        <f t="shared" si="36"/>
        <v>8308</v>
      </c>
      <c r="P43" s="183">
        <v>8326</v>
      </c>
      <c r="Q43" s="183">
        <v>9557</v>
      </c>
      <c r="R43" s="183">
        <f t="shared" si="36"/>
        <v>8708</v>
      </c>
      <c r="S43" s="183">
        <f t="shared" ref="S43:T43" si="46">S139+S235</f>
        <v>8174</v>
      </c>
      <c r="T43" s="191">
        <f t="shared" si="46"/>
        <v>7930</v>
      </c>
    </row>
    <row r="44" spans="1:22" ht="20.100000000000001" customHeight="1" x14ac:dyDescent="0.25">
      <c r="A44" s="176" t="s">
        <v>50</v>
      </c>
      <c r="B44" s="183">
        <f t="shared" ref="B44:J44" si="47">B140+B236</f>
        <v>606</v>
      </c>
      <c r="C44" s="183">
        <f t="shared" si="47"/>
        <v>656</v>
      </c>
      <c r="D44" s="183">
        <f t="shared" si="47"/>
        <v>822</v>
      </c>
      <c r="E44" s="183">
        <f t="shared" si="47"/>
        <v>908</v>
      </c>
      <c r="F44" s="183">
        <f t="shared" si="47"/>
        <v>1004</v>
      </c>
      <c r="G44" s="183">
        <f t="shared" si="47"/>
        <v>1016</v>
      </c>
      <c r="H44" s="183">
        <f t="shared" si="47"/>
        <v>1066</v>
      </c>
      <c r="I44" s="183">
        <f t="shared" si="47"/>
        <v>1082</v>
      </c>
      <c r="J44" s="183">
        <f t="shared" si="47"/>
        <v>984</v>
      </c>
      <c r="K44" s="183">
        <f t="shared" si="36"/>
        <v>0</v>
      </c>
      <c r="L44" s="183">
        <f t="shared" si="36"/>
        <v>0</v>
      </c>
      <c r="M44" s="183">
        <f t="shared" si="36"/>
        <v>0</v>
      </c>
      <c r="N44" s="183">
        <f t="shared" si="36"/>
        <v>0</v>
      </c>
      <c r="O44" s="183">
        <f t="shared" si="36"/>
        <v>0</v>
      </c>
      <c r="P44" s="183">
        <f t="shared" si="36"/>
        <v>0</v>
      </c>
      <c r="Q44" s="183">
        <f t="shared" si="36"/>
        <v>0</v>
      </c>
      <c r="R44" s="183">
        <f t="shared" si="36"/>
        <v>0</v>
      </c>
      <c r="S44" s="183">
        <f t="shared" ref="S44:T44" si="48">S140+S236</f>
        <v>0</v>
      </c>
      <c r="T44" s="191">
        <f t="shared" si="48"/>
        <v>0</v>
      </c>
    </row>
    <row r="45" spans="1:22" ht="20.100000000000001" customHeight="1" x14ac:dyDescent="0.25">
      <c r="A45" s="176" t="s">
        <v>51</v>
      </c>
      <c r="B45" s="183">
        <f t="shared" ref="B45:J45" si="49">B141+B237</f>
        <v>168</v>
      </c>
      <c r="C45" s="183">
        <f t="shared" si="49"/>
        <v>171</v>
      </c>
      <c r="D45" s="183">
        <f t="shared" si="49"/>
        <v>192</v>
      </c>
      <c r="E45" s="183">
        <f t="shared" si="49"/>
        <v>218</v>
      </c>
      <c r="F45" s="183">
        <f t="shared" si="49"/>
        <v>192</v>
      </c>
      <c r="G45" s="183">
        <f t="shared" si="49"/>
        <v>189</v>
      </c>
      <c r="H45" s="183">
        <f t="shared" si="49"/>
        <v>170</v>
      </c>
      <c r="I45" s="183">
        <f t="shared" si="49"/>
        <v>158</v>
      </c>
      <c r="J45" s="183">
        <f t="shared" si="49"/>
        <v>164</v>
      </c>
      <c r="K45" s="183">
        <f t="shared" si="36"/>
        <v>160</v>
      </c>
      <c r="L45" s="183">
        <f t="shared" si="36"/>
        <v>155</v>
      </c>
      <c r="M45" s="183">
        <f t="shared" si="36"/>
        <v>157</v>
      </c>
      <c r="N45" s="183">
        <f t="shared" si="36"/>
        <v>161</v>
      </c>
      <c r="O45" s="183">
        <f t="shared" si="36"/>
        <v>133</v>
      </c>
      <c r="P45" s="183">
        <v>114</v>
      </c>
      <c r="Q45" s="183">
        <v>126</v>
      </c>
      <c r="R45" s="183">
        <f t="shared" si="36"/>
        <v>139</v>
      </c>
      <c r="S45" s="183">
        <f t="shared" ref="S45:T45" si="50">S141+S237</f>
        <v>142</v>
      </c>
      <c r="T45" s="191">
        <f t="shared" si="50"/>
        <v>165</v>
      </c>
    </row>
    <row r="46" spans="1:22" ht="20.100000000000001" customHeight="1" x14ac:dyDescent="0.25">
      <c r="A46" s="176" t="s">
        <v>23</v>
      </c>
      <c r="B46" s="183">
        <f t="shared" ref="B46:J46" si="51">B142+B238</f>
        <v>14855</v>
      </c>
      <c r="C46" s="183">
        <f t="shared" si="51"/>
        <v>15914</v>
      </c>
      <c r="D46" s="183">
        <f t="shared" si="51"/>
        <v>17477</v>
      </c>
      <c r="E46" s="183">
        <f t="shared" si="51"/>
        <v>19374</v>
      </c>
      <c r="F46" s="183">
        <f t="shared" si="51"/>
        <v>20572</v>
      </c>
      <c r="G46" s="183">
        <f t="shared" si="51"/>
        <v>21863</v>
      </c>
      <c r="H46" s="183">
        <f t="shared" si="51"/>
        <v>22459</v>
      </c>
      <c r="I46" s="183">
        <f t="shared" si="51"/>
        <v>22848</v>
      </c>
      <c r="J46" s="183">
        <f t="shared" si="51"/>
        <v>23359</v>
      </c>
      <c r="K46" s="183">
        <f t="shared" si="36"/>
        <v>24160</v>
      </c>
      <c r="L46" s="183">
        <f t="shared" si="36"/>
        <v>24676</v>
      </c>
      <c r="M46" s="183">
        <f t="shared" si="36"/>
        <v>25051</v>
      </c>
      <c r="N46" s="183">
        <f t="shared" si="36"/>
        <v>25400</v>
      </c>
      <c r="O46" s="183">
        <f t="shared" si="36"/>
        <v>25744</v>
      </c>
      <c r="P46" s="183">
        <f t="shared" si="36"/>
        <v>26068</v>
      </c>
      <c r="Q46" s="183">
        <f t="shared" si="36"/>
        <v>25909</v>
      </c>
      <c r="R46" s="183">
        <f t="shared" si="36"/>
        <v>27158</v>
      </c>
      <c r="S46" s="183">
        <f t="shared" ref="S46:T46" si="52">S142+S238</f>
        <v>27744</v>
      </c>
      <c r="T46" s="191">
        <f t="shared" si="52"/>
        <v>28796</v>
      </c>
    </row>
    <row r="47" spans="1:22" ht="20.100000000000001" customHeight="1" x14ac:dyDescent="0.25">
      <c r="A47" s="176" t="s">
        <v>24</v>
      </c>
      <c r="B47" s="183">
        <f t="shared" ref="B47:J47" si="53">B143+B239</f>
        <v>3560</v>
      </c>
      <c r="C47" s="183">
        <f t="shared" si="53"/>
        <v>3929</v>
      </c>
      <c r="D47" s="183">
        <f t="shared" si="53"/>
        <v>4416</v>
      </c>
      <c r="E47" s="183">
        <f t="shared" si="53"/>
        <v>5257</v>
      </c>
      <c r="F47" s="183">
        <f t="shared" si="53"/>
        <v>5531</v>
      </c>
      <c r="G47" s="183">
        <f t="shared" si="53"/>
        <v>6291</v>
      </c>
      <c r="H47" s="183">
        <f t="shared" si="53"/>
        <v>6503</v>
      </c>
      <c r="I47" s="183">
        <f t="shared" si="53"/>
        <v>6013</v>
      </c>
      <c r="J47" s="183">
        <f t="shared" si="53"/>
        <v>6493</v>
      </c>
      <c r="K47" s="183">
        <f t="shared" si="36"/>
        <v>6444</v>
      </c>
      <c r="L47" s="183">
        <f t="shared" si="36"/>
        <v>6194</v>
      </c>
      <c r="M47" s="183">
        <f t="shared" si="36"/>
        <v>6414</v>
      </c>
      <c r="N47" s="183">
        <f t="shared" si="36"/>
        <v>6002</v>
      </c>
      <c r="O47" s="183">
        <f t="shared" si="36"/>
        <v>5684</v>
      </c>
      <c r="P47" s="183">
        <f t="shared" si="36"/>
        <v>5494</v>
      </c>
      <c r="Q47" s="183">
        <f t="shared" si="36"/>
        <v>5079</v>
      </c>
      <c r="R47" s="183">
        <f t="shared" si="36"/>
        <v>4888</v>
      </c>
      <c r="S47" s="183">
        <f t="shared" ref="S47:T47" si="54">S143+S239</f>
        <v>4752</v>
      </c>
      <c r="T47" s="191">
        <f t="shared" si="54"/>
        <v>4683</v>
      </c>
    </row>
    <row r="48" spans="1:22" ht="20.100000000000001" customHeight="1" x14ac:dyDescent="0.25">
      <c r="A48" s="176" t="s">
        <v>25</v>
      </c>
      <c r="B48" s="183">
        <f t="shared" ref="B48:J48" si="55">B144+B240</f>
        <v>0</v>
      </c>
      <c r="C48" s="183">
        <f t="shared" si="55"/>
        <v>0</v>
      </c>
      <c r="D48" s="183">
        <f t="shared" si="55"/>
        <v>0</v>
      </c>
      <c r="E48" s="183">
        <f t="shared" si="55"/>
        <v>0</v>
      </c>
      <c r="F48" s="183">
        <f t="shared" si="55"/>
        <v>0</v>
      </c>
      <c r="G48" s="183">
        <f t="shared" si="55"/>
        <v>56</v>
      </c>
      <c r="H48" s="183">
        <f t="shared" si="55"/>
        <v>112</v>
      </c>
      <c r="I48" s="183">
        <f t="shared" si="55"/>
        <v>198</v>
      </c>
      <c r="J48" s="183">
        <f t="shared" si="55"/>
        <v>289</v>
      </c>
      <c r="K48" s="183">
        <f t="shared" ref="K48:T57" si="56">K144+K240</f>
        <v>322</v>
      </c>
      <c r="L48" s="183">
        <f t="shared" si="56"/>
        <v>361</v>
      </c>
      <c r="M48" s="183">
        <f t="shared" si="56"/>
        <v>360</v>
      </c>
      <c r="N48" s="183">
        <f t="shared" si="56"/>
        <v>387</v>
      </c>
      <c r="O48" s="183">
        <f t="shared" si="56"/>
        <v>416</v>
      </c>
      <c r="P48" s="183">
        <f t="shared" si="56"/>
        <v>425</v>
      </c>
      <c r="Q48" s="183">
        <f t="shared" si="56"/>
        <v>433</v>
      </c>
      <c r="R48" s="183">
        <f t="shared" si="56"/>
        <v>438</v>
      </c>
      <c r="S48" s="183">
        <f t="shared" si="56"/>
        <v>439</v>
      </c>
      <c r="T48" s="191">
        <f t="shared" si="56"/>
        <v>449</v>
      </c>
    </row>
    <row r="49" spans="1:20" ht="20.100000000000001" customHeight="1" x14ac:dyDescent="0.25">
      <c r="A49" s="176" t="s">
        <v>26</v>
      </c>
      <c r="B49" s="183">
        <f t="shared" ref="B49:J49" si="57">B145+B241</f>
        <v>2356</v>
      </c>
      <c r="C49" s="183">
        <f t="shared" si="57"/>
        <v>2417</v>
      </c>
      <c r="D49" s="183">
        <f t="shared" si="57"/>
        <v>2453</v>
      </c>
      <c r="E49" s="183">
        <f t="shared" si="57"/>
        <v>3062</v>
      </c>
      <c r="F49" s="183">
        <f t="shared" si="57"/>
        <v>3435</v>
      </c>
      <c r="G49" s="183">
        <f t="shared" si="57"/>
        <v>3467</v>
      </c>
      <c r="H49" s="183">
        <f t="shared" si="57"/>
        <v>3413</v>
      </c>
      <c r="I49" s="183">
        <f t="shared" si="57"/>
        <v>3445</v>
      </c>
      <c r="J49" s="183">
        <f t="shared" si="57"/>
        <v>3405</v>
      </c>
      <c r="K49" s="183">
        <f t="shared" si="56"/>
        <v>3653</v>
      </c>
      <c r="L49" s="183">
        <f t="shared" si="56"/>
        <v>3952</v>
      </c>
      <c r="M49" s="183">
        <f t="shared" si="56"/>
        <v>4202</v>
      </c>
      <c r="N49" s="183">
        <f t="shared" si="56"/>
        <v>4377</v>
      </c>
      <c r="O49" s="183">
        <f t="shared" si="56"/>
        <v>4476</v>
      </c>
      <c r="P49" s="183">
        <f t="shared" si="56"/>
        <v>4365</v>
      </c>
      <c r="Q49" s="183">
        <f t="shared" si="56"/>
        <v>4346</v>
      </c>
      <c r="R49" s="183">
        <f t="shared" si="56"/>
        <v>4234</v>
      </c>
      <c r="S49" s="183">
        <f t="shared" si="56"/>
        <v>4225</v>
      </c>
      <c r="T49" s="191">
        <f t="shared" si="56"/>
        <v>4259</v>
      </c>
    </row>
    <row r="50" spans="1:20" ht="20.100000000000001" customHeight="1" x14ac:dyDescent="0.25">
      <c r="A50" s="176" t="s">
        <v>27</v>
      </c>
      <c r="B50" s="183">
        <f t="shared" ref="B50:J50" si="58">B146+B242</f>
        <v>0</v>
      </c>
      <c r="C50" s="183">
        <f t="shared" si="58"/>
        <v>0</v>
      </c>
      <c r="D50" s="183">
        <f t="shared" si="58"/>
        <v>0</v>
      </c>
      <c r="E50" s="183">
        <f t="shared" si="58"/>
        <v>936</v>
      </c>
      <c r="F50" s="183">
        <f t="shared" si="58"/>
        <v>1830</v>
      </c>
      <c r="G50" s="183">
        <f t="shared" si="58"/>
        <v>3078</v>
      </c>
      <c r="H50" s="183">
        <f t="shared" si="58"/>
        <v>4297</v>
      </c>
      <c r="I50" s="183">
        <f t="shared" si="58"/>
        <v>5013</v>
      </c>
      <c r="J50" s="183">
        <f t="shared" si="58"/>
        <v>5400</v>
      </c>
      <c r="K50" s="183">
        <f t="shared" si="56"/>
        <v>6244</v>
      </c>
      <c r="L50" s="183">
        <f t="shared" si="56"/>
        <v>6971</v>
      </c>
      <c r="M50" s="183">
        <f t="shared" si="56"/>
        <v>7905</v>
      </c>
      <c r="N50" s="183">
        <f t="shared" si="56"/>
        <v>8603</v>
      </c>
      <c r="O50" s="183">
        <f t="shared" si="56"/>
        <v>9103</v>
      </c>
      <c r="P50" s="183">
        <f t="shared" si="56"/>
        <v>9342</v>
      </c>
      <c r="Q50" s="183">
        <f t="shared" si="56"/>
        <v>9222</v>
      </c>
      <c r="R50" s="183">
        <f t="shared" si="56"/>
        <v>9405</v>
      </c>
      <c r="S50" s="183">
        <f t="shared" si="56"/>
        <v>9432</v>
      </c>
      <c r="T50" s="191">
        <f t="shared" si="56"/>
        <v>9536</v>
      </c>
    </row>
    <row r="51" spans="1:20" ht="20.100000000000001" customHeight="1" x14ac:dyDescent="0.25">
      <c r="A51" s="176" t="s">
        <v>28</v>
      </c>
      <c r="B51" s="183">
        <f t="shared" ref="B51:J51" si="59">B147+B243</f>
        <v>21695</v>
      </c>
      <c r="C51" s="183">
        <f t="shared" si="59"/>
        <v>22840</v>
      </c>
      <c r="D51" s="183">
        <f t="shared" si="59"/>
        <v>24141</v>
      </c>
      <c r="E51" s="183">
        <f t="shared" si="59"/>
        <v>26760</v>
      </c>
      <c r="F51" s="183">
        <f t="shared" si="59"/>
        <v>27644</v>
      </c>
      <c r="G51" s="183">
        <f t="shared" si="59"/>
        <v>29509</v>
      </c>
      <c r="H51" s="183">
        <f t="shared" si="59"/>
        <v>30767</v>
      </c>
      <c r="I51" s="183">
        <f t="shared" si="59"/>
        <v>31313</v>
      </c>
      <c r="J51" s="183">
        <f t="shared" si="59"/>
        <v>31711</v>
      </c>
      <c r="K51" s="183">
        <f t="shared" si="56"/>
        <v>33077</v>
      </c>
      <c r="L51" s="183">
        <f t="shared" si="56"/>
        <v>34333</v>
      </c>
      <c r="M51" s="183">
        <f t="shared" si="56"/>
        <v>35092</v>
      </c>
      <c r="N51" s="183">
        <f t="shared" si="56"/>
        <v>35984</v>
      </c>
      <c r="O51" s="183">
        <f t="shared" si="56"/>
        <v>36347</v>
      </c>
      <c r="P51" s="183">
        <f t="shared" si="56"/>
        <v>36412</v>
      </c>
      <c r="Q51" s="183">
        <f t="shared" si="56"/>
        <v>35686</v>
      </c>
      <c r="R51" s="183">
        <f t="shared" si="56"/>
        <v>35957</v>
      </c>
      <c r="S51" s="183">
        <f t="shared" si="56"/>
        <v>35488</v>
      </c>
      <c r="T51" s="191">
        <f t="shared" si="56"/>
        <v>36103</v>
      </c>
    </row>
    <row r="52" spans="1:20" ht="20.100000000000001" customHeight="1" x14ac:dyDescent="0.25">
      <c r="A52" s="176" t="s">
        <v>29</v>
      </c>
      <c r="B52" s="183">
        <f t="shared" ref="B52:J52" si="60">B148+B244</f>
        <v>15185</v>
      </c>
      <c r="C52" s="183">
        <f t="shared" si="60"/>
        <v>15558</v>
      </c>
      <c r="D52" s="183">
        <f t="shared" si="60"/>
        <v>16223</v>
      </c>
      <c r="E52" s="183">
        <f t="shared" si="60"/>
        <v>17253</v>
      </c>
      <c r="F52" s="183">
        <f t="shared" si="60"/>
        <v>17438</v>
      </c>
      <c r="G52" s="183">
        <f t="shared" si="60"/>
        <v>17684</v>
      </c>
      <c r="H52" s="183">
        <f t="shared" si="60"/>
        <v>17302</v>
      </c>
      <c r="I52" s="183">
        <f t="shared" si="60"/>
        <v>17201</v>
      </c>
      <c r="J52" s="183">
        <f t="shared" si="60"/>
        <v>18111</v>
      </c>
      <c r="K52" s="183">
        <f t="shared" si="56"/>
        <v>18712</v>
      </c>
      <c r="L52" s="183">
        <f t="shared" si="56"/>
        <v>20079</v>
      </c>
      <c r="M52" s="183">
        <f t="shared" si="56"/>
        <v>20285</v>
      </c>
      <c r="N52" s="183">
        <f t="shared" si="56"/>
        <v>19861</v>
      </c>
      <c r="O52" s="183">
        <f t="shared" si="56"/>
        <v>20529</v>
      </c>
      <c r="P52" s="183">
        <f t="shared" si="56"/>
        <v>21619</v>
      </c>
      <c r="Q52" s="183">
        <f t="shared" si="56"/>
        <v>22253</v>
      </c>
      <c r="R52" s="183">
        <f t="shared" si="56"/>
        <v>22472</v>
      </c>
      <c r="S52" s="183">
        <f t="shared" si="56"/>
        <v>23228</v>
      </c>
      <c r="T52" s="191">
        <f t="shared" si="56"/>
        <v>24270</v>
      </c>
    </row>
    <row r="53" spans="1:20" ht="20.100000000000001" customHeight="1" x14ac:dyDescent="0.25">
      <c r="A53" s="176" t="s">
        <v>30</v>
      </c>
      <c r="B53" s="183">
        <f t="shared" ref="B53:J53" si="61">B149+B245</f>
        <v>21736</v>
      </c>
      <c r="C53" s="183">
        <f t="shared" si="61"/>
        <v>23199</v>
      </c>
      <c r="D53" s="183">
        <f t="shared" si="61"/>
        <v>24583</v>
      </c>
      <c r="E53" s="183">
        <f t="shared" si="61"/>
        <v>26765</v>
      </c>
      <c r="F53" s="183">
        <f t="shared" si="61"/>
        <v>28040</v>
      </c>
      <c r="G53" s="183">
        <f t="shared" si="61"/>
        <v>32246</v>
      </c>
      <c r="H53" s="183">
        <f t="shared" si="61"/>
        <v>32821</v>
      </c>
      <c r="I53" s="183">
        <f t="shared" si="61"/>
        <v>33422</v>
      </c>
      <c r="J53" s="183">
        <f t="shared" si="61"/>
        <v>34515</v>
      </c>
      <c r="K53" s="183">
        <f t="shared" si="56"/>
        <v>34772</v>
      </c>
      <c r="L53" s="183">
        <f t="shared" si="56"/>
        <v>35589</v>
      </c>
      <c r="M53" s="183">
        <f t="shared" si="56"/>
        <v>36410</v>
      </c>
      <c r="N53" s="183">
        <f t="shared" si="56"/>
        <v>37401</v>
      </c>
      <c r="O53" s="183">
        <f t="shared" si="56"/>
        <v>38832</v>
      </c>
      <c r="P53" s="183">
        <f t="shared" si="56"/>
        <v>39974</v>
      </c>
      <c r="Q53" s="183">
        <f t="shared" si="56"/>
        <v>41227</v>
      </c>
      <c r="R53" s="183">
        <f t="shared" si="56"/>
        <v>42681</v>
      </c>
      <c r="S53" s="183">
        <f t="shared" si="56"/>
        <v>43514</v>
      </c>
      <c r="T53" s="191">
        <f t="shared" si="56"/>
        <v>44304</v>
      </c>
    </row>
    <row r="54" spans="1:20" ht="20.100000000000001" customHeight="1" x14ac:dyDescent="0.25">
      <c r="A54" s="176" t="s">
        <v>31</v>
      </c>
      <c r="B54" s="183">
        <f t="shared" ref="B54:J54" si="62">B150+B246</f>
        <v>45573</v>
      </c>
      <c r="C54" s="183">
        <f t="shared" si="62"/>
        <v>47966</v>
      </c>
      <c r="D54" s="183">
        <f t="shared" si="62"/>
        <v>51082</v>
      </c>
      <c r="E54" s="183">
        <f t="shared" si="62"/>
        <v>56064</v>
      </c>
      <c r="F54" s="183">
        <f t="shared" si="62"/>
        <v>56435</v>
      </c>
      <c r="G54" s="183">
        <f t="shared" si="62"/>
        <v>58948</v>
      </c>
      <c r="H54" s="183">
        <f t="shared" si="62"/>
        <v>59730</v>
      </c>
      <c r="I54" s="183">
        <f t="shared" si="62"/>
        <v>60208</v>
      </c>
      <c r="J54" s="183">
        <f t="shared" si="62"/>
        <v>60523</v>
      </c>
      <c r="K54" s="183">
        <f t="shared" si="56"/>
        <v>62335</v>
      </c>
      <c r="L54" s="183">
        <f t="shared" si="56"/>
        <v>63401</v>
      </c>
      <c r="M54" s="183">
        <f t="shared" si="56"/>
        <v>64411</v>
      </c>
      <c r="N54" s="183">
        <f t="shared" si="56"/>
        <v>65951</v>
      </c>
      <c r="O54" s="183">
        <f t="shared" si="56"/>
        <v>67371</v>
      </c>
      <c r="P54" s="183">
        <f t="shared" si="56"/>
        <v>68481</v>
      </c>
      <c r="Q54" s="183">
        <f t="shared" si="56"/>
        <v>70151</v>
      </c>
      <c r="R54" s="183">
        <f t="shared" si="56"/>
        <v>70536</v>
      </c>
      <c r="S54" s="183">
        <f t="shared" si="56"/>
        <v>71336</v>
      </c>
      <c r="T54" s="191">
        <f t="shared" si="56"/>
        <v>71791</v>
      </c>
    </row>
    <row r="55" spans="1:20" ht="20.100000000000001" customHeight="1" x14ac:dyDescent="0.25">
      <c r="A55" s="176" t="s">
        <v>32</v>
      </c>
      <c r="B55" s="183">
        <f t="shared" ref="B55:J55" si="63">B151+B247</f>
        <v>5171</v>
      </c>
      <c r="C55" s="183">
        <f t="shared" si="63"/>
        <v>5358</v>
      </c>
      <c r="D55" s="183">
        <f t="shared" si="63"/>
        <v>6140</v>
      </c>
      <c r="E55" s="183">
        <f t="shared" si="63"/>
        <v>7119</v>
      </c>
      <c r="F55" s="183">
        <f t="shared" si="63"/>
        <v>7556</v>
      </c>
      <c r="G55" s="183">
        <f t="shared" si="63"/>
        <v>7922</v>
      </c>
      <c r="H55" s="183">
        <f t="shared" si="63"/>
        <v>8050</v>
      </c>
      <c r="I55" s="183">
        <f t="shared" si="63"/>
        <v>7546</v>
      </c>
      <c r="J55" s="183">
        <f t="shared" si="63"/>
        <v>7348</v>
      </c>
      <c r="K55" s="183">
        <f t="shared" si="56"/>
        <v>7412</v>
      </c>
      <c r="L55" s="183">
        <f t="shared" si="56"/>
        <v>7417</v>
      </c>
      <c r="M55" s="183">
        <f t="shared" si="56"/>
        <v>7458</v>
      </c>
      <c r="N55" s="183">
        <f t="shared" si="56"/>
        <v>7574</v>
      </c>
      <c r="O55" s="183">
        <f t="shared" si="56"/>
        <v>7637</v>
      </c>
      <c r="P55" s="183">
        <f t="shared" si="56"/>
        <v>7640</v>
      </c>
      <c r="Q55" s="183">
        <f t="shared" si="56"/>
        <v>7723</v>
      </c>
      <c r="R55" s="183">
        <f t="shared" si="56"/>
        <v>8445</v>
      </c>
      <c r="S55" s="183">
        <f t="shared" si="56"/>
        <v>9021</v>
      </c>
      <c r="T55" s="191">
        <f t="shared" si="56"/>
        <v>9622</v>
      </c>
    </row>
    <row r="56" spans="1:20" ht="20.100000000000001" customHeight="1" x14ac:dyDescent="0.25">
      <c r="A56" s="176" t="s">
        <v>33</v>
      </c>
      <c r="B56" s="183">
        <f t="shared" ref="B56:J56" si="64">B152+B248</f>
        <v>20123</v>
      </c>
      <c r="C56" s="183">
        <f t="shared" si="64"/>
        <v>20478</v>
      </c>
      <c r="D56" s="183">
        <f t="shared" si="64"/>
        <v>21701</v>
      </c>
      <c r="E56" s="183">
        <f t="shared" si="64"/>
        <v>22379</v>
      </c>
      <c r="F56" s="183">
        <f t="shared" si="64"/>
        <v>23169</v>
      </c>
      <c r="G56" s="183">
        <f t="shared" si="64"/>
        <v>23297</v>
      </c>
      <c r="H56" s="183">
        <f t="shared" si="64"/>
        <v>23920</v>
      </c>
      <c r="I56" s="183">
        <f t="shared" si="64"/>
        <v>24345</v>
      </c>
      <c r="J56" s="183">
        <f t="shared" si="64"/>
        <v>24855</v>
      </c>
      <c r="K56" s="183">
        <f t="shared" si="56"/>
        <v>26564</v>
      </c>
      <c r="L56" s="183">
        <f t="shared" si="56"/>
        <v>28085</v>
      </c>
      <c r="M56" s="183">
        <f t="shared" si="56"/>
        <v>28952</v>
      </c>
      <c r="N56" s="183">
        <f t="shared" si="56"/>
        <v>29792</v>
      </c>
      <c r="O56" s="183">
        <f t="shared" si="56"/>
        <v>30633</v>
      </c>
      <c r="P56" s="183">
        <f t="shared" si="56"/>
        <v>30993</v>
      </c>
      <c r="Q56" s="183">
        <f t="shared" si="56"/>
        <v>31384</v>
      </c>
      <c r="R56" s="183">
        <f t="shared" si="56"/>
        <v>32465</v>
      </c>
      <c r="S56" s="183">
        <f t="shared" si="56"/>
        <v>33238</v>
      </c>
      <c r="T56" s="191">
        <f t="shared" si="56"/>
        <v>34003</v>
      </c>
    </row>
    <row r="57" spans="1:20" ht="20.100000000000001" customHeight="1" x14ac:dyDescent="0.25">
      <c r="A57" s="176" t="s">
        <v>34</v>
      </c>
      <c r="B57" s="183">
        <f t="shared" ref="B57:J57" si="65">B153+B249</f>
        <v>25197</v>
      </c>
      <c r="C57" s="183">
        <f t="shared" si="65"/>
        <v>26243</v>
      </c>
      <c r="D57" s="183">
        <f t="shared" si="65"/>
        <v>27419</v>
      </c>
      <c r="E57" s="183">
        <f t="shared" si="65"/>
        <v>28936</v>
      </c>
      <c r="F57" s="183">
        <f t="shared" si="65"/>
        <v>29554</v>
      </c>
      <c r="G57" s="183">
        <f t="shared" si="65"/>
        <v>30051</v>
      </c>
      <c r="H57" s="183">
        <f t="shared" si="65"/>
        <v>30085</v>
      </c>
      <c r="I57" s="183">
        <f t="shared" si="65"/>
        <v>29595</v>
      </c>
      <c r="J57" s="183">
        <f t="shared" si="65"/>
        <v>29542</v>
      </c>
      <c r="K57" s="183">
        <f t="shared" si="56"/>
        <v>30274</v>
      </c>
      <c r="L57" s="183">
        <f t="shared" si="56"/>
        <v>30892</v>
      </c>
      <c r="M57" s="183">
        <f t="shared" si="56"/>
        <v>31539</v>
      </c>
      <c r="N57" s="183">
        <f t="shared" si="56"/>
        <v>31641</v>
      </c>
      <c r="O57" s="183">
        <f t="shared" si="56"/>
        <v>31889</v>
      </c>
      <c r="P57" s="183">
        <f t="shared" si="56"/>
        <v>31970</v>
      </c>
      <c r="Q57" s="183">
        <f t="shared" si="56"/>
        <v>31502</v>
      </c>
      <c r="R57" s="183">
        <f t="shared" si="56"/>
        <v>32077</v>
      </c>
      <c r="S57" s="183">
        <f t="shared" si="56"/>
        <v>32107</v>
      </c>
      <c r="T57" s="191">
        <f t="shared" si="56"/>
        <v>32619</v>
      </c>
    </row>
    <row r="58" spans="1:20" ht="20.100000000000001" customHeight="1" x14ac:dyDescent="0.25">
      <c r="A58" s="176" t="s">
        <v>35</v>
      </c>
      <c r="B58" s="183">
        <f t="shared" ref="B58:J58" si="66">B154+B250</f>
        <v>8625</v>
      </c>
      <c r="C58" s="183">
        <f t="shared" si="66"/>
        <v>9479</v>
      </c>
      <c r="D58" s="183">
        <f t="shared" si="66"/>
        <v>9894</v>
      </c>
      <c r="E58" s="183">
        <f t="shared" si="66"/>
        <v>11385</v>
      </c>
      <c r="F58" s="183">
        <f t="shared" si="66"/>
        <v>12283</v>
      </c>
      <c r="G58" s="183">
        <f t="shared" si="66"/>
        <v>12988</v>
      </c>
      <c r="H58" s="183">
        <f t="shared" si="66"/>
        <v>13756</v>
      </c>
      <c r="I58" s="183">
        <f t="shared" si="66"/>
        <v>13885</v>
      </c>
      <c r="J58" s="183">
        <f t="shared" si="66"/>
        <v>14345</v>
      </c>
      <c r="K58" s="183">
        <f t="shared" ref="K58:T61" si="67">K154+K250</f>
        <v>15332</v>
      </c>
      <c r="L58" s="183">
        <f t="shared" si="67"/>
        <v>16044</v>
      </c>
      <c r="M58" s="183">
        <f t="shared" si="67"/>
        <v>16747</v>
      </c>
      <c r="N58" s="183">
        <f t="shared" si="67"/>
        <v>17507</v>
      </c>
      <c r="O58" s="183">
        <f t="shared" si="67"/>
        <v>17605</v>
      </c>
      <c r="P58" s="183">
        <f t="shared" si="67"/>
        <v>17340</v>
      </c>
      <c r="Q58" s="183">
        <f t="shared" si="67"/>
        <v>17319</v>
      </c>
      <c r="R58" s="183">
        <f t="shared" si="67"/>
        <v>17369</v>
      </c>
      <c r="S58" s="183">
        <f t="shared" si="67"/>
        <v>18023</v>
      </c>
      <c r="T58" s="191">
        <f t="shared" si="67"/>
        <v>18278</v>
      </c>
    </row>
    <row r="59" spans="1:20" ht="20.100000000000001" customHeight="1" x14ac:dyDescent="0.25">
      <c r="A59" s="176" t="s">
        <v>36</v>
      </c>
      <c r="B59" s="183">
        <f t="shared" ref="B59:J59" si="68">B155+B251</f>
        <v>11972</v>
      </c>
      <c r="C59" s="183">
        <f t="shared" si="68"/>
        <v>12664</v>
      </c>
      <c r="D59" s="183">
        <f t="shared" si="68"/>
        <v>13260</v>
      </c>
      <c r="E59" s="183">
        <f t="shared" si="68"/>
        <v>15057</v>
      </c>
      <c r="F59" s="183">
        <f t="shared" si="68"/>
        <v>15231</v>
      </c>
      <c r="G59" s="183">
        <f t="shared" si="68"/>
        <v>15526</v>
      </c>
      <c r="H59" s="183">
        <f t="shared" si="68"/>
        <v>15506</v>
      </c>
      <c r="I59" s="183">
        <f t="shared" si="68"/>
        <v>14704</v>
      </c>
      <c r="J59" s="183">
        <f t="shared" si="68"/>
        <v>14058</v>
      </c>
      <c r="K59" s="183">
        <f t="shared" si="67"/>
        <v>13879</v>
      </c>
      <c r="L59" s="183">
        <f t="shared" si="67"/>
        <v>14046</v>
      </c>
      <c r="M59" s="183">
        <f t="shared" si="67"/>
        <v>14085</v>
      </c>
      <c r="N59" s="183">
        <f t="shared" si="67"/>
        <v>14088</v>
      </c>
      <c r="O59" s="183">
        <f t="shared" si="67"/>
        <v>13977</v>
      </c>
      <c r="P59" s="183">
        <f t="shared" si="67"/>
        <v>13512</v>
      </c>
      <c r="Q59" s="183">
        <f t="shared" si="67"/>
        <v>12780</v>
      </c>
      <c r="R59" s="183">
        <f t="shared" si="67"/>
        <v>12426</v>
      </c>
      <c r="S59" s="183">
        <f t="shared" si="67"/>
        <v>12239</v>
      </c>
      <c r="T59" s="191">
        <f t="shared" si="67"/>
        <v>12283</v>
      </c>
    </row>
    <row r="60" spans="1:20" ht="20.100000000000001" customHeight="1" x14ac:dyDescent="0.25">
      <c r="A60" s="176" t="s">
        <v>37</v>
      </c>
      <c r="B60" s="183">
        <f t="shared" ref="B60:J60" si="69">B156+B252</f>
        <v>34307</v>
      </c>
      <c r="C60" s="183">
        <f t="shared" si="69"/>
        <v>35238</v>
      </c>
      <c r="D60" s="183">
        <f t="shared" si="69"/>
        <v>38927</v>
      </c>
      <c r="E60" s="183">
        <f t="shared" si="69"/>
        <v>42060</v>
      </c>
      <c r="F60" s="183">
        <f t="shared" si="69"/>
        <v>44713</v>
      </c>
      <c r="G60" s="183">
        <f t="shared" si="69"/>
        <v>45937</v>
      </c>
      <c r="H60" s="183">
        <f t="shared" si="69"/>
        <v>46276</v>
      </c>
      <c r="I60" s="183">
        <f t="shared" si="69"/>
        <v>46121</v>
      </c>
      <c r="J60" s="183">
        <f t="shared" si="69"/>
        <v>46128</v>
      </c>
      <c r="K60" s="183">
        <f t="shared" si="67"/>
        <v>47112</v>
      </c>
      <c r="L60" s="183">
        <f t="shared" si="67"/>
        <v>48231</v>
      </c>
      <c r="M60" s="183">
        <f t="shared" si="67"/>
        <v>48589</v>
      </c>
      <c r="N60" s="183">
        <f t="shared" si="67"/>
        <v>48631</v>
      </c>
      <c r="O60" s="183">
        <f t="shared" si="67"/>
        <v>48069</v>
      </c>
      <c r="P60" s="183">
        <f t="shared" si="67"/>
        <v>46950</v>
      </c>
      <c r="Q60" s="183">
        <f t="shared" si="67"/>
        <v>46496</v>
      </c>
      <c r="R60" s="183">
        <f t="shared" si="67"/>
        <v>46320</v>
      </c>
      <c r="S60" s="183">
        <f t="shared" si="67"/>
        <v>47570</v>
      </c>
      <c r="T60" s="191">
        <f t="shared" si="67"/>
        <v>49656</v>
      </c>
    </row>
    <row r="61" spans="1:20" ht="20.100000000000001" customHeight="1" x14ac:dyDescent="0.25">
      <c r="A61" s="176" t="s">
        <v>40</v>
      </c>
      <c r="B61" s="183">
        <f t="shared" ref="B61:J61" si="70">B157+B253</f>
        <v>104</v>
      </c>
      <c r="C61" s="183">
        <f t="shared" si="70"/>
        <v>99</v>
      </c>
      <c r="D61" s="183">
        <f t="shared" si="70"/>
        <v>132</v>
      </c>
      <c r="E61" s="183">
        <f t="shared" si="70"/>
        <v>115</v>
      </c>
      <c r="F61" s="183">
        <f t="shared" si="70"/>
        <v>123</v>
      </c>
      <c r="G61" s="183">
        <f t="shared" si="70"/>
        <v>131</v>
      </c>
      <c r="H61" s="183">
        <f t="shared" si="70"/>
        <v>102</v>
      </c>
      <c r="I61" s="183">
        <f t="shared" si="70"/>
        <v>90</v>
      </c>
      <c r="J61" s="183">
        <f t="shared" si="70"/>
        <v>80</v>
      </c>
      <c r="K61" s="183">
        <f t="shared" si="67"/>
        <v>67</v>
      </c>
      <c r="L61" s="183">
        <f t="shared" si="67"/>
        <v>67</v>
      </c>
      <c r="M61" s="183">
        <f t="shared" si="67"/>
        <v>79</v>
      </c>
      <c r="N61" s="183">
        <f t="shared" si="67"/>
        <v>60</v>
      </c>
      <c r="O61" s="183">
        <f t="shared" si="67"/>
        <v>0</v>
      </c>
      <c r="P61" s="183">
        <f t="shared" si="67"/>
        <v>0</v>
      </c>
      <c r="Q61" s="183">
        <f t="shared" si="67"/>
        <v>0</v>
      </c>
      <c r="R61" s="183">
        <f t="shared" si="67"/>
        <v>0</v>
      </c>
      <c r="S61" s="183">
        <f t="shared" si="67"/>
        <v>0</v>
      </c>
      <c r="T61" s="191">
        <f t="shared" si="67"/>
        <v>0</v>
      </c>
    </row>
    <row r="62" spans="1:20" ht="20.100000000000001" customHeight="1" x14ac:dyDescent="0.25">
      <c r="A62" s="176"/>
      <c r="B62" s="183"/>
      <c r="C62" s="183"/>
      <c r="D62" s="183"/>
      <c r="E62" s="183"/>
      <c r="F62" s="183"/>
      <c r="G62" s="183"/>
      <c r="H62" s="183"/>
      <c r="I62" s="183"/>
      <c r="J62" s="183"/>
      <c r="K62" s="183"/>
      <c r="L62" s="183"/>
      <c r="M62" s="183"/>
      <c r="N62" s="183"/>
      <c r="O62" s="183"/>
      <c r="P62" s="183"/>
      <c r="Q62" s="183"/>
      <c r="R62" s="183"/>
      <c r="S62" s="182"/>
      <c r="T62" s="184"/>
    </row>
    <row r="63" spans="1:20" ht="20.100000000000001" customHeight="1" thickBot="1" x14ac:dyDescent="0.3">
      <c r="A63" s="185" t="s">
        <v>11</v>
      </c>
      <c r="B63" s="192">
        <f t="shared" ref="B63:T63" si="71">SUM(B38:B61)</f>
        <v>281895</v>
      </c>
      <c r="C63" s="192">
        <f t="shared" si="71"/>
        <v>295001</v>
      </c>
      <c r="D63" s="192">
        <f t="shared" si="71"/>
        <v>316319</v>
      </c>
      <c r="E63" s="192">
        <f t="shared" si="71"/>
        <v>349118</v>
      </c>
      <c r="F63" s="192">
        <f t="shared" si="71"/>
        <v>363768</v>
      </c>
      <c r="G63" s="192">
        <f t="shared" si="71"/>
        <v>381137</v>
      </c>
      <c r="H63" s="192">
        <f t="shared" si="71"/>
        <v>389099</v>
      </c>
      <c r="I63" s="192">
        <f t="shared" si="71"/>
        <v>389087</v>
      </c>
      <c r="J63" s="192">
        <f t="shared" si="71"/>
        <v>392757</v>
      </c>
      <c r="K63" s="192">
        <f t="shared" si="71"/>
        <v>407161</v>
      </c>
      <c r="L63" s="192">
        <f t="shared" si="71"/>
        <v>420371</v>
      </c>
      <c r="M63" s="192">
        <f t="shared" si="71"/>
        <v>430038</v>
      </c>
      <c r="N63" s="192">
        <f t="shared" si="71"/>
        <v>436802</v>
      </c>
      <c r="O63" s="192">
        <f t="shared" si="71"/>
        <v>442692</v>
      </c>
      <c r="P63" s="192">
        <f t="shared" si="71"/>
        <v>445643</v>
      </c>
      <c r="Q63" s="192">
        <f t="shared" si="71"/>
        <v>447842</v>
      </c>
      <c r="R63" s="192">
        <f t="shared" si="71"/>
        <v>453784</v>
      </c>
      <c r="S63" s="192">
        <f t="shared" si="71"/>
        <v>459420</v>
      </c>
      <c r="T63" s="193">
        <f t="shared" si="71"/>
        <v>468379</v>
      </c>
    </row>
    <row r="64" spans="1:20" ht="20.100000000000001" customHeight="1" x14ac:dyDescent="0.25">
      <c r="A64" s="171"/>
      <c r="B64" s="194"/>
      <c r="C64" s="194"/>
      <c r="D64" s="194"/>
      <c r="E64" s="194"/>
      <c r="F64" s="194"/>
      <c r="G64" s="194"/>
      <c r="H64" s="194"/>
      <c r="I64" s="194"/>
      <c r="J64" s="194"/>
      <c r="K64" s="194"/>
      <c r="L64" s="194"/>
      <c r="M64" s="194"/>
      <c r="N64" s="194"/>
      <c r="O64" s="194"/>
      <c r="P64" s="194"/>
      <c r="Q64" s="194"/>
      <c r="R64" s="195"/>
      <c r="S64" s="182"/>
    </row>
    <row r="65" spans="1:21" ht="20.100000000000001" customHeight="1" x14ac:dyDescent="0.25">
      <c r="A65" s="171"/>
      <c r="B65" s="171"/>
      <c r="C65" s="171"/>
      <c r="D65" s="171"/>
      <c r="E65" s="171"/>
      <c r="F65" s="171"/>
      <c r="G65" s="171"/>
      <c r="H65" s="171"/>
      <c r="I65" s="171"/>
      <c r="J65" s="171"/>
      <c r="K65" s="171"/>
      <c r="L65" s="171"/>
      <c r="M65" s="171"/>
      <c r="N65" s="171"/>
      <c r="O65" s="171"/>
      <c r="P65" s="171"/>
      <c r="Q65" s="171"/>
      <c r="R65" s="189"/>
      <c r="S65" s="182"/>
    </row>
    <row r="66" spans="1:21" ht="20.100000000000001" customHeight="1" x14ac:dyDescent="0.25">
      <c r="A66" s="189"/>
      <c r="B66" s="189"/>
      <c r="C66" s="189"/>
      <c r="D66" s="189"/>
      <c r="E66" s="189"/>
      <c r="F66" s="189"/>
      <c r="G66" s="189"/>
      <c r="H66" s="189"/>
      <c r="I66" s="189"/>
      <c r="J66" s="189"/>
      <c r="K66" s="189"/>
      <c r="L66" s="189"/>
      <c r="M66" s="189"/>
      <c r="N66" s="189"/>
      <c r="O66" s="189"/>
      <c r="P66" s="189"/>
      <c r="Q66" s="189"/>
      <c r="R66" s="189"/>
      <c r="S66" s="182"/>
      <c r="T66" s="182"/>
      <c r="U66" s="182"/>
    </row>
    <row r="67" spans="1:21" ht="20.100000000000001" customHeight="1" thickBot="1" x14ac:dyDescent="0.3">
      <c r="A67" s="188"/>
      <c r="B67" s="189"/>
      <c r="C67" s="189"/>
      <c r="D67" s="189"/>
      <c r="E67" s="189"/>
      <c r="F67" s="189"/>
      <c r="G67" s="189"/>
      <c r="H67" s="189"/>
      <c r="I67" s="189"/>
      <c r="J67" s="189"/>
      <c r="K67" s="189"/>
      <c r="L67" s="189"/>
      <c r="M67" s="189"/>
      <c r="N67" s="189"/>
      <c r="O67" s="189"/>
      <c r="P67" s="189"/>
      <c r="Q67" s="189"/>
      <c r="R67" s="189"/>
      <c r="S67" s="182"/>
      <c r="T67" s="196"/>
    </row>
    <row r="68" spans="1:21" ht="20.100000000000001" customHeight="1" thickBot="1" x14ac:dyDescent="0.3">
      <c r="A68" s="172"/>
      <c r="B68" s="173" t="s">
        <v>116</v>
      </c>
      <c r="C68" s="173"/>
      <c r="D68" s="173"/>
      <c r="E68" s="173"/>
      <c r="F68" s="173"/>
      <c r="G68" s="173"/>
      <c r="H68" s="173"/>
      <c r="I68" s="173"/>
      <c r="J68" s="173"/>
      <c r="K68" s="173"/>
      <c r="L68" s="173"/>
      <c r="M68" s="173"/>
      <c r="N68" s="173"/>
      <c r="O68" s="173"/>
      <c r="P68" s="173"/>
      <c r="Q68" s="173"/>
      <c r="R68" s="173"/>
      <c r="S68" s="174"/>
      <c r="T68" s="175"/>
    </row>
    <row r="69" spans="1:21" ht="20.100000000000001" customHeight="1" thickTop="1" thickBot="1" x14ac:dyDescent="0.3">
      <c r="A69" s="176"/>
      <c r="B69" s="177" t="s">
        <v>0</v>
      </c>
      <c r="C69" s="177" t="s">
        <v>1</v>
      </c>
      <c r="D69" s="177" t="s">
        <v>2</v>
      </c>
      <c r="E69" s="177" t="s">
        <v>3</v>
      </c>
      <c r="F69" s="177" t="s">
        <v>4</v>
      </c>
      <c r="G69" s="177" t="s">
        <v>5</v>
      </c>
      <c r="H69" s="177" t="s">
        <v>6</v>
      </c>
      <c r="I69" s="177" t="s">
        <v>7</v>
      </c>
      <c r="J69" s="177" t="s">
        <v>8</v>
      </c>
      <c r="K69" s="177" t="s">
        <v>9</v>
      </c>
      <c r="L69" s="177" t="s">
        <v>69</v>
      </c>
      <c r="M69" s="177" t="s">
        <v>89</v>
      </c>
      <c r="N69" s="177" t="s">
        <v>90</v>
      </c>
      <c r="O69" s="177" t="s">
        <v>94</v>
      </c>
      <c r="P69" s="177" t="s">
        <v>98</v>
      </c>
      <c r="Q69" s="177" t="s">
        <v>101</v>
      </c>
      <c r="R69" s="177" t="s">
        <v>112</v>
      </c>
      <c r="S69" s="177" t="s">
        <v>118</v>
      </c>
      <c r="T69" s="178" t="s">
        <v>119</v>
      </c>
    </row>
    <row r="70" spans="1:21" ht="20.100000000000001" customHeight="1" thickTop="1" x14ac:dyDescent="0.25">
      <c r="A70" s="176" t="s">
        <v>17</v>
      </c>
      <c r="B70" s="183"/>
      <c r="C70" s="183"/>
      <c r="D70" s="183"/>
      <c r="E70" s="183"/>
      <c r="F70" s="183"/>
      <c r="G70" s="183"/>
      <c r="H70" s="183"/>
      <c r="I70" s="183"/>
      <c r="J70" s="183"/>
      <c r="K70" s="183"/>
      <c r="L70" s="183"/>
      <c r="M70" s="183"/>
      <c r="N70" s="183"/>
      <c r="O70" s="183"/>
      <c r="P70" s="183"/>
      <c r="Q70" s="183"/>
      <c r="R70" s="183"/>
      <c r="S70" s="182"/>
      <c r="T70" s="184"/>
    </row>
    <row r="71" spans="1:21" ht="20.100000000000001" customHeight="1" x14ac:dyDescent="0.25">
      <c r="A71" s="176" t="s">
        <v>18</v>
      </c>
      <c r="B71" s="183">
        <f t="shared" ref="B71:T71" si="72">B167+B263</f>
        <v>639</v>
      </c>
      <c r="C71" s="183">
        <f t="shared" si="72"/>
        <v>648</v>
      </c>
      <c r="D71" s="183">
        <f t="shared" si="72"/>
        <v>673</v>
      </c>
      <c r="E71" s="183">
        <f t="shared" si="72"/>
        <v>863</v>
      </c>
      <c r="F71" s="183">
        <f t="shared" si="72"/>
        <v>1065</v>
      </c>
      <c r="G71" s="183">
        <f t="shared" si="72"/>
        <v>1053</v>
      </c>
      <c r="H71" s="183">
        <f t="shared" si="72"/>
        <v>1169</v>
      </c>
      <c r="I71" s="183">
        <f t="shared" si="72"/>
        <v>1259</v>
      </c>
      <c r="J71" s="183">
        <f t="shared" si="72"/>
        <v>1419</v>
      </c>
      <c r="K71" s="183">
        <f t="shared" si="72"/>
        <v>1544</v>
      </c>
      <c r="L71" s="183">
        <f t="shared" si="72"/>
        <v>1536</v>
      </c>
      <c r="M71" s="183">
        <f t="shared" si="72"/>
        <v>1534</v>
      </c>
      <c r="N71" s="183">
        <f t="shared" si="72"/>
        <v>1630</v>
      </c>
      <c r="O71" s="183">
        <f t="shared" si="72"/>
        <v>1689</v>
      </c>
      <c r="P71" s="183">
        <f t="shared" si="72"/>
        <v>1670</v>
      </c>
      <c r="Q71" s="183">
        <f t="shared" si="72"/>
        <v>1649</v>
      </c>
      <c r="R71" s="183">
        <f t="shared" si="72"/>
        <v>1690</v>
      </c>
      <c r="S71" s="183">
        <f t="shared" si="72"/>
        <v>1733</v>
      </c>
      <c r="T71" s="191">
        <f t="shared" si="72"/>
        <v>1768</v>
      </c>
    </row>
    <row r="72" spans="1:21" ht="20.100000000000001" customHeight="1" x14ac:dyDescent="0.25">
      <c r="A72" s="176" t="s">
        <v>19</v>
      </c>
      <c r="B72" s="183">
        <f t="shared" ref="B72:T72" si="73">B168+B264</f>
        <v>2544</v>
      </c>
      <c r="C72" s="183">
        <f t="shared" si="73"/>
        <v>2664</v>
      </c>
      <c r="D72" s="183">
        <f t="shared" si="73"/>
        <v>2737</v>
      </c>
      <c r="E72" s="183">
        <f t="shared" si="73"/>
        <v>2951</v>
      </c>
      <c r="F72" s="183">
        <f t="shared" si="73"/>
        <v>2962</v>
      </c>
      <c r="G72" s="183">
        <f t="shared" si="73"/>
        <v>2906</v>
      </c>
      <c r="H72" s="183">
        <f t="shared" si="73"/>
        <v>3035</v>
      </c>
      <c r="I72" s="183">
        <f t="shared" si="73"/>
        <v>3397</v>
      </c>
      <c r="J72" s="183">
        <f t="shared" si="73"/>
        <v>3510</v>
      </c>
      <c r="K72" s="183">
        <f t="shared" si="73"/>
        <v>3567</v>
      </c>
      <c r="L72" s="183">
        <f t="shared" si="73"/>
        <v>3602</v>
      </c>
      <c r="M72" s="183">
        <f t="shared" si="73"/>
        <v>3602</v>
      </c>
      <c r="N72" s="183">
        <f t="shared" si="73"/>
        <v>3704</v>
      </c>
      <c r="O72" s="183">
        <f t="shared" si="73"/>
        <v>3741</v>
      </c>
      <c r="P72" s="183">
        <f t="shared" si="73"/>
        <v>3801</v>
      </c>
      <c r="Q72" s="183">
        <f t="shared" si="73"/>
        <v>3976</v>
      </c>
      <c r="R72" s="183">
        <f t="shared" si="73"/>
        <v>4127</v>
      </c>
      <c r="S72" s="183">
        <f t="shared" si="73"/>
        <v>4166</v>
      </c>
      <c r="T72" s="191">
        <f t="shared" si="73"/>
        <v>4104</v>
      </c>
    </row>
    <row r="73" spans="1:21" ht="20.100000000000001" customHeight="1" x14ac:dyDescent="0.25">
      <c r="A73" s="176" t="s">
        <v>20</v>
      </c>
      <c r="B73" s="183">
        <f t="shared" ref="B73:T73" si="74">B169+B265</f>
        <v>1685</v>
      </c>
      <c r="C73" s="183">
        <f t="shared" si="74"/>
        <v>1741</v>
      </c>
      <c r="D73" s="183">
        <f t="shared" si="74"/>
        <v>1859</v>
      </c>
      <c r="E73" s="183">
        <f t="shared" si="74"/>
        <v>1964</v>
      </c>
      <c r="F73" s="183">
        <f t="shared" si="74"/>
        <v>2055</v>
      </c>
      <c r="G73" s="183">
        <f t="shared" si="74"/>
        <v>2050</v>
      </c>
      <c r="H73" s="183">
        <f t="shared" si="74"/>
        <v>2074</v>
      </c>
      <c r="I73" s="183">
        <f t="shared" si="74"/>
        <v>2330</v>
      </c>
      <c r="J73" s="183">
        <f t="shared" si="74"/>
        <v>2394</v>
      </c>
      <c r="K73" s="183">
        <f t="shared" si="74"/>
        <v>2434</v>
      </c>
      <c r="L73" s="183">
        <f t="shared" si="74"/>
        <v>2515</v>
      </c>
      <c r="M73" s="183">
        <f t="shared" si="74"/>
        <v>2634</v>
      </c>
      <c r="N73" s="183">
        <f t="shared" si="74"/>
        <v>2664</v>
      </c>
      <c r="O73" s="183">
        <f t="shared" si="74"/>
        <v>2560</v>
      </c>
      <c r="P73" s="183">
        <f t="shared" si="74"/>
        <v>2514</v>
      </c>
      <c r="Q73" s="183">
        <f t="shared" si="74"/>
        <v>2479</v>
      </c>
      <c r="R73" s="183">
        <f t="shared" si="74"/>
        <v>2696</v>
      </c>
      <c r="S73" s="183">
        <f t="shared" si="74"/>
        <v>2831</v>
      </c>
      <c r="T73" s="191">
        <f t="shared" si="74"/>
        <v>2906</v>
      </c>
    </row>
    <row r="74" spans="1:21" ht="20.100000000000001" customHeight="1" x14ac:dyDescent="0.25">
      <c r="A74" s="176" t="s">
        <v>21</v>
      </c>
      <c r="B74" s="183">
        <f t="shared" ref="B74:T74" si="75">B170+B266</f>
        <v>279</v>
      </c>
      <c r="C74" s="183">
        <f t="shared" si="75"/>
        <v>286</v>
      </c>
      <c r="D74" s="183">
        <f t="shared" si="75"/>
        <v>345</v>
      </c>
      <c r="E74" s="183">
        <f t="shared" si="75"/>
        <v>431</v>
      </c>
      <c r="F74" s="183">
        <f t="shared" si="75"/>
        <v>511</v>
      </c>
      <c r="G74" s="183">
        <f t="shared" si="75"/>
        <v>556</v>
      </c>
      <c r="H74" s="183">
        <f t="shared" si="75"/>
        <v>553</v>
      </c>
      <c r="I74" s="183">
        <f t="shared" si="75"/>
        <v>721</v>
      </c>
      <c r="J74" s="183">
        <f t="shared" si="75"/>
        <v>629</v>
      </c>
      <c r="K74" s="183">
        <f t="shared" si="75"/>
        <v>618</v>
      </c>
      <c r="L74" s="183">
        <f t="shared" si="75"/>
        <v>604</v>
      </c>
      <c r="M74" s="183">
        <f t="shared" si="75"/>
        <v>706</v>
      </c>
      <c r="N74" s="183">
        <f t="shared" si="75"/>
        <v>772</v>
      </c>
      <c r="O74" s="183">
        <f t="shared" si="75"/>
        <v>817</v>
      </c>
      <c r="P74" s="183">
        <f t="shared" si="75"/>
        <v>807</v>
      </c>
      <c r="Q74" s="183">
        <f t="shared" si="75"/>
        <v>899</v>
      </c>
      <c r="R74" s="183">
        <f t="shared" si="75"/>
        <v>1047</v>
      </c>
      <c r="S74" s="183">
        <f t="shared" si="75"/>
        <v>1224</v>
      </c>
      <c r="T74" s="191">
        <f t="shared" si="75"/>
        <v>1306</v>
      </c>
    </row>
    <row r="75" spans="1:21" ht="20.100000000000001" customHeight="1" x14ac:dyDescent="0.25">
      <c r="A75" s="176" t="s">
        <v>22</v>
      </c>
      <c r="B75" s="183">
        <f t="shared" ref="B75:T75" si="76">B171+B267</f>
        <v>325</v>
      </c>
      <c r="C75" s="183">
        <f t="shared" si="76"/>
        <v>311</v>
      </c>
      <c r="D75" s="183">
        <f t="shared" si="76"/>
        <v>374</v>
      </c>
      <c r="E75" s="183">
        <f t="shared" si="76"/>
        <v>404</v>
      </c>
      <c r="F75" s="183">
        <f t="shared" si="76"/>
        <v>477</v>
      </c>
      <c r="G75" s="183">
        <f t="shared" si="76"/>
        <v>552</v>
      </c>
      <c r="H75" s="183">
        <f t="shared" si="76"/>
        <v>558</v>
      </c>
      <c r="I75" s="183">
        <f t="shared" si="76"/>
        <v>645</v>
      </c>
      <c r="J75" s="183">
        <f t="shared" si="76"/>
        <v>719</v>
      </c>
      <c r="K75" s="183">
        <f t="shared" si="76"/>
        <v>720</v>
      </c>
      <c r="L75" s="183">
        <f t="shared" si="76"/>
        <v>768</v>
      </c>
      <c r="M75" s="183">
        <f t="shared" si="76"/>
        <v>818</v>
      </c>
      <c r="N75" s="183">
        <f t="shared" si="76"/>
        <v>831</v>
      </c>
      <c r="O75" s="183">
        <f t="shared" si="76"/>
        <v>846</v>
      </c>
      <c r="P75" s="183">
        <f t="shared" si="76"/>
        <v>854</v>
      </c>
      <c r="Q75" s="183">
        <f t="shared" si="76"/>
        <v>873</v>
      </c>
      <c r="R75" s="183">
        <f t="shared" si="76"/>
        <v>894</v>
      </c>
      <c r="S75" s="183">
        <f t="shared" si="76"/>
        <v>870</v>
      </c>
      <c r="T75" s="191">
        <f t="shared" si="76"/>
        <v>910</v>
      </c>
    </row>
    <row r="76" spans="1:21" ht="20.100000000000001" customHeight="1" x14ac:dyDescent="0.25">
      <c r="A76" s="176" t="s">
        <v>50</v>
      </c>
      <c r="B76" s="183">
        <f t="shared" ref="B76:T76" si="77">B172+B268</f>
        <v>0</v>
      </c>
      <c r="C76" s="183">
        <f t="shared" si="77"/>
        <v>0</v>
      </c>
      <c r="D76" s="183">
        <f t="shared" si="77"/>
        <v>0</v>
      </c>
      <c r="E76" s="183">
        <f t="shared" si="77"/>
        <v>0</v>
      </c>
      <c r="F76" s="183">
        <f t="shared" si="77"/>
        <v>0</v>
      </c>
      <c r="G76" s="183">
        <f t="shared" si="77"/>
        <v>0</v>
      </c>
      <c r="H76" s="183">
        <f t="shared" si="77"/>
        <v>0</v>
      </c>
      <c r="I76" s="183">
        <f t="shared" si="77"/>
        <v>0</v>
      </c>
      <c r="J76" s="183">
        <f t="shared" si="77"/>
        <v>0</v>
      </c>
      <c r="K76" s="183">
        <f t="shared" si="77"/>
        <v>0</v>
      </c>
      <c r="L76" s="183">
        <f t="shared" si="77"/>
        <v>0</v>
      </c>
      <c r="M76" s="183">
        <f t="shared" si="77"/>
        <v>0</v>
      </c>
      <c r="N76" s="183">
        <f t="shared" si="77"/>
        <v>0</v>
      </c>
      <c r="O76" s="183">
        <f t="shared" si="77"/>
        <v>0</v>
      </c>
      <c r="P76" s="183">
        <f t="shared" si="77"/>
        <v>0</v>
      </c>
      <c r="Q76" s="183">
        <f t="shared" si="77"/>
        <v>0</v>
      </c>
      <c r="R76" s="183">
        <f t="shared" si="77"/>
        <v>0</v>
      </c>
      <c r="S76" s="183">
        <f t="shared" si="77"/>
        <v>0</v>
      </c>
      <c r="T76" s="191">
        <f t="shared" si="77"/>
        <v>0</v>
      </c>
    </row>
    <row r="77" spans="1:21" ht="20.100000000000001" customHeight="1" x14ac:dyDescent="0.25">
      <c r="A77" s="176" t="s">
        <v>51</v>
      </c>
      <c r="B77" s="183">
        <f t="shared" ref="B77:T77" si="78">B173+B269</f>
        <v>0</v>
      </c>
      <c r="C77" s="183">
        <f t="shared" si="78"/>
        <v>0</v>
      </c>
      <c r="D77" s="183">
        <f t="shared" si="78"/>
        <v>0</v>
      </c>
      <c r="E77" s="183">
        <f t="shared" si="78"/>
        <v>0</v>
      </c>
      <c r="F77" s="183">
        <f t="shared" si="78"/>
        <v>0</v>
      </c>
      <c r="G77" s="183">
        <f t="shared" si="78"/>
        <v>0</v>
      </c>
      <c r="H77" s="183">
        <f t="shared" si="78"/>
        <v>0</v>
      </c>
      <c r="I77" s="183">
        <f t="shared" si="78"/>
        <v>0</v>
      </c>
      <c r="J77" s="183">
        <f t="shared" si="78"/>
        <v>0</v>
      </c>
      <c r="K77" s="183">
        <f t="shared" si="78"/>
        <v>0</v>
      </c>
      <c r="L77" s="183">
        <f t="shared" si="78"/>
        <v>0</v>
      </c>
      <c r="M77" s="183">
        <f t="shared" si="78"/>
        <v>0</v>
      </c>
      <c r="N77" s="183">
        <f t="shared" si="78"/>
        <v>0</v>
      </c>
      <c r="O77" s="183">
        <f t="shared" si="78"/>
        <v>0</v>
      </c>
      <c r="P77" s="183">
        <f t="shared" si="78"/>
        <v>0</v>
      </c>
      <c r="Q77" s="183">
        <f t="shared" si="78"/>
        <v>0</v>
      </c>
      <c r="R77" s="183">
        <f t="shared" si="78"/>
        <v>0</v>
      </c>
      <c r="S77" s="183">
        <f t="shared" si="78"/>
        <v>0</v>
      </c>
      <c r="T77" s="191">
        <f t="shared" si="78"/>
        <v>0</v>
      </c>
    </row>
    <row r="78" spans="1:21" ht="20.100000000000001" customHeight="1" x14ac:dyDescent="0.25">
      <c r="A78" s="176" t="s">
        <v>23</v>
      </c>
      <c r="B78" s="183">
        <f t="shared" ref="B78:T78" si="79">B174+B270</f>
        <v>2332</v>
      </c>
      <c r="C78" s="183">
        <f t="shared" si="79"/>
        <v>2537</v>
      </c>
      <c r="D78" s="183">
        <f t="shared" si="79"/>
        <v>2579</v>
      </c>
      <c r="E78" s="183">
        <f t="shared" si="79"/>
        <v>2690</v>
      </c>
      <c r="F78" s="183">
        <f t="shared" si="79"/>
        <v>2662</v>
      </c>
      <c r="G78" s="183">
        <f t="shared" si="79"/>
        <v>2801</v>
      </c>
      <c r="H78" s="183">
        <f t="shared" si="79"/>
        <v>2987</v>
      </c>
      <c r="I78" s="183">
        <f t="shared" si="79"/>
        <v>3303</v>
      </c>
      <c r="J78" s="183">
        <f t="shared" si="79"/>
        <v>3408</v>
      </c>
      <c r="K78" s="183">
        <f t="shared" si="79"/>
        <v>3779</v>
      </c>
      <c r="L78" s="183">
        <f t="shared" si="79"/>
        <v>4041</v>
      </c>
      <c r="M78" s="183">
        <f t="shared" si="79"/>
        <v>4171</v>
      </c>
      <c r="N78" s="183">
        <f t="shared" si="79"/>
        <v>4335</v>
      </c>
      <c r="O78" s="183">
        <f t="shared" si="79"/>
        <v>4369</v>
      </c>
      <c r="P78" s="183">
        <f t="shared" si="79"/>
        <v>4441</v>
      </c>
      <c r="Q78" s="183">
        <f t="shared" si="79"/>
        <v>4374</v>
      </c>
      <c r="R78" s="183">
        <f t="shared" si="79"/>
        <v>4588</v>
      </c>
      <c r="S78" s="183">
        <f t="shared" si="79"/>
        <v>4660</v>
      </c>
      <c r="T78" s="191">
        <f t="shared" si="79"/>
        <v>4950</v>
      </c>
    </row>
    <row r="79" spans="1:21" ht="20.100000000000001" customHeight="1" x14ac:dyDescent="0.25">
      <c r="A79" s="176" t="s">
        <v>24</v>
      </c>
      <c r="B79" s="183">
        <f t="shared" ref="B79:T79" si="80">B175+B271</f>
        <v>169</v>
      </c>
      <c r="C79" s="183">
        <f t="shared" si="80"/>
        <v>172</v>
      </c>
      <c r="D79" s="183">
        <f t="shared" si="80"/>
        <v>187</v>
      </c>
      <c r="E79" s="183">
        <f t="shared" si="80"/>
        <v>221</v>
      </c>
      <c r="F79" s="183">
        <f t="shared" si="80"/>
        <v>375</v>
      </c>
      <c r="G79" s="183">
        <f t="shared" si="80"/>
        <v>368</v>
      </c>
      <c r="H79" s="183">
        <f t="shared" si="80"/>
        <v>327</v>
      </c>
      <c r="I79" s="183">
        <f t="shared" si="80"/>
        <v>320</v>
      </c>
      <c r="J79" s="183">
        <f t="shared" si="80"/>
        <v>350</v>
      </c>
      <c r="K79" s="183">
        <f t="shared" si="80"/>
        <v>373</v>
      </c>
      <c r="L79" s="183">
        <f t="shared" si="80"/>
        <v>327</v>
      </c>
      <c r="M79" s="183">
        <f t="shared" si="80"/>
        <v>323</v>
      </c>
      <c r="N79" s="183">
        <f t="shared" si="80"/>
        <v>357</v>
      </c>
      <c r="O79" s="183">
        <f t="shared" si="80"/>
        <v>337</v>
      </c>
      <c r="P79" s="183">
        <f t="shared" si="80"/>
        <v>316</v>
      </c>
      <c r="Q79" s="183">
        <f t="shared" si="80"/>
        <v>263</v>
      </c>
      <c r="R79" s="183">
        <f t="shared" si="80"/>
        <v>189</v>
      </c>
      <c r="S79" s="183">
        <f t="shared" si="80"/>
        <v>185</v>
      </c>
      <c r="T79" s="191">
        <f t="shared" si="80"/>
        <v>178</v>
      </c>
    </row>
    <row r="80" spans="1:21" ht="20.100000000000001" customHeight="1" x14ac:dyDescent="0.25">
      <c r="A80" s="176" t="s">
        <v>25</v>
      </c>
      <c r="B80" s="183">
        <f t="shared" ref="B80:T80" si="81">B176+B272</f>
        <v>0</v>
      </c>
      <c r="C80" s="183">
        <f t="shared" si="81"/>
        <v>0</v>
      </c>
      <c r="D80" s="183">
        <f t="shared" si="81"/>
        <v>0</v>
      </c>
      <c r="E80" s="183">
        <f t="shared" si="81"/>
        <v>0</v>
      </c>
      <c r="F80" s="183">
        <f t="shared" si="81"/>
        <v>0</v>
      </c>
      <c r="G80" s="183">
        <f t="shared" si="81"/>
        <v>0</v>
      </c>
      <c r="H80" s="183">
        <f t="shared" si="81"/>
        <v>0</v>
      </c>
      <c r="I80" s="183">
        <f t="shared" si="81"/>
        <v>0</v>
      </c>
      <c r="J80" s="183">
        <f t="shared" si="81"/>
        <v>0</v>
      </c>
      <c r="K80" s="183">
        <f t="shared" si="81"/>
        <v>0</v>
      </c>
      <c r="L80" s="183">
        <f t="shared" si="81"/>
        <v>0</v>
      </c>
      <c r="M80" s="183">
        <f t="shared" si="81"/>
        <v>0</v>
      </c>
      <c r="N80" s="183">
        <f t="shared" si="81"/>
        <v>0</v>
      </c>
      <c r="O80" s="183">
        <f t="shared" si="81"/>
        <v>0</v>
      </c>
      <c r="P80" s="183">
        <f t="shared" si="81"/>
        <v>0</v>
      </c>
      <c r="Q80" s="183">
        <f t="shared" si="81"/>
        <v>0</v>
      </c>
      <c r="R80" s="183">
        <f t="shared" si="81"/>
        <v>0</v>
      </c>
      <c r="S80" s="183">
        <f t="shared" si="81"/>
        <v>0</v>
      </c>
      <c r="T80" s="191">
        <f t="shared" si="81"/>
        <v>0</v>
      </c>
    </row>
    <row r="81" spans="1:20" ht="20.100000000000001" customHeight="1" x14ac:dyDescent="0.25">
      <c r="A81" s="176" t="s">
        <v>26</v>
      </c>
      <c r="B81" s="183">
        <f t="shared" ref="B81:T81" si="82">B177+B273</f>
        <v>0</v>
      </c>
      <c r="C81" s="183">
        <f t="shared" si="82"/>
        <v>0</v>
      </c>
      <c r="D81" s="183">
        <f t="shared" si="82"/>
        <v>0</v>
      </c>
      <c r="E81" s="183">
        <f t="shared" si="82"/>
        <v>0</v>
      </c>
      <c r="F81" s="183">
        <f t="shared" si="82"/>
        <v>0</v>
      </c>
      <c r="G81" s="183">
        <f t="shared" si="82"/>
        <v>0</v>
      </c>
      <c r="H81" s="183">
        <f t="shared" si="82"/>
        <v>0</v>
      </c>
      <c r="I81" s="183">
        <f t="shared" si="82"/>
        <v>0</v>
      </c>
      <c r="J81" s="183">
        <f t="shared" si="82"/>
        <v>26</v>
      </c>
      <c r="K81" s="183">
        <f t="shared" si="82"/>
        <v>63</v>
      </c>
      <c r="L81" s="183">
        <f t="shared" si="82"/>
        <v>95</v>
      </c>
      <c r="M81" s="183">
        <f t="shared" si="82"/>
        <v>153</v>
      </c>
      <c r="N81" s="183">
        <f t="shared" si="82"/>
        <v>209</v>
      </c>
      <c r="O81" s="183">
        <f t="shared" si="82"/>
        <v>251</v>
      </c>
      <c r="P81" s="183">
        <f t="shared" si="82"/>
        <v>256</v>
      </c>
      <c r="Q81" s="183">
        <f t="shared" si="82"/>
        <v>255</v>
      </c>
      <c r="R81" s="183">
        <f t="shared" si="82"/>
        <v>256</v>
      </c>
      <c r="S81" s="183">
        <f t="shared" si="82"/>
        <v>273</v>
      </c>
      <c r="T81" s="191">
        <f t="shared" si="82"/>
        <v>301</v>
      </c>
    </row>
    <row r="82" spans="1:20" ht="20.100000000000001" customHeight="1" x14ac:dyDescent="0.25">
      <c r="A82" s="176" t="s">
        <v>27</v>
      </c>
      <c r="B82" s="183">
        <f t="shared" ref="B82:T82" si="83">B178+B274</f>
        <v>0</v>
      </c>
      <c r="C82" s="183">
        <f t="shared" si="83"/>
        <v>0</v>
      </c>
      <c r="D82" s="183">
        <f t="shared" si="83"/>
        <v>0</v>
      </c>
      <c r="E82" s="183">
        <f t="shared" si="83"/>
        <v>0</v>
      </c>
      <c r="F82" s="183">
        <f t="shared" si="83"/>
        <v>0</v>
      </c>
      <c r="G82" s="183">
        <f t="shared" si="83"/>
        <v>12</v>
      </c>
      <c r="H82" s="183">
        <f t="shared" si="83"/>
        <v>23</v>
      </c>
      <c r="I82" s="183">
        <f t="shared" si="83"/>
        <v>90</v>
      </c>
      <c r="J82" s="183">
        <f t="shared" si="83"/>
        <v>167</v>
      </c>
      <c r="K82" s="183">
        <f t="shared" si="83"/>
        <v>345</v>
      </c>
      <c r="L82" s="183">
        <f t="shared" si="83"/>
        <v>413</v>
      </c>
      <c r="M82" s="183">
        <f t="shared" si="83"/>
        <v>442</v>
      </c>
      <c r="N82" s="183">
        <f t="shared" si="83"/>
        <v>514</v>
      </c>
      <c r="O82" s="183">
        <f t="shared" si="83"/>
        <v>594</v>
      </c>
      <c r="P82" s="183">
        <f t="shared" si="83"/>
        <v>663</v>
      </c>
      <c r="Q82" s="183">
        <f t="shared" si="83"/>
        <v>723</v>
      </c>
      <c r="R82" s="183">
        <f t="shared" si="83"/>
        <v>749</v>
      </c>
      <c r="S82" s="183">
        <f t="shared" si="83"/>
        <v>841</v>
      </c>
      <c r="T82" s="191">
        <f t="shared" si="83"/>
        <v>812</v>
      </c>
    </row>
    <row r="83" spans="1:20" ht="20.100000000000001" customHeight="1" x14ac:dyDescent="0.25">
      <c r="A83" s="176" t="s">
        <v>28</v>
      </c>
      <c r="B83" s="183">
        <f t="shared" ref="B83:T83" si="84">B179+B275</f>
        <v>3429</v>
      </c>
      <c r="C83" s="183">
        <f t="shared" si="84"/>
        <v>3723</v>
      </c>
      <c r="D83" s="183">
        <f t="shared" si="84"/>
        <v>4057</v>
      </c>
      <c r="E83" s="183">
        <f t="shared" si="84"/>
        <v>4188</v>
      </c>
      <c r="F83" s="183">
        <f t="shared" si="84"/>
        <v>4122</v>
      </c>
      <c r="G83" s="183">
        <f t="shared" si="84"/>
        <v>4181</v>
      </c>
      <c r="H83" s="183">
        <f t="shared" si="84"/>
        <v>4345</v>
      </c>
      <c r="I83" s="183">
        <f t="shared" si="84"/>
        <v>4967</v>
      </c>
      <c r="J83" s="183">
        <f t="shared" si="84"/>
        <v>5247</v>
      </c>
      <c r="K83" s="183">
        <f t="shared" si="84"/>
        <v>5625</v>
      </c>
      <c r="L83" s="183">
        <f t="shared" si="84"/>
        <v>6038</v>
      </c>
      <c r="M83" s="183">
        <f t="shared" si="84"/>
        <v>6339</v>
      </c>
      <c r="N83" s="183">
        <f t="shared" si="84"/>
        <v>6687</v>
      </c>
      <c r="O83" s="183">
        <f t="shared" si="84"/>
        <v>6923</v>
      </c>
      <c r="P83" s="183">
        <f t="shared" si="84"/>
        <v>7072</v>
      </c>
      <c r="Q83" s="183">
        <f t="shared" si="84"/>
        <v>6925</v>
      </c>
      <c r="R83" s="183">
        <f t="shared" si="84"/>
        <v>6829</v>
      </c>
      <c r="S83" s="183">
        <f t="shared" si="84"/>
        <v>6881</v>
      </c>
      <c r="T83" s="191">
        <f t="shared" si="84"/>
        <v>7141</v>
      </c>
    </row>
    <row r="84" spans="1:20" ht="20.100000000000001" customHeight="1" x14ac:dyDescent="0.25">
      <c r="A84" s="176" t="s">
        <v>29</v>
      </c>
      <c r="B84" s="183">
        <f t="shared" ref="B84:T84" si="85">B180+B276</f>
        <v>2588</v>
      </c>
      <c r="C84" s="183">
        <f t="shared" si="85"/>
        <v>2665</v>
      </c>
      <c r="D84" s="183">
        <f t="shared" si="85"/>
        <v>2700</v>
      </c>
      <c r="E84" s="183">
        <f t="shared" si="85"/>
        <v>2781</v>
      </c>
      <c r="F84" s="183">
        <f t="shared" si="85"/>
        <v>2953</v>
      </c>
      <c r="G84" s="183">
        <f t="shared" si="85"/>
        <v>3099</v>
      </c>
      <c r="H84" s="183">
        <f t="shared" si="85"/>
        <v>3264</v>
      </c>
      <c r="I84" s="183">
        <f t="shared" si="85"/>
        <v>3515</v>
      </c>
      <c r="J84" s="183">
        <f t="shared" si="85"/>
        <v>3606</v>
      </c>
      <c r="K84" s="183">
        <f t="shared" si="85"/>
        <v>3889</v>
      </c>
      <c r="L84" s="183">
        <f t="shared" si="85"/>
        <v>3949</v>
      </c>
      <c r="M84" s="183">
        <f t="shared" si="85"/>
        <v>4058</v>
      </c>
      <c r="N84" s="183">
        <f t="shared" si="85"/>
        <v>4181</v>
      </c>
      <c r="O84" s="183">
        <f t="shared" si="85"/>
        <v>4248</v>
      </c>
      <c r="P84" s="183">
        <f t="shared" si="85"/>
        <v>4378</v>
      </c>
      <c r="Q84" s="183">
        <f t="shared" si="85"/>
        <v>4527</v>
      </c>
      <c r="R84" s="183">
        <f t="shared" si="85"/>
        <v>4677</v>
      </c>
      <c r="S84" s="183">
        <f t="shared" si="85"/>
        <v>5044</v>
      </c>
      <c r="T84" s="191">
        <f t="shared" si="85"/>
        <v>5339</v>
      </c>
    </row>
    <row r="85" spans="1:20" ht="20.100000000000001" customHeight="1" x14ac:dyDescent="0.25">
      <c r="A85" s="176" t="s">
        <v>30</v>
      </c>
      <c r="B85" s="183">
        <f t="shared" ref="B85:T85" si="86">B181+B277</f>
        <v>50</v>
      </c>
      <c r="C85" s="183">
        <f t="shared" si="86"/>
        <v>240</v>
      </c>
      <c r="D85" s="183">
        <f t="shared" si="86"/>
        <v>396</v>
      </c>
      <c r="E85" s="183">
        <f t="shared" si="86"/>
        <v>456</v>
      </c>
      <c r="F85" s="183">
        <f t="shared" si="86"/>
        <v>570</v>
      </c>
      <c r="G85" s="183">
        <f t="shared" si="86"/>
        <v>773</v>
      </c>
      <c r="H85" s="183">
        <f t="shared" si="86"/>
        <v>1085</v>
      </c>
      <c r="I85" s="183">
        <f t="shared" si="86"/>
        <v>1639</v>
      </c>
      <c r="J85" s="183">
        <f t="shared" si="86"/>
        <v>1966</v>
      </c>
      <c r="K85" s="183">
        <f t="shared" si="86"/>
        <v>2120</v>
      </c>
      <c r="L85" s="183">
        <f t="shared" si="86"/>
        <v>2246</v>
      </c>
      <c r="M85" s="183">
        <f t="shared" si="86"/>
        <v>2326</v>
      </c>
      <c r="N85" s="183">
        <f t="shared" si="86"/>
        <v>2351</v>
      </c>
      <c r="O85" s="183">
        <f t="shared" si="86"/>
        <v>2362</v>
      </c>
      <c r="P85" s="183">
        <f t="shared" si="86"/>
        <v>2420</v>
      </c>
      <c r="Q85" s="183">
        <f t="shared" si="86"/>
        <v>2530</v>
      </c>
      <c r="R85" s="183">
        <f t="shared" si="86"/>
        <v>2632</v>
      </c>
      <c r="S85" s="183">
        <f t="shared" si="86"/>
        <v>2664</v>
      </c>
      <c r="T85" s="191">
        <f t="shared" si="86"/>
        <v>2754</v>
      </c>
    </row>
    <row r="86" spans="1:20" ht="20.100000000000001" customHeight="1" x14ac:dyDescent="0.25">
      <c r="A86" s="176" t="s">
        <v>31</v>
      </c>
      <c r="B86" s="183">
        <f t="shared" ref="B86:T86" si="87">B182+B278</f>
        <v>10417</v>
      </c>
      <c r="C86" s="183">
        <f t="shared" si="87"/>
        <v>11029</v>
      </c>
      <c r="D86" s="183">
        <f t="shared" si="87"/>
        <v>11862</v>
      </c>
      <c r="E86" s="183">
        <f t="shared" si="87"/>
        <v>12226</v>
      </c>
      <c r="F86" s="183">
        <f t="shared" si="87"/>
        <v>12375</v>
      </c>
      <c r="G86" s="183">
        <f t="shared" si="87"/>
        <v>12276</v>
      </c>
      <c r="H86" s="183">
        <f t="shared" si="87"/>
        <v>12603</v>
      </c>
      <c r="I86" s="183">
        <f t="shared" si="87"/>
        <v>13827</v>
      </c>
      <c r="J86" s="183">
        <f t="shared" si="87"/>
        <v>14208</v>
      </c>
      <c r="K86" s="183">
        <f t="shared" si="87"/>
        <v>14828</v>
      </c>
      <c r="L86" s="183">
        <f t="shared" si="87"/>
        <v>14988</v>
      </c>
      <c r="M86" s="183">
        <f t="shared" si="87"/>
        <v>15272</v>
      </c>
      <c r="N86" s="183">
        <f t="shared" si="87"/>
        <v>15610</v>
      </c>
      <c r="O86" s="183">
        <f t="shared" si="87"/>
        <v>16179</v>
      </c>
      <c r="P86" s="183">
        <f t="shared" si="87"/>
        <v>16707</v>
      </c>
      <c r="Q86" s="183">
        <f t="shared" si="87"/>
        <v>17212</v>
      </c>
      <c r="R86" s="183">
        <f t="shared" si="87"/>
        <v>18024</v>
      </c>
      <c r="S86" s="183">
        <f t="shared" si="87"/>
        <v>18497</v>
      </c>
      <c r="T86" s="191">
        <f t="shared" si="87"/>
        <v>19280</v>
      </c>
    </row>
    <row r="87" spans="1:20" ht="20.100000000000001" customHeight="1" x14ac:dyDescent="0.25">
      <c r="A87" s="176" t="s">
        <v>32</v>
      </c>
      <c r="B87" s="183">
        <f t="shared" ref="B87:T87" si="88">B183+B279</f>
        <v>173</v>
      </c>
      <c r="C87" s="183">
        <f t="shared" si="88"/>
        <v>189</v>
      </c>
      <c r="D87" s="183">
        <f t="shared" si="88"/>
        <v>207</v>
      </c>
      <c r="E87" s="183">
        <f t="shared" si="88"/>
        <v>229</v>
      </c>
      <c r="F87" s="183">
        <f t="shared" si="88"/>
        <v>242</v>
      </c>
      <c r="G87" s="183">
        <f t="shared" si="88"/>
        <v>248</v>
      </c>
      <c r="H87" s="183">
        <f t="shared" si="88"/>
        <v>277</v>
      </c>
      <c r="I87" s="183">
        <f t="shared" si="88"/>
        <v>345</v>
      </c>
      <c r="J87" s="183">
        <f t="shared" si="88"/>
        <v>386</v>
      </c>
      <c r="K87" s="183">
        <f t="shared" si="88"/>
        <v>405</v>
      </c>
      <c r="L87" s="183">
        <f t="shared" si="88"/>
        <v>423</v>
      </c>
      <c r="M87" s="183">
        <f t="shared" si="88"/>
        <v>433</v>
      </c>
      <c r="N87" s="183">
        <f t="shared" si="88"/>
        <v>476</v>
      </c>
      <c r="O87" s="183">
        <f t="shared" si="88"/>
        <v>480</v>
      </c>
      <c r="P87" s="183">
        <f t="shared" si="88"/>
        <v>452</v>
      </c>
      <c r="Q87" s="183">
        <f t="shared" si="88"/>
        <v>482</v>
      </c>
      <c r="R87" s="183">
        <f t="shared" si="88"/>
        <v>495</v>
      </c>
      <c r="S87" s="183">
        <f t="shared" si="88"/>
        <v>558</v>
      </c>
      <c r="T87" s="191">
        <f t="shared" si="88"/>
        <v>642</v>
      </c>
    </row>
    <row r="88" spans="1:20" ht="20.100000000000001" customHeight="1" x14ac:dyDescent="0.25">
      <c r="A88" s="176" t="s">
        <v>33</v>
      </c>
      <c r="B88" s="183">
        <f t="shared" ref="B88:T88" si="89">B184+B280</f>
        <v>2041</v>
      </c>
      <c r="C88" s="183">
        <f t="shared" si="89"/>
        <v>2237</v>
      </c>
      <c r="D88" s="183">
        <f t="shared" si="89"/>
        <v>2485</v>
      </c>
      <c r="E88" s="183">
        <f t="shared" si="89"/>
        <v>2650</v>
      </c>
      <c r="F88" s="183">
        <f t="shared" si="89"/>
        <v>2789</v>
      </c>
      <c r="G88" s="183">
        <f t="shared" si="89"/>
        <v>2884</v>
      </c>
      <c r="H88" s="183">
        <f t="shared" si="89"/>
        <v>3120</v>
      </c>
      <c r="I88" s="183">
        <f t="shared" si="89"/>
        <v>3630</v>
      </c>
      <c r="J88" s="183">
        <f t="shared" si="89"/>
        <v>3987</v>
      </c>
      <c r="K88" s="183">
        <f t="shared" si="89"/>
        <v>4295</v>
      </c>
      <c r="L88" s="183">
        <f t="shared" si="89"/>
        <v>4419</v>
      </c>
      <c r="M88" s="183">
        <f t="shared" si="89"/>
        <v>4794</v>
      </c>
      <c r="N88" s="183">
        <f t="shared" si="89"/>
        <v>5118</v>
      </c>
      <c r="O88" s="183">
        <f t="shared" si="89"/>
        <v>5300</v>
      </c>
      <c r="P88" s="183">
        <f t="shared" si="89"/>
        <v>5239</v>
      </c>
      <c r="Q88" s="183">
        <f t="shared" si="89"/>
        <v>5288</v>
      </c>
      <c r="R88" s="183">
        <f t="shared" si="89"/>
        <v>5464</v>
      </c>
      <c r="S88" s="183">
        <f t="shared" si="89"/>
        <v>5859</v>
      </c>
      <c r="T88" s="191">
        <f t="shared" si="89"/>
        <v>5991</v>
      </c>
    </row>
    <row r="89" spans="1:20" ht="20.100000000000001" customHeight="1" x14ac:dyDescent="0.25">
      <c r="A89" s="176" t="s">
        <v>34</v>
      </c>
      <c r="B89" s="183">
        <f t="shared" ref="B89:T89" si="90">B185+B281</f>
        <v>3325</v>
      </c>
      <c r="C89" s="183">
        <f t="shared" si="90"/>
        <v>3410</v>
      </c>
      <c r="D89" s="183">
        <f t="shared" si="90"/>
        <v>3715</v>
      </c>
      <c r="E89" s="183">
        <f t="shared" si="90"/>
        <v>3848</v>
      </c>
      <c r="F89" s="183">
        <f t="shared" si="90"/>
        <v>3906</v>
      </c>
      <c r="G89" s="183">
        <f t="shared" si="90"/>
        <v>4021</v>
      </c>
      <c r="H89" s="183">
        <f t="shared" si="90"/>
        <v>4185</v>
      </c>
      <c r="I89" s="183">
        <f t="shared" si="90"/>
        <v>4612</v>
      </c>
      <c r="J89" s="183">
        <f t="shared" si="90"/>
        <v>4861</v>
      </c>
      <c r="K89" s="183">
        <f t="shared" si="90"/>
        <v>5040</v>
      </c>
      <c r="L89" s="183">
        <f t="shared" si="90"/>
        <v>5345</v>
      </c>
      <c r="M89" s="183">
        <f t="shared" si="90"/>
        <v>5438</v>
      </c>
      <c r="N89" s="183">
        <f t="shared" si="90"/>
        <v>5543</v>
      </c>
      <c r="O89" s="183">
        <f t="shared" si="90"/>
        <v>5697</v>
      </c>
      <c r="P89" s="183">
        <f t="shared" si="90"/>
        <v>5743</v>
      </c>
      <c r="Q89" s="183">
        <f t="shared" si="90"/>
        <v>5820</v>
      </c>
      <c r="R89" s="183">
        <f t="shared" si="90"/>
        <v>6001</v>
      </c>
      <c r="S89" s="183">
        <f t="shared" si="90"/>
        <v>6448</v>
      </c>
      <c r="T89" s="191">
        <f t="shared" si="90"/>
        <v>6498</v>
      </c>
    </row>
    <row r="90" spans="1:20" ht="20.100000000000001" customHeight="1" x14ac:dyDescent="0.25">
      <c r="A90" s="176" t="s">
        <v>35</v>
      </c>
      <c r="B90" s="183">
        <f t="shared" ref="B90:T90" si="91">B186+B282</f>
        <v>900</v>
      </c>
      <c r="C90" s="183">
        <f t="shared" si="91"/>
        <v>925</v>
      </c>
      <c r="D90" s="183">
        <f t="shared" si="91"/>
        <v>978</v>
      </c>
      <c r="E90" s="183">
        <f t="shared" si="91"/>
        <v>1041</v>
      </c>
      <c r="F90" s="183">
        <f t="shared" si="91"/>
        <v>1036</v>
      </c>
      <c r="G90" s="183">
        <f t="shared" si="91"/>
        <v>1073</v>
      </c>
      <c r="H90" s="183">
        <f t="shared" si="91"/>
        <v>1150</v>
      </c>
      <c r="I90" s="183">
        <f t="shared" si="91"/>
        <v>1267</v>
      </c>
      <c r="J90" s="183">
        <f t="shared" si="91"/>
        <v>1370</v>
      </c>
      <c r="K90" s="183">
        <f t="shared" si="91"/>
        <v>1488</v>
      </c>
      <c r="L90" s="183">
        <f t="shared" si="91"/>
        <v>1528</v>
      </c>
      <c r="M90" s="183">
        <f t="shared" si="91"/>
        <v>1561</v>
      </c>
      <c r="N90" s="183">
        <f t="shared" si="91"/>
        <v>1567</v>
      </c>
      <c r="O90" s="183">
        <f t="shared" si="91"/>
        <v>1584</v>
      </c>
      <c r="P90" s="183">
        <f t="shared" si="91"/>
        <v>1565</v>
      </c>
      <c r="Q90" s="183">
        <f t="shared" si="91"/>
        <v>1578</v>
      </c>
      <c r="R90" s="183">
        <f t="shared" si="91"/>
        <v>1618</v>
      </c>
      <c r="S90" s="183">
        <f t="shared" si="91"/>
        <v>1845</v>
      </c>
      <c r="T90" s="191">
        <f t="shared" si="91"/>
        <v>2020</v>
      </c>
    </row>
    <row r="91" spans="1:20" ht="20.100000000000001" customHeight="1" x14ac:dyDescent="0.25">
      <c r="A91" s="176" t="s">
        <v>36</v>
      </c>
      <c r="B91" s="183">
        <f t="shared" ref="B91:T91" si="92">B187+B283</f>
        <v>878</v>
      </c>
      <c r="C91" s="183">
        <f t="shared" si="92"/>
        <v>846</v>
      </c>
      <c r="D91" s="183">
        <f t="shared" si="92"/>
        <v>1053</v>
      </c>
      <c r="E91" s="183">
        <f t="shared" si="92"/>
        <v>1209</v>
      </c>
      <c r="F91" s="183">
        <f t="shared" si="92"/>
        <v>1287</v>
      </c>
      <c r="G91" s="183">
        <f t="shared" si="92"/>
        <v>1304</v>
      </c>
      <c r="H91" s="183">
        <f t="shared" si="92"/>
        <v>1377</v>
      </c>
      <c r="I91" s="183">
        <f t="shared" si="92"/>
        <v>1479</v>
      </c>
      <c r="J91" s="183">
        <f t="shared" si="92"/>
        <v>1637</v>
      </c>
      <c r="K91" s="183">
        <f t="shared" si="92"/>
        <v>1689</v>
      </c>
      <c r="L91" s="183">
        <f t="shared" si="92"/>
        <v>1799</v>
      </c>
      <c r="M91" s="183">
        <f t="shared" si="92"/>
        <v>1803</v>
      </c>
      <c r="N91" s="183">
        <f t="shared" si="92"/>
        <v>2006</v>
      </c>
      <c r="O91" s="183">
        <f t="shared" si="92"/>
        <v>2399</v>
      </c>
      <c r="P91" s="183">
        <f t="shared" si="92"/>
        <v>2567</v>
      </c>
      <c r="Q91" s="183">
        <f t="shared" si="92"/>
        <v>2794</v>
      </c>
      <c r="R91" s="183">
        <f t="shared" si="92"/>
        <v>3161</v>
      </c>
      <c r="S91" s="183">
        <f t="shared" si="92"/>
        <v>3638</v>
      </c>
      <c r="T91" s="191">
        <f t="shared" si="92"/>
        <v>4038</v>
      </c>
    </row>
    <row r="92" spans="1:20" ht="20.100000000000001" customHeight="1" x14ac:dyDescent="0.25">
      <c r="A92" s="176" t="s">
        <v>37</v>
      </c>
      <c r="B92" s="183">
        <f t="shared" ref="B92:R93" si="93">B188+B284</f>
        <v>4220</v>
      </c>
      <c r="C92" s="183">
        <f t="shared" si="93"/>
        <v>4340</v>
      </c>
      <c r="D92" s="183">
        <f t="shared" si="93"/>
        <v>4708</v>
      </c>
      <c r="E92" s="183">
        <f t="shared" si="93"/>
        <v>4734</v>
      </c>
      <c r="F92" s="183">
        <f t="shared" si="93"/>
        <v>4783</v>
      </c>
      <c r="G92" s="183">
        <f t="shared" si="93"/>
        <v>4754</v>
      </c>
      <c r="H92" s="183">
        <f t="shared" si="93"/>
        <v>5144</v>
      </c>
      <c r="I92" s="183">
        <f t="shared" si="93"/>
        <v>5698</v>
      </c>
      <c r="J92" s="183">
        <f t="shared" si="93"/>
        <v>5861</v>
      </c>
      <c r="K92" s="183">
        <f t="shared" si="93"/>
        <v>6093</v>
      </c>
      <c r="L92" s="183">
        <f t="shared" si="93"/>
        <v>6006</v>
      </c>
      <c r="M92" s="183">
        <f t="shared" si="93"/>
        <v>5918</v>
      </c>
      <c r="N92" s="183">
        <f t="shared" si="93"/>
        <v>5959</v>
      </c>
      <c r="O92" s="183">
        <f t="shared" si="93"/>
        <v>5905</v>
      </c>
      <c r="P92" s="183">
        <f t="shared" si="93"/>
        <v>5929</v>
      </c>
      <c r="Q92" s="183">
        <f t="shared" si="93"/>
        <v>5922</v>
      </c>
      <c r="R92" s="183">
        <f t="shared" si="93"/>
        <v>5802</v>
      </c>
      <c r="S92" s="183">
        <f t="shared" ref="S92:T92" si="94">S188+S284</f>
        <v>5801</v>
      </c>
      <c r="T92" s="191">
        <f t="shared" si="94"/>
        <v>5986</v>
      </c>
    </row>
    <row r="93" spans="1:20" ht="20.100000000000001" customHeight="1" x14ac:dyDescent="0.25">
      <c r="A93" s="176" t="s">
        <v>40</v>
      </c>
      <c r="B93" s="179">
        <f>B189+B285</f>
        <v>46</v>
      </c>
      <c r="C93" s="179">
        <f t="shared" si="93"/>
        <v>59</v>
      </c>
      <c r="D93" s="179">
        <f t="shared" si="93"/>
        <v>56</v>
      </c>
      <c r="E93" s="179">
        <f t="shared" si="93"/>
        <v>56</v>
      </c>
      <c r="F93" s="179">
        <f t="shared" si="93"/>
        <v>54</v>
      </c>
      <c r="G93" s="179">
        <f t="shared" si="93"/>
        <v>52</v>
      </c>
      <c r="H93" s="179">
        <f t="shared" si="93"/>
        <v>48</v>
      </c>
      <c r="I93" s="179">
        <f t="shared" si="93"/>
        <v>58</v>
      </c>
      <c r="J93" s="179">
        <f t="shared" si="93"/>
        <v>58</v>
      </c>
      <c r="K93" s="179">
        <f t="shared" si="93"/>
        <v>60</v>
      </c>
      <c r="L93" s="179">
        <f t="shared" si="93"/>
        <v>58</v>
      </c>
      <c r="M93" s="179">
        <f t="shared" si="93"/>
        <v>56</v>
      </c>
      <c r="N93" s="179">
        <f t="shared" si="93"/>
        <v>50</v>
      </c>
      <c r="O93" s="179">
        <f t="shared" si="93"/>
        <v>0</v>
      </c>
      <c r="P93" s="179">
        <f t="shared" si="93"/>
        <v>0</v>
      </c>
      <c r="Q93" s="179">
        <f t="shared" si="93"/>
        <v>0</v>
      </c>
      <c r="R93" s="179">
        <f t="shared" si="93"/>
        <v>0</v>
      </c>
      <c r="S93" s="183">
        <f t="shared" ref="S93:T93" si="95">S189+S285</f>
        <v>0</v>
      </c>
      <c r="T93" s="191">
        <f t="shared" si="95"/>
        <v>0</v>
      </c>
    </row>
    <row r="94" spans="1:20" ht="20.100000000000001" customHeight="1" x14ac:dyDescent="0.25">
      <c r="A94" s="176"/>
      <c r="B94" s="183"/>
      <c r="C94" s="183"/>
      <c r="D94" s="183"/>
      <c r="E94" s="183"/>
      <c r="F94" s="183"/>
      <c r="G94" s="183"/>
      <c r="H94" s="183"/>
      <c r="I94" s="183"/>
      <c r="J94" s="183"/>
      <c r="K94" s="183"/>
      <c r="L94" s="183"/>
      <c r="M94" s="183"/>
      <c r="N94" s="183"/>
      <c r="O94" s="183"/>
      <c r="P94" s="183"/>
      <c r="Q94" s="183"/>
      <c r="R94" s="183"/>
      <c r="S94" s="182"/>
      <c r="T94" s="184"/>
    </row>
    <row r="95" spans="1:20" ht="20.100000000000001" customHeight="1" thickBot="1" x14ac:dyDescent="0.3">
      <c r="A95" s="185" t="s">
        <v>11</v>
      </c>
      <c r="B95" s="192">
        <f>SUM(B70:B93)</f>
        <v>36040</v>
      </c>
      <c r="C95" s="192">
        <f t="shared" ref="C95:T95" si="96">SUM(C70:C93)</f>
        <v>38022</v>
      </c>
      <c r="D95" s="192">
        <f t="shared" si="96"/>
        <v>40971</v>
      </c>
      <c r="E95" s="192">
        <f t="shared" si="96"/>
        <v>42942</v>
      </c>
      <c r="F95" s="192">
        <f t="shared" si="96"/>
        <v>44224</v>
      </c>
      <c r="G95" s="192">
        <f t="shared" si="96"/>
        <v>44963</v>
      </c>
      <c r="H95" s="192">
        <f t="shared" si="96"/>
        <v>47324</v>
      </c>
      <c r="I95" s="192">
        <f t="shared" si="96"/>
        <v>53102</v>
      </c>
      <c r="J95" s="192">
        <f t="shared" si="96"/>
        <v>55809</v>
      </c>
      <c r="K95" s="192">
        <f t="shared" si="96"/>
        <v>58975</v>
      </c>
      <c r="L95" s="192">
        <f t="shared" si="96"/>
        <v>60700</v>
      </c>
      <c r="M95" s="192">
        <f t="shared" si="96"/>
        <v>62381</v>
      </c>
      <c r="N95" s="192">
        <f t="shared" si="96"/>
        <v>64564</v>
      </c>
      <c r="O95" s="192">
        <f t="shared" si="96"/>
        <v>66281</v>
      </c>
      <c r="P95" s="192">
        <f t="shared" si="96"/>
        <v>67394</v>
      </c>
      <c r="Q95" s="192">
        <f t="shared" si="96"/>
        <v>68569</v>
      </c>
      <c r="R95" s="192">
        <f t="shared" si="96"/>
        <v>70939</v>
      </c>
      <c r="S95" s="192">
        <f t="shared" si="96"/>
        <v>74018</v>
      </c>
      <c r="T95" s="193">
        <f t="shared" si="96"/>
        <v>76924</v>
      </c>
    </row>
    <row r="96" spans="1:20" ht="20.100000000000001" customHeight="1" x14ac:dyDescent="0.25">
      <c r="A96" s="171"/>
      <c r="B96" s="194"/>
      <c r="C96" s="194"/>
      <c r="D96" s="194"/>
      <c r="E96" s="194"/>
      <c r="F96" s="194"/>
      <c r="G96" s="194"/>
      <c r="H96" s="194"/>
      <c r="I96" s="194"/>
      <c r="J96" s="194"/>
      <c r="K96" s="194"/>
      <c r="L96" s="194"/>
      <c r="M96" s="194"/>
      <c r="N96" s="194"/>
      <c r="O96" s="194"/>
      <c r="P96" s="194"/>
      <c r="Q96" s="194"/>
      <c r="R96" s="195"/>
    </row>
    <row r="97" spans="1:20" ht="20.100000000000001" customHeight="1" x14ac:dyDescent="0.25">
      <c r="A97" s="171"/>
      <c r="B97" s="171"/>
      <c r="C97" s="171"/>
      <c r="D97" s="171"/>
      <c r="E97" s="171"/>
      <c r="F97" s="171"/>
      <c r="G97" s="171"/>
      <c r="H97" s="171"/>
      <c r="I97" s="171"/>
      <c r="J97" s="171"/>
      <c r="K97" s="171"/>
      <c r="L97" s="171"/>
      <c r="M97" s="171"/>
      <c r="N97" s="171"/>
      <c r="O97" s="171"/>
      <c r="P97" s="171"/>
      <c r="Q97" s="171"/>
      <c r="R97" s="189"/>
    </row>
    <row r="98" spans="1:20" ht="20.100000000000001" customHeight="1" x14ac:dyDescent="0.25">
      <c r="A98" s="171"/>
      <c r="B98" s="171"/>
      <c r="C98" s="171"/>
      <c r="D98" s="171"/>
      <c r="E98" s="171"/>
      <c r="F98" s="171"/>
      <c r="G98" s="171"/>
      <c r="H98" s="171"/>
      <c r="I98" s="171"/>
      <c r="J98" s="171"/>
      <c r="K98" s="171"/>
      <c r="L98" s="171"/>
      <c r="M98" s="171"/>
      <c r="N98" s="171"/>
      <c r="O98" s="171"/>
      <c r="P98" s="171"/>
      <c r="Q98" s="171"/>
      <c r="R98" s="189"/>
    </row>
    <row r="99" spans="1:20" ht="20.100000000000001" customHeight="1" thickBot="1" x14ac:dyDescent="0.3">
      <c r="R99" s="182"/>
    </row>
    <row r="100" spans="1:20" ht="20.100000000000001" customHeight="1" thickBot="1" x14ac:dyDescent="0.3">
      <c r="A100" s="172"/>
      <c r="B100" s="173" t="s">
        <v>61</v>
      </c>
      <c r="C100" s="173"/>
      <c r="D100" s="173"/>
      <c r="E100" s="173"/>
      <c r="F100" s="173"/>
      <c r="G100" s="173"/>
      <c r="H100" s="173"/>
      <c r="I100" s="173"/>
      <c r="J100" s="173"/>
      <c r="K100" s="173"/>
      <c r="L100" s="173"/>
      <c r="M100" s="173"/>
      <c r="N100" s="173"/>
      <c r="O100" s="173"/>
      <c r="P100" s="173"/>
      <c r="Q100" s="173"/>
      <c r="R100" s="173"/>
      <c r="S100" s="174"/>
      <c r="T100" s="175"/>
    </row>
    <row r="101" spans="1:20" ht="20.100000000000001" customHeight="1" thickTop="1" thickBot="1" x14ac:dyDescent="0.3">
      <c r="A101" s="176"/>
      <c r="B101" s="177" t="s">
        <v>0</v>
      </c>
      <c r="C101" s="177" t="s">
        <v>1</v>
      </c>
      <c r="D101" s="177" t="s">
        <v>2</v>
      </c>
      <c r="E101" s="177" t="s">
        <v>3</v>
      </c>
      <c r="F101" s="177" t="s">
        <v>4</v>
      </c>
      <c r="G101" s="177" t="s">
        <v>5</v>
      </c>
      <c r="H101" s="177" t="s">
        <v>6</v>
      </c>
      <c r="I101" s="177" t="s">
        <v>7</v>
      </c>
      <c r="J101" s="177" t="s">
        <v>8</v>
      </c>
      <c r="K101" s="177" t="s">
        <v>9</v>
      </c>
      <c r="L101" s="177" t="s">
        <v>69</v>
      </c>
      <c r="M101" s="177" t="s">
        <v>89</v>
      </c>
      <c r="N101" s="177" t="s">
        <v>90</v>
      </c>
      <c r="O101" s="177" t="s">
        <v>94</v>
      </c>
      <c r="P101" s="177" t="s">
        <v>98</v>
      </c>
      <c r="Q101" s="177" t="s">
        <v>101</v>
      </c>
      <c r="R101" s="177" t="s">
        <v>112</v>
      </c>
      <c r="S101" s="177" t="s">
        <v>118</v>
      </c>
      <c r="T101" s="178" t="s">
        <v>119</v>
      </c>
    </row>
    <row r="102" spans="1:20" ht="20.100000000000001" customHeight="1" thickTop="1" x14ac:dyDescent="0.25">
      <c r="A102" s="176" t="s">
        <v>17</v>
      </c>
      <c r="B102" s="179"/>
      <c r="C102" s="179"/>
      <c r="D102" s="179"/>
      <c r="E102" s="179"/>
      <c r="F102" s="179"/>
      <c r="G102" s="179"/>
      <c r="H102" s="179"/>
      <c r="I102" s="179"/>
      <c r="J102" s="179"/>
      <c r="K102" s="179">
        <f t="shared" ref="K102:T107" si="97">K134+K166</f>
        <v>790</v>
      </c>
      <c r="L102" s="179">
        <f t="shared" si="97"/>
        <v>834</v>
      </c>
      <c r="M102" s="179">
        <f t="shared" si="97"/>
        <v>920</v>
      </c>
      <c r="N102" s="179">
        <f t="shared" si="97"/>
        <v>1106</v>
      </c>
      <c r="O102" s="179">
        <f t="shared" si="97"/>
        <v>1218</v>
      </c>
      <c r="P102" s="180">
        <f t="shared" si="97"/>
        <v>1189</v>
      </c>
      <c r="Q102" s="180">
        <f t="shared" si="97"/>
        <v>1081</v>
      </c>
      <c r="R102" s="180">
        <f t="shared" si="97"/>
        <v>998</v>
      </c>
      <c r="S102" s="179">
        <f t="shared" si="97"/>
        <v>894</v>
      </c>
      <c r="T102" s="181">
        <f t="shared" si="97"/>
        <v>954</v>
      </c>
    </row>
    <row r="103" spans="1:20" ht="20.100000000000001" customHeight="1" x14ac:dyDescent="0.25">
      <c r="A103" s="176" t="s">
        <v>18</v>
      </c>
      <c r="B103" s="179">
        <f t="shared" ref="B103:J103" si="98">B135+B167</f>
        <v>8190</v>
      </c>
      <c r="C103" s="179">
        <f t="shared" si="98"/>
        <v>8638</v>
      </c>
      <c r="D103" s="179">
        <f t="shared" si="98"/>
        <v>9573</v>
      </c>
      <c r="E103" s="179">
        <f t="shared" si="98"/>
        <v>11900</v>
      </c>
      <c r="F103" s="179">
        <f t="shared" si="98"/>
        <v>13090</v>
      </c>
      <c r="G103" s="179">
        <f t="shared" si="98"/>
        <v>13940</v>
      </c>
      <c r="H103" s="179">
        <f t="shared" si="98"/>
        <v>14029</v>
      </c>
      <c r="I103" s="179">
        <f t="shared" si="98"/>
        <v>13622</v>
      </c>
      <c r="J103" s="179">
        <f t="shared" si="98"/>
        <v>13689</v>
      </c>
      <c r="K103" s="179">
        <f t="shared" si="97"/>
        <v>14472</v>
      </c>
      <c r="L103" s="179">
        <f t="shared" si="97"/>
        <v>15008</v>
      </c>
      <c r="M103" s="179">
        <f t="shared" si="97"/>
        <v>15467</v>
      </c>
      <c r="N103" s="179">
        <f t="shared" si="97"/>
        <v>15854</v>
      </c>
      <c r="O103" s="179">
        <f t="shared" si="97"/>
        <v>16150</v>
      </c>
      <c r="P103" s="179">
        <f t="shared" si="97"/>
        <v>16170</v>
      </c>
      <c r="Q103" s="179">
        <f t="shared" si="97"/>
        <v>15917</v>
      </c>
      <c r="R103" s="179">
        <f t="shared" si="97"/>
        <v>16174</v>
      </c>
      <c r="S103" s="179">
        <f t="shared" ref="S103:T103" si="99">S135+S167</f>
        <v>16147</v>
      </c>
      <c r="T103" s="181">
        <f t="shared" si="99"/>
        <v>16357</v>
      </c>
    </row>
    <row r="104" spans="1:20" ht="20.100000000000001" customHeight="1" x14ac:dyDescent="0.25">
      <c r="A104" s="176" t="s">
        <v>19</v>
      </c>
      <c r="B104" s="179">
        <f t="shared" ref="B104:J104" si="100">B136+B168</f>
        <v>13248</v>
      </c>
      <c r="C104" s="179">
        <f t="shared" si="100"/>
        <v>14076</v>
      </c>
      <c r="D104" s="179">
        <f t="shared" si="100"/>
        <v>15730</v>
      </c>
      <c r="E104" s="179">
        <f t="shared" si="100"/>
        <v>17858</v>
      </c>
      <c r="F104" s="179">
        <f t="shared" si="100"/>
        <v>18719</v>
      </c>
      <c r="G104" s="179">
        <f t="shared" si="100"/>
        <v>18858</v>
      </c>
      <c r="H104" s="179">
        <f t="shared" si="100"/>
        <v>19176</v>
      </c>
      <c r="I104" s="179">
        <f t="shared" si="100"/>
        <v>19206</v>
      </c>
      <c r="J104" s="179">
        <f t="shared" si="100"/>
        <v>19398</v>
      </c>
      <c r="K104" s="179">
        <f t="shared" si="97"/>
        <v>20237</v>
      </c>
      <c r="L104" s="179">
        <f t="shared" si="97"/>
        <v>20940</v>
      </c>
      <c r="M104" s="179">
        <f t="shared" si="97"/>
        <v>21857</v>
      </c>
      <c r="N104" s="179">
        <f t="shared" si="97"/>
        <v>22436</v>
      </c>
      <c r="O104" s="179">
        <f t="shared" si="97"/>
        <v>23118</v>
      </c>
      <c r="P104" s="179">
        <f t="shared" si="97"/>
        <v>23560</v>
      </c>
      <c r="Q104" s="179">
        <f t="shared" si="97"/>
        <v>23961</v>
      </c>
      <c r="R104" s="179">
        <f t="shared" si="97"/>
        <v>24462</v>
      </c>
      <c r="S104" s="179">
        <f t="shared" ref="S104:T104" si="101">S136+S168</f>
        <v>25294</v>
      </c>
      <c r="T104" s="181">
        <f t="shared" si="101"/>
        <v>25242</v>
      </c>
    </row>
    <row r="105" spans="1:20" ht="20.100000000000001" customHeight="1" x14ac:dyDescent="0.25">
      <c r="A105" s="176" t="s">
        <v>20</v>
      </c>
      <c r="B105" s="179">
        <f t="shared" ref="B105:J105" si="102">B137+B169</f>
        <v>13931</v>
      </c>
      <c r="C105" s="179">
        <f t="shared" si="102"/>
        <v>14401</v>
      </c>
      <c r="D105" s="179">
        <f t="shared" si="102"/>
        <v>15493</v>
      </c>
      <c r="E105" s="179">
        <f t="shared" si="102"/>
        <v>17443</v>
      </c>
      <c r="F105" s="179">
        <f t="shared" si="102"/>
        <v>18462</v>
      </c>
      <c r="G105" s="179">
        <f t="shared" si="102"/>
        <v>18826</v>
      </c>
      <c r="H105" s="179">
        <f t="shared" si="102"/>
        <v>19909</v>
      </c>
      <c r="I105" s="179">
        <f t="shared" si="102"/>
        <v>20054</v>
      </c>
      <c r="J105" s="179">
        <f t="shared" si="102"/>
        <v>20547</v>
      </c>
      <c r="K105" s="179">
        <f t="shared" si="97"/>
        <v>22559</v>
      </c>
      <c r="L105" s="179">
        <f t="shared" si="97"/>
        <v>23891</v>
      </c>
      <c r="M105" s="179">
        <f t="shared" si="97"/>
        <v>24927</v>
      </c>
      <c r="N105" s="179">
        <f t="shared" si="97"/>
        <v>24920</v>
      </c>
      <c r="O105" s="179">
        <f t="shared" si="97"/>
        <v>25041</v>
      </c>
      <c r="P105" s="179">
        <f t="shared" si="97"/>
        <v>25233</v>
      </c>
      <c r="Q105" s="179">
        <f t="shared" si="97"/>
        <v>26004</v>
      </c>
      <c r="R105" s="179">
        <f t="shared" si="97"/>
        <v>26765</v>
      </c>
      <c r="S105" s="179">
        <f t="shared" ref="S105:T105" si="103">S137+S169</f>
        <v>26821</v>
      </c>
      <c r="T105" s="181">
        <f t="shared" si="103"/>
        <v>26804</v>
      </c>
    </row>
    <row r="106" spans="1:20" ht="20.100000000000001" customHeight="1" x14ac:dyDescent="0.25">
      <c r="A106" s="176" t="s">
        <v>21</v>
      </c>
      <c r="B106" s="179">
        <f t="shared" ref="B106:J106" si="104">B138+B170</f>
        <v>4952</v>
      </c>
      <c r="C106" s="179">
        <f t="shared" si="104"/>
        <v>4862</v>
      </c>
      <c r="D106" s="179">
        <f t="shared" si="104"/>
        <v>5157</v>
      </c>
      <c r="E106" s="179">
        <f t="shared" si="104"/>
        <v>5850</v>
      </c>
      <c r="F106" s="179">
        <f t="shared" si="104"/>
        <v>6123</v>
      </c>
      <c r="G106" s="179">
        <f t="shared" si="104"/>
        <v>6148</v>
      </c>
      <c r="H106" s="179">
        <f t="shared" si="104"/>
        <v>6045</v>
      </c>
      <c r="I106" s="179">
        <f t="shared" si="104"/>
        <v>6390</v>
      </c>
      <c r="J106" s="179">
        <f t="shared" si="104"/>
        <v>6356</v>
      </c>
      <c r="K106" s="179">
        <f t="shared" si="97"/>
        <v>6717</v>
      </c>
      <c r="L106" s="179">
        <f t="shared" si="97"/>
        <v>7004</v>
      </c>
      <c r="M106" s="179">
        <f t="shared" si="97"/>
        <v>7042</v>
      </c>
      <c r="N106" s="179">
        <f t="shared" si="97"/>
        <v>7100</v>
      </c>
      <c r="O106" s="179">
        <f t="shared" si="97"/>
        <v>7101</v>
      </c>
      <c r="P106" s="179">
        <f t="shared" si="97"/>
        <v>7030</v>
      </c>
      <c r="Q106" s="179">
        <f t="shared" si="97"/>
        <v>6616</v>
      </c>
      <c r="R106" s="179">
        <f t="shared" si="97"/>
        <v>6966</v>
      </c>
      <c r="S106" s="179">
        <f t="shared" ref="S106:T106" si="105">S138+S170</f>
        <v>6918</v>
      </c>
      <c r="T106" s="181">
        <f t="shared" si="105"/>
        <v>7148</v>
      </c>
    </row>
    <row r="107" spans="1:20" ht="20.100000000000001" customHeight="1" x14ac:dyDescent="0.25">
      <c r="A107" s="176" t="s">
        <v>22</v>
      </c>
      <c r="B107" s="179">
        <f t="shared" ref="B107:J107" si="106">B139+B171</f>
        <v>3875</v>
      </c>
      <c r="C107" s="179">
        <f t="shared" si="106"/>
        <v>3867</v>
      </c>
      <c r="D107" s="179">
        <f t="shared" si="106"/>
        <v>4106</v>
      </c>
      <c r="E107" s="179">
        <f t="shared" si="106"/>
        <v>4869</v>
      </c>
      <c r="F107" s="179">
        <f t="shared" si="106"/>
        <v>5939</v>
      </c>
      <c r="G107" s="179">
        <f t="shared" si="106"/>
        <v>6336</v>
      </c>
      <c r="H107" s="179">
        <f t="shared" si="106"/>
        <v>6495</v>
      </c>
      <c r="I107" s="179">
        <f t="shared" si="106"/>
        <v>6187</v>
      </c>
      <c r="J107" s="179">
        <f t="shared" si="106"/>
        <v>6037</v>
      </c>
      <c r="K107" s="179">
        <f t="shared" si="97"/>
        <v>6382</v>
      </c>
      <c r="L107" s="179">
        <f t="shared" si="97"/>
        <v>6648</v>
      </c>
      <c r="M107" s="179">
        <f t="shared" si="97"/>
        <v>6787</v>
      </c>
      <c r="N107" s="179">
        <f t="shared" si="97"/>
        <v>6684</v>
      </c>
      <c r="O107" s="179">
        <f t="shared" si="97"/>
        <v>6754</v>
      </c>
      <c r="P107" s="179">
        <v>6811</v>
      </c>
      <c r="Q107" s="179">
        <v>7131</v>
      </c>
      <c r="R107" s="179">
        <f t="shared" si="97"/>
        <v>7028</v>
      </c>
      <c r="S107" s="179">
        <f t="shared" ref="S107:T107" si="107">S139+S171</f>
        <v>6817</v>
      </c>
      <c r="T107" s="181">
        <f t="shared" si="107"/>
        <v>6727</v>
      </c>
    </row>
    <row r="108" spans="1:20" ht="20.100000000000001" customHeight="1" x14ac:dyDescent="0.25">
      <c r="A108" s="176" t="s">
        <v>50</v>
      </c>
      <c r="B108" s="179">
        <f t="shared" ref="B108:J108" si="108">B140+B172</f>
        <v>303</v>
      </c>
      <c r="C108" s="179">
        <f t="shared" si="108"/>
        <v>330</v>
      </c>
      <c r="D108" s="179">
        <f t="shared" si="108"/>
        <v>423</v>
      </c>
      <c r="E108" s="179">
        <f t="shared" si="108"/>
        <v>540</v>
      </c>
      <c r="F108" s="179">
        <f t="shared" si="108"/>
        <v>728</v>
      </c>
      <c r="G108" s="179">
        <f t="shared" si="108"/>
        <v>721</v>
      </c>
      <c r="H108" s="179">
        <f t="shared" si="108"/>
        <v>815</v>
      </c>
      <c r="I108" s="179">
        <f t="shared" si="108"/>
        <v>784</v>
      </c>
      <c r="J108" s="179">
        <f t="shared" si="108"/>
        <v>755</v>
      </c>
      <c r="K108" s="179"/>
      <c r="L108" s="179"/>
      <c r="M108" s="179"/>
      <c r="N108" s="179"/>
      <c r="O108" s="179"/>
      <c r="P108" s="179"/>
      <c r="Q108" s="179"/>
      <c r="R108" s="179"/>
      <c r="S108" s="179">
        <f t="shared" ref="S108:T108" si="109">S140+S172</f>
        <v>0</v>
      </c>
      <c r="T108" s="181">
        <f t="shared" si="109"/>
        <v>0</v>
      </c>
    </row>
    <row r="109" spans="1:20" ht="20.100000000000001" customHeight="1" x14ac:dyDescent="0.25">
      <c r="A109" s="176" t="s">
        <v>51</v>
      </c>
      <c r="B109" s="179">
        <f t="shared" ref="B109:J109" si="110">B141+B173</f>
        <v>74</v>
      </c>
      <c r="C109" s="179">
        <f t="shared" si="110"/>
        <v>86</v>
      </c>
      <c r="D109" s="179">
        <f t="shared" si="110"/>
        <v>93</v>
      </c>
      <c r="E109" s="179">
        <f t="shared" si="110"/>
        <v>125</v>
      </c>
      <c r="F109" s="179">
        <f t="shared" si="110"/>
        <v>93</v>
      </c>
      <c r="G109" s="179">
        <f t="shared" si="110"/>
        <v>100</v>
      </c>
      <c r="H109" s="179">
        <f t="shared" si="110"/>
        <v>89</v>
      </c>
      <c r="I109" s="179">
        <f t="shared" si="110"/>
        <v>83</v>
      </c>
      <c r="J109" s="179">
        <f t="shared" si="110"/>
        <v>82</v>
      </c>
      <c r="K109" s="179">
        <f t="shared" ref="K109:T118" si="111">K141+K173</f>
        <v>72</v>
      </c>
      <c r="L109" s="179">
        <f t="shared" si="111"/>
        <v>77</v>
      </c>
      <c r="M109" s="179">
        <f t="shared" si="111"/>
        <v>81</v>
      </c>
      <c r="N109" s="179">
        <f t="shared" si="111"/>
        <v>69</v>
      </c>
      <c r="O109" s="179">
        <f t="shared" si="111"/>
        <v>68</v>
      </c>
      <c r="P109" s="179">
        <v>73</v>
      </c>
      <c r="Q109" s="179">
        <v>109</v>
      </c>
      <c r="R109" s="179">
        <f t="shared" si="111"/>
        <v>107</v>
      </c>
      <c r="S109" s="179">
        <f t="shared" si="111"/>
        <v>130</v>
      </c>
      <c r="T109" s="181">
        <f t="shared" si="111"/>
        <v>147</v>
      </c>
    </row>
    <row r="110" spans="1:20" ht="20.100000000000001" customHeight="1" x14ac:dyDescent="0.25">
      <c r="A110" s="176" t="s">
        <v>23</v>
      </c>
      <c r="B110" s="179">
        <f t="shared" ref="B110:J110" si="112">B142+B174</f>
        <v>13927</v>
      </c>
      <c r="C110" s="179">
        <f t="shared" si="112"/>
        <v>14922</v>
      </c>
      <c r="D110" s="179">
        <f t="shared" si="112"/>
        <v>16604</v>
      </c>
      <c r="E110" s="179">
        <f t="shared" si="112"/>
        <v>18861</v>
      </c>
      <c r="F110" s="179">
        <f t="shared" si="112"/>
        <v>19837</v>
      </c>
      <c r="G110" s="179">
        <f t="shared" si="112"/>
        <v>21137</v>
      </c>
      <c r="H110" s="179">
        <f t="shared" si="112"/>
        <v>21879</v>
      </c>
      <c r="I110" s="179">
        <f t="shared" si="112"/>
        <v>22521</v>
      </c>
      <c r="J110" s="179">
        <f t="shared" si="112"/>
        <v>23199</v>
      </c>
      <c r="K110" s="179">
        <f t="shared" si="111"/>
        <v>24444</v>
      </c>
      <c r="L110" s="179">
        <f t="shared" si="111"/>
        <v>24681</v>
      </c>
      <c r="M110" s="179">
        <f t="shared" si="111"/>
        <v>25269</v>
      </c>
      <c r="N110" s="179">
        <f t="shared" si="111"/>
        <v>25793</v>
      </c>
      <c r="O110" s="179">
        <f t="shared" si="111"/>
        <v>26134</v>
      </c>
      <c r="P110" s="179">
        <f t="shared" si="111"/>
        <v>26483</v>
      </c>
      <c r="Q110" s="179">
        <f t="shared" si="111"/>
        <v>28413</v>
      </c>
      <c r="R110" s="179">
        <f t="shared" si="111"/>
        <v>29822</v>
      </c>
      <c r="S110" s="179">
        <f t="shared" si="111"/>
        <v>30544</v>
      </c>
      <c r="T110" s="181">
        <f t="shared" si="111"/>
        <v>31901</v>
      </c>
    </row>
    <row r="111" spans="1:20" ht="20.100000000000001" customHeight="1" x14ac:dyDescent="0.25">
      <c r="A111" s="176" t="s">
        <v>24</v>
      </c>
      <c r="B111" s="179">
        <f t="shared" ref="B111:J111" si="113">B143+B175</f>
        <v>1839</v>
      </c>
      <c r="C111" s="179">
        <f t="shared" si="113"/>
        <v>1985</v>
      </c>
      <c r="D111" s="179">
        <f t="shared" si="113"/>
        <v>2153</v>
      </c>
      <c r="E111" s="179">
        <f t="shared" si="113"/>
        <v>2908</v>
      </c>
      <c r="F111" s="179">
        <f t="shared" si="113"/>
        <v>3071</v>
      </c>
      <c r="G111" s="179">
        <f t="shared" si="113"/>
        <v>3669</v>
      </c>
      <c r="H111" s="179">
        <f t="shared" si="113"/>
        <v>3841</v>
      </c>
      <c r="I111" s="179">
        <f t="shared" si="113"/>
        <v>3652</v>
      </c>
      <c r="J111" s="179">
        <f t="shared" si="113"/>
        <v>3877</v>
      </c>
      <c r="K111" s="179">
        <f t="shared" si="111"/>
        <v>3923</v>
      </c>
      <c r="L111" s="179">
        <f t="shared" si="111"/>
        <v>3933</v>
      </c>
      <c r="M111" s="179">
        <f t="shared" si="111"/>
        <v>3921</v>
      </c>
      <c r="N111" s="179">
        <f t="shared" si="111"/>
        <v>3766</v>
      </c>
      <c r="O111" s="179">
        <f t="shared" si="111"/>
        <v>3520</v>
      </c>
      <c r="P111" s="179">
        <f t="shared" si="111"/>
        <v>3419</v>
      </c>
      <c r="Q111" s="179">
        <f t="shared" si="111"/>
        <v>3264</v>
      </c>
      <c r="R111" s="179">
        <f t="shared" si="111"/>
        <v>3231</v>
      </c>
      <c r="S111" s="179">
        <f t="shared" si="111"/>
        <v>3168</v>
      </c>
      <c r="T111" s="181">
        <f t="shared" si="111"/>
        <v>3565</v>
      </c>
    </row>
    <row r="112" spans="1:20" ht="20.100000000000001" customHeight="1" x14ac:dyDescent="0.25">
      <c r="A112" s="176" t="s">
        <v>25</v>
      </c>
      <c r="B112" s="179"/>
      <c r="C112" s="179"/>
      <c r="D112" s="179"/>
      <c r="E112" s="179"/>
      <c r="F112" s="179"/>
      <c r="G112" s="179">
        <f t="shared" ref="G112:J125" si="114">G144+G176</f>
        <v>56</v>
      </c>
      <c r="H112" s="179">
        <f t="shared" si="114"/>
        <v>112</v>
      </c>
      <c r="I112" s="179">
        <f t="shared" si="114"/>
        <v>198</v>
      </c>
      <c r="J112" s="179">
        <f t="shared" si="114"/>
        <v>289</v>
      </c>
      <c r="K112" s="179">
        <f t="shared" si="111"/>
        <v>322</v>
      </c>
      <c r="L112" s="179">
        <f t="shared" si="111"/>
        <v>361</v>
      </c>
      <c r="M112" s="179">
        <f t="shared" si="111"/>
        <v>360</v>
      </c>
      <c r="N112" s="179">
        <f t="shared" si="111"/>
        <v>387</v>
      </c>
      <c r="O112" s="179">
        <f t="shared" si="111"/>
        <v>416</v>
      </c>
      <c r="P112" s="179">
        <f t="shared" si="111"/>
        <v>425</v>
      </c>
      <c r="Q112" s="179">
        <f t="shared" si="111"/>
        <v>433</v>
      </c>
      <c r="R112" s="179">
        <f t="shared" si="111"/>
        <v>437</v>
      </c>
      <c r="S112" s="179">
        <f t="shared" si="111"/>
        <v>438</v>
      </c>
      <c r="T112" s="181">
        <f t="shared" si="111"/>
        <v>448</v>
      </c>
    </row>
    <row r="113" spans="1:25" ht="20.100000000000001" customHeight="1" x14ac:dyDescent="0.25">
      <c r="A113" s="176" t="s">
        <v>26</v>
      </c>
      <c r="B113" s="179">
        <f>B145+B177</f>
        <v>1828</v>
      </c>
      <c r="C113" s="179">
        <f>C145+C177</f>
        <v>1895</v>
      </c>
      <c r="D113" s="179">
        <f>D145+D177</f>
        <v>1921</v>
      </c>
      <c r="E113" s="179">
        <f>E145+E177</f>
        <v>2407</v>
      </c>
      <c r="F113" s="179">
        <f>F145+F177</f>
        <v>2646</v>
      </c>
      <c r="G113" s="179">
        <f t="shared" si="114"/>
        <v>2767</v>
      </c>
      <c r="H113" s="179">
        <f t="shared" si="114"/>
        <v>2556</v>
      </c>
      <c r="I113" s="179">
        <f t="shared" si="114"/>
        <v>2567</v>
      </c>
      <c r="J113" s="179">
        <f t="shared" si="114"/>
        <v>2586</v>
      </c>
      <c r="K113" s="179">
        <f t="shared" si="111"/>
        <v>2845</v>
      </c>
      <c r="L113" s="179">
        <f t="shared" si="111"/>
        <v>3098</v>
      </c>
      <c r="M113" s="179">
        <f t="shared" si="111"/>
        <v>3343</v>
      </c>
      <c r="N113" s="179">
        <f t="shared" si="111"/>
        <v>3571</v>
      </c>
      <c r="O113" s="179">
        <f t="shared" si="111"/>
        <v>3555</v>
      </c>
      <c r="P113" s="179">
        <f t="shared" si="111"/>
        <v>3525</v>
      </c>
      <c r="Q113" s="179">
        <f t="shared" si="111"/>
        <v>3491</v>
      </c>
      <c r="R113" s="179">
        <f t="shared" si="111"/>
        <v>3353</v>
      </c>
      <c r="S113" s="179">
        <f t="shared" si="111"/>
        <v>3390</v>
      </c>
      <c r="T113" s="181">
        <f t="shared" si="111"/>
        <v>3408</v>
      </c>
    </row>
    <row r="114" spans="1:25" ht="20.100000000000001" customHeight="1" x14ac:dyDescent="0.25">
      <c r="A114" s="176" t="s">
        <v>27</v>
      </c>
      <c r="B114" s="179"/>
      <c r="C114" s="179"/>
      <c r="D114" s="179"/>
      <c r="E114" s="179">
        <f t="shared" ref="E114:F125" si="115">E146+E178</f>
        <v>903</v>
      </c>
      <c r="F114" s="179">
        <f t="shared" si="115"/>
        <v>1782</v>
      </c>
      <c r="G114" s="179">
        <f t="shared" si="114"/>
        <v>2929</v>
      </c>
      <c r="H114" s="179">
        <f t="shared" si="114"/>
        <v>4167</v>
      </c>
      <c r="I114" s="179">
        <f t="shared" si="114"/>
        <v>4892</v>
      </c>
      <c r="J114" s="179">
        <f t="shared" si="114"/>
        <v>5285</v>
      </c>
      <c r="K114" s="179">
        <f t="shared" si="111"/>
        <v>6143</v>
      </c>
      <c r="L114" s="179">
        <f t="shared" si="111"/>
        <v>6823</v>
      </c>
      <c r="M114" s="179">
        <f t="shared" si="111"/>
        <v>7766</v>
      </c>
      <c r="N114" s="179">
        <f t="shared" si="111"/>
        <v>8472</v>
      </c>
      <c r="O114" s="179">
        <f t="shared" si="111"/>
        <v>8977</v>
      </c>
      <c r="P114" s="179">
        <f t="shared" si="111"/>
        <v>9146</v>
      </c>
      <c r="Q114" s="179">
        <f t="shared" si="111"/>
        <v>9036</v>
      </c>
      <c r="R114" s="179">
        <f t="shared" si="111"/>
        <v>9182</v>
      </c>
      <c r="S114" s="179">
        <f t="shared" si="111"/>
        <v>9265</v>
      </c>
      <c r="T114" s="181">
        <f t="shared" si="111"/>
        <v>9419</v>
      </c>
    </row>
    <row r="115" spans="1:25" ht="20.100000000000001" customHeight="1" x14ac:dyDescent="0.25">
      <c r="A115" s="176" t="s">
        <v>28</v>
      </c>
      <c r="B115" s="179">
        <f t="shared" ref="B115:D125" si="116">B147+B179</f>
        <v>18208</v>
      </c>
      <c r="C115" s="179">
        <f t="shared" si="116"/>
        <v>19274</v>
      </c>
      <c r="D115" s="179">
        <f t="shared" si="116"/>
        <v>20872</v>
      </c>
      <c r="E115" s="179">
        <f t="shared" si="115"/>
        <v>24021</v>
      </c>
      <c r="F115" s="179">
        <f t="shared" si="115"/>
        <v>25364</v>
      </c>
      <c r="G115" s="179">
        <f t="shared" si="114"/>
        <v>27091</v>
      </c>
      <c r="H115" s="179">
        <f t="shared" si="114"/>
        <v>28055</v>
      </c>
      <c r="I115" s="179">
        <f t="shared" si="114"/>
        <v>29332</v>
      </c>
      <c r="J115" s="179">
        <f t="shared" si="114"/>
        <v>29733</v>
      </c>
      <c r="K115" s="179">
        <f t="shared" si="111"/>
        <v>31268</v>
      </c>
      <c r="L115" s="179">
        <f t="shared" si="111"/>
        <v>32811</v>
      </c>
      <c r="M115" s="179">
        <f t="shared" si="111"/>
        <v>33649</v>
      </c>
      <c r="N115" s="179">
        <f t="shared" si="111"/>
        <v>35132</v>
      </c>
      <c r="O115" s="179">
        <f t="shared" si="111"/>
        <v>35538</v>
      </c>
      <c r="P115" s="179">
        <f t="shared" si="111"/>
        <v>35924</v>
      </c>
      <c r="Q115" s="179">
        <f t="shared" si="111"/>
        <v>35942</v>
      </c>
      <c r="R115" s="179">
        <f t="shared" si="111"/>
        <v>36527</v>
      </c>
      <c r="S115" s="179">
        <f t="shared" si="111"/>
        <v>36545</v>
      </c>
      <c r="T115" s="181">
        <f t="shared" si="111"/>
        <v>37318</v>
      </c>
    </row>
    <row r="116" spans="1:25" ht="20.100000000000001" customHeight="1" x14ac:dyDescent="0.25">
      <c r="A116" s="176" t="s">
        <v>29</v>
      </c>
      <c r="B116" s="179">
        <f t="shared" si="116"/>
        <v>14997</v>
      </c>
      <c r="C116" s="179">
        <f t="shared" si="116"/>
        <v>15259</v>
      </c>
      <c r="D116" s="179">
        <f t="shared" si="116"/>
        <v>15717</v>
      </c>
      <c r="E116" s="179">
        <f t="shared" si="115"/>
        <v>16522</v>
      </c>
      <c r="F116" s="179">
        <f t="shared" si="115"/>
        <v>16743</v>
      </c>
      <c r="G116" s="179">
        <f t="shared" si="114"/>
        <v>17234</v>
      </c>
      <c r="H116" s="179">
        <f t="shared" si="114"/>
        <v>17161</v>
      </c>
      <c r="I116" s="179">
        <f t="shared" si="114"/>
        <v>17217</v>
      </c>
      <c r="J116" s="179">
        <f t="shared" si="114"/>
        <v>18056</v>
      </c>
      <c r="K116" s="179">
        <f t="shared" si="111"/>
        <v>18733</v>
      </c>
      <c r="L116" s="179">
        <f t="shared" si="111"/>
        <v>19310</v>
      </c>
      <c r="M116" s="179">
        <f t="shared" si="111"/>
        <v>20655</v>
      </c>
      <c r="N116" s="179">
        <f t="shared" si="111"/>
        <v>21049</v>
      </c>
      <c r="O116" s="179">
        <f t="shared" si="111"/>
        <v>21509</v>
      </c>
      <c r="P116" s="179">
        <f t="shared" si="111"/>
        <v>22475</v>
      </c>
      <c r="Q116" s="179">
        <f t="shared" si="111"/>
        <v>23170</v>
      </c>
      <c r="R116" s="179">
        <f t="shared" si="111"/>
        <v>23500</v>
      </c>
      <c r="S116" s="179">
        <f t="shared" si="111"/>
        <v>24536</v>
      </c>
      <c r="T116" s="181">
        <f t="shared" si="111"/>
        <v>25535</v>
      </c>
    </row>
    <row r="117" spans="1:25" ht="20.100000000000001" customHeight="1" x14ac:dyDescent="0.25">
      <c r="A117" s="176" t="s">
        <v>30</v>
      </c>
      <c r="B117" s="179">
        <f t="shared" si="116"/>
        <v>10636</v>
      </c>
      <c r="C117" s="179">
        <f t="shared" si="116"/>
        <v>11371</v>
      </c>
      <c r="D117" s="179">
        <f t="shared" si="116"/>
        <v>12451</v>
      </c>
      <c r="E117" s="179">
        <f t="shared" si="115"/>
        <v>14103</v>
      </c>
      <c r="F117" s="179">
        <f t="shared" si="115"/>
        <v>14911</v>
      </c>
      <c r="G117" s="179">
        <f t="shared" si="114"/>
        <v>16814</v>
      </c>
      <c r="H117" s="179">
        <f t="shared" si="114"/>
        <v>17290</v>
      </c>
      <c r="I117" s="179">
        <f t="shared" si="114"/>
        <v>17746</v>
      </c>
      <c r="J117" s="179">
        <f t="shared" si="114"/>
        <v>19052</v>
      </c>
      <c r="K117" s="179">
        <f t="shared" si="111"/>
        <v>19843</v>
      </c>
      <c r="L117" s="179">
        <f t="shared" si="111"/>
        <v>20525</v>
      </c>
      <c r="M117" s="179">
        <f t="shared" si="111"/>
        <v>21337</v>
      </c>
      <c r="N117" s="179">
        <f t="shared" si="111"/>
        <v>22728</v>
      </c>
      <c r="O117" s="179">
        <f t="shared" si="111"/>
        <v>24008</v>
      </c>
      <c r="P117" s="179">
        <f t="shared" si="111"/>
        <v>26462</v>
      </c>
      <c r="Q117" s="179">
        <f t="shared" si="111"/>
        <v>28159</v>
      </c>
      <c r="R117" s="179">
        <f t="shared" si="111"/>
        <v>30009</v>
      </c>
      <c r="S117" s="179">
        <f t="shared" si="111"/>
        <v>30594</v>
      </c>
      <c r="T117" s="181">
        <f t="shared" si="111"/>
        <v>31236</v>
      </c>
    </row>
    <row r="118" spans="1:25" ht="20.100000000000001" customHeight="1" x14ac:dyDescent="0.25">
      <c r="A118" s="176" t="s">
        <v>31</v>
      </c>
      <c r="B118" s="179">
        <f t="shared" si="116"/>
        <v>42140</v>
      </c>
      <c r="C118" s="179">
        <f t="shared" si="116"/>
        <v>44057</v>
      </c>
      <c r="D118" s="179">
        <f t="shared" si="116"/>
        <v>47459</v>
      </c>
      <c r="E118" s="179">
        <f t="shared" si="115"/>
        <v>57038</v>
      </c>
      <c r="F118" s="179">
        <f t="shared" si="115"/>
        <v>59925</v>
      </c>
      <c r="G118" s="179">
        <f t="shared" si="114"/>
        <v>62567</v>
      </c>
      <c r="H118" s="179">
        <f t="shared" si="114"/>
        <v>63837</v>
      </c>
      <c r="I118" s="179">
        <f t="shared" si="114"/>
        <v>65151</v>
      </c>
      <c r="J118" s="179">
        <f t="shared" si="114"/>
        <v>66154</v>
      </c>
      <c r="K118" s="179">
        <f t="shared" si="111"/>
        <v>68485</v>
      </c>
      <c r="L118" s="179">
        <f t="shared" si="111"/>
        <v>69726</v>
      </c>
      <c r="M118" s="179">
        <f t="shared" si="111"/>
        <v>71096</v>
      </c>
      <c r="N118" s="179">
        <f t="shared" si="111"/>
        <v>73215</v>
      </c>
      <c r="O118" s="179">
        <f t="shared" si="111"/>
        <v>75401</v>
      </c>
      <c r="P118" s="179">
        <f t="shared" si="111"/>
        <v>77182</v>
      </c>
      <c r="Q118" s="179">
        <f t="shared" si="111"/>
        <v>79538</v>
      </c>
      <c r="R118" s="179">
        <f t="shared" si="111"/>
        <v>80942</v>
      </c>
      <c r="S118" s="179">
        <f t="shared" si="111"/>
        <v>82004</v>
      </c>
      <c r="T118" s="181">
        <f t="shared" si="111"/>
        <v>83554</v>
      </c>
    </row>
    <row r="119" spans="1:25" ht="20.100000000000001" customHeight="1" thickBot="1" x14ac:dyDescent="0.3">
      <c r="A119" s="176" t="s">
        <v>32</v>
      </c>
      <c r="B119" s="179">
        <f t="shared" si="116"/>
        <v>4044</v>
      </c>
      <c r="C119" s="179">
        <f t="shared" si="116"/>
        <v>4210</v>
      </c>
      <c r="D119" s="179">
        <f t="shared" si="116"/>
        <v>5004</v>
      </c>
      <c r="E119" s="179">
        <f t="shared" si="115"/>
        <v>6038</v>
      </c>
      <c r="F119" s="179">
        <f t="shared" si="115"/>
        <v>6275</v>
      </c>
      <c r="G119" s="179">
        <f t="shared" si="114"/>
        <v>6786</v>
      </c>
      <c r="H119" s="179">
        <f t="shared" si="114"/>
        <v>6908</v>
      </c>
      <c r="I119" s="179">
        <f t="shared" si="114"/>
        <v>6420</v>
      </c>
      <c r="J119" s="179">
        <f t="shared" si="114"/>
        <v>6332</v>
      </c>
      <c r="K119" s="179">
        <f t="shared" ref="K119:T125" si="117">K151+K183</f>
        <v>6449</v>
      </c>
      <c r="L119" s="179">
        <f t="shared" si="117"/>
        <v>6541</v>
      </c>
      <c r="M119" s="179">
        <f t="shared" si="117"/>
        <v>6704</v>
      </c>
      <c r="N119" s="179">
        <f t="shared" si="117"/>
        <v>6824</v>
      </c>
      <c r="O119" s="179">
        <f t="shared" si="117"/>
        <v>6915</v>
      </c>
      <c r="P119" s="179">
        <f t="shared" si="117"/>
        <v>6919</v>
      </c>
      <c r="Q119" s="179">
        <f t="shared" si="117"/>
        <v>7073</v>
      </c>
      <c r="R119" s="179">
        <f t="shared" si="117"/>
        <v>7640</v>
      </c>
      <c r="S119" s="179">
        <f t="shared" si="117"/>
        <v>8151</v>
      </c>
      <c r="T119" s="181">
        <f t="shared" si="117"/>
        <v>8719</v>
      </c>
    </row>
    <row r="120" spans="1:25" ht="20.100000000000001" customHeight="1" thickBot="1" x14ac:dyDescent="0.3">
      <c r="A120" s="176" t="s">
        <v>33</v>
      </c>
      <c r="B120" s="179">
        <f t="shared" si="116"/>
        <v>19089</v>
      </c>
      <c r="C120" s="179">
        <f t="shared" si="116"/>
        <v>19782</v>
      </c>
      <c r="D120" s="179">
        <f t="shared" si="116"/>
        <v>21116</v>
      </c>
      <c r="E120" s="179">
        <f t="shared" si="115"/>
        <v>22363</v>
      </c>
      <c r="F120" s="179">
        <f t="shared" si="115"/>
        <v>23303</v>
      </c>
      <c r="G120" s="179">
        <f t="shared" si="114"/>
        <v>23652</v>
      </c>
      <c r="H120" s="179">
        <f t="shared" si="114"/>
        <v>24480</v>
      </c>
      <c r="I120" s="179">
        <f t="shared" si="114"/>
        <v>25460</v>
      </c>
      <c r="J120" s="179">
        <f t="shared" si="114"/>
        <v>26434</v>
      </c>
      <c r="K120" s="179">
        <f t="shared" si="117"/>
        <v>28366</v>
      </c>
      <c r="L120" s="179">
        <f t="shared" si="117"/>
        <v>29944</v>
      </c>
      <c r="M120" s="179">
        <f t="shared" si="117"/>
        <v>31074</v>
      </c>
      <c r="N120" s="179">
        <f t="shared" si="117"/>
        <v>32187</v>
      </c>
      <c r="O120" s="179">
        <f t="shared" si="117"/>
        <v>33066</v>
      </c>
      <c r="P120" s="179">
        <f t="shared" si="117"/>
        <v>33523</v>
      </c>
      <c r="Q120" s="179">
        <f t="shared" si="117"/>
        <v>33962</v>
      </c>
      <c r="R120" s="179">
        <f t="shared" si="117"/>
        <v>35119</v>
      </c>
      <c r="S120" s="179">
        <f t="shared" si="117"/>
        <v>36284</v>
      </c>
      <c r="T120" s="181">
        <f t="shared" si="117"/>
        <v>37088</v>
      </c>
      <c r="Y120" s="197"/>
    </row>
    <row r="121" spans="1:25" ht="20.100000000000001" customHeight="1" x14ac:dyDescent="0.25">
      <c r="A121" s="176" t="s">
        <v>34</v>
      </c>
      <c r="B121" s="179">
        <f t="shared" si="116"/>
        <v>24155</v>
      </c>
      <c r="C121" s="179">
        <f t="shared" si="116"/>
        <v>25221</v>
      </c>
      <c r="D121" s="179">
        <f t="shared" si="116"/>
        <v>26795</v>
      </c>
      <c r="E121" s="179">
        <f t="shared" si="115"/>
        <v>28147</v>
      </c>
      <c r="F121" s="179">
        <f t="shared" si="115"/>
        <v>29094</v>
      </c>
      <c r="G121" s="179">
        <f t="shared" si="114"/>
        <v>29718</v>
      </c>
      <c r="H121" s="179">
        <f t="shared" si="114"/>
        <v>30197</v>
      </c>
      <c r="I121" s="179">
        <f t="shared" si="114"/>
        <v>29869</v>
      </c>
      <c r="J121" s="179">
        <f t="shared" si="114"/>
        <v>30282</v>
      </c>
      <c r="K121" s="179">
        <f t="shared" si="117"/>
        <v>31126</v>
      </c>
      <c r="L121" s="179">
        <f t="shared" si="117"/>
        <v>32239</v>
      </c>
      <c r="M121" s="179">
        <f t="shared" si="117"/>
        <v>33209</v>
      </c>
      <c r="N121" s="179">
        <f t="shared" si="117"/>
        <v>33486</v>
      </c>
      <c r="O121" s="179">
        <f t="shared" si="117"/>
        <v>34012</v>
      </c>
      <c r="P121" s="179">
        <f t="shared" si="117"/>
        <v>34443</v>
      </c>
      <c r="Q121" s="179">
        <f t="shared" si="117"/>
        <v>34297</v>
      </c>
      <c r="R121" s="179">
        <f t="shared" si="117"/>
        <v>35288</v>
      </c>
      <c r="S121" s="179">
        <f t="shared" si="117"/>
        <v>35831</v>
      </c>
      <c r="T121" s="181">
        <f t="shared" si="117"/>
        <v>36376</v>
      </c>
    </row>
    <row r="122" spans="1:25" ht="20.100000000000001" customHeight="1" x14ac:dyDescent="0.25">
      <c r="A122" s="176" t="s">
        <v>35</v>
      </c>
      <c r="B122" s="179">
        <f t="shared" si="116"/>
        <v>7512</v>
      </c>
      <c r="C122" s="179">
        <f t="shared" si="116"/>
        <v>8430</v>
      </c>
      <c r="D122" s="179">
        <f t="shared" si="116"/>
        <v>8794</v>
      </c>
      <c r="E122" s="179">
        <f t="shared" si="115"/>
        <v>10225</v>
      </c>
      <c r="F122" s="179">
        <f t="shared" si="115"/>
        <v>11026</v>
      </c>
      <c r="G122" s="179">
        <f t="shared" si="114"/>
        <v>11815</v>
      </c>
      <c r="H122" s="179">
        <f t="shared" si="114"/>
        <v>12643</v>
      </c>
      <c r="I122" s="179">
        <f t="shared" si="114"/>
        <v>12668</v>
      </c>
      <c r="J122" s="179">
        <f t="shared" si="114"/>
        <v>13164</v>
      </c>
      <c r="K122" s="179">
        <f t="shared" si="117"/>
        <v>14192</v>
      </c>
      <c r="L122" s="179">
        <f t="shared" si="117"/>
        <v>15010</v>
      </c>
      <c r="M122" s="179">
        <f t="shared" si="117"/>
        <v>15598</v>
      </c>
      <c r="N122" s="179">
        <f t="shared" si="117"/>
        <v>16203</v>
      </c>
      <c r="O122" s="179">
        <f t="shared" si="117"/>
        <v>16495</v>
      </c>
      <c r="P122" s="179">
        <f t="shared" si="117"/>
        <v>16045</v>
      </c>
      <c r="Q122" s="179">
        <f t="shared" si="117"/>
        <v>15829</v>
      </c>
      <c r="R122" s="179">
        <f t="shared" si="117"/>
        <v>15851</v>
      </c>
      <c r="S122" s="179">
        <f t="shared" si="117"/>
        <v>16414</v>
      </c>
      <c r="T122" s="181">
        <f t="shared" si="117"/>
        <v>16459</v>
      </c>
    </row>
    <row r="123" spans="1:25" ht="20.100000000000001" customHeight="1" x14ac:dyDescent="0.25">
      <c r="A123" s="176" t="s">
        <v>36</v>
      </c>
      <c r="B123" s="179">
        <f t="shared" si="116"/>
        <v>9649</v>
      </c>
      <c r="C123" s="179">
        <f t="shared" si="116"/>
        <v>10313</v>
      </c>
      <c r="D123" s="179">
        <f t="shared" si="116"/>
        <v>11023</v>
      </c>
      <c r="E123" s="179">
        <f t="shared" si="115"/>
        <v>12775</v>
      </c>
      <c r="F123" s="179">
        <f t="shared" si="115"/>
        <v>13221</v>
      </c>
      <c r="G123" s="179">
        <f t="shared" si="114"/>
        <v>13414</v>
      </c>
      <c r="H123" s="179">
        <f t="shared" si="114"/>
        <v>13496</v>
      </c>
      <c r="I123" s="179">
        <f t="shared" si="114"/>
        <v>12841</v>
      </c>
      <c r="J123" s="179">
        <f t="shared" si="114"/>
        <v>12970</v>
      </c>
      <c r="K123" s="179">
        <f t="shared" si="117"/>
        <v>12932</v>
      </c>
      <c r="L123" s="179">
        <f t="shared" si="117"/>
        <v>13303</v>
      </c>
      <c r="M123" s="179">
        <f t="shared" si="117"/>
        <v>13313</v>
      </c>
      <c r="N123" s="179">
        <f t="shared" si="117"/>
        <v>13710</v>
      </c>
      <c r="O123" s="179">
        <f t="shared" si="117"/>
        <v>14103</v>
      </c>
      <c r="P123" s="179">
        <f t="shared" si="117"/>
        <v>14028</v>
      </c>
      <c r="Q123" s="179">
        <f t="shared" si="117"/>
        <v>13560</v>
      </c>
      <c r="R123" s="179">
        <f t="shared" si="117"/>
        <v>13610</v>
      </c>
      <c r="S123" s="179">
        <f t="shared" si="117"/>
        <v>14078</v>
      </c>
      <c r="T123" s="181">
        <f t="shared" si="117"/>
        <v>14506</v>
      </c>
    </row>
    <row r="124" spans="1:25" ht="20.100000000000001" customHeight="1" x14ac:dyDescent="0.25">
      <c r="A124" s="176" t="s">
        <v>37</v>
      </c>
      <c r="B124" s="179">
        <f t="shared" si="116"/>
        <v>29620</v>
      </c>
      <c r="C124" s="179">
        <f t="shared" si="116"/>
        <v>30466</v>
      </c>
      <c r="D124" s="179">
        <f t="shared" si="116"/>
        <v>34101</v>
      </c>
      <c r="E124" s="179">
        <f t="shared" si="115"/>
        <v>38086</v>
      </c>
      <c r="F124" s="179">
        <f t="shared" si="115"/>
        <v>40299</v>
      </c>
      <c r="G124" s="179">
        <f t="shared" si="114"/>
        <v>41977</v>
      </c>
      <c r="H124" s="179">
        <f t="shared" si="114"/>
        <v>42468</v>
      </c>
      <c r="I124" s="179">
        <f t="shared" si="114"/>
        <v>42279</v>
      </c>
      <c r="J124" s="179">
        <f t="shared" si="114"/>
        <v>42775</v>
      </c>
      <c r="K124" s="179">
        <f t="shared" si="117"/>
        <v>43683</v>
      </c>
      <c r="L124" s="179">
        <f t="shared" si="117"/>
        <v>44853</v>
      </c>
      <c r="M124" s="179">
        <f t="shared" si="117"/>
        <v>45095</v>
      </c>
      <c r="N124" s="179">
        <f t="shared" si="117"/>
        <v>45164</v>
      </c>
      <c r="O124" s="179">
        <f t="shared" si="117"/>
        <v>44839</v>
      </c>
      <c r="P124" s="179">
        <f t="shared" si="117"/>
        <v>43732</v>
      </c>
      <c r="Q124" s="179">
        <f t="shared" si="117"/>
        <v>43680</v>
      </c>
      <c r="R124" s="179">
        <f t="shared" si="117"/>
        <v>43739</v>
      </c>
      <c r="S124" s="179">
        <f t="shared" si="117"/>
        <v>45457</v>
      </c>
      <c r="T124" s="181">
        <f t="shared" si="117"/>
        <v>47397</v>
      </c>
    </row>
    <row r="125" spans="1:25" ht="20.100000000000001" customHeight="1" x14ac:dyDescent="0.25">
      <c r="A125" s="176" t="s">
        <v>40</v>
      </c>
      <c r="B125" s="179">
        <f t="shared" si="116"/>
        <v>92</v>
      </c>
      <c r="C125" s="179">
        <f t="shared" si="116"/>
        <v>99</v>
      </c>
      <c r="D125" s="179">
        <f t="shared" si="116"/>
        <v>100</v>
      </c>
      <c r="E125" s="179">
        <f t="shared" si="115"/>
        <v>118</v>
      </c>
      <c r="F125" s="179">
        <f t="shared" si="115"/>
        <v>121</v>
      </c>
      <c r="G125" s="179">
        <f t="shared" si="114"/>
        <v>118</v>
      </c>
      <c r="H125" s="179">
        <f t="shared" si="114"/>
        <v>115</v>
      </c>
      <c r="I125" s="179">
        <f t="shared" si="114"/>
        <v>111</v>
      </c>
      <c r="J125" s="179">
        <f t="shared" si="114"/>
        <v>112</v>
      </c>
      <c r="K125" s="179">
        <f>K157+K189</f>
        <v>100</v>
      </c>
      <c r="L125" s="179">
        <f>L157+L189</f>
        <v>93</v>
      </c>
      <c r="M125" s="179">
        <f>M157+M189</f>
        <v>99</v>
      </c>
      <c r="N125" s="179">
        <f>N157+N189</f>
        <v>107</v>
      </c>
      <c r="O125" s="179"/>
      <c r="P125" s="179">
        <f>P157+P189</f>
        <v>0</v>
      </c>
      <c r="Q125" s="179">
        <f>Q157+Q189</f>
        <v>0</v>
      </c>
      <c r="R125" s="179">
        <f>R157+R189</f>
        <v>0</v>
      </c>
      <c r="S125" s="179">
        <f t="shared" si="117"/>
        <v>0</v>
      </c>
      <c r="T125" s="181">
        <f t="shared" ref="T125" si="118">T157+T189</f>
        <v>0</v>
      </c>
    </row>
    <row r="126" spans="1:25" ht="20.100000000000001" customHeight="1" x14ac:dyDescent="0.25">
      <c r="A126" s="176"/>
      <c r="B126" s="183"/>
      <c r="C126" s="183"/>
      <c r="D126" s="183"/>
      <c r="E126" s="183"/>
      <c r="F126" s="183"/>
      <c r="G126" s="183"/>
      <c r="H126" s="183"/>
      <c r="I126" s="183"/>
      <c r="J126" s="183"/>
      <c r="K126" s="183"/>
      <c r="L126" s="183"/>
      <c r="M126" s="183"/>
      <c r="N126" s="183"/>
      <c r="O126" s="183"/>
      <c r="P126" s="183"/>
      <c r="Q126" s="183"/>
      <c r="R126" s="183"/>
      <c r="S126" s="182"/>
      <c r="T126" s="184"/>
    </row>
    <row r="127" spans="1:25" ht="20.100000000000001" customHeight="1" thickBot="1" x14ac:dyDescent="0.3">
      <c r="A127" s="185" t="s">
        <v>11</v>
      </c>
      <c r="B127" s="186">
        <f>SUM(B102:B125)</f>
        <v>242309</v>
      </c>
      <c r="C127" s="186">
        <f t="shared" ref="C127:O127" si="119">SUM(C102:C125)</f>
        <v>253544</v>
      </c>
      <c r="D127" s="186">
        <f t="shared" si="119"/>
        <v>274685</v>
      </c>
      <c r="E127" s="186">
        <f t="shared" si="119"/>
        <v>313100</v>
      </c>
      <c r="F127" s="186">
        <f t="shared" si="119"/>
        <v>330772</v>
      </c>
      <c r="G127" s="186">
        <f t="shared" si="119"/>
        <v>346673</v>
      </c>
      <c r="H127" s="186">
        <f t="shared" si="119"/>
        <v>355763</v>
      </c>
      <c r="I127" s="186">
        <f t="shared" si="119"/>
        <v>359250</v>
      </c>
      <c r="J127" s="186">
        <f t="shared" si="119"/>
        <v>367164</v>
      </c>
      <c r="K127" s="186">
        <f t="shared" si="119"/>
        <v>384083</v>
      </c>
      <c r="L127" s="186">
        <f t="shared" si="119"/>
        <v>397653</v>
      </c>
      <c r="M127" s="186">
        <f t="shared" si="119"/>
        <v>409569</v>
      </c>
      <c r="N127" s="186">
        <f t="shared" si="119"/>
        <v>419963</v>
      </c>
      <c r="O127" s="186">
        <f t="shared" si="119"/>
        <v>427938</v>
      </c>
      <c r="P127" s="186">
        <f t="shared" ref="P127:Q127" si="120">SUM(P102:P125)</f>
        <v>433797</v>
      </c>
      <c r="Q127" s="186">
        <f t="shared" si="120"/>
        <v>440666</v>
      </c>
      <c r="R127" s="186">
        <f>SUM(R102:R125)</f>
        <v>450750</v>
      </c>
      <c r="S127" s="186">
        <f t="shared" ref="S127:T127" si="121">SUM(S102:S125)</f>
        <v>459720</v>
      </c>
      <c r="T127" s="187">
        <f t="shared" si="121"/>
        <v>470308</v>
      </c>
    </row>
    <row r="128" spans="1:25" ht="20.100000000000001" customHeight="1" x14ac:dyDescent="0.25">
      <c r="A128" s="182"/>
      <c r="B128" s="183"/>
      <c r="C128" s="183"/>
      <c r="D128" s="183"/>
      <c r="E128" s="183"/>
      <c r="F128" s="183"/>
      <c r="G128" s="183"/>
      <c r="H128" s="183"/>
      <c r="I128" s="183"/>
      <c r="J128" s="183"/>
      <c r="K128" s="183"/>
      <c r="L128" s="183"/>
      <c r="M128" s="183"/>
      <c r="N128" s="183"/>
      <c r="O128" s="183"/>
      <c r="P128" s="183"/>
      <c r="Q128" s="183"/>
      <c r="R128" s="183"/>
    </row>
    <row r="129" spans="1:35" ht="20.100000000000001" customHeight="1" x14ac:dyDescent="0.25">
      <c r="A129" s="182"/>
      <c r="B129" s="183"/>
      <c r="C129" s="183"/>
      <c r="D129" s="183"/>
      <c r="E129" s="183"/>
      <c r="F129" s="183"/>
      <c r="G129" s="183"/>
      <c r="H129" s="183"/>
      <c r="I129" s="183"/>
      <c r="J129" s="183"/>
      <c r="K129" s="183"/>
      <c r="L129" s="183"/>
      <c r="M129" s="183"/>
      <c r="N129" s="183"/>
      <c r="O129" s="183"/>
      <c r="P129" s="183"/>
      <c r="Q129" s="183"/>
      <c r="R129" s="183"/>
    </row>
    <row r="130" spans="1:35" ht="20.100000000000001" customHeight="1" x14ac:dyDescent="0.25">
      <c r="A130" s="182"/>
      <c r="B130" s="183"/>
      <c r="C130" s="183"/>
      <c r="D130" s="183"/>
      <c r="E130" s="183"/>
      <c r="F130" s="183"/>
      <c r="G130" s="183"/>
      <c r="H130" s="183"/>
      <c r="I130" s="183"/>
      <c r="J130" s="183"/>
      <c r="K130" s="183"/>
      <c r="L130" s="183"/>
      <c r="M130" s="183"/>
      <c r="N130" s="183"/>
      <c r="O130" s="183"/>
      <c r="P130" s="183"/>
      <c r="Q130" s="183"/>
      <c r="R130" s="183"/>
    </row>
    <row r="131" spans="1:35" ht="20.100000000000001" customHeight="1" thickBot="1" x14ac:dyDescent="0.3">
      <c r="R131" s="182"/>
    </row>
    <row r="132" spans="1:35" ht="20.100000000000001" customHeight="1" thickBot="1" x14ac:dyDescent="0.3">
      <c r="A132" s="172"/>
      <c r="B132" s="173" t="s">
        <v>62</v>
      </c>
      <c r="C132" s="173"/>
      <c r="D132" s="173"/>
      <c r="E132" s="173"/>
      <c r="F132" s="173"/>
      <c r="G132" s="173"/>
      <c r="H132" s="173"/>
      <c r="I132" s="173"/>
      <c r="J132" s="173"/>
      <c r="K132" s="173"/>
      <c r="L132" s="173"/>
      <c r="M132" s="173"/>
      <c r="N132" s="173"/>
      <c r="O132" s="173"/>
      <c r="P132" s="173"/>
      <c r="Q132" s="173"/>
      <c r="R132" s="173"/>
      <c r="S132" s="174"/>
      <c r="T132" s="175"/>
    </row>
    <row r="133" spans="1:35" ht="20.100000000000001" customHeight="1" thickTop="1" thickBot="1" x14ac:dyDescent="0.3">
      <c r="A133" s="176"/>
      <c r="B133" s="177" t="s">
        <v>0</v>
      </c>
      <c r="C133" s="177" t="s">
        <v>1</v>
      </c>
      <c r="D133" s="177" t="s">
        <v>2</v>
      </c>
      <c r="E133" s="177" t="s">
        <v>3</v>
      </c>
      <c r="F133" s="177" t="s">
        <v>4</v>
      </c>
      <c r="G133" s="177" t="s">
        <v>5</v>
      </c>
      <c r="H133" s="177" t="s">
        <v>6</v>
      </c>
      <c r="I133" s="177" t="s">
        <v>7</v>
      </c>
      <c r="J133" s="177" t="s">
        <v>8</v>
      </c>
      <c r="K133" s="177" t="s">
        <v>9</v>
      </c>
      <c r="L133" s="177" t="s">
        <v>69</v>
      </c>
      <c r="M133" s="177" t="s">
        <v>89</v>
      </c>
      <c r="N133" s="177" t="s">
        <v>90</v>
      </c>
      <c r="O133" s="177" t="s">
        <v>94</v>
      </c>
      <c r="P133" s="177" t="s">
        <v>98</v>
      </c>
      <c r="Q133" s="177" t="s">
        <v>101</v>
      </c>
      <c r="R133" s="177" t="s">
        <v>112</v>
      </c>
      <c r="S133" s="177" t="s">
        <v>118</v>
      </c>
      <c r="T133" s="178" t="s">
        <v>119</v>
      </c>
    </row>
    <row r="134" spans="1:35" ht="20.100000000000001" customHeight="1" thickTop="1" x14ac:dyDescent="0.25">
      <c r="A134" s="176" t="s">
        <v>17</v>
      </c>
      <c r="B134" s="183"/>
      <c r="C134" s="183"/>
      <c r="D134" s="183"/>
      <c r="E134" s="183"/>
      <c r="F134" s="183"/>
      <c r="G134" s="183"/>
      <c r="H134" s="183"/>
      <c r="I134" s="183"/>
      <c r="J134" s="183"/>
      <c r="K134" s="183">
        <v>790</v>
      </c>
      <c r="L134" s="183">
        <v>834</v>
      </c>
      <c r="M134" s="183">
        <v>920</v>
      </c>
      <c r="N134" s="183">
        <v>1106</v>
      </c>
      <c r="O134" s="183">
        <v>1218</v>
      </c>
      <c r="P134" s="183">
        <v>1189</v>
      </c>
      <c r="Q134" s="183">
        <v>1081</v>
      </c>
      <c r="R134" s="183">
        <v>998</v>
      </c>
      <c r="S134" s="182">
        <v>894</v>
      </c>
      <c r="T134" s="184">
        <v>954</v>
      </c>
    </row>
    <row r="135" spans="1:35" ht="20.100000000000001" customHeight="1" x14ac:dyDescent="0.25">
      <c r="A135" s="176" t="s">
        <v>18</v>
      </c>
      <c r="B135" s="183">
        <v>8006</v>
      </c>
      <c r="C135" s="183">
        <v>8422</v>
      </c>
      <c r="D135" s="183">
        <v>9333</v>
      </c>
      <c r="E135" s="183">
        <v>11528</v>
      </c>
      <c r="F135" s="183">
        <v>12559</v>
      </c>
      <c r="G135" s="183">
        <v>13381</v>
      </c>
      <c r="H135" s="183">
        <v>13385</v>
      </c>
      <c r="I135" s="183">
        <v>12888</v>
      </c>
      <c r="J135" s="183">
        <v>12891</v>
      </c>
      <c r="K135" s="183">
        <v>13541</v>
      </c>
      <c r="L135" s="183">
        <v>14076</v>
      </c>
      <c r="M135" s="183">
        <v>14439</v>
      </c>
      <c r="N135" s="183">
        <v>14674</v>
      </c>
      <c r="O135" s="183">
        <v>14852</v>
      </c>
      <c r="P135" s="183">
        <v>14911</v>
      </c>
      <c r="Q135" s="183">
        <v>14653</v>
      </c>
      <c r="R135" s="183">
        <v>14838</v>
      </c>
      <c r="S135" s="182">
        <v>14766</v>
      </c>
      <c r="T135" s="184">
        <v>14922</v>
      </c>
    </row>
    <row r="136" spans="1:35" ht="20.100000000000001" customHeight="1" x14ac:dyDescent="0.25">
      <c r="A136" s="176" t="s">
        <v>19</v>
      </c>
      <c r="B136" s="183">
        <v>11616</v>
      </c>
      <c r="C136" s="183">
        <v>12357</v>
      </c>
      <c r="D136" s="183">
        <v>13852</v>
      </c>
      <c r="E136" s="183">
        <v>15729</v>
      </c>
      <c r="F136" s="183">
        <v>16538</v>
      </c>
      <c r="G136" s="183">
        <v>16757</v>
      </c>
      <c r="H136" s="183">
        <v>16942</v>
      </c>
      <c r="I136" s="183">
        <v>16560</v>
      </c>
      <c r="J136" s="183">
        <v>16722</v>
      </c>
      <c r="K136" s="183">
        <v>17541</v>
      </c>
      <c r="L136" s="183">
        <v>18162</v>
      </c>
      <c r="M136" s="183">
        <v>19068</v>
      </c>
      <c r="N136" s="183">
        <v>19456</v>
      </c>
      <c r="O136" s="183">
        <v>20038</v>
      </c>
      <c r="P136" s="183">
        <v>20403</v>
      </c>
      <c r="Q136" s="183">
        <v>20602</v>
      </c>
      <c r="R136" s="183">
        <v>20977</v>
      </c>
      <c r="S136" s="182">
        <v>21707</v>
      </c>
      <c r="T136" s="184">
        <v>21755</v>
      </c>
    </row>
    <row r="137" spans="1:35" ht="20.100000000000001" customHeight="1" x14ac:dyDescent="0.25">
      <c r="A137" s="176" t="s">
        <v>20</v>
      </c>
      <c r="B137" s="183">
        <v>12337</v>
      </c>
      <c r="C137" s="183">
        <v>12763</v>
      </c>
      <c r="D137" s="183">
        <v>13743</v>
      </c>
      <c r="E137" s="183">
        <v>15585</v>
      </c>
      <c r="F137" s="183">
        <v>16546</v>
      </c>
      <c r="G137" s="183">
        <v>16920</v>
      </c>
      <c r="H137" s="183">
        <v>18020</v>
      </c>
      <c r="I137" s="183">
        <v>17910</v>
      </c>
      <c r="J137" s="183">
        <v>18354</v>
      </c>
      <c r="K137" s="183">
        <v>20361</v>
      </c>
      <c r="L137" s="183">
        <v>21604</v>
      </c>
      <c r="M137" s="183">
        <v>22544</v>
      </c>
      <c r="N137" s="183">
        <v>22507</v>
      </c>
      <c r="O137" s="183">
        <v>22706</v>
      </c>
      <c r="P137" s="183">
        <v>22943</v>
      </c>
      <c r="Q137" s="183">
        <v>23706</v>
      </c>
      <c r="R137" s="183">
        <v>24277</v>
      </c>
      <c r="S137" s="182">
        <v>24200</v>
      </c>
      <c r="T137" s="184">
        <v>24117</v>
      </c>
      <c r="AI137" s="198"/>
    </row>
    <row r="138" spans="1:35" ht="20.100000000000001" customHeight="1" x14ac:dyDescent="0.25">
      <c r="A138" s="176" t="s">
        <v>21</v>
      </c>
      <c r="B138" s="183">
        <v>4770</v>
      </c>
      <c r="C138" s="183">
        <v>4662</v>
      </c>
      <c r="D138" s="183">
        <v>4919</v>
      </c>
      <c r="E138" s="183">
        <v>5552</v>
      </c>
      <c r="F138" s="183">
        <v>5781</v>
      </c>
      <c r="G138" s="183">
        <v>5678</v>
      </c>
      <c r="H138" s="183">
        <v>5592</v>
      </c>
      <c r="I138" s="183">
        <v>5702</v>
      </c>
      <c r="J138" s="183">
        <v>5746</v>
      </c>
      <c r="K138" s="183">
        <v>6119</v>
      </c>
      <c r="L138" s="183">
        <v>6426</v>
      </c>
      <c r="M138" s="183">
        <v>6364</v>
      </c>
      <c r="N138" s="183">
        <v>6348</v>
      </c>
      <c r="O138" s="183">
        <v>6304</v>
      </c>
      <c r="P138" s="183">
        <v>6235</v>
      </c>
      <c r="Q138" s="183">
        <v>5725</v>
      </c>
      <c r="R138" s="183">
        <v>5923</v>
      </c>
      <c r="S138" s="182">
        <v>5700</v>
      </c>
      <c r="T138" s="184">
        <v>5847</v>
      </c>
    </row>
    <row r="139" spans="1:35" ht="20.100000000000001" customHeight="1" x14ac:dyDescent="0.25">
      <c r="A139" s="176" t="s">
        <v>22</v>
      </c>
      <c r="B139" s="183">
        <v>3692</v>
      </c>
      <c r="C139" s="183">
        <v>3688</v>
      </c>
      <c r="D139" s="183">
        <v>3890</v>
      </c>
      <c r="E139" s="183">
        <v>4646</v>
      </c>
      <c r="F139" s="183">
        <v>5737</v>
      </c>
      <c r="G139" s="183">
        <v>6074</v>
      </c>
      <c r="H139" s="183">
        <v>6222</v>
      </c>
      <c r="I139" s="183">
        <v>5864</v>
      </c>
      <c r="J139" s="183">
        <v>5685</v>
      </c>
      <c r="K139" s="183">
        <v>6011</v>
      </c>
      <c r="L139" s="183">
        <v>6241</v>
      </c>
      <c r="M139" s="183">
        <v>6365</v>
      </c>
      <c r="N139" s="183">
        <v>6281</v>
      </c>
      <c r="O139" s="183">
        <v>6292</v>
      </c>
      <c r="P139" s="183">
        <v>6335</v>
      </c>
      <c r="Q139" s="183">
        <v>6624</v>
      </c>
      <c r="R139" s="183">
        <v>6522</v>
      </c>
      <c r="S139" s="182">
        <v>6325</v>
      </c>
      <c r="T139" s="184">
        <v>6156</v>
      </c>
    </row>
    <row r="140" spans="1:35" ht="20.100000000000001" customHeight="1" x14ac:dyDescent="0.25">
      <c r="A140" s="176" t="s">
        <v>50</v>
      </c>
      <c r="B140" s="183">
        <v>303</v>
      </c>
      <c r="C140" s="183">
        <v>330</v>
      </c>
      <c r="D140" s="183">
        <v>423</v>
      </c>
      <c r="E140" s="183">
        <v>540</v>
      </c>
      <c r="F140" s="199">
        <v>728</v>
      </c>
      <c r="G140" s="199">
        <v>721</v>
      </c>
      <c r="H140" s="199">
        <v>815</v>
      </c>
      <c r="I140" s="199">
        <v>784</v>
      </c>
      <c r="J140" s="199">
        <v>755</v>
      </c>
      <c r="K140" s="199"/>
      <c r="L140" s="199"/>
      <c r="M140" s="183"/>
      <c r="N140" s="183"/>
      <c r="O140" s="183"/>
      <c r="P140" s="183"/>
      <c r="Q140" s="183"/>
      <c r="R140" s="183"/>
      <c r="S140" s="182"/>
      <c r="T140" s="184"/>
    </row>
    <row r="141" spans="1:35" ht="20.100000000000001" customHeight="1" x14ac:dyDescent="0.25">
      <c r="A141" s="176" t="s">
        <v>51</v>
      </c>
      <c r="B141" s="183">
        <v>74</v>
      </c>
      <c r="C141" s="183">
        <v>86</v>
      </c>
      <c r="D141" s="183">
        <v>93</v>
      </c>
      <c r="E141" s="183">
        <v>125</v>
      </c>
      <c r="F141" s="183">
        <v>93</v>
      </c>
      <c r="G141" s="183">
        <v>100</v>
      </c>
      <c r="H141" s="183">
        <v>89</v>
      </c>
      <c r="I141" s="183">
        <v>83</v>
      </c>
      <c r="J141" s="183">
        <v>82</v>
      </c>
      <c r="K141" s="183">
        <v>72</v>
      </c>
      <c r="L141" s="183">
        <v>77</v>
      </c>
      <c r="M141" s="183">
        <v>81</v>
      </c>
      <c r="N141" s="183">
        <v>69</v>
      </c>
      <c r="O141" s="183">
        <v>68</v>
      </c>
      <c r="P141" s="183">
        <v>73</v>
      </c>
      <c r="Q141" s="183">
        <v>109</v>
      </c>
      <c r="R141" s="183">
        <v>107</v>
      </c>
      <c r="S141" s="182">
        <v>130</v>
      </c>
      <c r="T141" s="184">
        <v>147</v>
      </c>
    </row>
    <row r="142" spans="1:35" ht="20.100000000000001" customHeight="1" x14ac:dyDescent="0.25">
      <c r="A142" s="176" t="s">
        <v>23</v>
      </c>
      <c r="B142" s="183">
        <v>12333</v>
      </c>
      <c r="C142" s="183">
        <v>13088</v>
      </c>
      <c r="D142" s="183">
        <v>14577</v>
      </c>
      <c r="E142" s="183">
        <v>16593</v>
      </c>
      <c r="F142" s="183">
        <v>17620</v>
      </c>
      <c r="G142" s="183">
        <v>18844</v>
      </c>
      <c r="H142" s="183">
        <v>19394</v>
      </c>
      <c r="I142" s="183">
        <v>19787</v>
      </c>
      <c r="J142" s="183">
        <v>20390</v>
      </c>
      <c r="K142" s="183">
        <v>21326</v>
      </c>
      <c r="L142" s="183">
        <v>21327</v>
      </c>
      <c r="M142" s="183">
        <v>21797</v>
      </c>
      <c r="N142" s="183">
        <v>22249</v>
      </c>
      <c r="O142" s="183">
        <v>22612</v>
      </c>
      <c r="P142" s="183">
        <v>22860</v>
      </c>
      <c r="Q142" s="183">
        <v>24797</v>
      </c>
      <c r="R142" s="183">
        <v>26007</v>
      </c>
      <c r="S142" s="182">
        <v>26634</v>
      </c>
      <c r="T142" s="184">
        <v>27719</v>
      </c>
    </row>
    <row r="143" spans="1:35" ht="20.100000000000001" customHeight="1" x14ac:dyDescent="0.25">
      <c r="A143" s="176" t="s">
        <v>24</v>
      </c>
      <c r="B143" s="183">
        <v>1839</v>
      </c>
      <c r="C143" s="183">
        <v>1985</v>
      </c>
      <c r="D143" s="183">
        <v>2153</v>
      </c>
      <c r="E143" s="183">
        <v>2908</v>
      </c>
      <c r="F143" s="183">
        <v>3071</v>
      </c>
      <c r="G143" s="183">
        <v>3669</v>
      </c>
      <c r="H143" s="183">
        <v>3841</v>
      </c>
      <c r="I143" s="183">
        <v>3627</v>
      </c>
      <c r="J143" s="183">
        <v>3833</v>
      </c>
      <c r="K143" s="183">
        <v>3845</v>
      </c>
      <c r="L143" s="183">
        <v>3874</v>
      </c>
      <c r="M143" s="183">
        <v>3866</v>
      </c>
      <c r="N143" s="183">
        <v>3672</v>
      </c>
      <c r="O143" s="183">
        <v>3419</v>
      </c>
      <c r="P143" s="183">
        <v>3284</v>
      </c>
      <c r="Q143" s="183">
        <v>3105</v>
      </c>
      <c r="R143" s="183">
        <v>3087</v>
      </c>
      <c r="S143" s="182">
        <v>3016</v>
      </c>
      <c r="T143" s="184">
        <v>3399</v>
      </c>
    </row>
    <row r="144" spans="1:35" ht="20.100000000000001" customHeight="1" x14ac:dyDescent="0.25">
      <c r="A144" s="176" t="s">
        <v>25</v>
      </c>
      <c r="B144" s="183"/>
      <c r="C144" s="183"/>
      <c r="D144" s="183"/>
      <c r="E144" s="183"/>
      <c r="F144" s="183"/>
      <c r="G144" s="183">
        <v>56</v>
      </c>
      <c r="H144" s="183">
        <v>112</v>
      </c>
      <c r="I144" s="183">
        <v>198</v>
      </c>
      <c r="J144" s="183">
        <v>289</v>
      </c>
      <c r="K144" s="183">
        <v>322</v>
      </c>
      <c r="L144" s="183">
        <v>361</v>
      </c>
      <c r="M144" s="183">
        <v>360</v>
      </c>
      <c r="N144" s="183">
        <v>387</v>
      </c>
      <c r="O144" s="183">
        <v>416</v>
      </c>
      <c r="P144" s="183">
        <v>425</v>
      </c>
      <c r="Q144" s="183">
        <v>433</v>
      </c>
      <c r="R144" s="183">
        <v>437</v>
      </c>
      <c r="S144" s="182">
        <v>438</v>
      </c>
      <c r="T144" s="184">
        <v>448</v>
      </c>
    </row>
    <row r="145" spans="1:20" ht="20.100000000000001" customHeight="1" x14ac:dyDescent="0.25">
      <c r="A145" s="176" t="s">
        <v>26</v>
      </c>
      <c r="B145" s="183">
        <v>1828</v>
      </c>
      <c r="C145" s="183">
        <v>1895</v>
      </c>
      <c r="D145" s="183">
        <v>1921</v>
      </c>
      <c r="E145" s="183">
        <v>2407</v>
      </c>
      <c r="F145" s="183">
        <v>2646</v>
      </c>
      <c r="G145" s="183">
        <v>2767</v>
      </c>
      <c r="H145" s="183">
        <v>2556</v>
      </c>
      <c r="I145" s="183">
        <v>2567</v>
      </c>
      <c r="J145" s="183">
        <v>2561</v>
      </c>
      <c r="K145" s="183">
        <v>2815</v>
      </c>
      <c r="L145" s="183">
        <v>3054</v>
      </c>
      <c r="M145" s="183">
        <v>3260</v>
      </c>
      <c r="N145" s="183">
        <v>3438</v>
      </c>
      <c r="O145" s="183">
        <v>3395</v>
      </c>
      <c r="P145" s="183">
        <v>3358</v>
      </c>
      <c r="Q145" s="183">
        <v>3318</v>
      </c>
      <c r="R145" s="183">
        <v>3180</v>
      </c>
      <c r="S145" s="182">
        <v>3204</v>
      </c>
      <c r="T145" s="184">
        <v>3205</v>
      </c>
    </row>
    <row r="146" spans="1:20" ht="20.100000000000001" customHeight="1" x14ac:dyDescent="0.25">
      <c r="A146" s="176" t="s">
        <v>27</v>
      </c>
      <c r="B146" s="183"/>
      <c r="C146" s="183"/>
      <c r="D146" s="183"/>
      <c r="E146" s="183">
        <v>903</v>
      </c>
      <c r="F146" s="183">
        <v>1782</v>
      </c>
      <c r="G146" s="183">
        <v>2922</v>
      </c>
      <c r="H146" s="183">
        <v>4152</v>
      </c>
      <c r="I146" s="183">
        <v>4829</v>
      </c>
      <c r="J146" s="183">
        <v>5164</v>
      </c>
      <c r="K146" s="183">
        <v>5883</v>
      </c>
      <c r="L146" s="183">
        <v>6515</v>
      </c>
      <c r="M146" s="183">
        <v>7472</v>
      </c>
      <c r="N146" s="183">
        <v>8139</v>
      </c>
      <c r="O146" s="183">
        <v>8601</v>
      </c>
      <c r="P146" s="183">
        <v>8748</v>
      </c>
      <c r="Q146" s="183">
        <v>8617</v>
      </c>
      <c r="R146" s="183">
        <v>8795</v>
      </c>
      <c r="S146" s="182">
        <v>8826</v>
      </c>
      <c r="T146" s="184">
        <v>8942</v>
      </c>
    </row>
    <row r="147" spans="1:20" ht="20.100000000000001" customHeight="1" x14ac:dyDescent="0.25">
      <c r="A147" s="176" t="s">
        <v>28</v>
      </c>
      <c r="B147" s="183">
        <v>15926</v>
      </c>
      <c r="C147" s="183">
        <v>16763</v>
      </c>
      <c r="D147" s="183">
        <v>18195</v>
      </c>
      <c r="E147" s="183">
        <v>21154</v>
      </c>
      <c r="F147" s="183">
        <v>22513</v>
      </c>
      <c r="G147" s="183">
        <v>24204</v>
      </c>
      <c r="H147" s="183">
        <v>24891</v>
      </c>
      <c r="I147" s="183">
        <v>25633</v>
      </c>
      <c r="J147" s="183">
        <v>25793</v>
      </c>
      <c r="K147" s="183">
        <v>27016</v>
      </c>
      <c r="L147" s="183">
        <v>28200</v>
      </c>
      <c r="M147" s="183">
        <v>28825</v>
      </c>
      <c r="N147" s="183">
        <v>29920</v>
      </c>
      <c r="O147" s="183">
        <v>30035</v>
      </c>
      <c r="P147" s="183">
        <v>30269</v>
      </c>
      <c r="Q147" s="183">
        <v>30341</v>
      </c>
      <c r="R147" s="183">
        <v>30996</v>
      </c>
      <c r="S147" s="182">
        <v>30809</v>
      </c>
      <c r="T147" s="184">
        <v>31311</v>
      </c>
    </row>
    <row r="148" spans="1:20" ht="20.100000000000001" customHeight="1" x14ac:dyDescent="0.25">
      <c r="A148" s="176" t="s">
        <v>29</v>
      </c>
      <c r="B148" s="183">
        <v>12822</v>
      </c>
      <c r="C148" s="183">
        <v>13025</v>
      </c>
      <c r="D148" s="183">
        <v>13391</v>
      </c>
      <c r="E148" s="183">
        <v>14099</v>
      </c>
      <c r="F148" s="183">
        <v>14168</v>
      </c>
      <c r="G148" s="183">
        <v>14520</v>
      </c>
      <c r="H148" s="183">
        <v>14250</v>
      </c>
      <c r="I148" s="183">
        <v>14082</v>
      </c>
      <c r="J148" s="183">
        <v>14793</v>
      </c>
      <c r="K148" s="183">
        <v>15197</v>
      </c>
      <c r="L148" s="183">
        <v>15730</v>
      </c>
      <c r="M148" s="183">
        <v>16985</v>
      </c>
      <c r="N148" s="183">
        <v>17303</v>
      </c>
      <c r="O148" s="183">
        <v>17711</v>
      </c>
      <c r="P148" s="183">
        <v>18519</v>
      </c>
      <c r="Q148" s="183">
        <v>19102</v>
      </c>
      <c r="R148" s="183">
        <v>19426</v>
      </c>
      <c r="S148" s="182">
        <v>20221</v>
      </c>
      <c r="T148" s="184">
        <v>20913</v>
      </c>
    </row>
    <row r="149" spans="1:20" ht="20.100000000000001" customHeight="1" x14ac:dyDescent="0.25">
      <c r="A149" s="176" t="s">
        <v>30</v>
      </c>
      <c r="B149" s="183">
        <v>10605</v>
      </c>
      <c r="C149" s="183">
        <v>11213</v>
      </c>
      <c r="D149" s="183">
        <v>12167</v>
      </c>
      <c r="E149" s="183">
        <v>13770</v>
      </c>
      <c r="F149" s="183">
        <v>14480</v>
      </c>
      <c r="G149" s="183">
        <v>16249</v>
      </c>
      <c r="H149" s="183">
        <v>16525</v>
      </c>
      <c r="I149" s="183">
        <v>16487</v>
      </c>
      <c r="J149" s="183">
        <v>17510</v>
      </c>
      <c r="K149" s="183">
        <v>18172</v>
      </c>
      <c r="L149" s="183">
        <v>18632</v>
      </c>
      <c r="M149" s="183">
        <v>19378</v>
      </c>
      <c r="N149" s="183">
        <v>20731</v>
      </c>
      <c r="O149" s="183">
        <v>22020</v>
      </c>
      <c r="P149" s="183">
        <v>24408</v>
      </c>
      <c r="Q149" s="183">
        <v>26027</v>
      </c>
      <c r="R149" s="183">
        <v>27740</v>
      </c>
      <c r="S149" s="182">
        <v>28262</v>
      </c>
      <c r="T149" s="184">
        <v>28832</v>
      </c>
    </row>
    <row r="150" spans="1:20" ht="20.100000000000001" customHeight="1" x14ac:dyDescent="0.25">
      <c r="A150" s="176" t="s">
        <v>31</v>
      </c>
      <c r="B150" s="183">
        <v>34063</v>
      </c>
      <c r="C150" s="183">
        <v>35454</v>
      </c>
      <c r="D150" s="183">
        <v>38160</v>
      </c>
      <c r="E150" s="183">
        <v>47270</v>
      </c>
      <c r="F150" s="183">
        <v>49842</v>
      </c>
      <c r="G150" s="183">
        <v>52363</v>
      </c>
      <c r="H150" s="183">
        <v>53114</v>
      </c>
      <c r="I150" s="183">
        <v>53293</v>
      </c>
      <c r="J150" s="183">
        <v>53821</v>
      </c>
      <c r="K150" s="183">
        <v>55636</v>
      </c>
      <c r="L150" s="183">
        <v>56531</v>
      </c>
      <c r="M150" s="183">
        <v>57566</v>
      </c>
      <c r="N150" s="183">
        <v>59235</v>
      </c>
      <c r="O150" s="183">
        <v>60711</v>
      </c>
      <c r="P150" s="183">
        <v>61925</v>
      </c>
      <c r="Q150" s="183">
        <v>63720</v>
      </c>
      <c r="R150" s="183">
        <v>64336</v>
      </c>
      <c r="S150" s="182">
        <v>64947</v>
      </c>
      <c r="T150" s="184">
        <v>65720</v>
      </c>
    </row>
    <row r="151" spans="1:20" ht="20.100000000000001" customHeight="1" x14ac:dyDescent="0.25">
      <c r="A151" s="176" t="s">
        <v>32</v>
      </c>
      <c r="B151" s="183">
        <v>3908</v>
      </c>
      <c r="C151" s="183">
        <v>4063</v>
      </c>
      <c r="D151" s="183">
        <v>4845</v>
      </c>
      <c r="E151" s="183">
        <v>5850</v>
      </c>
      <c r="F151" s="183">
        <v>6073</v>
      </c>
      <c r="G151" s="183">
        <v>6588</v>
      </c>
      <c r="H151" s="183">
        <v>6688</v>
      </c>
      <c r="I151" s="183">
        <v>6137</v>
      </c>
      <c r="J151" s="183">
        <v>6007</v>
      </c>
      <c r="K151" s="183">
        <v>6104</v>
      </c>
      <c r="L151" s="183">
        <v>6187</v>
      </c>
      <c r="M151" s="183">
        <v>6334</v>
      </c>
      <c r="N151" s="183">
        <v>6409</v>
      </c>
      <c r="O151" s="183">
        <v>6498</v>
      </c>
      <c r="P151" s="183">
        <v>6540</v>
      </c>
      <c r="Q151" s="183">
        <v>6701</v>
      </c>
      <c r="R151" s="183">
        <v>7281</v>
      </c>
      <c r="S151" s="182">
        <v>7733</v>
      </c>
      <c r="T151" s="184">
        <v>8223</v>
      </c>
    </row>
    <row r="152" spans="1:20" ht="20.100000000000001" customHeight="1" x14ac:dyDescent="0.25">
      <c r="A152" s="176" t="s">
        <v>33</v>
      </c>
      <c r="B152" s="183">
        <v>17447</v>
      </c>
      <c r="C152" s="183">
        <v>17957</v>
      </c>
      <c r="D152" s="183">
        <v>19099</v>
      </c>
      <c r="E152" s="183">
        <v>20206</v>
      </c>
      <c r="F152" s="183">
        <v>21042</v>
      </c>
      <c r="G152" s="183">
        <v>21305</v>
      </c>
      <c r="H152" s="183">
        <v>21955</v>
      </c>
      <c r="I152" s="183">
        <v>22463</v>
      </c>
      <c r="J152" s="183">
        <v>23145</v>
      </c>
      <c r="K152" s="183">
        <v>24894</v>
      </c>
      <c r="L152" s="183">
        <v>26458</v>
      </c>
      <c r="M152" s="183">
        <v>27445</v>
      </c>
      <c r="N152" s="183">
        <v>28349</v>
      </c>
      <c r="O152" s="183">
        <v>29106</v>
      </c>
      <c r="P152" s="183">
        <v>29560</v>
      </c>
      <c r="Q152" s="183">
        <v>29914</v>
      </c>
      <c r="R152" s="183">
        <v>30910</v>
      </c>
      <c r="S152" s="182">
        <v>31779</v>
      </c>
      <c r="T152" s="184">
        <v>32518</v>
      </c>
    </row>
    <row r="153" spans="1:20" ht="20.100000000000001" customHeight="1" x14ac:dyDescent="0.25">
      <c r="A153" s="176" t="s">
        <v>34</v>
      </c>
      <c r="B153" s="183">
        <v>21211</v>
      </c>
      <c r="C153" s="183">
        <v>22154</v>
      </c>
      <c r="D153" s="183">
        <v>23455</v>
      </c>
      <c r="E153" s="183">
        <v>24735</v>
      </c>
      <c r="F153" s="183">
        <v>25663</v>
      </c>
      <c r="G153" s="183">
        <v>26178</v>
      </c>
      <c r="H153" s="183">
        <v>26468</v>
      </c>
      <c r="I153" s="183">
        <v>25763</v>
      </c>
      <c r="J153" s="183">
        <v>25993</v>
      </c>
      <c r="K153" s="183">
        <v>26635</v>
      </c>
      <c r="L153" s="183">
        <v>27457</v>
      </c>
      <c r="M153" s="183">
        <v>28369</v>
      </c>
      <c r="N153" s="183">
        <v>28645</v>
      </c>
      <c r="O153" s="183">
        <v>28947</v>
      </c>
      <c r="P153" s="183">
        <v>29155</v>
      </c>
      <c r="Q153" s="183">
        <v>28861</v>
      </c>
      <c r="R153" s="183">
        <v>29683</v>
      </c>
      <c r="S153" s="182">
        <v>29803</v>
      </c>
      <c r="T153" s="184">
        <v>30369</v>
      </c>
    </row>
    <row r="154" spans="1:20" ht="20.100000000000001" customHeight="1" x14ac:dyDescent="0.25">
      <c r="A154" s="176" t="s">
        <v>35</v>
      </c>
      <c r="B154" s="183">
        <v>7031</v>
      </c>
      <c r="C154" s="183">
        <v>7937</v>
      </c>
      <c r="D154" s="183">
        <v>8298</v>
      </c>
      <c r="E154" s="183">
        <v>9696</v>
      </c>
      <c r="F154" s="183">
        <v>10483</v>
      </c>
      <c r="G154" s="183">
        <v>11253</v>
      </c>
      <c r="H154" s="183">
        <v>12014</v>
      </c>
      <c r="I154" s="183">
        <v>11938</v>
      </c>
      <c r="J154" s="183">
        <v>12356</v>
      </c>
      <c r="K154" s="183">
        <v>13325</v>
      </c>
      <c r="L154" s="183">
        <v>14102</v>
      </c>
      <c r="M154" s="183">
        <v>14687</v>
      </c>
      <c r="N154" s="183">
        <v>15272</v>
      </c>
      <c r="O154" s="183">
        <v>15516</v>
      </c>
      <c r="P154" s="183">
        <v>15095</v>
      </c>
      <c r="Q154" s="183">
        <v>14839</v>
      </c>
      <c r="R154" s="183">
        <v>14873</v>
      </c>
      <c r="S154" s="182">
        <v>15244</v>
      </c>
      <c r="T154" s="184">
        <v>15244</v>
      </c>
    </row>
    <row r="155" spans="1:20" ht="20.100000000000001" customHeight="1" x14ac:dyDescent="0.25">
      <c r="A155" s="176" t="s">
        <v>36</v>
      </c>
      <c r="B155" s="183">
        <v>8976</v>
      </c>
      <c r="C155" s="183">
        <v>9671</v>
      </c>
      <c r="D155" s="183">
        <v>10199</v>
      </c>
      <c r="E155" s="183">
        <v>11790</v>
      </c>
      <c r="F155" s="183">
        <v>12132</v>
      </c>
      <c r="G155" s="183">
        <v>12308</v>
      </c>
      <c r="H155" s="183">
        <v>12291</v>
      </c>
      <c r="I155" s="183">
        <v>11529</v>
      </c>
      <c r="J155" s="183">
        <v>11494</v>
      </c>
      <c r="K155" s="183">
        <v>11389</v>
      </c>
      <c r="L155" s="183">
        <v>11645</v>
      </c>
      <c r="M155" s="183">
        <v>11639</v>
      </c>
      <c r="N155" s="183">
        <v>11804</v>
      </c>
      <c r="O155" s="183">
        <v>11802</v>
      </c>
      <c r="P155" s="183">
        <v>11589</v>
      </c>
      <c r="Q155" s="183">
        <v>10882</v>
      </c>
      <c r="R155" s="183">
        <v>10565</v>
      </c>
      <c r="S155" s="182">
        <v>10542</v>
      </c>
      <c r="T155" s="184">
        <v>10572</v>
      </c>
    </row>
    <row r="156" spans="1:20" ht="20.100000000000001" customHeight="1" x14ac:dyDescent="0.25">
      <c r="A156" s="176" t="s">
        <v>37</v>
      </c>
      <c r="B156" s="183">
        <v>27007</v>
      </c>
      <c r="C156" s="183">
        <v>27761</v>
      </c>
      <c r="D156" s="183">
        <v>31178</v>
      </c>
      <c r="E156" s="183">
        <v>35066</v>
      </c>
      <c r="F156" s="183">
        <v>37214</v>
      </c>
      <c r="G156" s="183">
        <v>38875</v>
      </c>
      <c r="H156" s="183">
        <v>39142</v>
      </c>
      <c r="I156" s="183">
        <v>38599</v>
      </c>
      <c r="J156" s="183">
        <v>38921</v>
      </c>
      <c r="K156" s="183">
        <v>39763</v>
      </c>
      <c r="L156" s="183">
        <v>41012</v>
      </c>
      <c r="M156" s="183">
        <v>41257</v>
      </c>
      <c r="N156" s="183">
        <v>41247</v>
      </c>
      <c r="O156" s="183">
        <v>40904</v>
      </c>
      <c r="P156" s="183">
        <v>39696</v>
      </c>
      <c r="Q156" s="183">
        <v>39604</v>
      </c>
      <c r="R156" s="183">
        <v>39638</v>
      </c>
      <c r="S156" s="182">
        <v>41220</v>
      </c>
      <c r="T156" s="184">
        <v>42976</v>
      </c>
    </row>
    <row r="157" spans="1:20" ht="20.100000000000001" customHeight="1" x14ac:dyDescent="0.25">
      <c r="A157" s="176" t="s">
        <v>40</v>
      </c>
      <c r="B157" s="183">
        <v>52</v>
      </c>
      <c r="C157" s="183">
        <v>45</v>
      </c>
      <c r="D157" s="183">
        <v>45</v>
      </c>
      <c r="E157" s="183">
        <v>66</v>
      </c>
      <c r="F157" s="183">
        <v>73</v>
      </c>
      <c r="G157" s="183">
        <v>69</v>
      </c>
      <c r="H157" s="183">
        <v>71</v>
      </c>
      <c r="I157" s="183">
        <v>57</v>
      </c>
      <c r="J157" s="183">
        <v>57</v>
      </c>
      <c r="K157" s="183">
        <v>41</v>
      </c>
      <c r="L157" s="183">
        <v>36</v>
      </c>
      <c r="M157" s="183">
        <v>43</v>
      </c>
      <c r="N157" s="183">
        <v>57</v>
      </c>
      <c r="O157" s="183"/>
      <c r="P157" s="183"/>
      <c r="Q157" s="183"/>
      <c r="R157" s="183"/>
      <c r="S157" s="182"/>
      <c r="T157" s="184"/>
    </row>
    <row r="158" spans="1:20" ht="20.100000000000001" customHeight="1" x14ac:dyDescent="0.25">
      <c r="A158" s="176"/>
      <c r="B158" s="183"/>
      <c r="C158" s="183"/>
      <c r="D158" s="183"/>
      <c r="E158" s="183"/>
      <c r="F158" s="183"/>
      <c r="G158" s="183"/>
      <c r="H158" s="183"/>
      <c r="I158" s="183"/>
      <c r="J158" s="183"/>
      <c r="K158" s="183"/>
      <c r="L158" s="183"/>
      <c r="M158" s="183"/>
      <c r="N158" s="183"/>
      <c r="O158" s="183"/>
      <c r="P158" s="183"/>
      <c r="Q158" s="183"/>
      <c r="R158" s="183"/>
      <c r="S158" s="182"/>
      <c r="T158" s="184"/>
    </row>
    <row r="159" spans="1:20" ht="20.100000000000001" customHeight="1" thickBot="1" x14ac:dyDescent="0.3">
      <c r="A159" s="185" t="s">
        <v>11</v>
      </c>
      <c r="B159" s="192">
        <f>SUM(B134:B157)</f>
        <v>215846</v>
      </c>
      <c r="C159" s="192">
        <f t="shared" ref="C159:O159" si="122">SUM(C134:C157)</f>
        <v>225319</v>
      </c>
      <c r="D159" s="192">
        <f t="shared" si="122"/>
        <v>243936</v>
      </c>
      <c r="E159" s="192">
        <f t="shared" si="122"/>
        <v>280218</v>
      </c>
      <c r="F159" s="192">
        <f t="shared" si="122"/>
        <v>296784</v>
      </c>
      <c r="G159" s="192">
        <f t="shared" si="122"/>
        <v>311801</v>
      </c>
      <c r="H159" s="192">
        <f t="shared" si="122"/>
        <v>318529</v>
      </c>
      <c r="I159" s="192">
        <f t="shared" si="122"/>
        <v>316780</v>
      </c>
      <c r="J159" s="192">
        <f t="shared" si="122"/>
        <v>322362</v>
      </c>
      <c r="K159" s="192">
        <f t="shared" si="122"/>
        <v>336798</v>
      </c>
      <c r="L159" s="192">
        <f t="shared" si="122"/>
        <v>348541</v>
      </c>
      <c r="M159" s="192">
        <f t="shared" si="122"/>
        <v>359064</v>
      </c>
      <c r="N159" s="192">
        <f t="shared" si="122"/>
        <v>367298</v>
      </c>
      <c r="O159" s="192">
        <f t="shared" si="122"/>
        <v>373171</v>
      </c>
      <c r="P159" s="192">
        <f t="shared" ref="P159:Q159" si="123">SUM(P134:P157)</f>
        <v>377520</v>
      </c>
      <c r="Q159" s="192">
        <f t="shared" si="123"/>
        <v>382761</v>
      </c>
      <c r="R159" s="192">
        <f>SUM(R134:R157)</f>
        <v>390596</v>
      </c>
      <c r="S159" s="192">
        <f t="shared" ref="S159:T159" si="124">SUM(S134:S157)</f>
        <v>396400</v>
      </c>
      <c r="T159" s="193">
        <f t="shared" si="124"/>
        <v>404289</v>
      </c>
    </row>
    <row r="160" spans="1:20" ht="20.100000000000001" customHeight="1" x14ac:dyDescent="0.25">
      <c r="A160" s="182"/>
      <c r="B160" s="200"/>
      <c r="C160" s="200"/>
      <c r="D160" s="200"/>
      <c r="E160" s="200"/>
      <c r="F160" s="200"/>
      <c r="G160" s="200"/>
      <c r="H160" s="200"/>
      <c r="I160" s="200"/>
      <c r="J160" s="200"/>
      <c r="K160" s="200"/>
      <c r="L160" s="200"/>
      <c r="M160" s="200"/>
      <c r="N160" s="200"/>
      <c r="O160" s="200"/>
      <c r="P160" s="200"/>
      <c r="Q160" s="200"/>
      <c r="R160" s="200"/>
    </row>
    <row r="161" spans="1:20" ht="20.100000000000001" customHeight="1" x14ac:dyDescent="0.25">
      <c r="A161" s="182"/>
      <c r="B161" s="200"/>
      <c r="C161" s="200"/>
      <c r="D161" s="200"/>
      <c r="E161" s="200"/>
      <c r="F161" s="200"/>
      <c r="G161" s="200"/>
      <c r="H161" s="200"/>
      <c r="I161" s="200"/>
      <c r="J161" s="200"/>
      <c r="K161" s="200"/>
      <c r="L161" s="200"/>
      <c r="M161" s="200"/>
      <c r="N161" s="200"/>
      <c r="O161" s="200"/>
      <c r="P161" s="200"/>
      <c r="Q161" s="200"/>
      <c r="R161" s="200"/>
    </row>
    <row r="162" spans="1:20" ht="20.100000000000001" customHeight="1" x14ac:dyDescent="0.25">
      <c r="A162" s="182"/>
      <c r="B162" s="200"/>
      <c r="C162" s="200"/>
      <c r="D162" s="200"/>
      <c r="E162" s="200"/>
      <c r="F162" s="200"/>
      <c r="G162" s="200"/>
      <c r="H162" s="200"/>
      <c r="I162" s="200"/>
      <c r="J162" s="200"/>
      <c r="K162" s="200"/>
      <c r="L162" s="200"/>
      <c r="M162" s="200"/>
      <c r="N162" s="200"/>
      <c r="O162" s="200"/>
      <c r="P162" s="200"/>
      <c r="Q162" s="200"/>
      <c r="R162" s="200"/>
    </row>
    <row r="163" spans="1:20" ht="20.100000000000001" customHeight="1" thickBot="1" x14ac:dyDescent="0.3">
      <c r="A163" s="201"/>
      <c r="R163" s="182"/>
    </row>
    <row r="164" spans="1:20" ht="20.100000000000001" customHeight="1" thickBot="1" x14ac:dyDescent="0.3">
      <c r="A164" s="172"/>
      <c r="B164" s="173" t="s">
        <v>66</v>
      </c>
      <c r="C164" s="173"/>
      <c r="D164" s="173"/>
      <c r="E164" s="173"/>
      <c r="F164" s="173"/>
      <c r="G164" s="173"/>
      <c r="H164" s="173"/>
      <c r="I164" s="173"/>
      <c r="J164" s="173"/>
      <c r="K164" s="173"/>
      <c r="L164" s="173"/>
      <c r="M164" s="173"/>
      <c r="N164" s="173"/>
      <c r="O164" s="173"/>
      <c r="P164" s="173"/>
      <c r="Q164" s="173"/>
      <c r="R164" s="173"/>
      <c r="S164" s="174"/>
      <c r="T164" s="175"/>
    </row>
    <row r="165" spans="1:20" ht="20.100000000000001" customHeight="1" thickTop="1" thickBot="1" x14ac:dyDescent="0.3">
      <c r="A165" s="176"/>
      <c r="B165" s="177" t="s">
        <v>0</v>
      </c>
      <c r="C165" s="177" t="s">
        <v>1</v>
      </c>
      <c r="D165" s="177" t="s">
        <v>2</v>
      </c>
      <c r="E165" s="177" t="s">
        <v>3</v>
      </c>
      <c r="F165" s="177" t="s">
        <v>4</v>
      </c>
      <c r="G165" s="177" t="s">
        <v>5</v>
      </c>
      <c r="H165" s="177" t="s">
        <v>6</v>
      </c>
      <c r="I165" s="177" t="s">
        <v>7</v>
      </c>
      <c r="J165" s="177" t="s">
        <v>8</v>
      </c>
      <c r="K165" s="177" t="s">
        <v>9</v>
      </c>
      <c r="L165" s="177" t="s">
        <v>69</v>
      </c>
      <c r="M165" s="177" t="s">
        <v>89</v>
      </c>
      <c r="N165" s="177" t="s">
        <v>90</v>
      </c>
      <c r="O165" s="177" t="s">
        <v>94</v>
      </c>
      <c r="P165" s="177" t="s">
        <v>98</v>
      </c>
      <c r="Q165" s="177" t="s">
        <v>101</v>
      </c>
      <c r="R165" s="177" t="s">
        <v>112</v>
      </c>
      <c r="S165" s="177" t="s">
        <v>118</v>
      </c>
      <c r="T165" s="178" t="s">
        <v>119</v>
      </c>
    </row>
    <row r="166" spans="1:20" ht="20.100000000000001" customHeight="1" thickTop="1" x14ac:dyDescent="0.25">
      <c r="A166" s="176" t="s">
        <v>17</v>
      </c>
      <c r="B166" s="183"/>
      <c r="C166" s="183"/>
      <c r="D166" s="183"/>
      <c r="E166" s="183"/>
      <c r="F166" s="183"/>
      <c r="G166" s="183"/>
      <c r="H166" s="183"/>
      <c r="I166" s="183"/>
      <c r="J166" s="183"/>
      <c r="K166" s="183"/>
      <c r="L166" s="183"/>
      <c r="M166" s="183"/>
      <c r="N166" s="183"/>
      <c r="O166" s="183"/>
      <c r="P166" s="183"/>
      <c r="Q166" s="183"/>
      <c r="R166" s="183"/>
      <c r="S166" s="182">
        <v>0</v>
      </c>
      <c r="T166" s="184">
        <v>0</v>
      </c>
    </row>
    <row r="167" spans="1:20" ht="20.100000000000001" customHeight="1" x14ac:dyDescent="0.25">
      <c r="A167" s="176" t="s">
        <v>18</v>
      </c>
      <c r="B167" s="183">
        <v>184</v>
      </c>
      <c r="C167" s="183">
        <v>216</v>
      </c>
      <c r="D167" s="183">
        <v>240</v>
      </c>
      <c r="E167" s="183">
        <v>372</v>
      </c>
      <c r="F167" s="183">
        <v>531</v>
      </c>
      <c r="G167" s="183">
        <v>559</v>
      </c>
      <c r="H167" s="183">
        <v>644</v>
      </c>
      <c r="I167" s="183">
        <v>734</v>
      </c>
      <c r="J167" s="183">
        <v>798</v>
      </c>
      <c r="K167" s="183">
        <v>931</v>
      </c>
      <c r="L167" s="183">
        <v>932</v>
      </c>
      <c r="M167" s="183">
        <v>1028</v>
      </c>
      <c r="N167" s="183">
        <v>1180</v>
      </c>
      <c r="O167" s="183">
        <v>1298</v>
      </c>
      <c r="P167" s="183">
        <v>1259</v>
      </c>
      <c r="Q167" s="183">
        <v>1264</v>
      </c>
      <c r="R167" s="183">
        <v>1336</v>
      </c>
      <c r="S167" s="182">
        <v>1381</v>
      </c>
      <c r="T167" s="184">
        <v>1435</v>
      </c>
    </row>
    <row r="168" spans="1:20" ht="20.100000000000001" customHeight="1" x14ac:dyDescent="0.25">
      <c r="A168" s="176" t="s">
        <v>19</v>
      </c>
      <c r="B168" s="183">
        <v>1632</v>
      </c>
      <c r="C168" s="183">
        <v>1719</v>
      </c>
      <c r="D168" s="183">
        <v>1878</v>
      </c>
      <c r="E168" s="183">
        <v>2129</v>
      </c>
      <c r="F168" s="183">
        <v>2181</v>
      </c>
      <c r="G168" s="183">
        <v>2101</v>
      </c>
      <c r="H168" s="183">
        <v>2234</v>
      </c>
      <c r="I168" s="183">
        <v>2646</v>
      </c>
      <c r="J168" s="183">
        <v>2676</v>
      </c>
      <c r="K168" s="183">
        <v>2696</v>
      </c>
      <c r="L168" s="183">
        <v>2778</v>
      </c>
      <c r="M168" s="183">
        <v>2789</v>
      </c>
      <c r="N168" s="183">
        <v>2980</v>
      </c>
      <c r="O168" s="183">
        <v>3080</v>
      </c>
      <c r="P168" s="183">
        <v>3157</v>
      </c>
      <c r="Q168" s="183">
        <v>3359</v>
      </c>
      <c r="R168" s="183">
        <v>3485</v>
      </c>
      <c r="S168" s="182">
        <v>3587</v>
      </c>
      <c r="T168" s="184">
        <v>3487</v>
      </c>
    </row>
    <row r="169" spans="1:20" ht="20.100000000000001" customHeight="1" x14ac:dyDescent="0.25">
      <c r="A169" s="176" t="s">
        <v>20</v>
      </c>
      <c r="B169" s="183">
        <v>1594</v>
      </c>
      <c r="C169" s="183">
        <v>1638</v>
      </c>
      <c r="D169" s="183">
        <v>1750</v>
      </c>
      <c r="E169" s="183">
        <v>1858</v>
      </c>
      <c r="F169" s="183">
        <v>1916</v>
      </c>
      <c r="G169" s="183">
        <v>1906</v>
      </c>
      <c r="H169" s="183">
        <v>1889</v>
      </c>
      <c r="I169" s="183">
        <v>2144</v>
      </c>
      <c r="J169" s="183">
        <v>2193</v>
      </c>
      <c r="K169" s="183">
        <v>2198</v>
      </c>
      <c r="L169" s="183">
        <v>2287</v>
      </c>
      <c r="M169" s="183">
        <v>2383</v>
      </c>
      <c r="N169" s="183">
        <v>2413</v>
      </c>
      <c r="O169" s="183">
        <v>2335</v>
      </c>
      <c r="P169" s="183">
        <v>2290</v>
      </c>
      <c r="Q169" s="183">
        <v>2298</v>
      </c>
      <c r="R169" s="183">
        <v>2488</v>
      </c>
      <c r="S169" s="182">
        <v>2621</v>
      </c>
      <c r="T169" s="184">
        <v>2687</v>
      </c>
    </row>
    <row r="170" spans="1:20" ht="20.100000000000001" customHeight="1" x14ac:dyDescent="0.25">
      <c r="A170" s="176" t="s">
        <v>21</v>
      </c>
      <c r="B170" s="183">
        <v>182</v>
      </c>
      <c r="C170" s="183">
        <v>200</v>
      </c>
      <c r="D170" s="183">
        <v>238</v>
      </c>
      <c r="E170" s="183">
        <v>298</v>
      </c>
      <c r="F170" s="183">
        <v>342</v>
      </c>
      <c r="G170" s="183">
        <v>470</v>
      </c>
      <c r="H170" s="183">
        <v>453</v>
      </c>
      <c r="I170" s="183">
        <v>688</v>
      </c>
      <c r="J170" s="183">
        <v>610</v>
      </c>
      <c r="K170" s="183">
        <v>598</v>
      </c>
      <c r="L170" s="183">
        <v>578</v>
      </c>
      <c r="M170" s="183">
        <v>678</v>
      </c>
      <c r="N170" s="183">
        <v>752</v>
      </c>
      <c r="O170" s="183">
        <v>797</v>
      </c>
      <c r="P170" s="183">
        <v>795</v>
      </c>
      <c r="Q170" s="183">
        <v>891</v>
      </c>
      <c r="R170" s="183">
        <v>1043</v>
      </c>
      <c r="S170" s="182">
        <v>1218</v>
      </c>
      <c r="T170" s="184">
        <v>1301</v>
      </c>
    </row>
    <row r="171" spans="1:20" ht="20.100000000000001" customHeight="1" x14ac:dyDescent="0.25">
      <c r="A171" s="176" t="s">
        <v>22</v>
      </c>
      <c r="B171" s="183">
        <v>183</v>
      </c>
      <c r="C171" s="183">
        <v>179</v>
      </c>
      <c r="D171" s="183">
        <v>216</v>
      </c>
      <c r="E171" s="183">
        <v>223</v>
      </c>
      <c r="F171" s="183">
        <v>202</v>
      </c>
      <c r="G171" s="183">
        <v>262</v>
      </c>
      <c r="H171" s="183">
        <v>273</v>
      </c>
      <c r="I171" s="183">
        <v>323</v>
      </c>
      <c r="J171" s="183">
        <v>352</v>
      </c>
      <c r="K171" s="183">
        <v>371</v>
      </c>
      <c r="L171" s="183">
        <v>407</v>
      </c>
      <c r="M171" s="183">
        <v>422</v>
      </c>
      <c r="N171" s="183">
        <v>403</v>
      </c>
      <c r="O171" s="183">
        <v>462</v>
      </c>
      <c r="P171" s="183">
        <v>476</v>
      </c>
      <c r="Q171" s="183">
        <v>507</v>
      </c>
      <c r="R171" s="183">
        <v>506</v>
      </c>
      <c r="S171" s="182">
        <v>492</v>
      </c>
      <c r="T171" s="184">
        <v>571</v>
      </c>
    </row>
    <row r="172" spans="1:20" ht="20.100000000000001" customHeight="1" x14ac:dyDescent="0.25">
      <c r="A172" s="176" t="s">
        <v>50</v>
      </c>
      <c r="B172" s="183"/>
      <c r="C172" s="183"/>
      <c r="D172" s="183"/>
      <c r="E172" s="183"/>
      <c r="F172" s="199"/>
      <c r="G172" s="199"/>
      <c r="H172" s="199"/>
      <c r="I172" s="199"/>
      <c r="J172" s="199"/>
      <c r="K172" s="199"/>
      <c r="L172" s="199"/>
      <c r="M172" s="183"/>
      <c r="N172" s="183"/>
      <c r="O172" s="183"/>
      <c r="P172" s="183"/>
      <c r="Q172" s="183"/>
      <c r="R172" s="183"/>
      <c r="S172" s="182"/>
      <c r="T172" s="184"/>
    </row>
    <row r="173" spans="1:20" ht="20.100000000000001" customHeight="1" x14ac:dyDescent="0.25">
      <c r="A173" s="176" t="s">
        <v>51</v>
      </c>
      <c r="B173" s="183"/>
      <c r="C173" s="183"/>
      <c r="D173" s="183"/>
      <c r="E173" s="183"/>
      <c r="F173" s="183"/>
      <c r="G173" s="183"/>
      <c r="H173" s="183"/>
      <c r="I173" s="183"/>
      <c r="J173" s="183"/>
      <c r="K173" s="183"/>
      <c r="L173" s="183"/>
      <c r="M173" s="183"/>
      <c r="N173" s="183"/>
      <c r="O173" s="183"/>
      <c r="P173" s="183"/>
      <c r="Q173" s="183"/>
      <c r="R173" s="183"/>
      <c r="S173" s="182">
        <v>0</v>
      </c>
      <c r="T173" s="184">
        <v>0</v>
      </c>
    </row>
    <row r="174" spans="1:20" ht="20.100000000000001" customHeight="1" x14ac:dyDescent="0.25">
      <c r="A174" s="176" t="s">
        <v>23</v>
      </c>
      <c r="B174" s="183">
        <v>1594</v>
      </c>
      <c r="C174" s="183">
        <v>1834</v>
      </c>
      <c r="D174" s="183">
        <v>2027</v>
      </c>
      <c r="E174" s="183">
        <v>2268</v>
      </c>
      <c r="F174" s="183">
        <v>2217</v>
      </c>
      <c r="G174" s="183">
        <v>2293</v>
      </c>
      <c r="H174" s="183">
        <v>2485</v>
      </c>
      <c r="I174" s="183">
        <v>2734</v>
      </c>
      <c r="J174" s="183">
        <v>2809</v>
      </c>
      <c r="K174" s="183">
        <v>3118</v>
      </c>
      <c r="L174" s="183">
        <v>3354</v>
      </c>
      <c r="M174" s="183">
        <v>3472</v>
      </c>
      <c r="N174" s="183">
        <v>3544</v>
      </c>
      <c r="O174" s="183">
        <v>3522</v>
      </c>
      <c r="P174" s="183">
        <v>3623</v>
      </c>
      <c r="Q174" s="183">
        <v>3616</v>
      </c>
      <c r="R174" s="183">
        <v>3815</v>
      </c>
      <c r="S174" s="182">
        <v>3910</v>
      </c>
      <c r="T174" s="184">
        <v>4182</v>
      </c>
    </row>
    <row r="175" spans="1:20" ht="20.100000000000001" customHeight="1" x14ac:dyDescent="0.25">
      <c r="A175" s="176" t="s">
        <v>24</v>
      </c>
      <c r="B175" s="183"/>
      <c r="C175" s="183"/>
      <c r="D175" s="183"/>
      <c r="E175" s="183"/>
      <c r="F175" s="183"/>
      <c r="G175" s="183"/>
      <c r="H175" s="183"/>
      <c r="I175" s="183">
        <v>25</v>
      </c>
      <c r="J175" s="183">
        <v>44</v>
      </c>
      <c r="K175" s="183">
        <v>78</v>
      </c>
      <c r="L175" s="183">
        <v>59</v>
      </c>
      <c r="M175" s="183">
        <v>55</v>
      </c>
      <c r="N175" s="183">
        <v>94</v>
      </c>
      <c r="O175" s="183">
        <v>101</v>
      </c>
      <c r="P175" s="183">
        <v>135</v>
      </c>
      <c r="Q175" s="183">
        <v>159</v>
      </c>
      <c r="R175" s="183">
        <v>144</v>
      </c>
      <c r="S175" s="182">
        <v>152</v>
      </c>
      <c r="T175" s="184">
        <v>166</v>
      </c>
    </row>
    <row r="176" spans="1:20" ht="20.100000000000001" customHeight="1" x14ac:dyDescent="0.25">
      <c r="A176" s="176" t="s">
        <v>25</v>
      </c>
      <c r="B176" s="183"/>
      <c r="C176" s="183"/>
      <c r="D176" s="183"/>
      <c r="E176" s="183"/>
      <c r="F176" s="183"/>
      <c r="G176" s="183"/>
      <c r="H176" s="183"/>
      <c r="I176" s="183"/>
      <c r="J176" s="183"/>
      <c r="K176" s="183"/>
      <c r="L176" s="183"/>
      <c r="M176" s="183"/>
      <c r="N176" s="183"/>
      <c r="O176" s="183"/>
      <c r="P176" s="183"/>
      <c r="Q176" s="183"/>
      <c r="R176" s="183"/>
      <c r="S176" s="182">
        <v>0</v>
      </c>
      <c r="T176" s="184">
        <v>0</v>
      </c>
    </row>
    <row r="177" spans="1:20" ht="20.100000000000001" customHeight="1" x14ac:dyDescent="0.25">
      <c r="A177" s="176" t="s">
        <v>26</v>
      </c>
      <c r="B177" s="183"/>
      <c r="C177" s="183"/>
      <c r="D177" s="183"/>
      <c r="E177" s="183"/>
      <c r="F177" s="183"/>
      <c r="G177" s="183"/>
      <c r="H177" s="183"/>
      <c r="I177" s="183"/>
      <c r="J177" s="183">
        <v>25</v>
      </c>
      <c r="K177" s="183">
        <v>30</v>
      </c>
      <c r="L177" s="183">
        <v>44</v>
      </c>
      <c r="M177" s="183">
        <v>83</v>
      </c>
      <c r="N177" s="183">
        <v>133</v>
      </c>
      <c r="O177" s="183">
        <v>160</v>
      </c>
      <c r="P177" s="183">
        <v>167</v>
      </c>
      <c r="Q177" s="183">
        <v>173</v>
      </c>
      <c r="R177" s="183">
        <v>173</v>
      </c>
      <c r="S177" s="182">
        <v>186</v>
      </c>
      <c r="T177" s="184">
        <v>203</v>
      </c>
    </row>
    <row r="178" spans="1:20" ht="20.100000000000001" customHeight="1" x14ac:dyDescent="0.25">
      <c r="A178" s="176" t="s">
        <v>27</v>
      </c>
      <c r="B178" s="183"/>
      <c r="C178" s="183"/>
      <c r="D178" s="183"/>
      <c r="E178" s="183"/>
      <c r="F178" s="183"/>
      <c r="G178" s="183">
        <v>7</v>
      </c>
      <c r="H178" s="183">
        <v>15</v>
      </c>
      <c r="I178" s="183">
        <v>63</v>
      </c>
      <c r="J178" s="183">
        <v>121</v>
      </c>
      <c r="K178" s="183">
        <v>260</v>
      </c>
      <c r="L178" s="183">
        <v>308</v>
      </c>
      <c r="M178" s="183">
        <v>294</v>
      </c>
      <c r="N178" s="183">
        <v>333</v>
      </c>
      <c r="O178" s="183">
        <v>376</v>
      </c>
      <c r="P178" s="183">
        <v>398</v>
      </c>
      <c r="Q178" s="183">
        <v>419</v>
      </c>
      <c r="R178" s="183">
        <v>387</v>
      </c>
      <c r="S178" s="182">
        <v>439</v>
      </c>
      <c r="T178" s="184">
        <v>477</v>
      </c>
    </row>
    <row r="179" spans="1:20" ht="20.100000000000001" customHeight="1" x14ac:dyDescent="0.25">
      <c r="A179" s="176" t="s">
        <v>28</v>
      </c>
      <c r="B179" s="183">
        <v>2282</v>
      </c>
      <c r="C179" s="183">
        <v>2511</v>
      </c>
      <c r="D179" s="183">
        <v>2677</v>
      </c>
      <c r="E179" s="183">
        <v>2867</v>
      </c>
      <c r="F179" s="183">
        <v>2851</v>
      </c>
      <c r="G179" s="183">
        <v>2887</v>
      </c>
      <c r="H179" s="183">
        <v>3164</v>
      </c>
      <c r="I179" s="183">
        <v>3699</v>
      </c>
      <c r="J179" s="183">
        <v>3940</v>
      </c>
      <c r="K179" s="183">
        <v>4252</v>
      </c>
      <c r="L179" s="183">
        <v>4611</v>
      </c>
      <c r="M179" s="183">
        <v>4824</v>
      </c>
      <c r="N179" s="183">
        <v>5212</v>
      </c>
      <c r="O179" s="183">
        <v>5503</v>
      </c>
      <c r="P179" s="183">
        <v>5655</v>
      </c>
      <c r="Q179" s="183">
        <v>5601</v>
      </c>
      <c r="R179" s="183">
        <v>5531</v>
      </c>
      <c r="S179" s="182">
        <v>5736</v>
      </c>
      <c r="T179" s="184">
        <v>6007</v>
      </c>
    </row>
    <row r="180" spans="1:20" ht="20.100000000000001" customHeight="1" x14ac:dyDescent="0.25">
      <c r="A180" s="176" t="s">
        <v>29</v>
      </c>
      <c r="B180" s="183">
        <v>2175</v>
      </c>
      <c r="C180" s="183">
        <v>2234</v>
      </c>
      <c r="D180" s="183">
        <v>2326</v>
      </c>
      <c r="E180" s="183">
        <v>2423</v>
      </c>
      <c r="F180" s="183">
        <v>2575</v>
      </c>
      <c r="G180" s="183">
        <v>2714</v>
      </c>
      <c r="H180" s="183">
        <v>2911</v>
      </c>
      <c r="I180" s="183">
        <v>3135</v>
      </c>
      <c r="J180" s="183">
        <v>3263</v>
      </c>
      <c r="K180" s="183">
        <v>3536</v>
      </c>
      <c r="L180" s="183">
        <v>3580</v>
      </c>
      <c r="M180" s="183">
        <v>3670</v>
      </c>
      <c r="N180" s="183">
        <v>3746</v>
      </c>
      <c r="O180" s="183">
        <v>3798</v>
      </c>
      <c r="P180" s="183">
        <v>3956</v>
      </c>
      <c r="Q180" s="183">
        <v>4068</v>
      </c>
      <c r="R180" s="183">
        <v>4074</v>
      </c>
      <c r="S180" s="182">
        <v>4315</v>
      </c>
      <c r="T180" s="184">
        <v>4622</v>
      </c>
    </row>
    <row r="181" spans="1:20" ht="20.100000000000001" customHeight="1" x14ac:dyDescent="0.25">
      <c r="A181" s="176" t="s">
        <v>30</v>
      </c>
      <c r="B181" s="183">
        <v>31</v>
      </c>
      <c r="C181" s="183">
        <v>158</v>
      </c>
      <c r="D181" s="183">
        <v>284</v>
      </c>
      <c r="E181" s="183">
        <v>333</v>
      </c>
      <c r="F181" s="183">
        <v>431</v>
      </c>
      <c r="G181" s="183">
        <v>565</v>
      </c>
      <c r="H181" s="183">
        <v>765</v>
      </c>
      <c r="I181" s="183">
        <v>1259</v>
      </c>
      <c r="J181" s="183">
        <v>1542</v>
      </c>
      <c r="K181" s="183">
        <v>1671</v>
      </c>
      <c r="L181" s="183">
        <v>1893</v>
      </c>
      <c r="M181" s="183">
        <v>1959</v>
      </c>
      <c r="N181" s="183">
        <v>1997</v>
      </c>
      <c r="O181" s="183">
        <v>1988</v>
      </c>
      <c r="P181" s="183">
        <v>2054</v>
      </c>
      <c r="Q181" s="183">
        <v>2132</v>
      </c>
      <c r="R181" s="183">
        <v>2269</v>
      </c>
      <c r="S181" s="182">
        <v>2332</v>
      </c>
      <c r="T181" s="184">
        <v>2404</v>
      </c>
    </row>
    <row r="182" spans="1:20" ht="20.100000000000001" customHeight="1" x14ac:dyDescent="0.25">
      <c r="A182" s="176" t="s">
        <v>31</v>
      </c>
      <c r="B182" s="183">
        <v>8077</v>
      </c>
      <c r="C182" s="183">
        <v>8603</v>
      </c>
      <c r="D182" s="183">
        <v>9299</v>
      </c>
      <c r="E182" s="183">
        <v>9768</v>
      </c>
      <c r="F182" s="183">
        <v>10083</v>
      </c>
      <c r="G182" s="183">
        <v>10204</v>
      </c>
      <c r="H182" s="183">
        <v>10723</v>
      </c>
      <c r="I182" s="183">
        <v>11858</v>
      </c>
      <c r="J182" s="183">
        <v>12333</v>
      </c>
      <c r="K182" s="183">
        <v>12849</v>
      </c>
      <c r="L182" s="183">
        <v>13195</v>
      </c>
      <c r="M182" s="183">
        <v>13530</v>
      </c>
      <c r="N182" s="183">
        <v>13980</v>
      </c>
      <c r="O182" s="183">
        <v>14690</v>
      </c>
      <c r="P182" s="183">
        <v>15257</v>
      </c>
      <c r="Q182" s="183">
        <v>15818</v>
      </c>
      <c r="R182" s="183">
        <v>16606</v>
      </c>
      <c r="S182" s="182">
        <v>17057</v>
      </c>
      <c r="T182" s="184">
        <v>17834</v>
      </c>
    </row>
    <row r="183" spans="1:20" ht="20.100000000000001" customHeight="1" x14ac:dyDescent="0.25">
      <c r="A183" s="176" t="s">
        <v>32</v>
      </c>
      <c r="B183" s="183">
        <v>136</v>
      </c>
      <c r="C183" s="183">
        <v>147</v>
      </c>
      <c r="D183" s="183">
        <v>159</v>
      </c>
      <c r="E183" s="183">
        <v>188</v>
      </c>
      <c r="F183" s="183">
        <v>202</v>
      </c>
      <c r="G183" s="183">
        <v>198</v>
      </c>
      <c r="H183" s="183">
        <v>220</v>
      </c>
      <c r="I183" s="183">
        <v>283</v>
      </c>
      <c r="J183" s="183">
        <v>325</v>
      </c>
      <c r="K183" s="183">
        <v>345</v>
      </c>
      <c r="L183" s="183">
        <v>354</v>
      </c>
      <c r="M183" s="183">
        <v>370</v>
      </c>
      <c r="N183" s="183">
        <v>415</v>
      </c>
      <c r="O183" s="183">
        <v>417</v>
      </c>
      <c r="P183" s="183">
        <v>379</v>
      </c>
      <c r="Q183" s="183">
        <v>372</v>
      </c>
      <c r="R183" s="183">
        <v>359</v>
      </c>
      <c r="S183" s="182">
        <v>418</v>
      </c>
      <c r="T183" s="184">
        <v>496</v>
      </c>
    </row>
    <row r="184" spans="1:20" ht="20.100000000000001" customHeight="1" x14ac:dyDescent="0.25">
      <c r="A184" s="176" t="s">
        <v>33</v>
      </c>
      <c r="B184" s="183">
        <v>1642</v>
      </c>
      <c r="C184" s="183">
        <v>1825</v>
      </c>
      <c r="D184" s="183">
        <v>2017</v>
      </c>
      <c r="E184" s="183">
        <v>2157</v>
      </c>
      <c r="F184" s="183">
        <v>2261</v>
      </c>
      <c r="G184" s="183">
        <v>2347</v>
      </c>
      <c r="H184" s="183">
        <v>2525</v>
      </c>
      <c r="I184" s="183">
        <v>2997</v>
      </c>
      <c r="J184" s="183">
        <v>3289</v>
      </c>
      <c r="K184" s="183">
        <v>3472</v>
      </c>
      <c r="L184" s="183">
        <v>3486</v>
      </c>
      <c r="M184" s="183">
        <v>3629</v>
      </c>
      <c r="N184" s="183">
        <v>3838</v>
      </c>
      <c r="O184" s="183">
        <v>3960</v>
      </c>
      <c r="P184" s="183">
        <v>3963</v>
      </c>
      <c r="Q184" s="183">
        <v>4048</v>
      </c>
      <c r="R184" s="183">
        <v>4209</v>
      </c>
      <c r="S184" s="182">
        <v>4505</v>
      </c>
      <c r="T184" s="184">
        <v>4570</v>
      </c>
    </row>
    <row r="185" spans="1:20" ht="20.100000000000001" customHeight="1" x14ac:dyDescent="0.25">
      <c r="A185" s="176" t="s">
        <v>34</v>
      </c>
      <c r="B185" s="183">
        <v>2944</v>
      </c>
      <c r="C185" s="183">
        <v>3067</v>
      </c>
      <c r="D185" s="183">
        <v>3340</v>
      </c>
      <c r="E185" s="183">
        <v>3412</v>
      </c>
      <c r="F185" s="183">
        <v>3431</v>
      </c>
      <c r="G185" s="183">
        <v>3540</v>
      </c>
      <c r="H185" s="183">
        <v>3729</v>
      </c>
      <c r="I185" s="183">
        <v>4106</v>
      </c>
      <c r="J185" s="183">
        <v>4289</v>
      </c>
      <c r="K185" s="183">
        <v>4491</v>
      </c>
      <c r="L185" s="183">
        <v>4782</v>
      </c>
      <c r="M185" s="183">
        <v>4840</v>
      </c>
      <c r="N185" s="183">
        <v>4841</v>
      </c>
      <c r="O185" s="183">
        <v>5065</v>
      </c>
      <c r="P185" s="183">
        <v>5288</v>
      </c>
      <c r="Q185" s="183">
        <v>5436</v>
      </c>
      <c r="R185" s="183">
        <v>5605</v>
      </c>
      <c r="S185" s="182">
        <v>6028</v>
      </c>
      <c r="T185" s="184">
        <v>6007</v>
      </c>
    </row>
    <row r="186" spans="1:20" ht="20.100000000000001" customHeight="1" x14ac:dyDescent="0.25">
      <c r="A186" s="176" t="s">
        <v>35</v>
      </c>
      <c r="B186" s="183">
        <v>481</v>
      </c>
      <c r="C186" s="183">
        <v>493</v>
      </c>
      <c r="D186" s="183">
        <v>496</v>
      </c>
      <c r="E186" s="183">
        <v>529</v>
      </c>
      <c r="F186" s="183">
        <v>543</v>
      </c>
      <c r="G186" s="183">
        <v>562</v>
      </c>
      <c r="H186" s="183">
        <v>629</v>
      </c>
      <c r="I186" s="183">
        <v>730</v>
      </c>
      <c r="J186" s="183">
        <v>808</v>
      </c>
      <c r="K186" s="183">
        <v>867</v>
      </c>
      <c r="L186" s="183">
        <v>908</v>
      </c>
      <c r="M186" s="183">
        <v>911</v>
      </c>
      <c r="N186" s="183">
        <v>931</v>
      </c>
      <c r="O186" s="183">
        <v>979</v>
      </c>
      <c r="P186" s="183">
        <v>950</v>
      </c>
      <c r="Q186" s="183">
        <v>990</v>
      </c>
      <c r="R186" s="183">
        <v>978</v>
      </c>
      <c r="S186" s="182">
        <v>1170</v>
      </c>
      <c r="T186" s="184">
        <v>1215</v>
      </c>
    </row>
    <row r="187" spans="1:20" ht="20.100000000000001" customHeight="1" x14ac:dyDescent="0.25">
      <c r="A187" s="176" t="s">
        <v>36</v>
      </c>
      <c r="B187" s="183">
        <v>673</v>
      </c>
      <c r="C187" s="183">
        <v>642</v>
      </c>
      <c r="D187" s="183">
        <v>824</v>
      </c>
      <c r="E187" s="183">
        <v>985</v>
      </c>
      <c r="F187" s="183">
        <v>1089</v>
      </c>
      <c r="G187" s="183">
        <v>1106</v>
      </c>
      <c r="H187" s="183">
        <v>1205</v>
      </c>
      <c r="I187" s="183">
        <v>1312</v>
      </c>
      <c r="J187" s="183">
        <v>1476</v>
      </c>
      <c r="K187" s="183">
        <v>1543</v>
      </c>
      <c r="L187" s="183">
        <v>1658</v>
      </c>
      <c r="M187" s="183">
        <v>1674</v>
      </c>
      <c r="N187" s="183">
        <v>1906</v>
      </c>
      <c r="O187" s="183">
        <v>2301</v>
      </c>
      <c r="P187" s="183">
        <v>2439</v>
      </c>
      <c r="Q187" s="183">
        <v>2678</v>
      </c>
      <c r="R187" s="183">
        <v>3045</v>
      </c>
      <c r="S187" s="182">
        <v>3536</v>
      </c>
      <c r="T187" s="184">
        <v>3934</v>
      </c>
    </row>
    <row r="188" spans="1:20" ht="20.100000000000001" customHeight="1" x14ac:dyDescent="0.25">
      <c r="A188" s="176" t="s">
        <v>37</v>
      </c>
      <c r="B188" s="183">
        <v>2613</v>
      </c>
      <c r="C188" s="183">
        <v>2705</v>
      </c>
      <c r="D188" s="183">
        <v>2923</v>
      </c>
      <c r="E188" s="183">
        <v>3020</v>
      </c>
      <c r="F188" s="183">
        <v>3085</v>
      </c>
      <c r="G188" s="183">
        <v>3102</v>
      </c>
      <c r="H188" s="183">
        <v>3326</v>
      </c>
      <c r="I188" s="183">
        <v>3680</v>
      </c>
      <c r="J188" s="183">
        <v>3854</v>
      </c>
      <c r="K188" s="183">
        <v>3920</v>
      </c>
      <c r="L188" s="183">
        <v>3841</v>
      </c>
      <c r="M188" s="183">
        <v>3838</v>
      </c>
      <c r="N188" s="183">
        <v>3917</v>
      </c>
      <c r="O188" s="183">
        <v>3935</v>
      </c>
      <c r="P188" s="183">
        <v>4036</v>
      </c>
      <c r="Q188" s="183">
        <v>4076</v>
      </c>
      <c r="R188" s="183">
        <v>4101</v>
      </c>
      <c r="S188" s="182">
        <v>4237</v>
      </c>
      <c r="T188" s="184">
        <v>4421</v>
      </c>
    </row>
    <row r="189" spans="1:20" ht="20.100000000000001" customHeight="1" x14ac:dyDescent="0.25">
      <c r="A189" s="176" t="s">
        <v>40</v>
      </c>
      <c r="B189" s="183">
        <v>40</v>
      </c>
      <c r="C189" s="183">
        <v>54</v>
      </c>
      <c r="D189" s="183">
        <v>55</v>
      </c>
      <c r="E189" s="183">
        <v>52</v>
      </c>
      <c r="F189" s="183">
        <v>48</v>
      </c>
      <c r="G189" s="183">
        <v>49</v>
      </c>
      <c r="H189" s="183">
        <v>44</v>
      </c>
      <c r="I189" s="183">
        <v>54</v>
      </c>
      <c r="J189" s="183">
        <v>55</v>
      </c>
      <c r="K189" s="183">
        <v>59</v>
      </c>
      <c r="L189" s="183">
        <v>57</v>
      </c>
      <c r="M189" s="183">
        <v>56</v>
      </c>
      <c r="N189" s="183">
        <v>50</v>
      </c>
      <c r="O189" s="183"/>
      <c r="P189" s="183"/>
      <c r="Q189" s="183"/>
      <c r="R189" s="183"/>
      <c r="S189" s="182">
        <v>0</v>
      </c>
      <c r="T189" s="184">
        <v>0</v>
      </c>
    </row>
    <row r="190" spans="1:20" ht="20.100000000000001" customHeight="1" x14ac:dyDescent="0.25">
      <c r="A190" s="176"/>
      <c r="B190" s="183"/>
      <c r="C190" s="183"/>
      <c r="D190" s="183"/>
      <c r="E190" s="183"/>
      <c r="F190" s="183"/>
      <c r="G190" s="183"/>
      <c r="H190" s="183"/>
      <c r="I190" s="183"/>
      <c r="J190" s="183"/>
      <c r="K190" s="183"/>
      <c r="L190" s="183"/>
      <c r="M190" s="183"/>
      <c r="N190" s="183"/>
      <c r="O190" s="183"/>
      <c r="P190" s="183"/>
      <c r="Q190" s="183"/>
      <c r="R190" s="183"/>
      <c r="S190" s="182"/>
      <c r="T190" s="184"/>
    </row>
    <row r="191" spans="1:20" ht="20.100000000000001" customHeight="1" thickBot="1" x14ac:dyDescent="0.3">
      <c r="A191" s="185" t="s">
        <v>11</v>
      </c>
      <c r="B191" s="192">
        <f>SUM(B166:B189)</f>
        <v>26463</v>
      </c>
      <c r="C191" s="192">
        <f t="shared" ref="C191:T191" si="125">SUM(C166:C189)</f>
        <v>28225</v>
      </c>
      <c r="D191" s="192">
        <f t="shared" si="125"/>
        <v>30749</v>
      </c>
      <c r="E191" s="192">
        <f t="shared" si="125"/>
        <v>32882</v>
      </c>
      <c r="F191" s="192">
        <f t="shared" si="125"/>
        <v>33988</v>
      </c>
      <c r="G191" s="192">
        <f t="shared" si="125"/>
        <v>34872</v>
      </c>
      <c r="H191" s="192">
        <f t="shared" si="125"/>
        <v>37234</v>
      </c>
      <c r="I191" s="192">
        <f t="shared" si="125"/>
        <v>42470</v>
      </c>
      <c r="J191" s="192">
        <f t="shared" si="125"/>
        <v>44802</v>
      </c>
      <c r="K191" s="192">
        <f t="shared" si="125"/>
        <v>47285</v>
      </c>
      <c r="L191" s="192">
        <f t="shared" si="125"/>
        <v>49112</v>
      </c>
      <c r="M191" s="192">
        <f t="shared" si="125"/>
        <v>50505</v>
      </c>
      <c r="N191" s="192">
        <f t="shared" si="125"/>
        <v>52665</v>
      </c>
      <c r="O191" s="192">
        <f t="shared" si="125"/>
        <v>54767</v>
      </c>
      <c r="P191" s="192">
        <f t="shared" ref="P191:Q191" si="126">SUM(P166:P189)</f>
        <v>56277</v>
      </c>
      <c r="Q191" s="192">
        <f t="shared" si="126"/>
        <v>57905</v>
      </c>
      <c r="R191" s="192">
        <f t="shared" si="125"/>
        <v>60154</v>
      </c>
      <c r="S191" s="192">
        <f t="shared" si="125"/>
        <v>63320</v>
      </c>
      <c r="T191" s="193">
        <f t="shared" si="125"/>
        <v>66019</v>
      </c>
    </row>
    <row r="192" spans="1:20" ht="20.100000000000001" customHeight="1" x14ac:dyDescent="0.25">
      <c r="R192" s="182"/>
    </row>
    <row r="193" spans="1:20" ht="20.100000000000001" customHeight="1" x14ac:dyDescent="0.25">
      <c r="R193" s="182"/>
    </row>
    <row r="194" spans="1:20" ht="20.100000000000001" customHeight="1" x14ac:dyDescent="0.25">
      <c r="R194" s="182"/>
    </row>
    <row r="195" spans="1:20" ht="20.100000000000001" customHeight="1" thickBot="1" x14ac:dyDescent="0.3">
      <c r="A195" s="202"/>
      <c r="B195" s="202"/>
      <c r="C195" s="202"/>
      <c r="D195" s="202"/>
      <c r="E195" s="202"/>
      <c r="F195" s="202"/>
      <c r="G195" s="202"/>
      <c r="H195" s="202"/>
      <c r="I195" s="202"/>
      <c r="J195" s="202"/>
      <c r="K195" s="202"/>
      <c r="L195" s="202"/>
      <c r="M195" s="202"/>
      <c r="N195" s="202"/>
      <c r="O195" s="202"/>
      <c r="P195" s="202"/>
      <c r="Q195" s="202"/>
      <c r="R195" s="203"/>
    </row>
    <row r="196" spans="1:20" ht="20.100000000000001" customHeight="1" thickBot="1" x14ac:dyDescent="0.3">
      <c r="A196" s="172"/>
      <c r="B196" s="173" t="s">
        <v>63</v>
      </c>
      <c r="C196" s="173"/>
      <c r="D196" s="173"/>
      <c r="E196" s="173"/>
      <c r="F196" s="173"/>
      <c r="G196" s="173"/>
      <c r="H196" s="173"/>
      <c r="I196" s="173"/>
      <c r="J196" s="173"/>
      <c r="K196" s="173"/>
      <c r="L196" s="173"/>
      <c r="M196" s="173"/>
      <c r="N196" s="173"/>
      <c r="O196" s="173"/>
      <c r="P196" s="173"/>
      <c r="Q196" s="173"/>
      <c r="R196" s="173"/>
      <c r="S196" s="174"/>
      <c r="T196" s="175"/>
    </row>
    <row r="197" spans="1:20" ht="20.100000000000001" customHeight="1" thickTop="1" thickBot="1" x14ac:dyDescent="0.3">
      <c r="A197" s="176"/>
      <c r="B197" s="177" t="s">
        <v>0</v>
      </c>
      <c r="C197" s="177" t="s">
        <v>1</v>
      </c>
      <c r="D197" s="177" t="s">
        <v>2</v>
      </c>
      <c r="E197" s="177" t="s">
        <v>3</v>
      </c>
      <c r="F197" s="177" t="s">
        <v>4</v>
      </c>
      <c r="G197" s="177" t="s">
        <v>5</v>
      </c>
      <c r="H197" s="177" t="s">
        <v>6</v>
      </c>
      <c r="I197" s="177" t="s">
        <v>7</v>
      </c>
      <c r="J197" s="177" t="s">
        <v>8</v>
      </c>
      <c r="K197" s="177" t="s">
        <v>9</v>
      </c>
      <c r="L197" s="177" t="s">
        <v>69</v>
      </c>
      <c r="M197" s="177" t="s">
        <v>89</v>
      </c>
      <c r="N197" s="177" t="s">
        <v>90</v>
      </c>
      <c r="O197" s="177" t="s">
        <v>94</v>
      </c>
      <c r="P197" s="177" t="s">
        <v>98</v>
      </c>
      <c r="Q197" s="177" t="s">
        <v>101</v>
      </c>
      <c r="R197" s="177" t="s">
        <v>112</v>
      </c>
      <c r="S197" s="177" t="s">
        <v>118</v>
      </c>
      <c r="T197" s="178" t="s">
        <v>119</v>
      </c>
    </row>
    <row r="198" spans="1:20" ht="20.100000000000001" customHeight="1" thickTop="1" x14ac:dyDescent="0.25">
      <c r="A198" s="176" t="s">
        <v>17</v>
      </c>
      <c r="B198" s="179"/>
      <c r="C198" s="179"/>
      <c r="D198" s="179"/>
      <c r="E198" s="179"/>
      <c r="F198" s="179"/>
      <c r="G198" s="179"/>
      <c r="H198" s="179"/>
      <c r="I198" s="179"/>
      <c r="J198" s="179"/>
      <c r="K198" s="179">
        <f t="shared" ref="K198:T203" si="127">K230+K262</f>
        <v>374</v>
      </c>
      <c r="L198" s="179">
        <f t="shared" si="127"/>
        <v>354</v>
      </c>
      <c r="M198" s="179">
        <f t="shared" si="127"/>
        <v>312</v>
      </c>
      <c r="N198" s="179">
        <f t="shared" si="127"/>
        <v>333</v>
      </c>
      <c r="O198" s="179">
        <f t="shared" si="127"/>
        <v>340</v>
      </c>
      <c r="P198" s="180">
        <f t="shared" si="127"/>
        <v>344</v>
      </c>
      <c r="Q198" s="180">
        <f t="shared" si="127"/>
        <v>334</v>
      </c>
      <c r="R198" s="180">
        <f t="shared" si="127"/>
        <v>309</v>
      </c>
      <c r="S198" s="180">
        <f t="shared" si="127"/>
        <v>334</v>
      </c>
      <c r="T198" s="204">
        <f t="shared" si="127"/>
        <v>278</v>
      </c>
    </row>
    <row r="199" spans="1:20" ht="20.100000000000001" customHeight="1" x14ac:dyDescent="0.25">
      <c r="A199" s="176" t="s">
        <v>18</v>
      </c>
      <c r="B199" s="179">
        <f t="shared" ref="B199:J199" si="128">B231+B263</f>
        <v>3079</v>
      </c>
      <c r="C199" s="179">
        <f t="shared" si="128"/>
        <v>3286</v>
      </c>
      <c r="D199" s="179">
        <f t="shared" si="128"/>
        <v>3557</v>
      </c>
      <c r="E199" s="179">
        <f t="shared" si="128"/>
        <v>3623</v>
      </c>
      <c r="F199" s="179">
        <f t="shared" si="128"/>
        <v>3507</v>
      </c>
      <c r="G199" s="179">
        <f t="shared" si="128"/>
        <v>3466</v>
      </c>
      <c r="H199" s="179">
        <f t="shared" si="128"/>
        <v>3424</v>
      </c>
      <c r="I199" s="179">
        <f t="shared" si="128"/>
        <v>3383</v>
      </c>
      <c r="J199" s="179">
        <f t="shared" si="128"/>
        <v>2728</v>
      </c>
      <c r="K199" s="179">
        <f t="shared" si="127"/>
        <v>2656</v>
      </c>
      <c r="L199" s="179">
        <f t="shared" si="127"/>
        <v>2617</v>
      </c>
      <c r="M199" s="179">
        <f t="shared" si="127"/>
        <v>2541</v>
      </c>
      <c r="N199" s="179">
        <f t="shared" si="127"/>
        <v>2501</v>
      </c>
      <c r="O199" s="179">
        <f t="shared" si="127"/>
        <v>2375</v>
      </c>
      <c r="P199" s="179">
        <f t="shared" si="127"/>
        <v>2398</v>
      </c>
      <c r="Q199" s="179">
        <f t="shared" si="127"/>
        <v>2377</v>
      </c>
      <c r="R199" s="179">
        <f t="shared" si="127"/>
        <v>2237</v>
      </c>
      <c r="S199" s="179">
        <f t="shared" ref="S199:T199" si="129">S231+S263</f>
        <v>2337</v>
      </c>
      <c r="T199" s="181">
        <f t="shared" si="129"/>
        <v>2364</v>
      </c>
    </row>
    <row r="200" spans="1:20" ht="20.100000000000001" customHeight="1" x14ac:dyDescent="0.25">
      <c r="A200" s="176" t="s">
        <v>19</v>
      </c>
      <c r="B200" s="179">
        <f t="shared" ref="B200:J200" si="130">B232+B264</f>
        <v>4283</v>
      </c>
      <c r="C200" s="179">
        <f t="shared" si="130"/>
        <v>4388</v>
      </c>
      <c r="D200" s="179">
        <f t="shared" si="130"/>
        <v>4725</v>
      </c>
      <c r="E200" s="179">
        <f t="shared" si="130"/>
        <v>4677</v>
      </c>
      <c r="F200" s="179">
        <f t="shared" si="130"/>
        <v>4864</v>
      </c>
      <c r="G200" s="179">
        <f t="shared" si="130"/>
        <v>4977</v>
      </c>
      <c r="H200" s="179">
        <f t="shared" si="130"/>
        <v>4906</v>
      </c>
      <c r="I200" s="179">
        <f t="shared" si="130"/>
        <v>5050</v>
      </c>
      <c r="J200" s="179">
        <f t="shared" si="130"/>
        <v>4886</v>
      </c>
      <c r="K200" s="179">
        <f t="shared" si="127"/>
        <v>5019</v>
      </c>
      <c r="L200" s="179">
        <f t="shared" si="127"/>
        <v>4948</v>
      </c>
      <c r="M200" s="179">
        <f t="shared" si="127"/>
        <v>4913</v>
      </c>
      <c r="N200" s="179">
        <f t="shared" si="127"/>
        <v>4955</v>
      </c>
      <c r="O200" s="179">
        <f t="shared" si="127"/>
        <v>4990</v>
      </c>
      <c r="P200" s="179">
        <f t="shared" si="127"/>
        <v>5031</v>
      </c>
      <c r="Q200" s="179">
        <f t="shared" si="127"/>
        <v>5250</v>
      </c>
      <c r="R200" s="179">
        <f t="shared" si="127"/>
        <v>5548</v>
      </c>
      <c r="S200" s="179">
        <f t="shared" ref="S200:T200" si="131">S232+S264</f>
        <v>5593</v>
      </c>
      <c r="T200" s="181">
        <f t="shared" si="131"/>
        <v>6017</v>
      </c>
    </row>
    <row r="201" spans="1:20" ht="20.100000000000001" customHeight="1" x14ac:dyDescent="0.25">
      <c r="A201" s="176" t="s">
        <v>20</v>
      </c>
      <c r="B201" s="179">
        <f t="shared" ref="B201:J201" si="132">B233+B265</f>
        <v>1392</v>
      </c>
      <c r="C201" s="179">
        <f t="shared" si="132"/>
        <v>1544</v>
      </c>
      <c r="D201" s="179">
        <f t="shared" si="132"/>
        <v>1536</v>
      </c>
      <c r="E201" s="179">
        <f t="shared" si="132"/>
        <v>1653</v>
      </c>
      <c r="F201" s="179">
        <f t="shared" si="132"/>
        <v>1658</v>
      </c>
      <c r="G201" s="179">
        <f t="shared" si="132"/>
        <v>1796</v>
      </c>
      <c r="H201" s="179">
        <f t="shared" si="132"/>
        <v>2013</v>
      </c>
      <c r="I201" s="179">
        <f t="shared" si="132"/>
        <v>2308</v>
      </c>
      <c r="J201" s="179">
        <f t="shared" si="132"/>
        <v>2567</v>
      </c>
      <c r="K201" s="179">
        <f t="shared" si="127"/>
        <v>2285</v>
      </c>
      <c r="L201" s="179">
        <f t="shared" si="127"/>
        <v>2463</v>
      </c>
      <c r="M201" s="179">
        <f t="shared" si="127"/>
        <v>2578</v>
      </c>
      <c r="N201" s="179">
        <f t="shared" si="127"/>
        <v>2866</v>
      </c>
      <c r="O201" s="179">
        <f t="shared" si="127"/>
        <v>2935</v>
      </c>
      <c r="P201" s="179">
        <f t="shared" si="127"/>
        <v>2959</v>
      </c>
      <c r="Q201" s="179">
        <f t="shared" si="127"/>
        <v>2670</v>
      </c>
      <c r="R201" s="179">
        <f t="shared" si="127"/>
        <v>2849</v>
      </c>
      <c r="S201" s="179">
        <f t="shared" ref="S201:T201" si="133">S233+S265</f>
        <v>3079</v>
      </c>
      <c r="T201" s="181">
        <f t="shared" si="133"/>
        <v>3230</v>
      </c>
    </row>
    <row r="202" spans="1:20" ht="20.100000000000001" customHeight="1" x14ac:dyDescent="0.25">
      <c r="A202" s="176" t="s">
        <v>21</v>
      </c>
      <c r="B202" s="179">
        <f t="shared" ref="B202:J202" si="134">B234+B266</f>
        <v>1243</v>
      </c>
      <c r="C202" s="179">
        <f t="shared" si="134"/>
        <v>1278</v>
      </c>
      <c r="D202" s="179">
        <f t="shared" si="134"/>
        <v>1368</v>
      </c>
      <c r="E202" s="179">
        <f t="shared" si="134"/>
        <v>1454</v>
      </c>
      <c r="F202" s="179">
        <f t="shared" si="134"/>
        <v>1456</v>
      </c>
      <c r="G202" s="179">
        <f t="shared" si="134"/>
        <v>1387</v>
      </c>
      <c r="H202" s="179">
        <f t="shared" si="134"/>
        <v>1551</v>
      </c>
      <c r="I202" s="179">
        <f t="shared" si="134"/>
        <v>1447</v>
      </c>
      <c r="J202" s="179">
        <f t="shared" si="134"/>
        <v>1315</v>
      </c>
      <c r="K202" s="179">
        <f t="shared" si="127"/>
        <v>1473</v>
      </c>
      <c r="L202" s="179">
        <f t="shared" si="127"/>
        <v>1598</v>
      </c>
      <c r="M202" s="179">
        <f t="shared" si="127"/>
        <v>1639</v>
      </c>
      <c r="N202" s="179">
        <f t="shared" si="127"/>
        <v>1570</v>
      </c>
      <c r="O202" s="179">
        <f t="shared" si="127"/>
        <v>1478</v>
      </c>
      <c r="P202" s="179">
        <f t="shared" si="127"/>
        <v>1496</v>
      </c>
      <c r="Q202" s="179">
        <f t="shared" si="127"/>
        <v>1442</v>
      </c>
      <c r="R202" s="179">
        <f t="shared" si="127"/>
        <v>1318</v>
      </c>
      <c r="S202" s="179">
        <f t="shared" ref="S202:T202" si="135">S234+S266</f>
        <v>1285</v>
      </c>
      <c r="T202" s="181">
        <f t="shared" si="135"/>
        <v>1322</v>
      </c>
    </row>
    <row r="203" spans="1:20" ht="20.100000000000001" customHeight="1" x14ac:dyDescent="0.25">
      <c r="A203" s="176" t="s">
        <v>22</v>
      </c>
      <c r="B203" s="179">
        <f t="shared" ref="B203:J203" si="136">B235+B267</f>
        <v>1941</v>
      </c>
      <c r="C203" s="179">
        <f t="shared" si="136"/>
        <v>2102</v>
      </c>
      <c r="D203" s="179">
        <f t="shared" si="136"/>
        <v>2200</v>
      </c>
      <c r="E203" s="179">
        <f t="shared" si="136"/>
        <v>2756</v>
      </c>
      <c r="F203" s="179">
        <f t="shared" si="136"/>
        <v>2270</v>
      </c>
      <c r="G203" s="179">
        <f t="shared" si="136"/>
        <v>2321</v>
      </c>
      <c r="H203" s="179">
        <f t="shared" si="136"/>
        <v>2605</v>
      </c>
      <c r="I203" s="179">
        <f t="shared" si="136"/>
        <v>2605</v>
      </c>
      <c r="J203" s="179">
        <f t="shared" si="136"/>
        <v>2595</v>
      </c>
      <c r="K203" s="179">
        <f t="shared" si="127"/>
        <v>2561</v>
      </c>
      <c r="L203" s="179">
        <f t="shared" si="127"/>
        <v>2598</v>
      </c>
      <c r="M203" s="179">
        <f t="shared" si="127"/>
        <v>2613</v>
      </c>
      <c r="N203" s="179">
        <f t="shared" si="127"/>
        <v>2658</v>
      </c>
      <c r="O203" s="179">
        <f t="shared" si="127"/>
        <v>2400</v>
      </c>
      <c r="P203" s="179">
        <v>2369</v>
      </c>
      <c r="Q203" s="179">
        <v>2299</v>
      </c>
      <c r="R203" s="179">
        <f t="shared" si="127"/>
        <v>2574</v>
      </c>
      <c r="S203" s="179">
        <f t="shared" ref="S203:T203" si="137">S235+S267</f>
        <v>2227</v>
      </c>
      <c r="T203" s="181">
        <f t="shared" si="137"/>
        <v>2113</v>
      </c>
    </row>
    <row r="204" spans="1:20" ht="20.100000000000001" customHeight="1" x14ac:dyDescent="0.25">
      <c r="A204" s="176" t="s">
        <v>50</v>
      </c>
      <c r="B204" s="179">
        <f t="shared" ref="B204:J204" si="138">B236+B268</f>
        <v>303</v>
      </c>
      <c r="C204" s="179">
        <f t="shared" si="138"/>
        <v>326</v>
      </c>
      <c r="D204" s="179">
        <f t="shared" si="138"/>
        <v>399</v>
      </c>
      <c r="E204" s="179">
        <f t="shared" si="138"/>
        <v>368</v>
      </c>
      <c r="F204" s="179">
        <f t="shared" si="138"/>
        <v>276</v>
      </c>
      <c r="G204" s="179">
        <f t="shared" si="138"/>
        <v>295</v>
      </c>
      <c r="H204" s="179">
        <f t="shared" si="138"/>
        <v>251</v>
      </c>
      <c r="I204" s="179">
        <f t="shared" si="138"/>
        <v>298</v>
      </c>
      <c r="J204" s="179">
        <f t="shared" si="138"/>
        <v>229</v>
      </c>
      <c r="K204" s="179"/>
      <c r="L204" s="179"/>
      <c r="M204" s="179"/>
      <c r="N204" s="179"/>
      <c r="O204" s="179"/>
      <c r="P204" s="179"/>
      <c r="Q204" s="179"/>
      <c r="R204" s="179"/>
      <c r="S204" s="179">
        <f t="shared" ref="S204:T221" si="139">S236+S268</f>
        <v>0</v>
      </c>
      <c r="T204" s="181">
        <f t="shared" si="139"/>
        <v>0</v>
      </c>
    </row>
    <row r="205" spans="1:20" ht="20.100000000000001" customHeight="1" x14ac:dyDescent="0.25">
      <c r="A205" s="176" t="s">
        <v>51</v>
      </c>
      <c r="B205" s="179">
        <f t="shared" ref="B205:J205" si="140">B237+B269</f>
        <v>94</v>
      </c>
      <c r="C205" s="179">
        <f t="shared" si="140"/>
        <v>85</v>
      </c>
      <c r="D205" s="179">
        <f t="shared" si="140"/>
        <v>99</v>
      </c>
      <c r="E205" s="179">
        <f t="shared" si="140"/>
        <v>93</v>
      </c>
      <c r="F205" s="179">
        <f t="shared" si="140"/>
        <v>99</v>
      </c>
      <c r="G205" s="179">
        <f t="shared" si="140"/>
        <v>89</v>
      </c>
      <c r="H205" s="179">
        <f t="shared" si="140"/>
        <v>81</v>
      </c>
      <c r="I205" s="179">
        <f t="shared" si="140"/>
        <v>75</v>
      </c>
      <c r="J205" s="179">
        <f t="shared" si="140"/>
        <v>82</v>
      </c>
      <c r="K205" s="179">
        <f t="shared" ref="K205:R207" si="141">K237+K269</f>
        <v>88</v>
      </c>
      <c r="L205" s="179">
        <f t="shared" si="141"/>
        <v>78</v>
      </c>
      <c r="M205" s="179">
        <f t="shared" si="141"/>
        <v>76</v>
      </c>
      <c r="N205" s="179">
        <f t="shared" si="141"/>
        <v>92</v>
      </c>
      <c r="O205" s="179">
        <f t="shared" si="141"/>
        <v>65</v>
      </c>
      <c r="P205" s="179">
        <v>41</v>
      </c>
      <c r="Q205" s="179">
        <v>17</v>
      </c>
      <c r="R205" s="179">
        <f t="shared" si="141"/>
        <v>32</v>
      </c>
      <c r="S205" s="179">
        <f t="shared" si="139"/>
        <v>12</v>
      </c>
      <c r="T205" s="181">
        <f t="shared" si="139"/>
        <v>18</v>
      </c>
    </row>
    <row r="206" spans="1:20" ht="20.100000000000001" customHeight="1" x14ac:dyDescent="0.25">
      <c r="A206" s="176" t="s">
        <v>23</v>
      </c>
      <c r="B206" s="179">
        <f t="shared" ref="B206:J206" si="142">B238+B270</f>
        <v>3260</v>
      </c>
      <c r="C206" s="179">
        <f t="shared" si="142"/>
        <v>3529</v>
      </c>
      <c r="D206" s="179">
        <f t="shared" si="142"/>
        <v>3452</v>
      </c>
      <c r="E206" s="179">
        <f t="shared" si="142"/>
        <v>3203</v>
      </c>
      <c r="F206" s="179">
        <f t="shared" si="142"/>
        <v>3397</v>
      </c>
      <c r="G206" s="179">
        <f t="shared" si="142"/>
        <v>3527</v>
      </c>
      <c r="H206" s="179">
        <f t="shared" si="142"/>
        <v>3567</v>
      </c>
      <c r="I206" s="179">
        <f t="shared" si="142"/>
        <v>3630</v>
      </c>
      <c r="J206" s="179">
        <f t="shared" si="142"/>
        <v>3568</v>
      </c>
      <c r="K206" s="179">
        <f t="shared" si="141"/>
        <v>3495</v>
      </c>
      <c r="L206" s="179">
        <f t="shared" si="141"/>
        <v>4036</v>
      </c>
      <c r="M206" s="179">
        <f t="shared" si="141"/>
        <v>3953</v>
      </c>
      <c r="N206" s="179">
        <f t="shared" si="141"/>
        <v>3942</v>
      </c>
      <c r="O206" s="179">
        <f t="shared" si="141"/>
        <v>3979</v>
      </c>
      <c r="P206" s="179">
        <f t="shared" si="141"/>
        <v>4026</v>
      </c>
      <c r="Q206" s="179">
        <f t="shared" si="141"/>
        <v>1870</v>
      </c>
      <c r="R206" s="179">
        <f t="shared" si="141"/>
        <v>1924</v>
      </c>
      <c r="S206" s="179">
        <f t="shared" si="139"/>
        <v>1860</v>
      </c>
      <c r="T206" s="181">
        <f t="shared" si="139"/>
        <v>1845</v>
      </c>
    </row>
    <row r="207" spans="1:20" ht="20.100000000000001" customHeight="1" x14ac:dyDescent="0.25">
      <c r="A207" s="176" t="s">
        <v>24</v>
      </c>
      <c r="B207" s="179">
        <f t="shared" ref="B207:J207" si="143">B239+B271</f>
        <v>1890</v>
      </c>
      <c r="C207" s="179">
        <f t="shared" si="143"/>
        <v>2116</v>
      </c>
      <c r="D207" s="179">
        <f t="shared" si="143"/>
        <v>2450</v>
      </c>
      <c r="E207" s="179">
        <f t="shared" si="143"/>
        <v>2570</v>
      </c>
      <c r="F207" s="179">
        <f t="shared" si="143"/>
        <v>2835</v>
      </c>
      <c r="G207" s="179">
        <f t="shared" si="143"/>
        <v>2990</v>
      </c>
      <c r="H207" s="179">
        <f t="shared" si="143"/>
        <v>2989</v>
      </c>
      <c r="I207" s="179">
        <f t="shared" si="143"/>
        <v>2681</v>
      </c>
      <c r="J207" s="179">
        <f t="shared" si="143"/>
        <v>2966</v>
      </c>
      <c r="K207" s="179">
        <f t="shared" si="141"/>
        <v>2894</v>
      </c>
      <c r="L207" s="179">
        <f t="shared" si="141"/>
        <v>2588</v>
      </c>
      <c r="M207" s="179">
        <f t="shared" si="141"/>
        <v>2816</v>
      </c>
      <c r="N207" s="179">
        <f t="shared" si="141"/>
        <v>2593</v>
      </c>
      <c r="O207" s="179">
        <f t="shared" si="141"/>
        <v>2501</v>
      </c>
      <c r="P207" s="179">
        <f t="shared" si="141"/>
        <v>2391</v>
      </c>
      <c r="Q207" s="179">
        <f t="shared" si="141"/>
        <v>2078</v>
      </c>
      <c r="R207" s="179">
        <f t="shared" si="141"/>
        <v>1846</v>
      </c>
      <c r="S207" s="179">
        <f t="shared" si="139"/>
        <v>1769</v>
      </c>
      <c r="T207" s="181">
        <f t="shared" si="139"/>
        <v>1296</v>
      </c>
    </row>
    <row r="208" spans="1:20" ht="20.100000000000001" customHeight="1" x14ac:dyDescent="0.25">
      <c r="A208" s="176" t="s">
        <v>25</v>
      </c>
      <c r="B208" s="179"/>
      <c r="C208" s="179"/>
      <c r="D208" s="179"/>
      <c r="E208" s="179"/>
      <c r="F208" s="179"/>
      <c r="G208" s="179"/>
      <c r="H208" s="179"/>
      <c r="I208" s="179"/>
      <c r="J208" s="179"/>
      <c r="K208" s="179"/>
      <c r="L208" s="179"/>
      <c r="M208" s="179"/>
      <c r="N208" s="179"/>
      <c r="O208" s="179"/>
      <c r="P208" s="179"/>
      <c r="Q208" s="179"/>
      <c r="R208" s="179">
        <v>1</v>
      </c>
      <c r="S208" s="179">
        <f t="shared" si="139"/>
        <v>1</v>
      </c>
      <c r="T208" s="181">
        <f t="shared" si="139"/>
        <v>1</v>
      </c>
    </row>
    <row r="209" spans="1:20" ht="20.100000000000001" customHeight="1" x14ac:dyDescent="0.25">
      <c r="A209" s="176" t="s">
        <v>26</v>
      </c>
      <c r="B209" s="179">
        <f t="shared" ref="B209:R209" si="144">B241+B273</f>
        <v>528</v>
      </c>
      <c r="C209" s="179">
        <f t="shared" si="144"/>
        <v>522</v>
      </c>
      <c r="D209" s="179">
        <f t="shared" si="144"/>
        <v>532</v>
      </c>
      <c r="E209" s="179">
        <f t="shared" si="144"/>
        <v>655</v>
      </c>
      <c r="F209" s="179">
        <f t="shared" si="144"/>
        <v>789</v>
      </c>
      <c r="G209" s="179">
        <f t="shared" si="144"/>
        <v>700</v>
      </c>
      <c r="H209" s="179">
        <f t="shared" si="144"/>
        <v>857</v>
      </c>
      <c r="I209" s="179">
        <f t="shared" si="144"/>
        <v>878</v>
      </c>
      <c r="J209" s="179">
        <f t="shared" si="144"/>
        <v>845</v>
      </c>
      <c r="K209" s="179">
        <f t="shared" si="144"/>
        <v>871</v>
      </c>
      <c r="L209" s="179">
        <f t="shared" si="144"/>
        <v>949</v>
      </c>
      <c r="M209" s="179">
        <f t="shared" si="144"/>
        <v>1012</v>
      </c>
      <c r="N209" s="179">
        <f t="shared" si="144"/>
        <v>1015</v>
      </c>
      <c r="O209" s="179">
        <f t="shared" si="144"/>
        <v>1172</v>
      </c>
      <c r="P209" s="179">
        <f t="shared" si="144"/>
        <v>1096</v>
      </c>
      <c r="Q209" s="179">
        <f t="shared" si="144"/>
        <v>1110</v>
      </c>
      <c r="R209" s="179">
        <f t="shared" si="144"/>
        <v>1137</v>
      </c>
      <c r="S209" s="179">
        <f t="shared" si="139"/>
        <v>1108</v>
      </c>
      <c r="T209" s="181">
        <f t="shared" si="139"/>
        <v>1152</v>
      </c>
    </row>
    <row r="210" spans="1:20" ht="20.100000000000001" customHeight="1" x14ac:dyDescent="0.25">
      <c r="A210" s="176" t="s">
        <v>27</v>
      </c>
      <c r="B210" s="179"/>
      <c r="C210" s="179"/>
      <c r="D210" s="179"/>
      <c r="E210" s="179">
        <f t="shared" ref="E210:T210" si="145">E242+E274</f>
        <v>33</v>
      </c>
      <c r="F210" s="179">
        <f t="shared" si="145"/>
        <v>48</v>
      </c>
      <c r="G210" s="179">
        <f t="shared" si="145"/>
        <v>161</v>
      </c>
      <c r="H210" s="179">
        <f t="shared" si="145"/>
        <v>153</v>
      </c>
      <c r="I210" s="179">
        <f t="shared" si="145"/>
        <v>211</v>
      </c>
      <c r="J210" s="179">
        <f t="shared" si="145"/>
        <v>282</v>
      </c>
      <c r="K210" s="179">
        <f t="shared" si="145"/>
        <v>446</v>
      </c>
      <c r="L210" s="179">
        <f t="shared" si="145"/>
        <v>561</v>
      </c>
      <c r="M210" s="179">
        <f t="shared" si="145"/>
        <v>581</v>
      </c>
      <c r="N210" s="179">
        <f t="shared" si="145"/>
        <v>645</v>
      </c>
      <c r="O210" s="179">
        <f t="shared" si="145"/>
        <v>720</v>
      </c>
      <c r="P210" s="179">
        <f t="shared" si="145"/>
        <v>859</v>
      </c>
      <c r="Q210" s="179">
        <f t="shared" si="145"/>
        <v>909</v>
      </c>
      <c r="R210" s="179">
        <f t="shared" si="145"/>
        <v>972</v>
      </c>
      <c r="S210" s="179">
        <f t="shared" si="145"/>
        <v>1008</v>
      </c>
      <c r="T210" s="181">
        <f t="shared" si="145"/>
        <v>929</v>
      </c>
    </row>
    <row r="211" spans="1:20" ht="20.100000000000001" customHeight="1" x14ac:dyDescent="0.25">
      <c r="A211" s="176" t="s">
        <v>28</v>
      </c>
      <c r="B211" s="179">
        <f t="shared" ref="B211:D221" si="146">B243+B275</f>
        <v>6916</v>
      </c>
      <c r="C211" s="179">
        <f t="shared" si="146"/>
        <v>7289</v>
      </c>
      <c r="D211" s="179">
        <f t="shared" si="146"/>
        <v>7326</v>
      </c>
      <c r="E211" s="179">
        <f t="shared" ref="E211:R211" si="147">E243+E275</f>
        <v>6927</v>
      </c>
      <c r="F211" s="179">
        <f t="shared" si="147"/>
        <v>6402</v>
      </c>
      <c r="G211" s="179">
        <f t="shared" si="147"/>
        <v>6599</v>
      </c>
      <c r="H211" s="179">
        <f t="shared" si="147"/>
        <v>7057</v>
      </c>
      <c r="I211" s="179">
        <f t="shared" si="147"/>
        <v>6948</v>
      </c>
      <c r="J211" s="179">
        <f t="shared" si="147"/>
        <v>7225</v>
      </c>
      <c r="K211" s="179">
        <f t="shared" si="147"/>
        <v>7434</v>
      </c>
      <c r="L211" s="179">
        <f t="shared" si="147"/>
        <v>7560</v>
      </c>
      <c r="M211" s="179">
        <f t="shared" si="147"/>
        <v>7782</v>
      </c>
      <c r="N211" s="179">
        <f t="shared" si="147"/>
        <v>7539</v>
      </c>
      <c r="O211" s="179">
        <f t="shared" si="147"/>
        <v>7732</v>
      </c>
      <c r="P211" s="179">
        <f t="shared" si="147"/>
        <v>7560</v>
      </c>
      <c r="Q211" s="179">
        <f t="shared" si="147"/>
        <v>6669</v>
      </c>
      <c r="R211" s="179">
        <f t="shared" si="147"/>
        <v>6259</v>
      </c>
      <c r="S211" s="179">
        <f t="shared" si="139"/>
        <v>5824</v>
      </c>
      <c r="T211" s="181">
        <f t="shared" si="139"/>
        <v>5926</v>
      </c>
    </row>
    <row r="212" spans="1:20" ht="20.100000000000001" customHeight="1" x14ac:dyDescent="0.25">
      <c r="A212" s="176" t="s">
        <v>29</v>
      </c>
      <c r="B212" s="179">
        <f t="shared" si="146"/>
        <v>2776</v>
      </c>
      <c r="C212" s="179">
        <f t="shared" si="146"/>
        <v>2964</v>
      </c>
      <c r="D212" s="179">
        <f t="shared" si="146"/>
        <v>3206</v>
      </c>
      <c r="E212" s="179">
        <f t="shared" ref="E212:R212" si="148">E244+E276</f>
        <v>3512</v>
      </c>
      <c r="F212" s="179">
        <f t="shared" si="148"/>
        <v>3648</v>
      </c>
      <c r="G212" s="179">
        <f t="shared" si="148"/>
        <v>3549</v>
      </c>
      <c r="H212" s="179">
        <f t="shared" si="148"/>
        <v>3405</v>
      </c>
      <c r="I212" s="179">
        <f t="shared" si="148"/>
        <v>3499</v>
      </c>
      <c r="J212" s="179">
        <f t="shared" si="148"/>
        <v>3661</v>
      </c>
      <c r="K212" s="179">
        <f t="shared" si="148"/>
        <v>3868</v>
      </c>
      <c r="L212" s="179">
        <f t="shared" si="148"/>
        <v>4718</v>
      </c>
      <c r="M212" s="179">
        <f t="shared" si="148"/>
        <v>3688</v>
      </c>
      <c r="N212" s="179">
        <f t="shared" si="148"/>
        <v>2993</v>
      </c>
      <c r="O212" s="179">
        <f t="shared" si="148"/>
        <v>3268</v>
      </c>
      <c r="P212" s="179">
        <f t="shared" si="148"/>
        <v>3522</v>
      </c>
      <c r="Q212" s="179">
        <f t="shared" si="148"/>
        <v>3610</v>
      </c>
      <c r="R212" s="179">
        <f t="shared" si="148"/>
        <v>3649</v>
      </c>
      <c r="S212" s="179">
        <f t="shared" si="139"/>
        <v>3736</v>
      </c>
      <c r="T212" s="181">
        <f t="shared" si="139"/>
        <v>4074</v>
      </c>
    </row>
    <row r="213" spans="1:20" ht="20.100000000000001" customHeight="1" x14ac:dyDescent="0.25">
      <c r="A213" s="176" t="s">
        <v>30</v>
      </c>
      <c r="B213" s="179">
        <f t="shared" si="146"/>
        <v>11150</v>
      </c>
      <c r="C213" s="179">
        <f t="shared" si="146"/>
        <v>12068</v>
      </c>
      <c r="D213" s="179">
        <f t="shared" si="146"/>
        <v>12528</v>
      </c>
      <c r="E213" s="179">
        <f t="shared" ref="E213:R213" si="149">E245+E277</f>
        <v>13118</v>
      </c>
      <c r="F213" s="179">
        <f t="shared" si="149"/>
        <v>13699</v>
      </c>
      <c r="G213" s="179">
        <f t="shared" si="149"/>
        <v>16205</v>
      </c>
      <c r="H213" s="179">
        <f t="shared" si="149"/>
        <v>16616</v>
      </c>
      <c r="I213" s="179">
        <f t="shared" si="149"/>
        <v>17315</v>
      </c>
      <c r="J213" s="179">
        <f t="shared" si="149"/>
        <v>17429</v>
      </c>
      <c r="K213" s="179">
        <f t="shared" si="149"/>
        <v>17049</v>
      </c>
      <c r="L213" s="179">
        <f t="shared" si="149"/>
        <v>17310</v>
      </c>
      <c r="M213" s="179">
        <f t="shared" si="149"/>
        <v>17399</v>
      </c>
      <c r="N213" s="179">
        <f t="shared" si="149"/>
        <v>17024</v>
      </c>
      <c r="O213" s="179">
        <f t="shared" si="149"/>
        <v>17186</v>
      </c>
      <c r="P213" s="179">
        <f t="shared" si="149"/>
        <v>15932</v>
      </c>
      <c r="Q213" s="179">
        <f t="shared" si="149"/>
        <v>15598</v>
      </c>
      <c r="R213" s="179">
        <f t="shared" si="149"/>
        <v>15304</v>
      </c>
      <c r="S213" s="179">
        <f t="shared" si="139"/>
        <v>15584</v>
      </c>
      <c r="T213" s="181">
        <f t="shared" si="139"/>
        <v>15822</v>
      </c>
    </row>
    <row r="214" spans="1:20" ht="20.100000000000001" customHeight="1" x14ac:dyDescent="0.25">
      <c r="A214" s="176" t="s">
        <v>31</v>
      </c>
      <c r="B214" s="179">
        <f t="shared" si="146"/>
        <v>13850</v>
      </c>
      <c r="C214" s="179">
        <f t="shared" si="146"/>
        <v>14938</v>
      </c>
      <c r="D214" s="179">
        <f t="shared" si="146"/>
        <v>15485</v>
      </c>
      <c r="E214" s="179">
        <f t="shared" ref="E214:R214" si="150">E246+E278</f>
        <v>11252</v>
      </c>
      <c r="F214" s="179">
        <f t="shared" si="150"/>
        <v>8885</v>
      </c>
      <c r="G214" s="179">
        <f t="shared" si="150"/>
        <v>8657</v>
      </c>
      <c r="H214" s="179">
        <f t="shared" si="150"/>
        <v>8496</v>
      </c>
      <c r="I214" s="179">
        <f t="shared" si="150"/>
        <v>8884</v>
      </c>
      <c r="J214" s="179">
        <f t="shared" si="150"/>
        <v>8577</v>
      </c>
      <c r="K214" s="179">
        <f t="shared" si="150"/>
        <v>8678</v>
      </c>
      <c r="L214" s="179">
        <f t="shared" si="150"/>
        <v>8663</v>
      </c>
      <c r="M214" s="179">
        <f t="shared" si="150"/>
        <v>8587</v>
      </c>
      <c r="N214" s="179">
        <f t="shared" si="150"/>
        <v>8346</v>
      </c>
      <c r="O214" s="179">
        <f t="shared" si="150"/>
        <v>8149</v>
      </c>
      <c r="P214" s="179">
        <f t="shared" si="150"/>
        <v>8006</v>
      </c>
      <c r="Q214" s="179">
        <f t="shared" si="150"/>
        <v>7825</v>
      </c>
      <c r="R214" s="179">
        <f t="shared" si="150"/>
        <v>7618</v>
      </c>
      <c r="S214" s="179">
        <f t="shared" si="139"/>
        <v>7829</v>
      </c>
      <c r="T214" s="181">
        <f t="shared" si="139"/>
        <v>7517</v>
      </c>
    </row>
    <row r="215" spans="1:20" ht="20.100000000000001" customHeight="1" x14ac:dyDescent="0.25">
      <c r="A215" s="176" t="s">
        <v>32</v>
      </c>
      <c r="B215" s="179">
        <f t="shared" si="146"/>
        <v>1300</v>
      </c>
      <c r="C215" s="179">
        <f t="shared" si="146"/>
        <v>1337</v>
      </c>
      <c r="D215" s="179">
        <f t="shared" si="146"/>
        <v>1343</v>
      </c>
      <c r="E215" s="179">
        <f t="shared" ref="E215:R215" si="151">E247+E279</f>
        <v>1310</v>
      </c>
      <c r="F215" s="179">
        <f t="shared" si="151"/>
        <v>1523</v>
      </c>
      <c r="G215" s="179">
        <f t="shared" si="151"/>
        <v>1384</v>
      </c>
      <c r="H215" s="179">
        <f t="shared" si="151"/>
        <v>1419</v>
      </c>
      <c r="I215" s="179">
        <f t="shared" si="151"/>
        <v>1471</v>
      </c>
      <c r="J215" s="179">
        <f t="shared" si="151"/>
        <v>1402</v>
      </c>
      <c r="K215" s="179">
        <f t="shared" si="151"/>
        <v>1368</v>
      </c>
      <c r="L215" s="179">
        <f t="shared" si="151"/>
        <v>1299</v>
      </c>
      <c r="M215" s="179">
        <f t="shared" si="151"/>
        <v>1187</v>
      </c>
      <c r="N215" s="179">
        <f t="shared" si="151"/>
        <v>1226</v>
      </c>
      <c r="O215" s="179">
        <f t="shared" si="151"/>
        <v>1202</v>
      </c>
      <c r="P215" s="179">
        <f t="shared" si="151"/>
        <v>1173</v>
      </c>
      <c r="Q215" s="179">
        <f t="shared" si="151"/>
        <v>1132</v>
      </c>
      <c r="R215" s="179">
        <f t="shared" si="151"/>
        <v>1300</v>
      </c>
      <c r="S215" s="179">
        <f t="shared" si="139"/>
        <v>1428</v>
      </c>
      <c r="T215" s="181">
        <f t="shared" si="139"/>
        <v>1545</v>
      </c>
    </row>
    <row r="216" spans="1:20" ht="20.100000000000001" customHeight="1" x14ac:dyDescent="0.25">
      <c r="A216" s="176" t="s">
        <v>33</v>
      </c>
      <c r="B216" s="179">
        <f t="shared" si="146"/>
        <v>3075</v>
      </c>
      <c r="C216" s="179">
        <f t="shared" si="146"/>
        <v>2933</v>
      </c>
      <c r="D216" s="179">
        <f t="shared" si="146"/>
        <v>3070</v>
      </c>
      <c r="E216" s="179">
        <f t="shared" ref="E216:T216" si="152">E248+E280</f>
        <v>2666</v>
      </c>
      <c r="F216" s="179">
        <f t="shared" si="152"/>
        <v>2655</v>
      </c>
      <c r="G216" s="179">
        <f t="shared" si="152"/>
        <v>2529</v>
      </c>
      <c r="H216" s="179">
        <f t="shared" si="152"/>
        <v>2560</v>
      </c>
      <c r="I216" s="179">
        <f t="shared" si="152"/>
        <v>2515</v>
      </c>
      <c r="J216" s="179">
        <f t="shared" si="152"/>
        <v>2408</v>
      </c>
      <c r="K216" s="179">
        <f t="shared" si="152"/>
        <v>2493</v>
      </c>
      <c r="L216" s="179">
        <f t="shared" si="152"/>
        <v>2560</v>
      </c>
      <c r="M216" s="179">
        <f t="shared" si="152"/>
        <v>2672</v>
      </c>
      <c r="N216" s="179">
        <f t="shared" si="152"/>
        <v>2723</v>
      </c>
      <c r="O216" s="179">
        <f t="shared" si="152"/>
        <v>2867</v>
      </c>
      <c r="P216" s="179">
        <f t="shared" si="152"/>
        <v>2709</v>
      </c>
      <c r="Q216" s="179">
        <f t="shared" si="152"/>
        <v>2710</v>
      </c>
      <c r="R216" s="179">
        <f t="shared" si="152"/>
        <v>2810</v>
      </c>
      <c r="S216" s="179">
        <f t="shared" si="152"/>
        <v>2813</v>
      </c>
      <c r="T216" s="181">
        <f t="shared" si="152"/>
        <v>2906</v>
      </c>
    </row>
    <row r="217" spans="1:20" ht="20.100000000000001" customHeight="1" x14ac:dyDescent="0.25">
      <c r="A217" s="176" t="s">
        <v>34</v>
      </c>
      <c r="B217" s="179">
        <f t="shared" si="146"/>
        <v>4367</v>
      </c>
      <c r="C217" s="179">
        <f t="shared" si="146"/>
        <v>4432</v>
      </c>
      <c r="D217" s="179">
        <f t="shared" si="146"/>
        <v>4339</v>
      </c>
      <c r="E217" s="179">
        <f t="shared" ref="E217:R217" si="153">E249+E281</f>
        <v>4637</v>
      </c>
      <c r="F217" s="179">
        <f t="shared" si="153"/>
        <v>4366</v>
      </c>
      <c r="G217" s="179">
        <f t="shared" si="153"/>
        <v>4354</v>
      </c>
      <c r="H217" s="179">
        <f t="shared" si="153"/>
        <v>4073</v>
      </c>
      <c r="I217" s="179">
        <f t="shared" si="153"/>
        <v>4338</v>
      </c>
      <c r="J217" s="179">
        <f t="shared" si="153"/>
        <v>4121</v>
      </c>
      <c r="K217" s="179">
        <f t="shared" si="153"/>
        <v>4188</v>
      </c>
      <c r="L217" s="179">
        <f t="shared" si="153"/>
        <v>3998</v>
      </c>
      <c r="M217" s="179">
        <f t="shared" si="153"/>
        <v>3768</v>
      </c>
      <c r="N217" s="179">
        <f t="shared" si="153"/>
        <v>3698</v>
      </c>
      <c r="O217" s="179">
        <f t="shared" si="153"/>
        <v>3574</v>
      </c>
      <c r="P217" s="179">
        <f t="shared" si="153"/>
        <v>3270</v>
      </c>
      <c r="Q217" s="179">
        <f t="shared" si="153"/>
        <v>3025</v>
      </c>
      <c r="R217" s="179">
        <f t="shared" si="153"/>
        <v>2790</v>
      </c>
      <c r="S217" s="179">
        <f t="shared" si="139"/>
        <v>2724</v>
      </c>
      <c r="T217" s="181">
        <f t="shared" si="139"/>
        <v>2741</v>
      </c>
    </row>
    <row r="218" spans="1:20" ht="20.100000000000001" customHeight="1" x14ac:dyDescent="0.25">
      <c r="A218" s="176" t="s">
        <v>35</v>
      </c>
      <c r="B218" s="179">
        <f t="shared" si="146"/>
        <v>2013</v>
      </c>
      <c r="C218" s="179">
        <f t="shared" si="146"/>
        <v>1974</v>
      </c>
      <c r="D218" s="179">
        <f t="shared" si="146"/>
        <v>2078</v>
      </c>
      <c r="E218" s="179">
        <f t="shared" ref="E218:R218" si="154">E250+E282</f>
        <v>2201</v>
      </c>
      <c r="F218" s="179">
        <f t="shared" si="154"/>
        <v>2293</v>
      </c>
      <c r="G218" s="179">
        <f t="shared" si="154"/>
        <v>2246</v>
      </c>
      <c r="H218" s="179">
        <f t="shared" si="154"/>
        <v>2263</v>
      </c>
      <c r="I218" s="179">
        <f t="shared" si="154"/>
        <v>2484</v>
      </c>
      <c r="J218" s="179">
        <f t="shared" si="154"/>
        <v>2551</v>
      </c>
      <c r="K218" s="179">
        <f t="shared" si="154"/>
        <v>2628</v>
      </c>
      <c r="L218" s="179">
        <f t="shared" si="154"/>
        <v>2562</v>
      </c>
      <c r="M218" s="179">
        <f t="shared" si="154"/>
        <v>2710</v>
      </c>
      <c r="N218" s="179">
        <f t="shared" si="154"/>
        <v>2871</v>
      </c>
      <c r="O218" s="179">
        <f t="shared" si="154"/>
        <v>2694</v>
      </c>
      <c r="P218" s="179">
        <f t="shared" si="154"/>
        <v>2860</v>
      </c>
      <c r="Q218" s="179">
        <f t="shared" si="154"/>
        <v>3068</v>
      </c>
      <c r="R218" s="179">
        <f t="shared" si="154"/>
        <v>3136</v>
      </c>
      <c r="S218" s="179">
        <f t="shared" si="139"/>
        <v>3454</v>
      </c>
      <c r="T218" s="181">
        <f t="shared" si="139"/>
        <v>3839</v>
      </c>
    </row>
    <row r="219" spans="1:20" ht="20.100000000000001" customHeight="1" x14ac:dyDescent="0.25">
      <c r="A219" s="176" t="s">
        <v>36</v>
      </c>
      <c r="B219" s="179">
        <f t="shared" si="146"/>
        <v>3201</v>
      </c>
      <c r="C219" s="179">
        <f t="shared" si="146"/>
        <v>3197</v>
      </c>
      <c r="D219" s="179">
        <f t="shared" si="146"/>
        <v>3290</v>
      </c>
      <c r="E219" s="179">
        <f t="shared" ref="E219:R219" si="155">E251+E283</f>
        <v>3491</v>
      </c>
      <c r="F219" s="179">
        <f t="shared" si="155"/>
        <v>3297</v>
      </c>
      <c r="G219" s="179">
        <f t="shared" si="155"/>
        <v>3416</v>
      </c>
      <c r="H219" s="179">
        <f t="shared" si="155"/>
        <v>3387</v>
      </c>
      <c r="I219" s="179">
        <f t="shared" si="155"/>
        <v>3342</v>
      </c>
      <c r="J219" s="179">
        <f t="shared" si="155"/>
        <v>2725</v>
      </c>
      <c r="K219" s="179">
        <f t="shared" si="155"/>
        <v>2636</v>
      </c>
      <c r="L219" s="179">
        <f t="shared" si="155"/>
        <v>2542</v>
      </c>
      <c r="M219" s="179">
        <f t="shared" si="155"/>
        <v>2575</v>
      </c>
      <c r="N219" s="179">
        <f t="shared" si="155"/>
        <v>2384</v>
      </c>
      <c r="O219" s="179">
        <f t="shared" si="155"/>
        <v>2273</v>
      </c>
      <c r="P219" s="179">
        <f t="shared" si="155"/>
        <v>2051</v>
      </c>
      <c r="Q219" s="179">
        <f t="shared" si="155"/>
        <v>2014</v>
      </c>
      <c r="R219" s="179">
        <f t="shared" si="155"/>
        <v>1977</v>
      </c>
      <c r="S219" s="179">
        <f t="shared" si="139"/>
        <v>1799</v>
      </c>
      <c r="T219" s="181">
        <f t="shared" si="139"/>
        <v>1815</v>
      </c>
    </row>
    <row r="220" spans="1:20" ht="20.100000000000001" customHeight="1" x14ac:dyDescent="0.25">
      <c r="A220" s="176" t="s">
        <v>37</v>
      </c>
      <c r="B220" s="179">
        <f t="shared" si="146"/>
        <v>8907</v>
      </c>
      <c r="C220" s="179">
        <f t="shared" si="146"/>
        <v>9112</v>
      </c>
      <c r="D220" s="179">
        <f t="shared" si="146"/>
        <v>9534</v>
      </c>
      <c r="E220" s="179">
        <f t="shared" ref="E220:R220" si="156">E252+E284</f>
        <v>8708</v>
      </c>
      <c r="F220" s="179">
        <f t="shared" si="156"/>
        <v>9197</v>
      </c>
      <c r="G220" s="179">
        <f t="shared" si="156"/>
        <v>8714</v>
      </c>
      <c r="H220" s="179">
        <f t="shared" si="156"/>
        <v>8952</v>
      </c>
      <c r="I220" s="179">
        <f t="shared" si="156"/>
        <v>9540</v>
      </c>
      <c r="J220" s="179">
        <f t="shared" si="156"/>
        <v>9214</v>
      </c>
      <c r="K220" s="179">
        <f t="shared" si="156"/>
        <v>9522</v>
      </c>
      <c r="L220" s="179">
        <f t="shared" si="156"/>
        <v>9384</v>
      </c>
      <c r="M220" s="179">
        <f t="shared" si="156"/>
        <v>9412</v>
      </c>
      <c r="N220" s="179">
        <f t="shared" si="156"/>
        <v>9426</v>
      </c>
      <c r="O220" s="179">
        <f t="shared" si="156"/>
        <v>9135</v>
      </c>
      <c r="P220" s="179">
        <f t="shared" si="156"/>
        <v>9147</v>
      </c>
      <c r="Q220" s="179">
        <f t="shared" si="156"/>
        <v>8738</v>
      </c>
      <c r="R220" s="179">
        <f t="shared" si="156"/>
        <v>8383</v>
      </c>
      <c r="S220" s="179">
        <f t="shared" si="139"/>
        <v>7914</v>
      </c>
      <c r="T220" s="181">
        <f t="shared" si="139"/>
        <v>8245</v>
      </c>
    </row>
    <row r="221" spans="1:20" ht="20.100000000000001" customHeight="1" x14ac:dyDescent="0.25">
      <c r="A221" s="176" t="s">
        <v>40</v>
      </c>
      <c r="B221" s="179">
        <f t="shared" si="146"/>
        <v>58</v>
      </c>
      <c r="C221" s="179">
        <f t="shared" si="146"/>
        <v>59</v>
      </c>
      <c r="D221" s="179">
        <f t="shared" si="146"/>
        <v>88</v>
      </c>
      <c r="E221" s="179">
        <f t="shared" ref="E221:N221" si="157">E253+E285</f>
        <v>53</v>
      </c>
      <c r="F221" s="179">
        <f t="shared" si="157"/>
        <v>56</v>
      </c>
      <c r="G221" s="179">
        <f t="shared" si="157"/>
        <v>65</v>
      </c>
      <c r="H221" s="179">
        <f t="shared" si="157"/>
        <v>35</v>
      </c>
      <c r="I221" s="179">
        <f t="shared" si="157"/>
        <v>37</v>
      </c>
      <c r="J221" s="179">
        <f t="shared" si="157"/>
        <v>26</v>
      </c>
      <c r="K221" s="179">
        <f t="shared" si="157"/>
        <v>27</v>
      </c>
      <c r="L221" s="179">
        <f t="shared" si="157"/>
        <v>32</v>
      </c>
      <c r="M221" s="179">
        <f t="shared" si="157"/>
        <v>36</v>
      </c>
      <c r="N221" s="179">
        <f t="shared" si="157"/>
        <v>3</v>
      </c>
      <c r="O221" s="179"/>
      <c r="P221" s="179">
        <f>P253+P285</f>
        <v>0</v>
      </c>
      <c r="Q221" s="179">
        <f>Q253+Q285</f>
        <v>0</v>
      </c>
      <c r="R221" s="179">
        <f>R253+R285</f>
        <v>0</v>
      </c>
      <c r="S221" s="179">
        <f t="shared" si="139"/>
        <v>0</v>
      </c>
      <c r="T221" s="184">
        <v>0</v>
      </c>
    </row>
    <row r="222" spans="1:20" ht="20.100000000000001" customHeight="1" x14ac:dyDescent="0.25">
      <c r="A222" s="176"/>
      <c r="B222" s="183"/>
      <c r="C222" s="183"/>
      <c r="D222" s="183"/>
      <c r="E222" s="183"/>
      <c r="F222" s="183"/>
      <c r="G222" s="183"/>
      <c r="H222" s="183"/>
      <c r="I222" s="183"/>
      <c r="J222" s="183"/>
      <c r="K222" s="183"/>
      <c r="L222" s="183"/>
      <c r="M222" s="183"/>
      <c r="N222" s="183"/>
      <c r="O222" s="183"/>
      <c r="P222" s="183"/>
      <c r="Q222" s="183"/>
      <c r="R222" s="183"/>
      <c r="S222" s="182"/>
      <c r="T222" s="184"/>
    </row>
    <row r="223" spans="1:20" ht="20.100000000000001" customHeight="1" thickBot="1" x14ac:dyDescent="0.3">
      <c r="A223" s="185" t="s">
        <v>11</v>
      </c>
      <c r="B223" s="186">
        <f>SUM(B198:B222)</f>
        <v>75626</v>
      </c>
      <c r="C223" s="186">
        <f t="shared" ref="C223:R223" si="158">SUM(C198:C222)</f>
        <v>79479</v>
      </c>
      <c r="D223" s="186">
        <f t="shared" si="158"/>
        <v>82605</v>
      </c>
      <c r="E223" s="186">
        <f t="shared" si="158"/>
        <v>78960</v>
      </c>
      <c r="F223" s="186">
        <f t="shared" si="158"/>
        <v>77220</v>
      </c>
      <c r="G223" s="186">
        <f t="shared" si="158"/>
        <v>79427</v>
      </c>
      <c r="H223" s="186">
        <f t="shared" si="158"/>
        <v>80660</v>
      </c>
      <c r="I223" s="186">
        <f t="shared" si="158"/>
        <v>82939</v>
      </c>
      <c r="J223" s="186">
        <f t="shared" si="158"/>
        <v>81402</v>
      </c>
      <c r="K223" s="186">
        <f t="shared" si="158"/>
        <v>82053</v>
      </c>
      <c r="L223" s="186">
        <f t="shared" si="158"/>
        <v>83418</v>
      </c>
      <c r="M223" s="186">
        <f t="shared" si="158"/>
        <v>82850</v>
      </c>
      <c r="N223" s="186">
        <f t="shared" si="158"/>
        <v>81403</v>
      </c>
      <c r="O223" s="186">
        <f t="shared" si="158"/>
        <v>81035</v>
      </c>
      <c r="P223" s="186">
        <f t="shared" ref="P223:Q223" si="159">SUM(P198:P222)</f>
        <v>79240</v>
      </c>
      <c r="Q223" s="186">
        <f t="shared" si="159"/>
        <v>74745</v>
      </c>
      <c r="R223" s="186">
        <f t="shared" si="158"/>
        <v>73973</v>
      </c>
      <c r="S223" s="186">
        <f>SUM(S198:S222)</f>
        <v>73718</v>
      </c>
      <c r="T223" s="187">
        <f>SUM(T198:T222)</f>
        <v>74995</v>
      </c>
    </row>
    <row r="224" spans="1:20" ht="20.100000000000001" customHeight="1" x14ac:dyDescent="0.25">
      <c r="A224" s="182"/>
      <c r="B224" s="183"/>
      <c r="C224" s="183"/>
      <c r="D224" s="183"/>
      <c r="E224" s="183"/>
      <c r="F224" s="183"/>
      <c r="G224" s="183"/>
      <c r="H224" s="183"/>
      <c r="I224" s="183"/>
      <c r="J224" s="183"/>
      <c r="K224" s="183"/>
      <c r="L224" s="183"/>
      <c r="M224" s="183"/>
      <c r="N224" s="183"/>
      <c r="O224" s="183"/>
      <c r="P224" s="183"/>
      <c r="Q224" s="183"/>
      <c r="R224" s="183"/>
    </row>
    <row r="225" spans="1:20" ht="20.100000000000001" customHeight="1" x14ac:dyDescent="0.25">
      <c r="R225" s="182"/>
    </row>
    <row r="226" spans="1:20" ht="20.100000000000001" customHeight="1" x14ac:dyDescent="0.25">
      <c r="R226" s="182"/>
    </row>
    <row r="227" spans="1:20" ht="20.100000000000001" customHeight="1" thickBot="1" x14ac:dyDescent="0.3">
      <c r="R227" s="182"/>
    </row>
    <row r="228" spans="1:20" ht="20.100000000000001" customHeight="1" thickBot="1" x14ac:dyDescent="0.3">
      <c r="A228" s="172"/>
      <c r="B228" s="173" t="s">
        <v>64</v>
      </c>
      <c r="C228" s="173"/>
      <c r="D228" s="173"/>
      <c r="E228" s="173"/>
      <c r="F228" s="173"/>
      <c r="G228" s="173"/>
      <c r="H228" s="173"/>
      <c r="I228" s="173"/>
      <c r="J228" s="173"/>
      <c r="K228" s="173"/>
      <c r="L228" s="173"/>
      <c r="M228" s="173"/>
      <c r="N228" s="173"/>
      <c r="O228" s="173"/>
      <c r="P228" s="173"/>
      <c r="Q228" s="173"/>
      <c r="R228" s="173"/>
      <c r="S228" s="174"/>
      <c r="T228" s="175"/>
    </row>
    <row r="229" spans="1:20" ht="20.100000000000001" customHeight="1" thickTop="1" thickBot="1" x14ac:dyDescent="0.3">
      <c r="A229" s="176"/>
      <c r="B229" s="177" t="s">
        <v>0</v>
      </c>
      <c r="C229" s="177" t="s">
        <v>1</v>
      </c>
      <c r="D229" s="177" t="s">
        <v>2</v>
      </c>
      <c r="E229" s="177" t="s">
        <v>3</v>
      </c>
      <c r="F229" s="177" t="s">
        <v>4</v>
      </c>
      <c r="G229" s="177" t="s">
        <v>5</v>
      </c>
      <c r="H229" s="177" t="s">
        <v>6</v>
      </c>
      <c r="I229" s="177" t="s">
        <v>7</v>
      </c>
      <c r="J229" s="177" t="s">
        <v>8</v>
      </c>
      <c r="K229" s="177" t="s">
        <v>9</v>
      </c>
      <c r="L229" s="177" t="s">
        <v>69</v>
      </c>
      <c r="M229" s="177" t="s">
        <v>89</v>
      </c>
      <c r="N229" s="177" t="s">
        <v>90</v>
      </c>
      <c r="O229" s="177" t="s">
        <v>94</v>
      </c>
      <c r="P229" s="177" t="s">
        <v>98</v>
      </c>
      <c r="Q229" s="177" t="s">
        <v>101</v>
      </c>
      <c r="R229" s="177" t="s">
        <v>112</v>
      </c>
      <c r="S229" s="177" t="s">
        <v>118</v>
      </c>
      <c r="T229" s="178" t="s">
        <v>119</v>
      </c>
    </row>
    <row r="230" spans="1:20" ht="20.100000000000001" customHeight="1" thickTop="1" x14ac:dyDescent="0.25">
      <c r="A230" s="176" t="s">
        <v>17</v>
      </c>
      <c r="B230" s="183"/>
      <c r="C230" s="183"/>
      <c r="D230" s="183"/>
      <c r="E230" s="183"/>
      <c r="F230" s="183"/>
      <c r="G230" s="183"/>
      <c r="H230" s="183"/>
      <c r="I230" s="183"/>
      <c r="J230" s="183"/>
      <c r="K230" s="183">
        <v>374</v>
      </c>
      <c r="L230" s="183">
        <v>354</v>
      </c>
      <c r="M230" s="183">
        <v>312</v>
      </c>
      <c r="N230" s="183">
        <v>333</v>
      </c>
      <c r="O230" s="183">
        <v>340</v>
      </c>
      <c r="P230" s="183">
        <v>344</v>
      </c>
      <c r="Q230" s="183">
        <v>334</v>
      </c>
      <c r="R230" s="183">
        <v>309</v>
      </c>
      <c r="S230" s="182">
        <v>334</v>
      </c>
      <c r="T230" s="184">
        <v>278</v>
      </c>
    </row>
    <row r="231" spans="1:20" ht="20.100000000000001" customHeight="1" x14ac:dyDescent="0.25">
      <c r="A231" s="176" t="s">
        <v>18</v>
      </c>
      <c r="B231" s="183">
        <v>2624</v>
      </c>
      <c r="C231" s="183">
        <v>2854</v>
      </c>
      <c r="D231" s="183">
        <v>3124</v>
      </c>
      <c r="E231" s="183">
        <v>3132</v>
      </c>
      <c r="F231" s="183">
        <v>2973</v>
      </c>
      <c r="G231" s="183">
        <v>2972</v>
      </c>
      <c r="H231" s="183">
        <v>2899</v>
      </c>
      <c r="I231" s="183">
        <v>2858</v>
      </c>
      <c r="J231" s="183">
        <v>2107</v>
      </c>
      <c r="K231" s="183">
        <v>2043</v>
      </c>
      <c r="L231" s="183">
        <v>2013</v>
      </c>
      <c r="M231" s="183">
        <v>2035</v>
      </c>
      <c r="N231" s="183">
        <v>2051</v>
      </c>
      <c r="O231" s="183">
        <v>1984</v>
      </c>
      <c r="P231" s="183">
        <v>1987</v>
      </c>
      <c r="Q231" s="183">
        <v>1992</v>
      </c>
      <c r="R231" s="183">
        <v>1883</v>
      </c>
      <c r="S231" s="182">
        <v>1985</v>
      </c>
      <c r="T231" s="184">
        <v>2031</v>
      </c>
    </row>
    <row r="232" spans="1:20" ht="20.100000000000001" customHeight="1" x14ac:dyDescent="0.25">
      <c r="A232" s="176" t="s">
        <v>19</v>
      </c>
      <c r="B232" s="183">
        <v>3371</v>
      </c>
      <c r="C232" s="183">
        <v>3443</v>
      </c>
      <c r="D232" s="183">
        <v>3866</v>
      </c>
      <c r="E232" s="183">
        <v>3855</v>
      </c>
      <c r="F232" s="183">
        <v>4083</v>
      </c>
      <c r="G232" s="183">
        <v>4172</v>
      </c>
      <c r="H232" s="183">
        <v>4105</v>
      </c>
      <c r="I232" s="183">
        <v>4299</v>
      </c>
      <c r="J232" s="183">
        <v>4052</v>
      </c>
      <c r="K232" s="183">
        <v>4148</v>
      </c>
      <c r="L232" s="183">
        <v>4124</v>
      </c>
      <c r="M232" s="183">
        <v>4100</v>
      </c>
      <c r="N232" s="183">
        <v>4231</v>
      </c>
      <c r="O232" s="183">
        <v>4329</v>
      </c>
      <c r="P232" s="183">
        <v>4387</v>
      </c>
      <c r="Q232" s="183">
        <v>4633</v>
      </c>
      <c r="R232" s="183">
        <v>4906</v>
      </c>
      <c r="S232" s="182">
        <v>5014</v>
      </c>
      <c r="T232" s="184">
        <v>5400</v>
      </c>
    </row>
    <row r="233" spans="1:20" ht="20.100000000000001" customHeight="1" x14ac:dyDescent="0.25">
      <c r="A233" s="176" t="s">
        <v>20</v>
      </c>
      <c r="B233" s="183">
        <v>1301</v>
      </c>
      <c r="C233" s="183">
        <v>1441</v>
      </c>
      <c r="D233" s="183">
        <v>1427</v>
      </c>
      <c r="E233" s="183">
        <v>1547</v>
      </c>
      <c r="F233" s="183">
        <v>1519</v>
      </c>
      <c r="G233" s="183">
        <v>1652</v>
      </c>
      <c r="H233" s="183">
        <v>1828</v>
      </c>
      <c r="I233" s="183">
        <v>2122</v>
      </c>
      <c r="J233" s="183">
        <v>2366</v>
      </c>
      <c r="K233" s="183">
        <v>2049</v>
      </c>
      <c r="L233" s="183">
        <v>2235</v>
      </c>
      <c r="M233" s="183">
        <v>2327</v>
      </c>
      <c r="N233" s="183">
        <v>2615</v>
      </c>
      <c r="O233" s="183">
        <v>2710</v>
      </c>
      <c r="P233" s="183">
        <v>2735</v>
      </c>
      <c r="Q233" s="183">
        <v>2489</v>
      </c>
      <c r="R233" s="183">
        <v>2641</v>
      </c>
      <c r="S233" s="182">
        <v>2869</v>
      </c>
      <c r="T233" s="184">
        <v>3011</v>
      </c>
    </row>
    <row r="234" spans="1:20" ht="20.100000000000001" customHeight="1" x14ac:dyDescent="0.25">
      <c r="A234" s="176" t="s">
        <v>21</v>
      </c>
      <c r="B234" s="183">
        <v>1146</v>
      </c>
      <c r="C234" s="183">
        <v>1192</v>
      </c>
      <c r="D234" s="183">
        <v>1261</v>
      </c>
      <c r="E234" s="183">
        <v>1321</v>
      </c>
      <c r="F234" s="183">
        <v>1287</v>
      </c>
      <c r="G234" s="183">
        <v>1301</v>
      </c>
      <c r="H234" s="183">
        <v>1451</v>
      </c>
      <c r="I234" s="183">
        <v>1414</v>
      </c>
      <c r="J234" s="183">
        <v>1296</v>
      </c>
      <c r="K234" s="183">
        <v>1453</v>
      </c>
      <c r="L234" s="183">
        <v>1572</v>
      </c>
      <c r="M234" s="183">
        <v>1611</v>
      </c>
      <c r="N234" s="183">
        <v>1550</v>
      </c>
      <c r="O234" s="183">
        <v>1458</v>
      </c>
      <c r="P234" s="183">
        <v>1484</v>
      </c>
      <c r="Q234" s="183">
        <v>1434</v>
      </c>
      <c r="R234" s="183">
        <v>1314</v>
      </c>
      <c r="S234" s="182">
        <v>1279</v>
      </c>
      <c r="T234" s="184">
        <v>1317</v>
      </c>
    </row>
    <row r="235" spans="1:20" ht="20.100000000000001" customHeight="1" x14ac:dyDescent="0.25">
      <c r="A235" s="176" t="s">
        <v>22</v>
      </c>
      <c r="B235" s="183">
        <v>1799</v>
      </c>
      <c r="C235" s="183">
        <v>1970</v>
      </c>
      <c r="D235" s="183">
        <v>2042</v>
      </c>
      <c r="E235" s="183">
        <v>2575</v>
      </c>
      <c r="F235" s="183">
        <v>1995</v>
      </c>
      <c r="G235" s="183">
        <v>2031</v>
      </c>
      <c r="H235" s="183">
        <v>2320</v>
      </c>
      <c r="I235" s="183">
        <v>2283</v>
      </c>
      <c r="J235" s="183">
        <v>2228</v>
      </c>
      <c r="K235" s="183">
        <v>2212</v>
      </c>
      <c r="L235" s="183">
        <v>2237</v>
      </c>
      <c r="M235" s="183">
        <v>2217</v>
      </c>
      <c r="N235" s="183">
        <v>2230</v>
      </c>
      <c r="O235" s="183">
        <v>2016</v>
      </c>
      <c r="P235" s="183">
        <v>1991</v>
      </c>
      <c r="Q235" s="183">
        <v>1933</v>
      </c>
      <c r="R235" s="183">
        <v>2186</v>
      </c>
      <c r="S235" s="182">
        <v>1849</v>
      </c>
      <c r="T235" s="184">
        <v>1774</v>
      </c>
    </row>
    <row r="236" spans="1:20" ht="20.100000000000001" customHeight="1" x14ac:dyDescent="0.25">
      <c r="A236" s="176" t="s">
        <v>50</v>
      </c>
      <c r="B236" s="183">
        <v>303</v>
      </c>
      <c r="C236" s="183">
        <v>326</v>
      </c>
      <c r="D236" s="183">
        <v>399</v>
      </c>
      <c r="E236" s="183">
        <v>368</v>
      </c>
      <c r="F236" s="199">
        <v>276</v>
      </c>
      <c r="G236" s="199">
        <v>295</v>
      </c>
      <c r="H236" s="199">
        <v>251</v>
      </c>
      <c r="I236" s="199">
        <v>298</v>
      </c>
      <c r="J236" s="199">
        <v>229</v>
      </c>
      <c r="K236" s="199"/>
      <c r="L236" s="199"/>
      <c r="M236" s="183"/>
      <c r="N236" s="183"/>
      <c r="O236" s="183"/>
      <c r="P236" s="183"/>
      <c r="Q236" s="183"/>
      <c r="R236" s="183"/>
      <c r="S236" s="182"/>
      <c r="T236" s="184"/>
    </row>
    <row r="237" spans="1:20" ht="20.100000000000001" customHeight="1" x14ac:dyDescent="0.25">
      <c r="A237" s="176" t="s">
        <v>51</v>
      </c>
      <c r="B237" s="183">
        <v>94</v>
      </c>
      <c r="C237" s="183">
        <v>85</v>
      </c>
      <c r="D237" s="183">
        <v>99</v>
      </c>
      <c r="E237" s="183">
        <v>93</v>
      </c>
      <c r="F237" s="183">
        <v>99</v>
      </c>
      <c r="G237" s="183">
        <v>89</v>
      </c>
      <c r="H237" s="183">
        <v>81</v>
      </c>
      <c r="I237" s="183">
        <v>75</v>
      </c>
      <c r="J237" s="183">
        <v>82</v>
      </c>
      <c r="K237" s="183">
        <v>88</v>
      </c>
      <c r="L237" s="183">
        <v>78</v>
      </c>
      <c r="M237" s="183">
        <v>76</v>
      </c>
      <c r="N237" s="183">
        <v>92</v>
      </c>
      <c r="O237" s="183">
        <v>65</v>
      </c>
      <c r="P237" s="183">
        <v>41</v>
      </c>
      <c r="Q237" s="183">
        <v>17</v>
      </c>
      <c r="R237" s="183">
        <v>32</v>
      </c>
      <c r="S237" s="182">
        <v>12</v>
      </c>
      <c r="T237" s="184">
        <v>18</v>
      </c>
    </row>
    <row r="238" spans="1:20" ht="20.100000000000001" customHeight="1" x14ac:dyDescent="0.25">
      <c r="A238" s="176" t="s">
        <v>23</v>
      </c>
      <c r="B238" s="183">
        <v>2522</v>
      </c>
      <c r="C238" s="183">
        <v>2826</v>
      </c>
      <c r="D238" s="183">
        <v>2900</v>
      </c>
      <c r="E238" s="183">
        <v>2781</v>
      </c>
      <c r="F238" s="183">
        <v>2952</v>
      </c>
      <c r="G238" s="183">
        <v>3019</v>
      </c>
      <c r="H238" s="183">
        <v>3065</v>
      </c>
      <c r="I238" s="183">
        <v>3061</v>
      </c>
      <c r="J238" s="183">
        <v>2969</v>
      </c>
      <c r="K238" s="183">
        <v>2834</v>
      </c>
      <c r="L238" s="183">
        <v>3349</v>
      </c>
      <c r="M238" s="183">
        <v>3254</v>
      </c>
      <c r="N238" s="183">
        <v>3151</v>
      </c>
      <c r="O238" s="183">
        <v>3132</v>
      </c>
      <c r="P238" s="183">
        <v>3208</v>
      </c>
      <c r="Q238" s="183">
        <v>1112</v>
      </c>
      <c r="R238" s="183">
        <v>1151</v>
      </c>
      <c r="S238" s="182">
        <v>1110</v>
      </c>
      <c r="T238" s="184">
        <v>1077</v>
      </c>
    </row>
    <row r="239" spans="1:20" ht="20.100000000000001" customHeight="1" x14ac:dyDescent="0.25">
      <c r="A239" s="176" t="s">
        <v>24</v>
      </c>
      <c r="B239" s="183">
        <v>1721</v>
      </c>
      <c r="C239" s="183">
        <v>1944</v>
      </c>
      <c r="D239" s="183">
        <v>2263</v>
      </c>
      <c r="E239" s="183">
        <v>2349</v>
      </c>
      <c r="F239" s="183">
        <v>2460</v>
      </c>
      <c r="G239" s="183">
        <v>2622</v>
      </c>
      <c r="H239" s="183">
        <v>2662</v>
      </c>
      <c r="I239" s="183">
        <v>2386</v>
      </c>
      <c r="J239" s="183">
        <v>2660</v>
      </c>
      <c r="K239" s="183">
        <v>2599</v>
      </c>
      <c r="L239" s="183">
        <v>2320</v>
      </c>
      <c r="M239" s="183">
        <v>2548</v>
      </c>
      <c r="N239" s="183">
        <v>2330</v>
      </c>
      <c r="O239" s="183">
        <v>2265</v>
      </c>
      <c r="P239" s="183">
        <v>2210</v>
      </c>
      <c r="Q239" s="183">
        <v>1974</v>
      </c>
      <c r="R239" s="183">
        <v>1801</v>
      </c>
      <c r="S239" s="182">
        <v>1736</v>
      </c>
      <c r="T239" s="184">
        <v>1284</v>
      </c>
    </row>
    <row r="240" spans="1:20" ht="20.100000000000001" customHeight="1" x14ac:dyDescent="0.25">
      <c r="A240" s="176" t="s">
        <v>25</v>
      </c>
      <c r="B240" s="183"/>
      <c r="C240" s="183"/>
      <c r="D240" s="183"/>
      <c r="E240" s="183"/>
      <c r="F240" s="183"/>
      <c r="G240" s="183"/>
      <c r="H240" s="183"/>
      <c r="I240" s="183"/>
      <c r="J240" s="183"/>
      <c r="K240" s="183"/>
      <c r="L240" s="183"/>
      <c r="M240" s="183"/>
      <c r="N240" s="183"/>
      <c r="O240" s="183"/>
      <c r="P240" s="183"/>
      <c r="Q240" s="183"/>
      <c r="R240" s="183">
        <v>1</v>
      </c>
      <c r="S240" s="182">
        <v>1</v>
      </c>
      <c r="T240" s="184">
        <v>1</v>
      </c>
    </row>
    <row r="241" spans="1:20" ht="20.100000000000001" customHeight="1" x14ac:dyDescent="0.25">
      <c r="A241" s="176" t="s">
        <v>26</v>
      </c>
      <c r="B241" s="183">
        <v>528</v>
      </c>
      <c r="C241" s="183">
        <v>522</v>
      </c>
      <c r="D241" s="183">
        <v>532</v>
      </c>
      <c r="E241" s="183">
        <v>655</v>
      </c>
      <c r="F241" s="183">
        <v>789</v>
      </c>
      <c r="G241" s="183">
        <v>700</v>
      </c>
      <c r="H241" s="183">
        <v>857</v>
      </c>
      <c r="I241" s="183">
        <v>878</v>
      </c>
      <c r="J241" s="183">
        <v>844</v>
      </c>
      <c r="K241" s="183">
        <v>838</v>
      </c>
      <c r="L241" s="183">
        <v>898</v>
      </c>
      <c r="M241" s="183">
        <v>942</v>
      </c>
      <c r="N241" s="183">
        <v>939</v>
      </c>
      <c r="O241" s="183">
        <v>1081</v>
      </c>
      <c r="P241" s="183">
        <v>1007</v>
      </c>
      <c r="Q241" s="183">
        <v>1028</v>
      </c>
      <c r="R241" s="183">
        <v>1054</v>
      </c>
      <c r="S241" s="182">
        <v>1021</v>
      </c>
      <c r="T241" s="184">
        <v>1054</v>
      </c>
    </row>
    <row r="242" spans="1:20" ht="20.100000000000001" customHeight="1" x14ac:dyDescent="0.25">
      <c r="A242" s="176" t="s">
        <v>27</v>
      </c>
      <c r="B242" s="183"/>
      <c r="C242" s="183"/>
      <c r="D242" s="183"/>
      <c r="E242" s="183">
        <v>33</v>
      </c>
      <c r="F242" s="183">
        <v>48</v>
      </c>
      <c r="G242" s="183">
        <v>156</v>
      </c>
      <c r="H242" s="183">
        <v>145</v>
      </c>
      <c r="I242" s="183">
        <v>184</v>
      </c>
      <c r="J242" s="183">
        <v>236</v>
      </c>
      <c r="K242" s="183">
        <v>361</v>
      </c>
      <c r="L242" s="183">
        <v>456</v>
      </c>
      <c r="M242" s="183">
        <v>433</v>
      </c>
      <c r="N242" s="183">
        <v>464</v>
      </c>
      <c r="O242" s="183">
        <v>502</v>
      </c>
      <c r="P242" s="183">
        <v>594</v>
      </c>
      <c r="Q242" s="183">
        <v>605</v>
      </c>
      <c r="R242" s="183">
        <v>610</v>
      </c>
      <c r="S242" s="182">
        <v>606</v>
      </c>
      <c r="T242" s="184">
        <v>594</v>
      </c>
    </row>
    <row r="243" spans="1:20" ht="20.100000000000001" customHeight="1" x14ac:dyDescent="0.25">
      <c r="A243" s="176" t="s">
        <v>28</v>
      </c>
      <c r="B243" s="183">
        <v>5769</v>
      </c>
      <c r="C243" s="183">
        <v>6077</v>
      </c>
      <c r="D243" s="183">
        <v>5946</v>
      </c>
      <c r="E243" s="183">
        <v>5606</v>
      </c>
      <c r="F243" s="183">
        <v>5131</v>
      </c>
      <c r="G243" s="183">
        <v>5305</v>
      </c>
      <c r="H243" s="183">
        <v>5876</v>
      </c>
      <c r="I243" s="183">
        <v>5680</v>
      </c>
      <c r="J243" s="183">
        <v>5918</v>
      </c>
      <c r="K243" s="183">
        <v>6061</v>
      </c>
      <c r="L243" s="183">
        <v>6133</v>
      </c>
      <c r="M243" s="183">
        <v>6267</v>
      </c>
      <c r="N243" s="183">
        <v>6064</v>
      </c>
      <c r="O243" s="183">
        <v>6312</v>
      </c>
      <c r="P243" s="183">
        <v>6143</v>
      </c>
      <c r="Q243" s="183">
        <v>5345</v>
      </c>
      <c r="R243" s="183">
        <v>4961</v>
      </c>
      <c r="S243" s="182">
        <v>4679</v>
      </c>
      <c r="T243" s="184">
        <v>4792</v>
      </c>
    </row>
    <row r="244" spans="1:20" ht="20.100000000000001" customHeight="1" x14ac:dyDescent="0.25">
      <c r="A244" s="176" t="s">
        <v>29</v>
      </c>
      <c r="B244" s="183">
        <v>2363</v>
      </c>
      <c r="C244" s="183">
        <v>2533</v>
      </c>
      <c r="D244" s="183">
        <v>2832</v>
      </c>
      <c r="E244" s="183">
        <v>3154</v>
      </c>
      <c r="F244" s="183">
        <v>3270</v>
      </c>
      <c r="G244" s="183">
        <v>3164</v>
      </c>
      <c r="H244" s="183">
        <v>3052</v>
      </c>
      <c r="I244" s="183">
        <v>3119</v>
      </c>
      <c r="J244" s="183">
        <v>3318</v>
      </c>
      <c r="K244" s="183">
        <v>3515</v>
      </c>
      <c r="L244" s="183">
        <v>4349</v>
      </c>
      <c r="M244" s="183">
        <v>3300</v>
      </c>
      <c r="N244" s="183">
        <v>2558</v>
      </c>
      <c r="O244" s="183">
        <v>2818</v>
      </c>
      <c r="P244" s="183">
        <v>3100</v>
      </c>
      <c r="Q244" s="183">
        <v>3151</v>
      </c>
      <c r="R244" s="183">
        <v>3046</v>
      </c>
      <c r="S244" s="182">
        <v>3007</v>
      </c>
      <c r="T244" s="184">
        <v>3357</v>
      </c>
    </row>
    <row r="245" spans="1:20" ht="20.100000000000001" customHeight="1" x14ac:dyDescent="0.25">
      <c r="A245" s="176" t="s">
        <v>30</v>
      </c>
      <c r="B245" s="183">
        <v>11131</v>
      </c>
      <c r="C245" s="183">
        <v>11986</v>
      </c>
      <c r="D245" s="183">
        <v>12416</v>
      </c>
      <c r="E245" s="183">
        <v>12995</v>
      </c>
      <c r="F245" s="183">
        <v>13560</v>
      </c>
      <c r="G245" s="183">
        <v>15997</v>
      </c>
      <c r="H245" s="183">
        <v>16296</v>
      </c>
      <c r="I245" s="183">
        <v>16935</v>
      </c>
      <c r="J245" s="183">
        <v>17005</v>
      </c>
      <c r="K245" s="183">
        <v>16600</v>
      </c>
      <c r="L245" s="183">
        <v>16957</v>
      </c>
      <c r="M245" s="183">
        <v>17032</v>
      </c>
      <c r="N245" s="183">
        <v>16670</v>
      </c>
      <c r="O245" s="183">
        <v>16812</v>
      </c>
      <c r="P245" s="183">
        <v>15566</v>
      </c>
      <c r="Q245" s="183">
        <v>15200</v>
      </c>
      <c r="R245" s="183">
        <v>14941</v>
      </c>
      <c r="S245" s="182">
        <v>15252</v>
      </c>
      <c r="T245" s="184">
        <v>15472</v>
      </c>
    </row>
    <row r="246" spans="1:20" ht="20.100000000000001" customHeight="1" x14ac:dyDescent="0.25">
      <c r="A246" s="176" t="s">
        <v>31</v>
      </c>
      <c r="B246" s="183">
        <v>11510</v>
      </c>
      <c r="C246" s="183">
        <v>12512</v>
      </c>
      <c r="D246" s="183">
        <v>12922</v>
      </c>
      <c r="E246" s="183">
        <v>8794</v>
      </c>
      <c r="F246" s="183">
        <v>6593</v>
      </c>
      <c r="G246" s="183">
        <v>6585</v>
      </c>
      <c r="H246" s="183">
        <v>6616</v>
      </c>
      <c r="I246" s="183">
        <v>6915</v>
      </c>
      <c r="J246" s="183">
        <v>6702</v>
      </c>
      <c r="K246" s="183">
        <v>6699</v>
      </c>
      <c r="L246" s="183">
        <v>6870</v>
      </c>
      <c r="M246" s="183">
        <v>6845</v>
      </c>
      <c r="N246" s="183">
        <v>6716</v>
      </c>
      <c r="O246" s="183">
        <v>6660</v>
      </c>
      <c r="P246" s="183">
        <v>6556</v>
      </c>
      <c r="Q246" s="183">
        <v>6431</v>
      </c>
      <c r="R246" s="183">
        <v>6200</v>
      </c>
      <c r="S246" s="182">
        <v>6389</v>
      </c>
      <c r="T246" s="184">
        <v>6071</v>
      </c>
    </row>
    <row r="247" spans="1:20" ht="20.100000000000001" customHeight="1" x14ac:dyDescent="0.25">
      <c r="A247" s="176" t="s">
        <v>32</v>
      </c>
      <c r="B247" s="183">
        <v>1263</v>
      </c>
      <c r="C247" s="183">
        <v>1295</v>
      </c>
      <c r="D247" s="183">
        <v>1295</v>
      </c>
      <c r="E247" s="183">
        <v>1269</v>
      </c>
      <c r="F247" s="183">
        <v>1483</v>
      </c>
      <c r="G247" s="183">
        <v>1334</v>
      </c>
      <c r="H247" s="183">
        <v>1362</v>
      </c>
      <c r="I247" s="183">
        <v>1409</v>
      </c>
      <c r="J247" s="183">
        <v>1341</v>
      </c>
      <c r="K247" s="183">
        <v>1308</v>
      </c>
      <c r="L247" s="183">
        <v>1230</v>
      </c>
      <c r="M247" s="183">
        <v>1124</v>
      </c>
      <c r="N247" s="183">
        <v>1165</v>
      </c>
      <c r="O247" s="183">
        <v>1139</v>
      </c>
      <c r="P247" s="183">
        <v>1100</v>
      </c>
      <c r="Q247" s="183">
        <v>1022</v>
      </c>
      <c r="R247" s="183">
        <v>1164</v>
      </c>
      <c r="S247" s="182">
        <v>1288</v>
      </c>
      <c r="T247" s="184">
        <v>1399</v>
      </c>
    </row>
    <row r="248" spans="1:20" ht="20.100000000000001" customHeight="1" x14ac:dyDescent="0.25">
      <c r="A248" s="176" t="s">
        <v>33</v>
      </c>
      <c r="B248" s="183">
        <v>2676</v>
      </c>
      <c r="C248" s="183">
        <v>2521</v>
      </c>
      <c r="D248" s="183">
        <v>2602</v>
      </c>
      <c r="E248" s="183">
        <v>2173</v>
      </c>
      <c r="F248" s="183">
        <v>2127</v>
      </c>
      <c r="G248" s="183">
        <v>1992</v>
      </c>
      <c r="H248" s="183">
        <v>1965</v>
      </c>
      <c r="I248" s="183">
        <v>1882</v>
      </c>
      <c r="J248" s="183">
        <v>1710</v>
      </c>
      <c r="K248" s="183">
        <v>1670</v>
      </c>
      <c r="L248" s="183">
        <v>1627</v>
      </c>
      <c r="M248" s="183">
        <v>1507</v>
      </c>
      <c r="N248" s="183">
        <v>1443</v>
      </c>
      <c r="O248" s="183">
        <v>1527</v>
      </c>
      <c r="P248" s="183">
        <v>1433</v>
      </c>
      <c r="Q248" s="183">
        <v>1470</v>
      </c>
      <c r="R248" s="183">
        <v>1555</v>
      </c>
      <c r="S248" s="182">
        <v>1459</v>
      </c>
      <c r="T248" s="184">
        <v>1485</v>
      </c>
    </row>
    <row r="249" spans="1:20" ht="20.100000000000001" customHeight="1" x14ac:dyDescent="0.25">
      <c r="A249" s="176" t="s">
        <v>34</v>
      </c>
      <c r="B249" s="183">
        <v>3986</v>
      </c>
      <c r="C249" s="183">
        <v>4089</v>
      </c>
      <c r="D249" s="183">
        <v>3964</v>
      </c>
      <c r="E249" s="183">
        <v>4201</v>
      </c>
      <c r="F249" s="183">
        <v>3891</v>
      </c>
      <c r="G249" s="183">
        <v>3873</v>
      </c>
      <c r="H249" s="183">
        <v>3617</v>
      </c>
      <c r="I249" s="183">
        <v>3832</v>
      </c>
      <c r="J249" s="183">
        <v>3549</v>
      </c>
      <c r="K249" s="183">
        <v>3639</v>
      </c>
      <c r="L249" s="183">
        <v>3435</v>
      </c>
      <c r="M249" s="183">
        <v>3170</v>
      </c>
      <c r="N249" s="183">
        <v>2996</v>
      </c>
      <c r="O249" s="183">
        <v>2942</v>
      </c>
      <c r="P249" s="183">
        <v>2815</v>
      </c>
      <c r="Q249" s="183">
        <v>2641</v>
      </c>
      <c r="R249" s="183">
        <v>2394</v>
      </c>
      <c r="S249" s="182">
        <v>2304</v>
      </c>
      <c r="T249" s="184">
        <v>2250</v>
      </c>
    </row>
    <row r="250" spans="1:20" ht="20.100000000000001" customHeight="1" x14ac:dyDescent="0.25">
      <c r="A250" s="176" t="s">
        <v>35</v>
      </c>
      <c r="B250" s="183">
        <v>1594</v>
      </c>
      <c r="C250" s="183">
        <v>1542</v>
      </c>
      <c r="D250" s="183">
        <v>1596</v>
      </c>
      <c r="E250" s="183">
        <v>1689</v>
      </c>
      <c r="F250" s="183">
        <v>1800</v>
      </c>
      <c r="G250" s="183">
        <v>1735</v>
      </c>
      <c r="H250" s="183">
        <v>1742</v>
      </c>
      <c r="I250" s="183">
        <v>1947</v>
      </c>
      <c r="J250" s="183">
        <v>1989</v>
      </c>
      <c r="K250" s="183">
        <v>2007</v>
      </c>
      <c r="L250" s="183">
        <v>1942</v>
      </c>
      <c r="M250" s="183">
        <v>2060</v>
      </c>
      <c r="N250" s="183">
        <v>2235</v>
      </c>
      <c r="O250" s="183">
        <v>2089</v>
      </c>
      <c r="P250" s="183">
        <v>2245</v>
      </c>
      <c r="Q250" s="183">
        <v>2480</v>
      </c>
      <c r="R250" s="183">
        <v>2496</v>
      </c>
      <c r="S250" s="182">
        <v>2779</v>
      </c>
      <c r="T250" s="184">
        <v>3034</v>
      </c>
    </row>
    <row r="251" spans="1:20" ht="20.100000000000001" customHeight="1" x14ac:dyDescent="0.25">
      <c r="A251" s="176" t="s">
        <v>36</v>
      </c>
      <c r="B251" s="183">
        <v>2996</v>
      </c>
      <c r="C251" s="183">
        <v>2993</v>
      </c>
      <c r="D251" s="183">
        <v>3061</v>
      </c>
      <c r="E251" s="183">
        <v>3267</v>
      </c>
      <c r="F251" s="183">
        <v>3099</v>
      </c>
      <c r="G251" s="183">
        <v>3218</v>
      </c>
      <c r="H251" s="183">
        <v>3215</v>
      </c>
      <c r="I251" s="183">
        <v>3175</v>
      </c>
      <c r="J251" s="183">
        <v>2564</v>
      </c>
      <c r="K251" s="183">
        <v>2490</v>
      </c>
      <c r="L251" s="183">
        <v>2401</v>
      </c>
      <c r="M251" s="183">
        <v>2446</v>
      </c>
      <c r="N251" s="183">
        <v>2284</v>
      </c>
      <c r="O251" s="183">
        <v>2175</v>
      </c>
      <c r="P251" s="183">
        <v>1923</v>
      </c>
      <c r="Q251" s="183">
        <v>1898</v>
      </c>
      <c r="R251" s="183">
        <v>1861</v>
      </c>
      <c r="S251" s="182">
        <v>1697</v>
      </c>
      <c r="T251" s="184">
        <v>1711</v>
      </c>
    </row>
    <row r="252" spans="1:20" ht="20.100000000000001" customHeight="1" x14ac:dyDescent="0.25">
      <c r="A252" s="176" t="s">
        <v>37</v>
      </c>
      <c r="B252" s="183">
        <v>7300</v>
      </c>
      <c r="C252" s="183">
        <v>7477</v>
      </c>
      <c r="D252" s="183">
        <v>7749</v>
      </c>
      <c r="E252" s="183">
        <v>6994</v>
      </c>
      <c r="F252" s="183">
        <v>7499</v>
      </c>
      <c r="G252" s="183">
        <v>7062</v>
      </c>
      <c r="H252" s="183">
        <v>7134</v>
      </c>
      <c r="I252" s="183">
        <v>7522</v>
      </c>
      <c r="J252" s="183">
        <v>7207</v>
      </c>
      <c r="K252" s="183">
        <v>7349</v>
      </c>
      <c r="L252" s="183">
        <v>7219</v>
      </c>
      <c r="M252" s="183">
        <v>7332</v>
      </c>
      <c r="N252" s="183">
        <v>7384</v>
      </c>
      <c r="O252" s="183">
        <v>7165</v>
      </c>
      <c r="P252" s="183">
        <v>7254</v>
      </c>
      <c r="Q252" s="183">
        <v>6892</v>
      </c>
      <c r="R252" s="183">
        <v>6682</v>
      </c>
      <c r="S252" s="182">
        <v>6350</v>
      </c>
      <c r="T252" s="184">
        <v>6680</v>
      </c>
    </row>
    <row r="253" spans="1:20" ht="20.100000000000001" customHeight="1" x14ac:dyDescent="0.25">
      <c r="A253" s="176" t="s">
        <v>40</v>
      </c>
      <c r="B253" s="183">
        <v>52</v>
      </c>
      <c r="C253" s="183">
        <v>54</v>
      </c>
      <c r="D253" s="183">
        <v>87</v>
      </c>
      <c r="E253" s="183">
        <v>49</v>
      </c>
      <c r="F253" s="183">
        <v>50</v>
      </c>
      <c r="G253" s="183">
        <v>62</v>
      </c>
      <c r="H253" s="183">
        <v>31</v>
      </c>
      <c r="I253" s="183">
        <v>33</v>
      </c>
      <c r="J253" s="183">
        <v>23</v>
      </c>
      <c r="K253" s="183">
        <v>26</v>
      </c>
      <c r="L253" s="183">
        <v>31</v>
      </c>
      <c r="M253" s="183">
        <v>36</v>
      </c>
      <c r="N253" s="183">
        <v>3</v>
      </c>
      <c r="O253" s="183"/>
      <c r="P253" s="183"/>
      <c r="Q253" s="183"/>
      <c r="R253" s="183"/>
      <c r="S253" s="182">
        <v>0</v>
      </c>
      <c r="T253" s="184">
        <v>0</v>
      </c>
    </row>
    <row r="254" spans="1:20" ht="20.100000000000001" customHeight="1" x14ac:dyDescent="0.25">
      <c r="A254" s="176"/>
      <c r="B254" s="183"/>
      <c r="C254" s="183"/>
      <c r="D254" s="183"/>
      <c r="E254" s="183"/>
      <c r="F254" s="183"/>
      <c r="G254" s="183"/>
      <c r="H254" s="183"/>
      <c r="I254" s="183"/>
      <c r="J254" s="183"/>
      <c r="K254" s="183"/>
      <c r="L254" s="183"/>
      <c r="M254" s="183"/>
      <c r="N254" s="183"/>
      <c r="O254" s="183"/>
      <c r="P254" s="183"/>
      <c r="Q254" s="183"/>
      <c r="R254" s="183"/>
      <c r="S254" s="182"/>
      <c r="T254" s="184"/>
    </row>
    <row r="255" spans="1:20" ht="20.100000000000001" customHeight="1" thickBot="1" x14ac:dyDescent="0.3">
      <c r="A255" s="185" t="s">
        <v>11</v>
      </c>
      <c r="B255" s="186">
        <f>SUM(B230:B253)</f>
        <v>66049</v>
      </c>
      <c r="C255" s="186">
        <f t="shared" ref="C255:R255" si="160">SUM(C230:C253)</f>
        <v>69682</v>
      </c>
      <c r="D255" s="186">
        <f t="shared" si="160"/>
        <v>72383</v>
      </c>
      <c r="E255" s="186">
        <f t="shared" si="160"/>
        <v>68900</v>
      </c>
      <c r="F255" s="186">
        <f t="shared" si="160"/>
        <v>66984</v>
      </c>
      <c r="G255" s="186">
        <f t="shared" si="160"/>
        <v>69336</v>
      </c>
      <c r="H255" s="186">
        <f t="shared" si="160"/>
        <v>70570</v>
      </c>
      <c r="I255" s="186">
        <f t="shared" si="160"/>
        <v>72307</v>
      </c>
      <c r="J255" s="186">
        <f t="shared" si="160"/>
        <v>70395</v>
      </c>
      <c r="K255" s="186">
        <f t="shared" si="160"/>
        <v>70363</v>
      </c>
      <c r="L255" s="186">
        <f t="shared" si="160"/>
        <v>71830</v>
      </c>
      <c r="M255" s="186">
        <f t="shared" si="160"/>
        <v>70974</v>
      </c>
      <c r="N255" s="186">
        <f t="shared" si="160"/>
        <v>69504</v>
      </c>
      <c r="O255" s="186">
        <f t="shared" si="160"/>
        <v>69521</v>
      </c>
      <c r="P255" s="186">
        <f t="shared" ref="P255:Q255" si="161">SUM(P230:P253)</f>
        <v>68123</v>
      </c>
      <c r="Q255" s="186">
        <f t="shared" si="161"/>
        <v>64081</v>
      </c>
      <c r="R255" s="186">
        <f t="shared" si="160"/>
        <v>63188</v>
      </c>
      <c r="S255" s="186">
        <f>SUM(S230:S254)</f>
        <v>63020</v>
      </c>
      <c r="T255" s="187">
        <f>SUM(T230:T254)</f>
        <v>64090</v>
      </c>
    </row>
    <row r="256" spans="1:20" ht="20.100000000000001" customHeight="1" x14ac:dyDescent="0.25">
      <c r="A256" s="182"/>
      <c r="B256" s="183"/>
      <c r="C256" s="183"/>
      <c r="D256" s="183"/>
      <c r="E256" s="183"/>
      <c r="F256" s="183"/>
      <c r="G256" s="183"/>
      <c r="H256" s="183"/>
      <c r="I256" s="183"/>
      <c r="J256" s="183"/>
      <c r="K256" s="183"/>
      <c r="L256" s="183"/>
      <c r="M256" s="183"/>
      <c r="N256" s="183"/>
      <c r="O256" s="183"/>
      <c r="P256" s="183"/>
      <c r="Q256" s="183"/>
      <c r="R256" s="183"/>
    </row>
    <row r="257" spans="1:20" ht="20.100000000000001" customHeight="1" x14ac:dyDescent="0.25">
      <c r="A257" s="182"/>
      <c r="B257" s="183"/>
      <c r="C257" s="183"/>
      <c r="D257" s="183"/>
      <c r="E257" s="183"/>
      <c r="F257" s="183"/>
      <c r="G257" s="183"/>
      <c r="H257" s="183"/>
      <c r="I257" s="183"/>
      <c r="J257" s="183"/>
      <c r="K257" s="183"/>
      <c r="L257" s="183"/>
      <c r="M257" s="183"/>
      <c r="N257" s="183"/>
      <c r="O257" s="183"/>
      <c r="P257" s="183"/>
      <c r="Q257" s="183"/>
      <c r="R257" s="183"/>
    </row>
    <row r="258" spans="1:20" ht="20.100000000000001" customHeight="1" x14ac:dyDescent="0.25">
      <c r="A258" s="182"/>
      <c r="B258" s="183"/>
      <c r="C258" s="183"/>
      <c r="D258" s="183"/>
      <c r="E258" s="183"/>
      <c r="F258" s="183"/>
      <c r="G258" s="183"/>
      <c r="H258" s="183"/>
      <c r="I258" s="183"/>
      <c r="J258" s="183"/>
      <c r="K258" s="183"/>
      <c r="L258" s="183"/>
      <c r="M258" s="183"/>
      <c r="N258" s="183"/>
      <c r="O258" s="183"/>
      <c r="P258" s="183"/>
      <c r="Q258" s="183"/>
      <c r="R258" s="183"/>
    </row>
    <row r="259" spans="1:20" ht="20.100000000000001" customHeight="1" thickBot="1" x14ac:dyDescent="0.3">
      <c r="A259" s="182"/>
      <c r="B259" s="183"/>
      <c r="C259" s="183"/>
      <c r="D259" s="183"/>
      <c r="E259" s="183"/>
      <c r="F259" s="183"/>
      <c r="G259" s="183"/>
      <c r="H259" s="183"/>
      <c r="I259" s="183"/>
      <c r="J259" s="183"/>
      <c r="K259" s="183"/>
      <c r="L259" s="183"/>
      <c r="M259" s="183"/>
      <c r="N259" s="183"/>
      <c r="O259" s="183"/>
      <c r="P259" s="183"/>
      <c r="Q259" s="183"/>
      <c r="R259" s="183"/>
    </row>
    <row r="260" spans="1:20" ht="20.100000000000001" customHeight="1" thickBot="1" x14ac:dyDescent="0.3">
      <c r="A260" s="172"/>
      <c r="B260" s="173" t="s">
        <v>65</v>
      </c>
      <c r="C260" s="173"/>
      <c r="D260" s="173"/>
      <c r="E260" s="173"/>
      <c r="F260" s="173"/>
      <c r="G260" s="173"/>
      <c r="H260" s="173"/>
      <c r="I260" s="173"/>
      <c r="J260" s="173"/>
      <c r="K260" s="173"/>
      <c r="L260" s="173"/>
      <c r="M260" s="173"/>
      <c r="N260" s="173"/>
      <c r="O260" s="173"/>
      <c r="P260" s="173"/>
      <c r="Q260" s="173"/>
      <c r="R260" s="173"/>
      <c r="S260" s="174"/>
      <c r="T260" s="175"/>
    </row>
    <row r="261" spans="1:20" ht="20.100000000000001" customHeight="1" thickTop="1" thickBot="1" x14ac:dyDescent="0.3">
      <c r="A261" s="176"/>
      <c r="B261" s="177" t="s">
        <v>0</v>
      </c>
      <c r="C261" s="177" t="s">
        <v>1</v>
      </c>
      <c r="D261" s="177" t="s">
        <v>2</v>
      </c>
      <c r="E261" s="177" t="s">
        <v>3</v>
      </c>
      <c r="F261" s="177" t="s">
        <v>4</v>
      </c>
      <c r="G261" s="177" t="s">
        <v>5</v>
      </c>
      <c r="H261" s="177" t="s">
        <v>6</v>
      </c>
      <c r="I261" s="177" t="s">
        <v>7</v>
      </c>
      <c r="J261" s="177" t="s">
        <v>8</v>
      </c>
      <c r="K261" s="177" t="s">
        <v>9</v>
      </c>
      <c r="L261" s="177" t="s">
        <v>69</v>
      </c>
      <c r="M261" s="177" t="s">
        <v>89</v>
      </c>
      <c r="N261" s="177" t="s">
        <v>90</v>
      </c>
      <c r="O261" s="177" t="s">
        <v>94</v>
      </c>
      <c r="P261" s="177" t="s">
        <v>98</v>
      </c>
      <c r="Q261" s="177" t="s">
        <v>101</v>
      </c>
      <c r="R261" s="177" t="s">
        <v>112</v>
      </c>
      <c r="S261" s="177" t="s">
        <v>118</v>
      </c>
      <c r="T261" s="178" t="s">
        <v>119</v>
      </c>
    </row>
    <row r="262" spans="1:20" ht="20.100000000000001" customHeight="1" thickTop="1" x14ac:dyDescent="0.25">
      <c r="A262" s="176" t="s">
        <v>17</v>
      </c>
      <c r="B262" s="183"/>
      <c r="C262" s="183"/>
      <c r="D262" s="183"/>
      <c r="E262" s="183"/>
      <c r="F262" s="183"/>
      <c r="G262" s="183"/>
      <c r="H262" s="183"/>
      <c r="I262" s="183"/>
      <c r="J262" s="183"/>
      <c r="K262" s="183"/>
      <c r="L262" s="183"/>
      <c r="M262" s="183"/>
      <c r="N262" s="183"/>
      <c r="O262" s="183"/>
      <c r="P262" s="183"/>
      <c r="Q262" s="183"/>
      <c r="R262" s="183"/>
      <c r="S262" s="205">
        <v>0</v>
      </c>
      <c r="T262" s="206">
        <v>0</v>
      </c>
    </row>
    <row r="263" spans="1:20" ht="20.100000000000001" customHeight="1" x14ac:dyDescent="0.25">
      <c r="A263" s="176" t="s">
        <v>18</v>
      </c>
      <c r="B263" s="183">
        <v>455</v>
      </c>
      <c r="C263" s="183">
        <v>432</v>
      </c>
      <c r="D263" s="183">
        <v>433</v>
      </c>
      <c r="E263" s="183">
        <v>491</v>
      </c>
      <c r="F263" s="183">
        <v>534</v>
      </c>
      <c r="G263" s="183">
        <v>494</v>
      </c>
      <c r="H263" s="183">
        <v>525</v>
      </c>
      <c r="I263" s="183">
        <v>525</v>
      </c>
      <c r="J263" s="183">
        <v>621</v>
      </c>
      <c r="K263" s="183">
        <v>613</v>
      </c>
      <c r="L263" s="183">
        <v>604</v>
      </c>
      <c r="M263" s="183">
        <v>506</v>
      </c>
      <c r="N263" s="183">
        <v>450</v>
      </c>
      <c r="O263" s="183">
        <v>391</v>
      </c>
      <c r="P263" s="183">
        <v>411</v>
      </c>
      <c r="Q263" s="183">
        <v>385</v>
      </c>
      <c r="R263" s="183">
        <v>354</v>
      </c>
      <c r="S263" s="205">
        <v>352</v>
      </c>
      <c r="T263" s="206">
        <v>333</v>
      </c>
    </row>
    <row r="264" spans="1:20" ht="20.100000000000001" customHeight="1" x14ac:dyDescent="0.25">
      <c r="A264" s="176" t="s">
        <v>19</v>
      </c>
      <c r="B264" s="183">
        <v>912</v>
      </c>
      <c r="C264" s="183">
        <v>945</v>
      </c>
      <c r="D264" s="183">
        <v>859</v>
      </c>
      <c r="E264" s="183">
        <v>822</v>
      </c>
      <c r="F264" s="183">
        <v>781</v>
      </c>
      <c r="G264" s="183">
        <v>805</v>
      </c>
      <c r="H264" s="183">
        <v>801</v>
      </c>
      <c r="I264" s="183">
        <v>751</v>
      </c>
      <c r="J264" s="183">
        <v>834</v>
      </c>
      <c r="K264" s="183">
        <v>871</v>
      </c>
      <c r="L264" s="183">
        <v>824</v>
      </c>
      <c r="M264" s="183">
        <v>813</v>
      </c>
      <c r="N264" s="183">
        <v>724</v>
      </c>
      <c r="O264" s="183">
        <v>661</v>
      </c>
      <c r="P264" s="183">
        <v>644</v>
      </c>
      <c r="Q264" s="183">
        <v>617</v>
      </c>
      <c r="R264" s="183">
        <v>642</v>
      </c>
      <c r="S264" s="205">
        <v>579</v>
      </c>
      <c r="T264" s="206">
        <v>617</v>
      </c>
    </row>
    <row r="265" spans="1:20" ht="20.100000000000001" customHeight="1" x14ac:dyDescent="0.25">
      <c r="A265" s="176" t="s">
        <v>20</v>
      </c>
      <c r="B265" s="183">
        <v>91</v>
      </c>
      <c r="C265" s="183">
        <v>103</v>
      </c>
      <c r="D265" s="183">
        <v>109</v>
      </c>
      <c r="E265" s="183">
        <v>106</v>
      </c>
      <c r="F265" s="183">
        <v>139</v>
      </c>
      <c r="G265" s="183">
        <v>144</v>
      </c>
      <c r="H265" s="183">
        <v>185</v>
      </c>
      <c r="I265" s="183">
        <v>186</v>
      </c>
      <c r="J265" s="183">
        <v>201</v>
      </c>
      <c r="K265" s="183">
        <v>236</v>
      </c>
      <c r="L265" s="183">
        <v>228</v>
      </c>
      <c r="M265" s="183">
        <v>251</v>
      </c>
      <c r="N265" s="183">
        <v>251</v>
      </c>
      <c r="O265" s="183">
        <v>225</v>
      </c>
      <c r="P265" s="183">
        <v>224</v>
      </c>
      <c r="Q265" s="183">
        <v>181</v>
      </c>
      <c r="R265" s="183">
        <v>208</v>
      </c>
      <c r="S265" s="205">
        <v>210</v>
      </c>
      <c r="T265" s="206">
        <v>219</v>
      </c>
    </row>
    <row r="266" spans="1:20" ht="20.100000000000001" customHeight="1" x14ac:dyDescent="0.25">
      <c r="A266" s="176" t="s">
        <v>21</v>
      </c>
      <c r="B266" s="183">
        <v>97</v>
      </c>
      <c r="C266" s="183">
        <v>86</v>
      </c>
      <c r="D266" s="183">
        <v>107</v>
      </c>
      <c r="E266" s="183">
        <v>133</v>
      </c>
      <c r="F266" s="183">
        <v>169</v>
      </c>
      <c r="G266" s="183">
        <v>86</v>
      </c>
      <c r="H266" s="183">
        <v>100</v>
      </c>
      <c r="I266" s="183">
        <v>33</v>
      </c>
      <c r="J266" s="183">
        <v>19</v>
      </c>
      <c r="K266" s="183">
        <v>20</v>
      </c>
      <c r="L266" s="183">
        <v>26</v>
      </c>
      <c r="M266" s="183">
        <v>28</v>
      </c>
      <c r="N266" s="183">
        <v>20</v>
      </c>
      <c r="O266" s="183">
        <v>20</v>
      </c>
      <c r="P266" s="183">
        <v>12</v>
      </c>
      <c r="Q266" s="183">
        <v>8</v>
      </c>
      <c r="R266" s="183">
        <v>4</v>
      </c>
      <c r="S266" s="205">
        <v>6</v>
      </c>
      <c r="T266" s="206">
        <v>5</v>
      </c>
    </row>
    <row r="267" spans="1:20" ht="20.100000000000001" customHeight="1" x14ac:dyDescent="0.25">
      <c r="A267" s="176" t="s">
        <v>22</v>
      </c>
      <c r="B267" s="183">
        <v>142</v>
      </c>
      <c r="C267" s="183">
        <v>132</v>
      </c>
      <c r="D267" s="183">
        <v>158</v>
      </c>
      <c r="E267" s="183">
        <v>181</v>
      </c>
      <c r="F267" s="183">
        <v>275</v>
      </c>
      <c r="G267" s="183">
        <v>290</v>
      </c>
      <c r="H267" s="183">
        <v>285</v>
      </c>
      <c r="I267" s="183">
        <v>322</v>
      </c>
      <c r="J267" s="183">
        <v>367</v>
      </c>
      <c r="K267" s="183">
        <v>349</v>
      </c>
      <c r="L267" s="183">
        <v>361</v>
      </c>
      <c r="M267" s="183">
        <v>396</v>
      </c>
      <c r="N267" s="183">
        <v>428</v>
      </c>
      <c r="O267" s="183">
        <v>384</v>
      </c>
      <c r="P267" s="183">
        <v>378</v>
      </c>
      <c r="Q267" s="183">
        <v>366</v>
      </c>
      <c r="R267" s="183">
        <v>388</v>
      </c>
      <c r="S267" s="205">
        <v>378</v>
      </c>
      <c r="T267" s="206">
        <v>339</v>
      </c>
    </row>
    <row r="268" spans="1:20" ht="20.100000000000001" customHeight="1" x14ac:dyDescent="0.25">
      <c r="A268" s="176" t="s">
        <v>50</v>
      </c>
      <c r="B268" s="183"/>
      <c r="C268" s="183"/>
      <c r="D268" s="183"/>
      <c r="E268" s="183"/>
      <c r="F268" s="183"/>
      <c r="G268" s="183"/>
      <c r="H268" s="183"/>
      <c r="I268" s="183"/>
      <c r="J268" s="183"/>
      <c r="K268" s="183"/>
      <c r="L268" s="183"/>
      <c r="M268" s="183"/>
      <c r="N268" s="183"/>
      <c r="O268" s="183"/>
      <c r="P268" s="183"/>
      <c r="Q268" s="183"/>
      <c r="R268" s="183"/>
      <c r="S268" s="205"/>
      <c r="T268" s="206"/>
    </row>
    <row r="269" spans="1:20" ht="20.100000000000001" customHeight="1" x14ac:dyDescent="0.25">
      <c r="A269" s="176" t="s">
        <v>51</v>
      </c>
      <c r="B269" s="183"/>
      <c r="C269" s="183"/>
      <c r="D269" s="183"/>
      <c r="E269" s="183"/>
      <c r="F269" s="183"/>
      <c r="G269" s="183"/>
      <c r="H269" s="183"/>
      <c r="I269" s="183"/>
      <c r="J269" s="183"/>
      <c r="K269" s="183"/>
      <c r="L269" s="183"/>
      <c r="M269" s="183"/>
      <c r="N269" s="183"/>
      <c r="O269" s="183"/>
      <c r="P269" s="183"/>
      <c r="Q269" s="183"/>
      <c r="R269" s="183"/>
      <c r="S269" s="205">
        <v>0</v>
      </c>
      <c r="T269" s="206">
        <v>0</v>
      </c>
    </row>
    <row r="270" spans="1:20" ht="20.100000000000001" customHeight="1" x14ac:dyDescent="0.25">
      <c r="A270" s="176" t="s">
        <v>23</v>
      </c>
      <c r="B270" s="183">
        <v>738</v>
      </c>
      <c r="C270" s="183">
        <v>703</v>
      </c>
      <c r="D270" s="183">
        <v>552</v>
      </c>
      <c r="E270" s="183">
        <v>422</v>
      </c>
      <c r="F270" s="183">
        <v>445</v>
      </c>
      <c r="G270" s="183">
        <v>508</v>
      </c>
      <c r="H270" s="183">
        <v>502</v>
      </c>
      <c r="I270" s="183">
        <v>569</v>
      </c>
      <c r="J270" s="183">
        <v>599</v>
      </c>
      <c r="K270" s="183">
        <v>661</v>
      </c>
      <c r="L270" s="183">
        <v>687</v>
      </c>
      <c r="M270" s="183">
        <v>699</v>
      </c>
      <c r="N270" s="183">
        <v>791</v>
      </c>
      <c r="O270" s="183">
        <v>847</v>
      </c>
      <c r="P270" s="183">
        <v>818</v>
      </c>
      <c r="Q270" s="183">
        <v>758</v>
      </c>
      <c r="R270" s="183">
        <v>773</v>
      </c>
      <c r="S270" s="205">
        <v>750</v>
      </c>
      <c r="T270" s="206">
        <v>768</v>
      </c>
    </row>
    <row r="271" spans="1:20" ht="20.100000000000001" customHeight="1" x14ac:dyDescent="0.25">
      <c r="A271" s="176" t="s">
        <v>24</v>
      </c>
      <c r="B271" s="183">
        <v>169</v>
      </c>
      <c r="C271" s="183">
        <v>172</v>
      </c>
      <c r="D271" s="183">
        <v>187</v>
      </c>
      <c r="E271" s="183">
        <v>221</v>
      </c>
      <c r="F271" s="183">
        <v>375</v>
      </c>
      <c r="G271" s="183">
        <v>368</v>
      </c>
      <c r="H271" s="183">
        <v>327</v>
      </c>
      <c r="I271" s="183">
        <v>295</v>
      </c>
      <c r="J271" s="183">
        <v>306</v>
      </c>
      <c r="K271" s="183">
        <v>295</v>
      </c>
      <c r="L271" s="183">
        <v>268</v>
      </c>
      <c r="M271" s="183">
        <v>268</v>
      </c>
      <c r="N271" s="183">
        <v>263</v>
      </c>
      <c r="O271" s="183">
        <v>236</v>
      </c>
      <c r="P271" s="183">
        <v>181</v>
      </c>
      <c r="Q271" s="183">
        <v>104</v>
      </c>
      <c r="R271" s="183">
        <v>45</v>
      </c>
      <c r="S271" s="205">
        <v>33</v>
      </c>
      <c r="T271" s="206">
        <v>12</v>
      </c>
    </row>
    <row r="272" spans="1:20" ht="20.100000000000001" customHeight="1" x14ac:dyDescent="0.25">
      <c r="A272" s="176" t="s">
        <v>25</v>
      </c>
      <c r="B272" s="183"/>
      <c r="C272" s="183"/>
      <c r="D272" s="183"/>
      <c r="E272" s="183"/>
      <c r="F272" s="183"/>
      <c r="G272" s="183"/>
      <c r="H272" s="183"/>
      <c r="I272" s="183"/>
      <c r="J272" s="183"/>
      <c r="K272" s="183"/>
      <c r="L272" s="183"/>
      <c r="M272" s="183"/>
      <c r="N272" s="183"/>
      <c r="O272" s="183"/>
      <c r="P272" s="183"/>
      <c r="Q272" s="183"/>
      <c r="R272" s="183"/>
      <c r="S272" s="205">
        <v>0</v>
      </c>
      <c r="T272" s="206">
        <v>0</v>
      </c>
    </row>
    <row r="273" spans="1:20" ht="20.100000000000001" customHeight="1" x14ac:dyDescent="0.25">
      <c r="A273" s="176" t="s">
        <v>26</v>
      </c>
      <c r="B273" s="183"/>
      <c r="C273" s="183"/>
      <c r="D273" s="183"/>
      <c r="E273" s="183"/>
      <c r="F273" s="183"/>
      <c r="G273" s="183"/>
      <c r="H273" s="183"/>
      <c r="I273" s="183"/>
      <c r="J273" s="183">
        <v>1</v>
      </c>
      <c r="K273" s="183">
        <v>33</v>
      </c>
      <c r="L273" s="183">
        <v>51</v>
      </c>
      <c r="M273" s="183">
        <v>70</v>
      </c>
      <c r="N273" s="183">
        <v>76</v>
      </c>
      <c r="O273" s="183">
        <v>91</v>
      </c>
      <c r="P273" s="183">
        <v>89</v>
      </c>
      <c r="Q273" s="183">
        <v>82</v>
      </c>
      <c r="R273" s="183">
        <v>83</v>
      </c>
      <c r="S273" s="205">
        <v>87</v>
      </c>
      <c r="T273" s="206">
        <v>98</v>
      </c>
    </row>
    <row r="274" spans="1:20" ht="20.100000000000001" customHeight="1" x14ac:dyDescent="0.25">
      <c r="A274" s="176" t="s">
        <v>27</v>
      </c>
      <c r="B274" s="183"/>
      <c r="C274" s="183"/>
      <c r="D274" s="183"/>
      <c r="E274" s="183"/>
      <c r="F274" s="183"/>
      <c r="G274" s="183">
        <v>5</v>
      </c>
      <c r="H274" s="183">
        <v>8</v>
      </c>
      <c r="I274" s="183">
        <v>27</v>
      </c>
      <c r="J274" s="183">
        <v>46</v>
      </c>
      <c r="K274" s="183">
        <v>85</v>
      </c>
      <c r="L274" s="183">
        <v>105</v>
      </c>
      <c r="M274" s="183">
        <v>148</v>
      </c>
      <c r="N274" s="183">
        <v>181</v>
      </c>
      <c r="O274" s="183">
        <v>218</v>
      </c>
      <c r="P274" s="183">
        <v>265</v>
      </c>
      <c r="Q274" s="183">
        <v>304</v>
      </c>
      <c r="R274" s="183">
        <v>362</v>
      </c>
      <c r="S274" s="205">
        <v>402</v>
      </c>
      <c r="T274" s="206">
        <v>335</v>
      </c>
    </row>
    <row r="275" spans="1:20" ht="20.100000000000001" customHeight="1" x14ac:dyDescent="0.25">
      <c r="A275" s="176" t="s">
        <v>28</v>
      </c>
      <c r="B275" s="183">
        <v>1147</v>
      </c>
      <c r="C275" s="183">
        <v>1212</v>
      </c>
      <c r="D275" s="183">
        <v>1380</v>
      </c>
      <c r="E275" s="183">
        <v>1321</v>
      </c>
      <c r="F275" s="183">
        <v>1271</v>
      </c>
      <c r="G275" s="183">
        <v>1294</v>
      </c>
      <c r="H275" s="183">
        <v>1181</v>
      </c>
      <c r="I275" s="183">
        <v>1268</v>
      </c>
      <c r="J275" s="183">
        <v>1307</v>
      </c>
      <c r="K275" s="183">
        <v>1373</v>
      </c>
      <c r="L275" s="183">
        <v>1427</v>
      </c>
      <c r="M275" s="183">
        <v>1515</v>
      </c>
      <c r="N275" s="183">
        <v>1475</v>
      </c>
      <c r="O275" s="183">
        <v>1420</v>
      </c>
      <c r="P275" s="183">
        <v>1417</v>
      </c>
      <c r="Q275" s="183">
        <v>1324</v>
      </c>
      <c r="R275" s="183">
        <v>1298</v>
      </c>
      <c r="S275" s="205">
        <v>1145</v>
      </c>
      <c r="T275" s="206">
        <v>1134</v>
      </c>
    </row>
    <row r="276" spans="1:20" ht="20.100000000000001" customHeight="1" x14ac:dyDescent="0.25">
      <c r="A276" s="176" t="s">
        <v>29</v>
      </c>
      <c r="B276" s="183">
        <v>413</v>
      </c>
      <c r="C276" s="183">
        <v>431</v>
      </c>
      <c r="D276" s="183">
        <v>374</v>
      </c>
      <c r="E276" s="183">
        <v>358</v>
      </c>
      <c r="F276" s="183">
        <v>378</v>
      </c>
      <c r="G276" s="183">
        <v>385</v>
      </c>
      <c r="H276" s="183">
        <v>353</v>
      </c>
      <c r="I276" s="183">
        <v>380</v>
      </c>
      <c r="J276" s="183">
        <v>343</v>
      </c>
      <c r="K276" s="183">
        <v>353</v>
      </c>
      <c r="L276" s="183">
        <v>369</v>
      </c>
      <c r="M276" s="183">
        <v>388</v>
      </c>
      <c r="N276" s="183">
        <v>435</v>
      </c>
      <c r="O276" s="183">
        <v>450</v>
      </c>
      <c r="P276" s="183">
        <v>422</v>
      </c>
      <c r="Q276" s="183">
        <v>459</v>
      </c>
      <c r="R276" s="183">
        <v>603</v>
      </c>
      <c r="S276" s="205">
        <v>729</v>
      </c>
      <c r="T276" s="206">
        <v>717</v>
      </c>
    </row>
    <row r="277" spans="1:20" ht="20.100000000000001" customHeight="1" x14ac:dyDescent="0.25">
      <c r="A277" s="176" t="s">
        <v>30</v>
      </c>
      <c r="B277" s="183">
        <v>19</v>
      </c>
      <c r="C277" s="183">
        <v>82</v>
      </c>
      <c r="D277" s="183">
        <v>112</v>
      </c>
      <c r="E277" s="183">
        <v>123</v>
      </c>
      <c r="F277" s="183">
        <v>139</v>
      </c>
      <c r="G277" s="183">
        <v>208</v>
      </c>
      <c r="H277" s="183">
        <v>320</v>
      </c>
      <c r="I277" s="183">
        <v>380</v>
      </c>
      <c r="J277" s="183">
        <v>424</v>
      </c>
      <c r="K277" s="183">
        <v>449</v>
      </c>
      <c r="L277" s="183">
        <v>353</v>
      </c>
      <c r="M277" s="183">
        <v>367</v>
      </c>
      <c r="N277" s="183">
        <v>354</v>
      </c>
      <c r="O277" s="183">
        <v>374</v>
      </c>
      <c r="P277" s="183">
        <v>366</v>
      </c>
      <c r="Q277" s="183">
        <v>398</v>
      </c>
      <c r="R277" s="183">
        <v>363</v>
      </c>
      <c r="S277" s="205">
        <v>332</v>
      </c>
      <c r="T277" s="206">
        <v>350</v>
      </c>
    </row>
    <row r="278" spans="1:20" ht="20.100000000000001" customHeight="1" x14ac:dyDescent="0.25">
      <c r="A278" s="176" t="s">
        <v>31</v>
      </c>
      <c r="B278" s="183">
        <v>2340</v>
      </c>
      <c r="C278" s="183">
        <v>2426</v>
      </c>
      <c r="D278" s="183">
        <v>2563</v>
      </c>
      <c r="E278" s="183">
        <v>2458</v>
      </c>
      <c r="F278" s="183">
        <v>2292</v>
      </c>
      <c r="G278" s="183">
        <v>2072</v>
      </c>
      <c r="H278" s="183">
        <v>1880</v>
      </c>
      <c r="I278" s="183">
        <v>1969</v>
      </c>
      <c r="J278" s="183">
        <v>1875</v>
      </c>
      <c r="K278" s="183">
        <v>1979</v>
      </c>
      <c r="L278" s="183">
        <v>1793</v>
      </c>
      <c r="M278" s="183">
        <v>1742</v>
      </c>
      <c r="N278" s="183">
        <v>1630</v>
      </c>
      <c r="O278" s="183">
        <v>1489</v>
      </c>
      <c r="P278" s="183">
        <v>1450</v>
      </c>
      <c r="Q278" s="183">
        <v>1394</v>
      </c>
      <c r="R278" s="183">
        <v>1418</v>
      </c>
      <c r="S278" s="205">
        <v>1440</v>
      </c>
      <c r="T278" s="206">
        <v>1446</v>
      </c>
    </row>
    <row r="279" spans="1:20" ht="20.100000000000001" customHeight="1" x14ac:dyDescent="0.25">
      <c r="A279" s="176" t="s">
        <v>32</v>
      </c>
      <c r="B279" s="183">
        <v>37</v>
      </c>
      <c r="C279" s="183">
        <v>42</v>
      </c>
      <c r="D279" s="183">
        <v>48</v>
      </c>
      <c r="E279" s="183">
        <v>41</v>
      </c>
      <c r="F279" s="183">
        <v>40</v>
      </c>
      <c r="G279" s="183">
        <v>50</v>
      </c>
      <c r="H279" s="183">
        <v>57</v>
      </c>
      <c r="I279" s="183">
        <v>62</v>
      </c>
      <c r="J279" s="183">
        <v>61</v>
      </c>
      <c r="K279" s="183">
        <v>60</v>
      </c>
      <c r="L279" s="183">
        <v>69</v>
      </c>
      <c r="M279" s="183">
        <v>63</v>
      </c>
      <c r="N279" s="183">
        <v>61</v>
      </c>
      <c r="O279" s="183">
        <v>63</v>
      </c>
      <c r="P279" s="183">
        <v>73</v>
      </c>
      <c r="Q279" s="183">
        <v>110</v>
      </c>
      <c r="R279" s="183">
        <v>136</v>
      </c>
      <c r="S279" s="205">
        <v>140</v>
      </c>
      <c r="T279" s="206">
        <v>146</v>
      </c>
    </row>
    <row r="280" spans="1:20" ht="20.100000000000001" customHeight="1" x14ac:dyDescent="0.25">
      <c r="A280" s="176" t="s">
        <v>33</v>
      </c>
      <c r="B280" s="183">
        <v>399</v>
      </c>
      <c r="C280" s="183">
        <v>412</v>
      </c>
      <c r="D280" s="183">
        <v>468</v>
      </c>
      <c r="E280" s="183">
        <v>493</v>
      </c>
      <c r="F280" s="183">
        <v>528</v>
      </c>
      <c r="G280" s="183">
        <v>537</v>
      </c>
      <c r="H280" s="183">
        <v>595</v>
      </c>
      <c r="I280" s="183">
        <v>633</v>
      </c>
      <c r="J280" s="183">
        <v>698</v>
      </c>
      <c r="K280" s="183">
        <v>823</v>
      </c>
      <c r="L280" s="183">
        <v>933</v>
      </c>
      <c r="M280" s="183">
        <v>1165</v>
      </c>
      <c r="N280" s="183">
        <v>1280</v>
      </c>
      <c r="O280" s="183">
        <v>1340</v>
      </c>
      <c r="P280" s="183">
        <v>1276</v>
      </c>
      <c r="Q280" s="183">
        <v>1240</v>
      </c>
      <c r="R280" s="183">
        <v>1255</v>
      </c>
      <c r="S280" s="205">
        <v>1354</v>
      </c>
      <c r="T280" s="206">
        <v>1421</v>
      </c>
    </row>
    <row r="281" spans="1:20" ht="20.100000000000001" customHeight="1" x14ac:dyDescent="0.25">
      <c r="A281" s="176" t="s">
        <v>34</v>
      </c>
      <c r="B281" s="183">
        <v>381</v>
      </c>
      <c r="C281" s="183">
        <v>343</v>
      </c>
      <c r="D281" s="183">
        <v>375</v>
      </c>
      <c r="E281" s="183">
        <v>436</v>
      </c>
      <c r="F281" s="183">
        <v>475</v>
      </c>
      <c r="G281" s="183">
        <v>481</v>
      </c>
      <c r="H281" s="183">
        <v>456</v>
      </c>
      <c r="I281" s="183">
        <v>506</v>
      </c>
      <c r="J281" s="183">
        <v>572</v>
      </c>
      <c r="K281" s="183">
        <v>549</v>
      </c>
      <c r="L281" s="183">
        <v>563</v>
      </c>
      <c r="M281" s="183">
        <v>598</v>
      </c>
      <c r="N281" s="183">
        <v>702</v>
      </c>
      <c r="O281" s="183">
        <v>632</v>
      </c>
      <c r="P281" s="183">
        <v>455</v>
      </c>
      <c r="Q281" s="183">
        <v>384</v>
      </c>
      <c r="R281" s="183">
        <v>396</v>
      </c>
      <c r="S281" s="205">
        <v>420</v>
      </c>
      <c r="T281" s="206">
        <v>491</v>
      </c>
    </row>
    <row r="282" spans="1:20" ht="20.100000000000001" customHeight="1" x14ac:dyDescent="0.25">
      <c r="A282" s="176" t="s">
        <v>35</v>
      </c>
      <c r="B282" s="183">
        <v>419</v>
      </c>
      <c r="C282" s="183">
        <v>432</v>
      </c>
      <c r="D282" s="183">
        <v>482</v>
      </c>
      <c r="E282" s="183">
        <v>512</v>
      </c>
      <c r="F282" s="183">
        <v>493</v>
      </c>
      <c r="G282" s="183">
        <v>511</v>
      </c>
      <c r="H282" s="183">
        <v>521</v>
      </c>
      <c r="I282" s="183">
        <v>537</v>
      </c>
      <c r="J282" s="183">
        <v>562</v>
      </c>
      <c r="K282" s="183">
        <v>621</v>
      </c>
      <c r="L282" s="183">
        <v>620</v>
      </c>
      <c r="M282" s="183">
        <v>650</v>
      </c>
      <c r="N282" s="183">
        <v>636</v>
      </c>
      <c r="O282" s="183">
        <v>605</v>
      </c>
      <c r="P282" s="183">
        <v>615</v>
      </c>
      <c r="Q282" s="183">
        <v>588</v>
      </c>
      <c r="R282" s="183">
        <v>640</v>
      </c>
      <c r="S282" s="205">
        <v>675</v>
      </c>
      <c r="T282" s="206">
        <v>805</v>
      </c>
    </row>
    <row r="283" spans="1:20" ht="20.100000000000001" customHeight="1" x14ac:dyDescent="0.25">
      <c r="A283" s="176" t="s">
        <v>36</v>
      </c>
      <c r="B283" s="183">
        <v>205</v>
      </c>
      <c r="C283" s="183">
        <v>204</v>
      </c>
      <c r="D283" s="183">
        <v>229</v>
      </c>
      <c r="E283" s="183">
        <v>224</v>
      </c>
      <c r="F283" s="183">
        <v>198</v>
      </c>
      <c r="G283" s="183">
        <v>198</v>
      </c>
      <c r="H283" s="183">
        <v>172</v>
      </c>
      <c r="I283" s="183">
        <v>167</v>
      </c>
      <c r="J283" s="183">
        <v>161</v>
      </c>
      <c r="K283" s="183">
        <v>146</v>
      </c>
      <c r="L283" s="183">
        <v>141</v>
      </c>
      <c r="M283" s="183">
        <v>129</v>
      </c>
      <c r="N283" s="183">
        <v>100</v>
      </c>
      <c r="O283" s="183">
        <v>98</v>
      </c>
      <c r="P283" s="183">
        <v>128</v>
      </c>
      <c r="Q283" s="183">
        <v>116</v>
      </c>
      <c r="R283" s="183">
        <v>116</v>
      </c>
      <c r="S283" s="205">
        <v>102</v>
      </c>
      <c r="T283" s="206">
        <v>104</v>
      </c>
    </row>
    <row r="284" spans="1:20" ht="20.100000000000001" customHeight="1" x14ac:dyDescent="0.25">
      <c r="A284" s="176" t="s">
        <v>37</v>
      </c>
      <c r="B284" s="183">
        <v>1607</v>
      </c>
      <c r="C284" s="183">
        <v>1635</v>
      </c>
      <c r="D284" s="183">
        <v>1785</v>
      </c>
      <c r="E284" s="183">
        <v>1714</v>
      </c>
      <c r="F284" s="183">
        <v>1698</v>
      </c>
      <c r="G284" s="183">
        <v>1652</v>
      </c>
      <c r="H284" s="183">
        <v>1818</v>
      </c>
      <c r="I284" s="183">
        <v>2018</v>
      </c>
      <c r="J284" s="183">
        <v>2007</v>
      </c>
      <c r="K284" s="183">
        <v>2173</v>
      </c>
      <c r="L284" s="183">
        <v>2165</v>
      </c>
      <c r="M284" s="183">
        <v>2080</v>
      </c>
      <c r="N284" s="183">
        <v>2042</v>
      </c>
      <c r="O284" s="183">
        <v>1970</v>
      </c>
      <c r="P284" s="183">
        <v>1893</v>
      </c>
      <c r="Q284" s="183">
        <v>1846</v>
      </c>
      <c r="R284" s="183">
        <v>1701</v>
      </c>
      <c r="S284" s="205">
        <v>1564</v>
      </c>
      <c r="T284" s="206">
        <v>1565</v>
      </c>
    </row>
    <row r="285" spans="1:20" ht="20.100000000000001" customHeight="1" x14ac:dyDescent="0.25">
      <c r="A285" s="176" t="s">
        <v>40</v>
      </c>
      <c r="B285" s="183">
        <v>6</v>
      </c>
      <c r="C285" s="183">
        <v>5</v>
      </c>
      <c r="D285" s="183">
        <v>1</v>
      </c>
      <c r="E285" s="183">
        <v>4</v>
      </c>
      <c r="F285" s="183">
        <v>6</v>
      </c>
      <c r="G285" s="183">
        <v>3</v>
      </c>
      <c r="H285" s="183">
        <v>4</v>
      </c>
      <c r="I285" s="183">
        <v>4</v>
      </c>
      <c r="J285" s="183">
        <v>3</v>
      </c>
      <c r="K285" s="183">
        <v>1</v>
      </c>
      <c r="L285" s="183">
        <v>1</v>
      </c>
      <c r="M285" s="183"/>
      <c r="N285" s="183"/>
      <c r="O285" s="183"/>
      <c r="P285" s="183"/>
      <c r="Q285" s="183"/>
      <c r="R285" s="183"/>
      <c r="S285" s="182"/>
      <c r="T285" s="184"/>
    </row>
    <row r="286" spans="1:20" ht="20.100000000000001" customHeight="1" x14ac:dyDescent="0.25">
      <c r="A286" s="176"/>
      <c r="B286" s="183"/>
      <c r="C286" s="183"/>
      <c r="D286" s="183"/>
      <c r="E286" s="183"/>
      <c r="F286" s="183"/>
      <c r="G286" s="183"/>
      <c r="H286" s="183"/>
      <c r="I286" s="183"/>
      <c r="J286" s="183"/>
      <c r="K286" s="183"/>
      <c r="L286" s="183"/>
      <c r="M286" s="183"/>
      <c r="N286" s="183"/>
      <c r="O286" s="183"/>
      <c r="P286" s="183"/>
      <c r="Q286" s="183"/>
      <c r="R286" s="183"/>
      <c r="S286" s="182"/>
      <c r="T286" s="184"/>
    </row>
    <row r="287" spans="1:20" ht="20.100000000000001" customHeight="1" thickBot="1" x14ac:dyDescent="0.3">
      <c r="A287" s="185" t="s">
        <v>11</v>
      </c>
      <c r="B287" s="186">
        <f>SUM(B262:B285)</f>
        <v>9577</v>
      </c>
      <c r="C287" s="186">
        <f t="shared" ref="C287:T287" si="162">SUM(C262:C285)</f>
        <v>9797</v>
      </c>
      <c r="D287" s="186">
        <f t="shared" si="162"/>
        <v>10222</v>
      </c>
      <c r="E287" s="186">
        <f t="shared" si="162"/>
        <v>10060</v>
      </c>
      <c r="F287" s="186">
        <f t="shared" si="162"/>
        <v>10236</v>
      </c>
      <c r="G287" s="186">
        <f t="shared" si="162"/>
        <v>10091</v>
      </c>
      <c r="H287" s="186">
        <f t="shared" si="162"/>
        <v>10090</v>
      </c>
      <c r="I287" s="186">
        <f t="shared" si="162"/>
        <v>10632</v>
      </c>
      <c r="J287" s="186">
        <f t="shared" si="162"/>
        <v>11007</v>
      </c>
      <c r="K287" s="186">
        <f t="shared" si="162"/>
        <v>11690</v>
      </c>
      <c r="L287" s="186">
        <f t="shared" si="162"/>
        <v>11588</v>
      </c>
      <c r="M287" s="186">
        <f t="shared" si="162"/>
        <v>11876</v>
      </c>
      <c r="N287" s="186">
        <f t="shared" si="162"/>
        <v>11899</v>
      </c>
      <c r="O287" s="186">
        <f t="shared" si="162"/>
        <v>11514</v>
      </c>
      <c r="P287" s="186">
        <f t="shared" ref="P287:Q287" si="163">SUM(P262:P285)</f>
        <v>11117</v>
      </c>
      <c r="Q287" s="186">
        <f t="shared" si="163"/>
        <v>10664</v>
      </c>
      <c r="R287" s="186">
        <f t="shared" si="162"/>
        <v>10785</v>
      </c>
      <c r="S287" s="186">
        <f t="shared" si="162"/>
        <v>10698</v>
      </c>
      <c r="T287" s="187">
        <f t="shared" si="162"/>
        <v>10905</v>
      </c>
    </row>
    <row r="288" spans="1:20" ht="20.100000000000001" customHeight="1" x14ac:dyDescent="0.25">
      <c r="A288" s="182"/>
      <c r="B288" s="183"/>
      <c r="C288" s="183"/>
      <c r="D288" s="183"/>
      <c r="E288" s="183"/>
      <c r="F288" s="183"/>
      <c r="G288" s="183"/>
      <c r="H288" s="183"/>
      <c r="I288" s="183"/>
      <c r="J288" s="183"/>
      <c r="K288" s="183"/>
      <c r="L288" s="183"/>
      <c r="M288" s="183"/>
      <c r="N288" s="183"/>
      <c r="O288" s="183"/>
      <c r="P288" s="183"/>
      <c r="Q288" s="183"/>
      <c r="R288" s="183"/>
    </row>
    <row r="289" spans="1:18" ht="20.100000000000001" customHeight="1" x14ac:dyDescent="0.25">
      <c r="A289" s="13" t="s">
        <v>127</v>
      </c>
      <c r="B289" s="183"/>
      <c r="C289" s="183"/>
      <c r="D289" s="183"/>
      <c r="E289" s="183"/>
      <c r="F289" s="183"/>
      <c r="G289" s="183"/>
      <c r="H289" s="183"/>
      <c r="I289" s="183"/>
      <c r="J289" s="183"/>
      <c r="K289" s="183"/>
      <c r="L289" s="183"/>
      <c r="M289" s="183"/>
      <c r="N289" s="183"/>
      <c r="O289" s="183"/>
      <c r="P289" s="183"/>
      <c r="Q289" s="183"/>
      <c r="R289" s="183"/>
    </row>
    <row r="290" spans="1:18" ht="20.100000000000001" customHeight="1" x14ac:dyDescent="0.25">
      <c r="A290" s="13"/>
      <c r="B290" s="183"/>
      <c r="C290" s="183"/>
      <c r="D290" s="183"/>
      <c r="E290" s="183"/>
      <c r="F290" s="183"/>
      <c r="G290" s="183"/>
      <c r="H290" s="183"/>
      <c r="I290" s="183"/>
      <c r="J290" s="183"/>
      <c r="K290" s="183"/>
      <c r="L290" s="183"/>
      <c r="M290" s="183"/>
      <c r="N290" s="183"/>
      <c r="O290" s="183"/>
      <c r="P290" s="183"/>
      <c r="Q290" s="183"/>
      <c r="R290" s="183"/>
    </row>
    <row r="291" spans="1:18" ht="20.100000000000001" customHeight="1" x14ac:dyDescent="0.25">
      <c r="A291" s="17"/>
      <c r="B291" s="183"/>
      <c r="C291" s="183"/>
      <c r="D291" s="183"/>
      <c r="E291" s="183"/>
      <c r="F291" s="183"/>
      <c r="G291" s="183"/>
      <c r="H291" s="183"/>
      <c r="I291" s="183"/>
      <c r="J291" s="183"/>
      <c r="K291" s="183"/>
      <c r="L291" s="183"/>
      <c r="M291" s="183"/>
      <c r="N291" s="183"/>
      <c r="O291" s="183"/>
      <c r="P291" s="183"/>
      <c r="Q291" s="183"/>
      <c r="R291" s="183"/>
    </row>
    <row r="292" spans="1:18" ht="20.100000000000001" customHeight="1" x14ac:dyDescent="0.25">
      <c r="A292" s="201" t="s">
        <v>56</v>
      </c>
      <c r="R292" s="182"/>
    </row>
    <row r="293" spans="1:18" ht="20.100000000000001" customHeight="1" x14ac:dyDescent="0.25">
      <c r="A293" s="170" t="s">
        <v>72</v>
      </c>
      <c r="R293" s="182"/>
    </row>
    <row r="294" spans="1:18" ht="36.75" customHeight="1" x14ac:dyDescent="0.25">
      <c r="A294" s="207" t="s">
        <v>121</v>
      </c>
      <c r="B294" s="207"/>
      <c r="C294" s="207"/>
      <c r="D294" s="207"/>
      <c r="E294" s="207"/>
      <c r="F294" s="207"/>
      <c r="G294" s="207"/>
      <c r="H294" s="207"/>
      <c r="I294" s="207"/>
      <c r="J294" s="207"/>
      <c r="K294" s="207"/>
      <c r="L294" s="207"/>
      <c r="M294" s="207"/>
      <c r="N294" s="207"/>
      <c r="O294" s="207"/>
      <c r="P294" s="207"/>
      <c r="Q294" s="207"/>
      <c r="R294" s="207"/>
    </row>
    <row r="295" spans="1:18" ht="29.25" customHeight="1" x14ac:dyDescent="0.25">
      <c r="A295" s="136" t="s">
        <v>81</v>
      </c>
      <c r="B295" s="136"/>
      <c r="C295" s="136"/>
      <c r="D295" s="136"/>
      <c r="E295" s="136"/>
      <c r="F295" s="136"/>
      <c r="G295" s="136"/>
      <c r="H295" s="136"/>
      <c r="I295" s="136"/>
      <c r="J295" s="136"/>
      <c r="K295" s="136"/>
      <c r="L295" s="136"/>
      <c r="M295" s="136"/>
      <c r="N295" s="136"/>
      <c r="O295" s="136"/>
      <c r="P295" s="136"/>
      <c r="Q295" s="136"/>
      <c r="R295" s="136"/>
    </row>
    <row r="296" spans="1:18" ht="49.5" customHeight="1" x14ac:dyDescent="0.25">
      <c r="A296" s="136" t="s">
        <v>110</v>
      </c>
      <c r="B296" s="136"/>
      <c r="C296" s="136"/>
      <c r="D296" s="136"/>
      <c r="E296" s="136"/>
      <c r="F296" s="136"/>
      <c r="G296" s="136"/>
      <c r="H296" s="136"/>
      <c r="I296" s="136"/>
      <c r="J296" s="136"/>
      <c r="K296" s="136"/>
      <c r="L296" s="136"/>
      <c r="M296" s="136"/>
      <c r="N296" s="136"/>
      <c r="O296" s="136"/>
      <c r="P296" s="136"/>
      <c r="Q296" s="136"/>
      <c r="R296" s="136"/>
    </row>
    <row r="297" spans="1:18" ht="35.25" customHeight="1" x14ac:dyDescent="0.25">
      <c r="A297" s="136" t="s">
        <v>87</v>
      </c>
      <c r="B297" s="136"/>
      <c r="C297" s="136"/>
      <c r="D297" s="136"/>
      <c r="E297" s="136"/>
      <c r="F297" s="136"/>
      <c r="G297" s="136"/>
      <c r="H297" s="136"/>
      <c r="I297" s="136"/>
      <c r="J297" s="136"/>
      <c r="K297" s="136"/>
      <c r="L297" s="136"/>
      <c r="M297" s="136"/>
      <c r="N297" s="136"/>
      <c r="O297" s="136"/>
      <c r="P297" s="136"/>
      <c r="Q297" s="136"/>
      <c r="R297" s="136"/>
    </row>
    <row r="298" spans="1:18" ht="19.5" customHeight="1" x14ac:dyDescent="0.25">
      <c r="A298" s="208" t="s">
        <v>111</v>
      </c>
      <c r="B298" s="208"/>
      <c r="C298" s="208"/>
      <c r="D298" s="208"/>
      <c r="E298" s="208"/>
      <c r="F298" s="208"/>
      <c r="G298" s="208"/>
      <c r="H298" s="208"/>
      <c r="I298" s="208"/>
      <c r="J298" s="208"/>
      <c r="K298" s="208"/>
      <c r="L298" s="208"/>
      <c r="M298" s="208"/>
      <c r="N298" s="208"/>
      <c r="O298" s="208"/>
      <c r="P298" s="208"/>
      <c r="Q298" s="208"/>
      <c r="R298" s="208"/>
    </row>
    <row r="299" spans="1:18" ht="20.100000000000001" customHeight="1" x14ac:dyDescent="0.25">
      <c r="A299" s="208" t="s">
        <v>123</v>
      </c>
      <c r="B299" s="208"/>
      <c r="C299" s="208"/>
      <c r="D299" s="208"/>
      <c r="E299" s="208"/>
      <c r="F299" s="208"/>
      <c r="G299" s="208"/>
      <c r="H299" s="208"/>
      <c r="I299" s="208"/>
      <c r="J299" s="208"/>
      <c r="K299" s="208"/>
      <c r="L299" s="208"/>
      <c r="M299" s="208"/>
      <c r="N299" s="208"/>
      <c r="O299" s="208"/>
      <c r="P299" s="208"/>
      <c r="Q299" s="208"/>
      <c r="R299" s="208"/>
    </row>
    <row r="300" spans="1:18" ht="33.75" customHeight="1" x14ac:dyDescent="0.25">
      <c r="A300" s="208" t="s">
        <v>122</v>
      </c>
      <c r="B300" s="208"/>
      <c r="C300" s="208"/>
      <c r="D300" s="208"/>
      <c r="E300" s="208"/>
      <c r="F300" s="208"/>
      <c r="G300" s="208"/>
      <c r="H300" s="208"/>
      <c r="I300" s="208"/>
      <c r="J300" s="208"/>
      <c r="K300" s="208"/>
      <c r="L300" s="208"/>
      <c r="M300" s="208"/>
      <c r="N300" s="208"/>
      <c r="O300" s="208"/>
      <c r="P300" s="208"/>
      <c r="Q300" s="208"/>
      <c r="R300" s="208"/>
    </row>
    <row r="301" spans="1:18" ht="65.25" customHeight="1" x14ac:dyDescent="0.25">
      <c r="A301" s="208" t="s">
        <v>124</v>
      </c>
      <c r="B301" s="208"/>
      <c r="C301" s="208"/>
      <c r="D301" s="208"/>
      <c r="E301" s="208"/>
      <c r="F301" s="208"/>
      <c r="G301" s="208"/>
      <c r="H301" s="208"/>
      <c r="I301" s="208"/>
      <c r="J301" s="208"/>
      <c r="K301" s="208"/>
      <c r="L301" s="208"/>
      <c r="M301" s="208"/>
      <c r="N301" s="208"/>
      <c r="O301" s="208"/>
      <c r="P301" s="208"/>
      <c r="Q301" s="208"/>
      <c r="R301" s="208"/>
    </row>
    <row r="302" spans="1:18" ht="28.5" customHeight="1" x14ac:dyDescent="0.25">
      <c r="A302" s="209" t="s">
        <v>117</v>
      </c>
      <c r="B302" s="209"/>
      <c r="C302" s="209"/>
      <c r="D302" s="209"/>
      <c r="E302" s="209"/>
      <c r="F302" s="209"/>
      <c r="G302" s="209"/>
      <c r="H302" s="209"/>
      <c r="I302" s="209"/>
      <c r="J302" s="209"/>
      <c r="K302" s="209"/>
      <c r="L302" s="209"/>
      <c r="M302" s="209"/>
      <c r="N302" s="209"/>
      <c r="O302" s="209"/>
      <c r="P302" s="209"/>
      <c r="Q302" s="209"/>
      <c r="R302" s="210"/>
    </row>
    <row r="303" spans="1:18" ht="32.25" customHeight="1" x14ac:dyDescent="0.25">
      <c r="A303" s="136" t="s">
        <v>96</v>
      </c>
      <c r="B303" s="136"/>
      <c r="C303" s="136"/>
      <c r="D303" s="136"/>
      <c r="E303" s="136"/>
      <c r="F303" s="136"/>
      <c r="G303" s="136"/>
      <c r="H303" s="136"/>
      <c r="I303" s="136"/>
      <c r="J303" s="136"/>
      <c r="K303" s="136"/>
      <c r="L303" s="136"/>
      <c r="M303" s="136"/>
      <c r="N303" s="136"/>
      <c r="O303" s="136"/>
      <c r="P303" s="136"/>
      <c r="Q303" s="136"/>
      <c r="R303" s="136"/>
    </row>
    <row r="304" spans="1:18" x14ac:dyDescent="0.25">
      <c r="R304" s="182"/>
    </row>
    <row r="305" spans="18:18" x14ac:dyDescent="0.25">
      <c r="R305" s="182"/>
    </row>
    <row r="306" spans="18:18" x14ac:dyDescent="0.25">
      <c r="R306" s="182"/>
    </row>
    <row r="307" spans="18:18" x14ac:dyDescent="0.25">
      <c r="R307" s="182"/>
    </row>
    <row r="308" spans="18:18" x14ac:dyDescent="0.25">
      <c r="R308" s="182"/>
    </row>
    <row r="309" spans="18:18" x14ac:dyDescent="0.25">
      <c r="R309" s="182"/>
    </row>
    <row r="310" spans="18:18" x14ac:dyDescent="0.25">
      <c r="R310" s="182"/>
    </row>
    <row r="311" spans="18:18" x14ac:dyDescent="0.25">
      <c r="R311" s="182"/>
    </row>
    <row r="312" spans="18:18" x14ac:dyDescent="0.25">
      <c r="R312" s="182"/>
    </row>
    <row r="313" spans="18:18" x14ac:dyDescent="0.25">
      <c r="R313" s="182"/>
    </row>
    <row r="314" spans="18:18" x14ac:dyDescent="0.25">
      <c r="R314" s="182"/>
    </row>
    <row r="315" spans="18:18" x14ac:dyDescent="0.25">
      <c r="R315" s="182"/>
    </row>
    <row r="316" spans="18:18" x14ac:dyDescent="0.25">
      <c r="R316" s="182"/>
    </row>
    <row r="317" spans="18:18" x14ac:dyDescent="0.25">
      <c r="R317" s="182"/>
    </row>
    <row r="318" spans="18:18" x14ac:dyDescent="0.25">
      <c r="R318" s="182"/>
    </row>
    <row r="319" spans="18:18" x14ac:dyDescent="0.25">
      <c r="R319" s="182"/>
    </row>
    <row r="320" spans="18:18" x14ac:dyDescent="0.25">
      <c r="R320" s="182"/>
    </row>
    <row r="321" spans="18:18" x14ac:dyDescent="0.25">
      <c r="R321" s="182"/>
    </row>
    <row r="322" spans="18:18" x14ac:dyDescent="0.25">
      <c r="R322" s="182"/>
    </row>
    <row r="323" spans="18:18" x14ac:dyDescent="0.25">
      <c r="R323" s="182"/>
    </row>
    <row r="324" spans="18:18" x14ac:dyDescent="0.25">
      <c r="R324" s="182"/>
    </row>
    <row r="325" spans="18:18" x14ac:dyDescent="0.25">
      <c r="R325" s="182"/>
    </row>
    <row r="326" spans="18:18" x14ac:dyDescent="0.25">
      <c r="R326" s="182"/>
    </row>
  </sheetData>
  <mergeCells count="19">
    <mergeCell ref="A1:R1"/>
    <mergeCell ref="B132:R132"/>
    <mergeCell ref="B100:R100"/>
    <mergeCell ref="B164:R164"/>
    <mergeCell ref="B196:R196"/>
    <mergeCell ref="B228:R228"/>
    <mergeCell ref="B260:R260"/>
    <mergeCell ref="B4:R4"/>
    <mergeCell ref="B36:R36"/>
    <mergeCell ref="B68:R68"/>
    <mergeCell ref="A297:R297"/>
    <mergeCell ref="A296:R296"/>
    <mergeCell ref="A295:R295"/>
    <mergeCell ref="A294:R294"/>
    <mergeCell ref="A303:R303"/>
    <mergeCell ref="A301:R301"/>
    <mergeCell ref="A300:R300"/>
    <mergeCell ref="A299:R299"/>
    <mergeCell ref="A298:R298"/>
  </mergeCells>
  <pageMargins left="0.7" right="0.7" top="0.75" bottom="0.75" header="0.3" footer="0.3"/>
  <pageSetup scale="75" fitToHeight="10" orientation="landscape" r:id="rId1"/>
  <rowBreaks count="9" manualBreakCount="9">
    <brk id="33" max="16383" man="1"/>
    <brk id="64" max="16383" man="1"/>
    <brk id="96" max="16383" man="1"/>
    <brk id="128" max="16383" man="1"/>
    <brk id="160" max="16383" man="1"/>
    <brk id="192" max="16383" man="1"/>
    <brk id="224" max="16383" man="1"/>
    <brk id="256" max="16383" man="1"/>
    <brk id="289" max="16383"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63"/>
  <sheetViews>
    <sheetView tabSelected="1" zoomScaleNormal="100" workbookViewId="0">
      <pane xSplit="1" ySplit="4" topLeftCell="B5" activePane="bottomRight" state="frozen"/>
      <selection pane="topRight" activeCell="B1" sqref="B1"/>
      <selection pane="bottomLeft" activeCell="A5" sqref="A5"/>
      <selection pane="bottomRight" activeCell="V12" sqref="V12"/>
    </sheetView>
  </sheetViews>
  <sheetFormatPr defaultRowHeight="15" x14ac:dyDescent="0.25"/>
  <cols>
    <col min="1" max="1" width="26.85546875" customWidth="1"/>
    <col min="2" max="18" width="8.42578125" customWidth="1"/>
    <col min="19" max="19" width="11.5703125" bestFit="1" customWidth="1"/>
    <col min="20" max="20" width="11.7109375" bestFit="1" customWidth="1"/>
  </cols>
  <sheetData>
    <row r="1" spans="1:20" x14ac:dyDescent="0.25">
      <c r="A1" s="4" t="s">
        <v>133</v>
      </c>
      <c r="B1" s="4"/>
      <c r="C1" s="4"/>
      <c r="D1" s="4"/>
      <c r="E1" s="4"/>
      <c r="F1" s="4"/>
      <c r="G1" s="5"/>
      <c r="H1" s="5"/>
      <c r="I1" s="5"/>
      <c r="J1" s="5"/>
      <c r="K1" s="5"/>
      <c r="L1" s="5"/>
      <c r="M1" s="5"/>
      <c r="N1" s="5"/>
      <c r="O1" s="5"/>
      <c r="P1" s="5"/>
      <c r="Q1" s="5"/>
      <c r="R1" s="5"/>
    </row>
    <row r="2" spans="1:20" ht="16.5" customHeight="1" thickBot="1" x14ac:dyDescent="0.3">
      <c r="A2" s="5"/>
      <c r="B2" s="5"/>
      <c r="C2" s="5"/>
      <c r="D2" s="5"/>
      <c r="E2" s="5"/>
      <c r="F2" s="5"/>
      <c r="G2" s="5"/>
      <c r="H2" s="5"/>
      <c r="I2" s="5"/>
      <c r="J2" s="5"/>
      <c r="K2" s="5"/>
      <c r="L2" s="5"/>
      <c r="M2" s="5"/>
      <c r="N2" s="5"/>
      <c r="O2" s="5"/>
      <c r="P2" s="5"/>
      <c r="Q2" s="5"/>
      <c r="R2" s="5"/>
    </row>
    <row r="3" spans="1:20" ht="13.5" customHeight="1" thickBot="1" x14ac:dyDescent="0.3">
      <c r="A3" s="35"/>
      <c r="B3" s="156" t="s">
        <v>67</v>
      </c>
      <c r="C3" s="156"/>
      <c r="D3" s="156"/>
      <c r="E3" s="156"/>
      <c r="F3" s="156"/>
      <c r="G3" s="156"/>
      <c r="H3" s="156"/>
      <c r="I3" s="156"/>
      <c r="J3" s="156"/>
      <c r="K3" s="156"/>
      <c r="L3" s="156"/>
      <c r="M3" s="156"/>
      <c r="N3" s="156"/>
      <c r="O3" s="156"/>
      <c r="P3" s="156"/>
      <c r="Q3" s="156"/>
      <c r="R3" s="156"/>
      <c r="S3" s="72"/>
      <c r="T3" s="116"/>
    </row>
    <row r="4" spans="1:20" ht="13.5" customHeight="1" thickTop="1" thickBot="1" x14ac:dyDescent="0.3">
      <c r="A4" s="19"/>
      <c r="B4" s="77" t="s">
        <v>0</v>
      </c>
      <c r="C4" s="77" t="s">
        <v>1</v>
      </c>
      <c r="D4" s="77" t="s">
        <v>2</v>
      </c>
      <c r="E4" s="77" t="s">
        <v>3</v>
      </c>
      <c r="F4" s="77" t="s">
        <v>4</v>
      </c>
      <c r="G4" s="77" t="s">
        <v>5</v>
      </c>
      <c r="H4" s="77" t="s">
        <v>6</v>
      </c>
      <c r="I4" s="77" t="s">
        <v>7</v>
      </c>
      <c r="J4" s="77" t="s">
        <v>8</v>
      </c>
      <c r="K4" s="77" t="s">
        <v>9</v>
      </c>
      <c r="L4" s="77" t="s">
        <v>69</v>
      </c>
      <c r="M4" s="77" t="s">
        <v>89</v>
      </c>
      <c r="N4" s="77" t="s">
        <v>90</v>
      </c>
      <c r="O4" s="77" t="s">
        <v>94</v>
      </c>
      <c r="P4" s="77" t="s">
        <v>98</v>
      </c>
      <c r="Q4" s="77" t="s">
        <v>101</v>
      </c>
      <c r="R4" s="77" t="s">
        <v>112</v>
      </c>
      <c r="S4" s="77" t="s">
        <v>118</v>
      </c>
      <c r="T4" s="78" t="s">
        <v>119</v>
      </c>
    </row>
    <row r="5" spans="1:20" ht="16.149999999999999" customHeight="1" thickTop="1" x14ac:dyDescent="0.25">
      <c r="A5" s="19" t="s">
        <v>38</v>
      </c>
      <c r="B5" s="36">
        <f>B20+B41</f>
        <v>22694</v>
      </c>
      <c r="C5" s="36">
        <f t="shared" ref="C5:R5" si="0">C20+C41</f>
        <v>22476</v>
      </c>
      <c r="D5" s="36">
        <f t="shared" si="0"/>
        <v>25153</v>
      </c>
      <c r="E5" s="36">
        <f t="shared" si="0"/>
        <v>29130</v>
      </c>
      <c r="F5" s="36">
        <f t="shared" si="0"/>
        <v>26597</v>
      </c>
      <c r="G5" s="36">
        <f t="shared" si="0"/>
        <v>31081</v>
      </c>
      <c r="H5" s="36">
        <f t="shared" si="0"/>
        <v>31349</v>
      </c>
      <c r="I5" s="36">
        <f t="shared" si="0"/>
        <v>30992</v>
      </c>
      <c r="J5" s="36">
        <f t="shared" si="0"/>
        <v>31155</v>
      </c>
      <c r="K5" s="36">
        <f t="shared" si="0"/>
        <v>35302</v>
      </c>
      <c r="L5" s="36">
        <f t="shared" si="0"/>
        <v>35916</v>
      </c>
      <c r="M5" s="36">
        <f t="shared" si="0"/>
        <v>36308</v>
      </c>
      <c r="N5" s="36">
        <f t="shared" si="0"/>
        <v>37014</v>
      </c>
      <c r="O5" s="36">
        <f t="shared" si="0"/>
        <v>36461</v>
      </c>
      <c r="P5" s="96">
        <f t="shared" ref="P5:Q5" si="1">P20+P41</f>
        <v>35532</v>
      </c>
      <c r="Q5" s="96">
        <f t="shared" si="1"/>
        <v>34901</v>
      </c>
      <c r="R5" s="96">
        <f t="shared" si="0"/>
        <v>33961</v>
      </c>
      <c r="S5" s="50">
        <v>34500</v>
      </c>
      <c r="T5" s="117">
        <v>35264</v>
      </c>
    </row>
    <row r="6" spans="1:20" ht="16.149999999999999" customHeight="1" x14ac:dyDescent="0.25">
      <c r="A6" s="19" t="s">
        <v>41</v>
      </c>
      <c r="B6" s="36">
        <f t="shared" ref="B6:R14" si="2">B21+B42</f>
        <v>18947</v>
      </c>
      <c r="C6" s="36">
        <f t="shared" si="2"/>
        <v>19271</v>
      </c>
      <c r="D6" s="36">
        <f t="shared" si="2"/>
        <v>20133</v>
      </c>
      <c r="E6" s="36">
        <f t="shared" si="2"/>
        <v>22324</v>
      </c>
      <c r="F6" s="36">
        <f t="shared" si="2"/>
        <v>23292</v>
      </c>
      <c r="G6" s="36">
        <f t="shared" si="2"/>
        <v>23987</v>
      </c>
      <c r="H6" s="36">
        <f t="shared" si="2"/>
        <v>25085</v>
      </c>
      <c r="I6" s="36">
        <f t="shared" si="2"/>
        <v>25374</v>
      </c>
      <c r="J6" s="36">
        <f t="shared" si="2"/>
        <v>25686</v>
      </c>
      <c r="K6" s="36">
        <f t="shared" si="2"/>
        <v>26571</v>
      </c>
      <c r="L6" s="36">
        <f t="shared" si="2"/>
        <v>27114</v>
      </c>
      <c r="M6" s="36">
        <f t="shared" si="2"/>
        <v>27888</v>
      </c>
      <c r="N6" s="36">
        <f t="shared" si="2"/>
        <v>27610</v>
      </c>
      <c r="O6" s="36">
        <f t="shared" si="2"/>
        <v>27709</v>
      </c>
      <c r="P6" s="36">
        <f t="shared" ref="P6:Q6" si="3">P21+P42</f>
        <v>28323</v>
      </c>
      <c r="Q6" s="36">
        <f t="shared" si="3"/>
        <v>25220</v>
      </c>
      <c r="R6" s="36">
        <f t="shared" si="2"/>
        <v>27812</v>
      </c>
      <c r="S6" s="118">
        <v>28570</v>
      </c>
      <c r="T6" s="117">
        <v>29913</v>
      </c>
    </row>
    <row r="7" spans="1:20" ht="16.149999999999999" customHeight="1" x14ac:dyDescent="0.25">
      <c r="A7" s="19" t="s">
        <v>42</v>
      </c>
      <c r="B7" s="36">
        <f t="shared" si="2"/>
        <v>10785</v>
      </c>
      <c r="C7" s="36">
        <f t="shared" si="2"/>
        <v>11225</v>
      </c>
      <c r="D7" s="36">
        <f t="shared" si="2"/>
        <v>11773</v>
      </c>
      <c r="E7" s="36">
        <f t="shared" si="2"/>
        <v>13270</v>
      </c>
      <c r="F7" s="36">
        <f t="shared" si="2"/>
        <v>14244</v>
      </c>
      <c r="G7" s="36">
        <f t="shared" si="2"/>
        <v>14801</v>
      </c>
      <c r="H7" s="36">
        <f t="shared" si="2"/>
        <v>14776</v>
      </c>
      <c r="I7" s="36">
        <f t="shared" si="2"/>
        <v>14748</v>
      </c>
      <c r="J7" s="36">
        <f t="shared" si="2"/>
        <v>14974</v>
      </c>
      <c r="K7" s="36">
        <f t="shared" si="2"/>
        <v>15406</v>
      </c>
      <c r="L7" s="36">
        <f t="shared" si="2"/>
        <v>16104</v>
      </c>
      <c r="M7" s="36">
        <f t="shared" si="2"/>
        <v>16417</v>
      </c>
      <c r="N7" s="36">
        <f t="shared" si="2"/>
        <v>16796</v>
      </c>
      <c r="O7" s="36">
        <f t="shared" si="2"/>
        <v>16509</v>
      </c>
      <c r="P7" s="36">
        <f t="shared" ref="P7:Q7" si="4">P22+P43</f>
        <v>15972</v>
      </c>
      <c r="Q7" s="36">
        <f t="shared" si="4"/>
        <v>15897</v>
      </c>
      <c r="R7" s="36">
        <f t="shared" si="2"/>
        <v>15715</v>
      </c>
      <c r="S7" s="118">
        <v>15773</v>
      </c>
      <c r="T7" s="117">
        <v>15881</v>
      </c>
    </row>
    <row r="8" spans="1:20" ht="16.149999999999999" customHeight="1" x14ac:dyDescent="0.25">
      <c r="A8" s="19" t="s">
        <v>43</v>
      </c>
      <c r="B8" s="36">
        <f t="shared" si="2"/>
        <v>26827</v>
      </c>
      <c r="C8" s="36">
        <f t="shared" si="2"/>
        <v>28823</v>
      </c>
      <c r="D8" s="36">
        <f t="shared" si="2"/>
        <v>31397</v>
      </c>
      <c r="E8" s="36">
        <f t="shared" si="2"/>
        <v>36841</v>
      </c>
      <c r="F8" s="36">
        <f t="shared" si="2"/>
        <v>41790</v>
      </c>
      <c r="G8" s="36">
        <f t="shared" si="2"/>
        <v>43854</v>
      </c>
      <c r="H8" s="36">
        <f t="shared" si="2"/>
        <v>44987</v>
      </c>
      <c r="I8" s="36">
        <f t="shared" si="2"/>
        <v>44878</v>
      </c>
      <c r="J8" s="36">
        <f t="shared" si="2"/>
        <v>43959</v>
      </c>
      <c r="K8" s="36">
        <f t="shared" si="2"/>
        <v>44651</v>
      </c>
      <c r="L8" s="36">
        <f t="shared" si="2"/>
        <v>45019</v>
      </c>
      <c r="M8" s="36">
        <f t="shared" si="2"/>
        <v>44294</v>
      </c>
      <c r="N8" s="36">
        <f t="shared" si="2"/>
        <v>43560</v>
      </c>
      <c r="O8" s="36">
        <f t="shared" si="2"/>
        <v>41591</v>
      </c>
      <c r="P8" s="36">
        <f t="shared" ref="P8:Q8" si="5">P23+P44</f>
        <v>39571</v>
      </c>
      <c r="Q8" s="36">
        <f t="shared" si="5"/>
        <v>38516</v>
      </c>
      <c r="R8" s="36">
        <f t="shared" si="2"/>
        <v>37224</v>
      </c>
      <c r="S8" s="118">
        <v>36173</v>
      </c>
      <c r="T8" s="117">
        <v>35660</v>
      </c>
    </row>
    <row r="9" spans="1:20" ht="16.149999999999999" customHeight="1" x14ac:dyDescent="0.25">
      <c r="A9" s="19" t="s">
        <v>44</v>
      </c>
      <c r="B9" s="36">
        <f t="shared" si="2"/>
        <v>81214</v>
      </c>
      <c r="C9" s="36">
        <f t="shared" si="2"/>
        <v>85347</v>
      </c>
      <c r="D9" s="36">
        <f t="shared" si="2"/>
        <v>92772</v>
      </c>
      <c r="E9" s="36">
        <f t="shared" si="2"/>
        <v>108256</v>
      </c>
      <c r="F9" s="36">
        <f t="shared" si="2"/>
        <v>116727</v>
      </c>
      <c r="G9" s="36">
        <f t="shared" si="2"/>
        <v>121882</v>
      </c>
      <c r="H9" s="36">
        <f t="shared" si="2"/>
        <v>126029</v>
      </c>
      <c r="I9" s="36">
        <f t="shared" si="2"/>
        <v>126697</v>
      </c>
      <c r="J9" s="36">
        <f t="shared" si="2"/>
        <v>129669</v>
      </c>
      <c r="K9" s="36">
        <f t="shared" si="2"/>
        <v>137062</v>
      </c>
      <c r="L9" s="36">
        <f t="shared" si="2"/>
        <v>142974</v>
      </c>
      <c r="M9" s="36">
        <f t="shared" si="2"/>
        <v>148021</v>
      </c>
      <c r="N9" s="36">
        <f t="shared" si="2"/>
        <v>152661</v>
      </c>
      <c r="O9" s="36">
        <f t="shared" si="2"/>
        <v>156635</v>
      </c>
      <c r="P9" s="36">
        <f t="shared" ref="P9:Q9" si="6">P24+P45</f>
        <v>157201</v>
      </c>
      <c r="Q9" s="36">
        <f t="shared" si="6"/>
        <v>160139</v>
      </c>
      <c r="R9" s="36">
        <f t="shared" si="2"/>
        <v>162204</v>
      </c>
      <c r="S9" s="118">
        <v>164245</v>
      </c>
      <c r="T9" s="117">
        <v>167214</v>
      </c>
    </row>
    <row r="10" spans="1:20" ht="16.149999999999999" customHeight="1" x14ac:dyDescent="0.25">
      <c r="A10" s="19" t="s">
        <v>47</v>
      </c>
      <c r="B10" s="36">
        <f t="shared" si="2"/>
        <v>17491</v>
      </c>
      <c r="C10" s="36">
        <f t="shared" si="2"/>
        <v>17376</v>
      </c>
      <c r="D10" s="36">
        <f t="shared" si="2"/>
        <v>18480</v>
      </c>
      <c r="E10" s="36">
        <f t="shared" si="2"/>
        <v>21309</v>
      </c>
      <c r="F10" s="36">
        <f t="shared" si="2"/>
        <v>23229</v>
      </c>
      <c r="G10" s="36">
        <f t="shared" si="2"/>
        <v>24815</v>
      </c>
      <c r="H10" s="36">
        <f t="shared" si="2"/>
        <v>25857</v>
      </c>
      <c r="I10" s="36">
        <f t="shared" si="2"/>
        <v>25922</v>
      </c>
      <c r="J10" s="36">
        <f t="shared" si="2"/>
        <v>28158</v>
      </c>
      <c r="K10" s="36">
        <f t="shared" si="2"/>
        <v>28731</v>
      </c>
      <c r="L10" s="36">
        <f t="shared" si="2"/>
        <v>29828</v>
      </c>
      <c r="M10" s="36">
        <f t="shared" si="2"/>
        <v>31105</v>
      </c>
      <c r="N10" s="36">
        <f t="shared" si="2"/>
        <v>31798</v>
      </c>
      <c r="O10" s="36">
        <f t="shared" si="2"/>
        <v>32650</v>
      </c>
      <c r="P10" s="36">
        <f t="shared" ref="P10:Q10" si="7">P25+P46</f>
        <v>33462</v>
      </c>
      <c r="Q10" s="36">
        <f t="shared" si="7"/>
        <v>35094</v>
      </c>
      <c r="R10" s="36">
        <f t="shared" si="2"/>
        <v>35816</v>
      </c>
      <c r="S10" s="118">
        <v>36451</v>
      </c>
      <c r="T10" s="117">
        <v>36861</v>
      </c>
    </row>
    <row r="11" spans="1:20" ht="16.149999999999999" customHeight="1" x14ac:dyDescent="0.25">
      <c r="A11" s="19" t="s">
        <v>48</v>
      </c>
      <c r="B11" s="36">
        <f t="shared" si="2"/>
        <v>25005</v>
      </c>
      <c r="C11" s="36">
        <f t="shared" si="2"/>
        <v>27188</v>
      </c>
      <c r="D11" s="36">
        <f t="shared" si="2"/>
        <v>29133</v>
      </c>
      <c r="E11" s="36">
        <f t="shared" si="2"/>
        <v>31292</v>
      </c>
      <c r="F11" s="36">
        <f t="shared" si="2"/>
        <v>31678</v>
      </c>
      <c r="G11" s="36">
        <f t="shared" si="2"/>
        <v>31545</v>
      </c>
      <c r="H11" s="36">
        <f t="shared" si="2"/>
        <v>31456</v>
      </c>
      <c r="I11" s="36">
        <f t="shared" si="2"/>
        <v>32532</v>
      </c>
      <c r="J11" s="36">
        <f t="shared" si="2"/>
        <v>33630</v>
      </c>
      <c r="K11" s="36">
        <f t="shared" si="2"/>
        <v>36671</v>
      </c>
      <c r="L11" s="36">
        <f t="shared" si="2"/>
        <v>38080</v>
      </c>
      <c r="M11" s="36">
        <f t="shared" si="2"/>
        <v>39963</v>
      </c>
      <c r="N11" s="36">
        <f t="shared" si="2"/>
        <v>42534</v>
      </c>
      <c r="O11" s="36">
        <f t="shared" si="2"/>
        <v>45108</v>
      </c>
      <c r="P11" s="36">
        <f t="shared" ref="P11:Q11" si="8">P26+P47</f>
        <v>48100</v>
      </c>
      <c r="Q11" s="36">
        <f t="shared" si="8"/>
        <v>51543</v>
      </c>
      <c r="R11" s="36">
        <f t="shared" si="2"/>
        <v>53974</v>
      </c>
      <c r="S11" s="118">
        <v>55905</v>
      </c>
      <c r="T11" s="117">
        <v>57391</v>
      </c>
    </row>
    <row r="12" spans="1:20" ht="16.149999999999999" customHeight="1" x14ac:dyDescent="0.25">
      <c r="A12" s="19" t="s">
        <v>45</v>
      </c>
      <c r="B12" s="36">
        <f t="shared" si="2"/>
        <v>15788</v>
      </c>
      <c r="C12" s="36">
        <f t="shared" si="2"/>
        <v>17448</v>
      </c>
      <c r="D12" s="36">
        <f t="shared" si="2"/>
        <v>19723</v>
      </c>
      <c r="E12" s="36">
        <f t="shared" si="2"/>
        <v>22711</v>
      </c>
      <c r="F12" s="36">
        <f t="shared" si="2"/>
        <v>26690</v>
      </c>
      <c r="G12" s="36">
        <f t="shared" si="2"/>
        <v>29385</v>
      </c>
      <c r="H12" s="36">
        <f t="shared" si="2"/>
        <v>31538</v>
      </c>
      <c r="I12" s="36">
        <f t="shared" si="2"/>
        <v>33406</v>
      </c>
      <c r="J12" s="36">
        <f t="shared" si="2"/>
        <v>34804</v>
      </c>
      <c r="K12" s="36">
        <f t="shared" si="2"/>
        <v>36314</v>
      </c>
      <c r="L12" s="36">
        <f t="shared" si="2"/>
        <v>38049</v>
      </c>
      <c r="M12" s="36">
        <f t="shared" si="2"/>
        <v>39402</v>
      </c>
      <c r="N12" s="36">
        <f t="shared" si="2"/>
        <v>40275</v>
      </c>
      <c r="O12" s="36">
        <f t="shared" si="2"/>
        <v>41736</v>
      </c>
      <c r="P12" s="36">
        <f t="shared" ref="P12:Q12" si="9">P27+P48</f>
        <v>43724</v>
      </c>
      <c r="Q12" s="36">
        <f t="shared" si="9"/>
        <v>45258</v>
      </c>
      <c r="R12" s="36">
        <f t="shared" si="2"/>
        <v>46827</v>
      </c>
      <c r="S12" s="118">
        <v>47737</v>
      </c>
      <c r="T12" s="117">
        <v>49053</v>
      </c>
    </row>
    <row r="13" spans="1:20" ht="16.149999999999999" customHeight="1" x14ac:dyDescent="0.25">
      <c r="A13" s="19" t="s">
        <v>53</v>
      </c>
      <c r="B13" s="36">
        <f t="shared" si="2"/>
        <v>19415</v>
      </c>
      <c r="C13" s="36">
        <f t="shared" si="2"/>
        <v>21007</v>
      </c>
      <c r="D13" s="36">
        <f t="shared" si="2"/>
        <v>21880</v>
      </c>
      <c r="E13" s="36">
        <f t="shared" si="2"/>
        <v>23068</v>
      </c>
      <c r="F13" s="36">
        <f t="shared" si="2"/>
        <v>21887</v>
      </c>
      <c r="G13" s="36">
        <f t="shared" si="2"/>
        <v>20734</v>
      </c>
      <c r="H13" s="36">
        <f t="shared" si="2"/>
        <v>20096</v>
      </c>
      <c r="I13" s="36">
        <f t="shared" si="2"/>
        <v>20281</v>
      </c>
      <c r="J13" s="36">
        <f t="shared" si="2"/>
        <v>20799</v>
      </c>
      <c r="K13" s="36">
        <f t="shared" si="2"/>
        <v>21466</v>
      </c>
      <c r="L13" s="36">
        <f t="shared" si="2"/>
        <v>22579</v>
      </c>
      <c r="M13" s="36">
        <f t="shared" si="2"/>
        <v>23811</v>
      </c>
      <c r="N13" s="36">
        <f t="shared" si="2"/>
        <v>25267</v>
      </c>
      <c r="O13" s="36">
        <f t="shared" si="2"/>
        <v>26859</v>
      </c>
      <c r="P13" s="36">
        <f t="shared" ref="P13:Q13" si="10">P28+P49</f>
        <v>29011</v>
      </c>
      <c r="Q13" s="36">
        <f t="shared" si="10"/>
        <v>31383</v>
      </c>
      <c r="R13" s="36">
        <f t="shared" si="2"/>
        <v>34438</v>
      </c>
      <c r="S13" s="118">
        <v>37268</v>
      </c>
      <c r="T13" s="117">
        <v>39772</v>
      </c>
    </row>
    <row r="14" spans="1:20" ht="16.149999999999999" customHeight="1" x14ac:dyDescent="0.25">
      <c r="A14" s="19" t="s">
        <v>39</v>
      </c>
      <c r="B14" s="36">
        <f t="shared" si="2"/>
        <v>4143</v>
      </c>
      <c r="C14" s="36">
        <f t="shared" si="2"/>
        <v>3383</v>
      </c>
      <c r="D14" s="36">
        <f t="shared" si="2"/>
        <v>4241</v>
      </c>
      <c r="E14" s="36">
        <f t="shared" si="2"/>
        <v>4899</v>
      </c>
      <c r="F14" s="36">
        <f t="shared" si="2"/>
        <v>4638</v>
      </c>
      <c r="G14" s="36">
        <f t="shared" si="2"/>
        <v>4589</v>
      </c>
      <c r="H14" s="36">
        <f t="shared" si="2"/>
        <v>4590</v>
      </c>
      <c r="I14" s="36">
        <f t="shared" si="2"/>
        <v>4420</v>
      </c>
      <c r="J14" s="36">
        <f t="shared" si="2"/>
        <v>4330</v>
      </c>
      <c r="K14" s="36">
        <f t="shared" si="2"/>
        <v>1910</v>
      </c>
      <c r="L14" s="36">
        <f t="shared" si="2"/>
        <v>1990</v>
      </c>
      <c r="M14" s="36">
        <f t="shared" si="2"/>
        <v>2360</v>
      </c>
      <c r="N14" s="36">
        <f t="shared" si="2"/>
        <v>2448</v>
      </c>
      <c r="O14" s="36">
        <f t="shared" si="2"/>
        <v>2680</v>
      </c>
      <c r="P14" s="36">
        <f t="shared" ref="P14:Q14" si="11">P29+P50</f>
        <v>2901</v>
      </c>
      <c r="Q14" s="36">
        <f t="shared" si="11"/>
        <v>2715</v>
      </c>
      <c r="R14" s="36">
        <f t="shared" si="2"/>
        <v>2779</v>
      </c>
      <c r="S14" s="118">
        <v>3098</v>
      </c>
      <c r="T14" s="117">
        <v>3299</v>
      </c>
    </row>
    <row r="15" spans="1:20" ht="13.5" customHeight="1" x14ac:dyDescent="0.25">
      <c r="A15" s="19"/>
      <c r="B15" s="36"/>
      <c r="C15" s="36"/>
      <c r="D15" s="36"/>
      <c r="E15" s="36"/>
      <c r="F15" s="36"/>
      <c r="G15" s="20"/>
      <c r="H15" s="20"/>
      <c r="I15" s="20"/>
      <c r="J15" s="20"/>
      <c r="K15" s="20"/>
      <c r="L15" s="20"/>
      <c r="M15" s="20"/>
      <c r="N15" s="20"/>
      <c r="O15" s="20"/>
      <c r="P15" s="20"/>
      <c r="Q15" s="20"/>
      <c r="R15" s="20"/>
      <c r="S15" s="50"/>
      <c r="T15" s="117"/>
    </row>
    <row r="16" spans="1:20" ht="13.5" customHeight="1" thickBot="1" x14ac:dyDescent="0.3">
      <c r="A16" s="21" t="s">
        <v>11</v>
      </c>
      <c r="B16" s="37">
        <f>SUM(B5:B14)</f>
        <v>242309</v>
      </c>
      <c r="C16" s="37">
        <f t="shared" ref="C16:R16" si="12">SUM(C5:C14)</f>
        <v>253544</v>
      </c>
      <c r="D16" s="37">
        <f t="shared" si="12"/>
        <v>274685</v>
      </c>
      <c r="E16" s="37">
        <f t="shared" si="12"/>
        <v>313100</v>
      </c>
      <c r="F16" s="37">
        <f t="shared" si="12"/>
        <v>330772</v>
      </c>
      <c r="G16" s="37">
        <f t="shared" si="12"/>
        <v>346673</v>
      </c>
      <c r="H16" s="37">
        <f t="shared" si="12"/>
        <v>355763</v>
      </c>
      <c r="I16" s="37">
        <f t="shared" si="12"/>
        <v>359250</v>
      </c>
      <c r="J16" s="37">
        <f t="shared" si="12"/>
        <v>367164</v>
      </c>
      <c r="K16" s="37">
        <f t="shared" si="12"/>
        <v>384084</v>
      </c>
      <c r="L16" s="37">
        <f t="shared" si="12"/>
        <v>397653</v>
      </c>
      <c r="M16" s="37">
        <f t="shared" si="12"/>
        <v>409569</v>
      </c>
      <c r="N16" s="37">
        <f t="shared" si="12"/>
        <v>419963</v>
      </c>
      <c r="O16" s="37">
        <f t="shared" si="12"/>
        <v>427938</v>
      </c>
      <c r="P16" s="37">
        <f t="shared" ref="P16:Q16" si="13">SUM(P5:P14)</f>
        <v>433797</v>
      </c>
      <c r="Q16" s="37">
        <f t="shared" si="13"/>
        <v>440666</v>
      </c>
      <c r="R16" s="37">
        <f t="shared" si="12"/>
        <v>450750</v>
      </c>
      <c r="S16" s="119">
        <v>459720</v>
      </c>
      <c r="T16" s="120">
        <v>470308</v>
      </c>
    </row>
    <row r="17" spans="1:20" ht="16.5" customHeight="1" thickBot="1" x14ac:dyDescent="0.3">
      <c r="A17" s="23"/>
      <c r="B17" s="36"/>
      <c r="C17" s="36"/>
      <c r="D17" s="36"/>
      <c r="E17" s="36"/>
      <c r="F17" s="36"/>
      <c r="G17" s="36"/>
      <c r="H17" s="36"/>
      <c r="I17" s="36"/>
      <c r="J17" s="36"/>
      <c r="K17" s="36"/>
      <c r="L17" s="36"/>
      <c r="M17" s="36"/>
      <c r="N17" s="36"/>
      <c r="O17" s="36"/>
      <c r="P17" s="36"/>
      <c r="Q17" s="36"/>
      <c r="R17" s="36"/>
    </row>
    <row r="18" spans="1:20" ht="13.5" customHeight="1" thickBot="1" x14ac:dyDescent="0.3">
      <c r="A18" s="35"/>
      <c r="B18" s="156" t="s">
        <v>58</v>
      </c>
      <c r="C18" s="156"/>
      <c r="D18" s="156"/>
      <c r="E18" s="156"/>
      <c r="F18" s="156"/>
      <c r="G18" s="156"/>
      <c r="H18" s="156"/>
      <c r="I18" s="156"/>
      <c r="J18" s="156"/>
      <c r="K18" s="156"/>
      <c r="L18" s="156"/>
      <c r="M18" s="156"/>
      <c r="N18" s="156"/>
      <c r="O18" s="156"/>
      <c r="P18" s="156"/>
      <c r="Q18" s="156"/>
      <c r="R18" s="156"/>
      <c r="S18" s="72"/>
      <c r="T18" s="116"/>
    </row>
    <row r="19" spans="1:20" ht="13.5" customHeight="1" thickTop="1" thickBot="1" x14ac:dyDescent="0.3">
      <c r="A19" s="19"/>
      <c r="B19" s="77" t="s">
        <v>0</v>
      </c>
      <c r="C19" s="77" t="s">
        <v>1</v>
      </c>
      <c r="D19" s="77" t="s">
        <v>2</v>
      </c>
      <c r="E19" s="77" t="s">
        <v>3</v>
      </c>
      <c r="F19" s="77" t="s">
        <v>4</v>
      </c>
      <c r="G19" s="77" t="s">
        <v>5</v>
      </c>
      <c r="H19" s="77" t="s">
        <v>6</v>
      </c>
      <c r="I19" s="77" t="s">
        <v>7</v>
      </c>
      <c r="J19" s="77" t="s">
        <v>8</v>
      </c>
      <c r="K19" s="77" t="s">
        <v>9</v>
      </c>
      <c r="L19" s="77" t="s">
        <v>69</v>
      </c>
      <c r="M19" s="77" t="s">
        <v>89</v>
      </c>
      <c r="N19" s="77" t="s">
        <v>90</v>
      </c>
      <c r="O19" s="77" t="s">
        <v>94</v>
      </c>
      <c r="P19" s="77" t="s">
        <v>98</v>
      </c>
      <c r="Q19" s="77" t="s">
        <v>101</v>
      </c>
      <c r="R19" s="77" t="s">
        <v>112</v>
      </c>
      <c r="S19" s="77" t="s">
        <v>118</v>
      </c>
      <c r="T19" s="78" t="s">
        <v>119</v>
      </c>
    </row>
    <row r="20" spans="1:20" ht="16.149999999999999" customHeight="1" thickTop="1" x14ac:dyDescent="0.25">
      <c r="A20" s="19" t="s">
        <v>38</v>
      </c>
      <c r="B20" s="36">
        <v>22640</v>
      </c>
      <c r="C20" s="36">
        <v>22423</v>
      </c>
      <c r="D20" s="36">
        <v>25100</v>
      </c>
      <c r="E20" s="36">
        <v>29026</v>
      </c>
      <c r="F20" s="36">
        <v>26481</v>
      </c>
      <c r="G20" s="36">
        <v>30952</v>
      </c>
      <c r="H20" s="36">
        <v>31199</v>
      </c>
      <c r="I20" s="36">
        <v>30831</v>
      </c>
      <c r="J20" s="36">
        <v>30998</v>
      </c>
      <c r="K20" s="36">
        <v>35100</v>
      </c>
      <c r="L20" s="36">
        <v>35656</v>
      </c>
      <c r="M20" s="36">
        <v>35979</v>
      </c>
      <c r="N20" s="36">
        <v>36642</v>
      </c>
      <c r="O20" s="36">
        <v>36044</v>
      </c>
      <c r="P20" s="36">
        <v>35085</v>
      </c>
      <c r="Q20" s="36">
        <v>34447</v>
      </c>
      <c r="R20" s="36">
        <v>33500</v>
      </c>
      <c r="S20" s="118">
        <v>34020</v>
      </c>
      <c r="T20" s="117">
        <v>34749</v>
      </c>
    </row>
    <row r="21" spans="1:20" ht="16.149999999999999" customHeight="1" x14ac:dyDescent="0.25">
      <c r="A21" s="19" t="s">
        <v>41</v>
      </c>
      <c r="B21" s="36">
        <v>17024</v>
      </c>
      <c r="C21" s="36">
        <v>17270</v>
      </c>
      <c r="D21" s="36">
        <v>17978</v>
      </c>
      <c r="E21" s="36">
        <v>20069</v>
      </c>
      <c r="F21" s="36">
        <v>21065</v>
      </c>
      <c r="G21" s="36">
        <v>21785</v>
      </c>
      <c r="H21" s="36">
        <v>22716</v>
      </c>
      <c r="I21" s="36">
        <v>22549</v>
      </c>
      <c r="J21" s="36">
        <v>22662</v>
      </c>
      <c r="K21" s="36">
        <v>23379</v>
      </c>
      <c r="L21" s="36">
        <v>23802</v>
      </c>
      <c r="M21" s="36">
        <v>24499</v>
      </c>
      <c r="N21" s="36">
        <v>24026</v>
      </c>
      <c r="O21" s="36">
        <v>23776</v>
      </c>
      <c r="P21" s="36">
        <v>24056</v>
      </c>
      <c r="Q21" s="36">
        <v>20367</v>
      </c>
      <c r="R21" s="36">
        <v>22727</v>
      </c>
      <c r="S21" s="118">
        <v>23069</v>
      </c>
      <c r="T21" s="117">
        <v>24020</v>
      </c>
    </row>
    <row r="22" spans="1:20" ht="16.149999999999999" customHeight="1" x14ac:dyDescent="0.25">
      <c r="A22" s="19" t="s">
        <v>42</v>
      </c>
      <c r="B22" s="36">
        <v>10194</v>
      </c>
      <c r="C22" s="36">
        <v>10639</v>
      </c>
      <c r="D22" s="36">
        <v>11137</v>
      </c>
      <c r="E22" s="36">
        <v>12622</v>
      </c>
      <c r="F22" s="36">
        <v>13553</v>
      </c>
      <c r="G22" s="36">
        <v>14021</v>
      </c>
      <c r="H22" s="36">
        <v>13894</v>
      </c>
      <c r="I22" s="36">
        <v>13661</v>
      </c>
      <c r="J22" s="36">
        <v>13848</v>
      </c>
      <c r="K22" s="36">
        <v>14201</v>
      </c>
      <c r="L22" s="36">
        <v>14834</v>
      </c>
      <c r="M22" s="36">
        <v>15093</v>
      </c>
      <c r="N22" s="36">
        <v>15338</v>
      </c>
      <c r="O22" s="36">
        <v>14996</v>
      </c>
      <c r="P22" s="36">
        <v>14506</v>
      </c>
      <c r="Q22" s="36">
        <v>14388</v>
      </c>
      <c r="R22" s="36">
        <v>14130</v>
      </c>
      <c r="S22" s="118">
        <v>14176</v>
      </c>
      <c r="T22" s="117">
        <v>14282</v>
      </c>
    </row>
    <row r="23" spans="1:20" ht="16.149999999999999" customHeight="1" x14ac:dyDescent="0.25">
      <c r="A23" s="19" t="s">
        <v>43</v>
      </c>
      <c r="B23" s="36">
        <v>23275</v>
      </c>
      <c r="C23" s="36">
        <v>25230</v>
      </c>
      <c r="D23" s="36">
        <v>27725</v>
      </c>
      <c r="E23" s="36">
        <v>32942</v>
      </c>
      <c r="F23" s="36">
        <v>37616</v>
      </c>
      <c r="G23" s="36">
        <v>39519</v>
      </c>
      <c r="H23" s="36">
        <v>40321</v>
      </c>
      <c r="I23" s="36">
        <v>39367</v>
      </c>
      <c r="J23" s="36">
        <v>38262</v>
      </c>
      <c r="K23" s="36">
        <v>38808</v>
      </c>
      <c r="L23" s="36">
        <v>39150</v>
      </c>
      <c r="M23" s="36">
        <v>38476</v>
      </c>
      <c r="N23" s="36">
        <v>37737</v>
      </c>
      <c r="O23" s="36">
        <v>35895</v>
      </c>
      <c r="P23" s="36">
        <v>33925</v>
      </c>
      <c r="Q23" s="36">
        <v>32894</v>
      </c>
      <c r="R23" s="36">
        <v>31588</v>
      </c>
      <c r="S23" s="118">
        <v>30514</v>
      </c>
      <c r="T23" s="117">
        <v>30039</v>
      </c>
    </row>
    <row r="24" spans="1:20" ht="16.149999999999999" customHeight="1" x14ac:dyDescent="0.25">
      <c r="A24" s="19" t="s">
        <v>44</v>
      </c>
      <c r="B24" s="36">
        <v>71834</v>
      </c>
      <c r="C24" s="36">
        <v>75634</v>
      </c>
      <c r="D24" s="36">
        <v>82608</v>
      </c>
      <c r="E24" s="36">
        <v>97615</v>
      </c>
      <c r="F24" s="36">
        <v>106042</v>
      </c>
      <c r="G24" s="36">
        <v>111287</v>
      </c>
      <c r="H24" s="36">
        <v>114514</v>
      </c>
      <c r="I24" s="36">
        <v>113704</v>
      </c>
      <c r="J24" s="36">
        <v>115827</v>
      </c>
      <c r="K24" s="36">
        <v>122180</v>
      </c>
      <c r="L24" s="36">
        <v>127252</v>
      </c>
      <c r="M24" s="36">
        <v>131856</v>
      </c>
      <c r="N24" s="36">
        <v>135452</v>
      </c>
      <c r="O24" s="36">
        <v>138460</v>
      </c>
      <c r="P24" s="36">
        <v>138443</v>
      </c>
      <c r="Q24" s="36">
        <v>140934</v>
      </c>
      <c r="R24" s="36">
        <v>142416</v>
      </c>
      <c r="S24" s="118">
        <v>143899</v>
      </c>
      <c r="T24" s="117">
        <v>146246</v>
      </c>
    </row>
    <row r="25" spans="1:20" ht="16.149999999999999" customHeight="1" x14ac:dyDescent="0.25">
      <c r="A25" s="19" t="s">
        <v>47</v>
      </c>
      <c r="B25" s="36">
        <v>15649</v>
      </c>
      <c r="C25" s="36">
        <v>15419</v>
      </c>
      <c r="D25" s="36">
        <v>16398</v>
      </c>
      <c r="E25" s="36">
        <v>19160</v>
      </c>
      <c r="F25" s="36">
        <v>21022</v>
      </c>
      <c r="G25" s="36">
        <v>22457</v>
      </c>
      <c r="H25" s="36">
        <v>23435</v>
      </c>
      <c r="I25" s="36">
        <v>23144</v>
      </c>
      <c r="J25" s="36">
        <v>25231</v>
      </c>
      <c r="K25" s="36">
        <v>25771</v>
      </c>
      <c r="L25" s="36">
        <v>26787</v>
      </c>
      <c r="M25" s="36">
        <v>28010</v>
      </c>
      <c r="N25" s="36">
        <v>28809</v>
      </c>
      <c r="O25" s="36">
        <v>29719</v>
      </c>
      <c r="P25" s="36">
        <v>30389</v>
      </c>
      <c r="Q25" s="36">
        <v>31922</v>
      </c>
      <c r="R25" s="36">
        <v>32578</v>
      </c>
      <c r="S25" s="118">
        <v>33171</v>
      </c>
      <c r="T25" s="117">
        <v>33510</v>
      </c>
    </row>
    <row r="26" spans="1:20" ht="16.149999999999999" customHeight="1" x14ac:dyDescent="0.25">
      <c r="A26" s="19" t="s">
        <v>48</v>
      </c>
      <c r="B26" s="36">
        <v>21834</v>
      </c>
      <c r="C26" s="36">
        <v>23367</v>
      </c>
      <c r="D26" s="36">
        <v>24449</v>
      </c>
      <c r="E26" s="36">
        <v>26122</v>
      </c>
      <c r="F26" s="36">
        <v>26364</v>
      </c>
      <c r="G26" s="36">
        <v>26152</v>
      </c>
      <c r="H26" s="36">
        <v>25830</v>
      </c>
      <c r="I26" s="36">
        <v>26188</v>
      </c>
      <c r="J26" s="36">
        <v>26893</v>
      </c>
      <c r="K26" s="36">
        <v>29044</v>
      </c>
      <c r="L26" s="36">
        <v>30148</v>
      </c>
      <c r="M26" s="36">
        <v>31796</v>
      </c>
      <c r="N26" s="36">
        <v>33775</v>
      </c>
      <c r="O26" s="36">
        <v>35725</v>
      </c>
      <c r="P26" s="36">
        <v>38339</v>
      </c>
      <c r="Q26" s="36">
        <v>41531</v>
      </c>
      <c r="R26" s="36">
        <v>43344</v>
      </c>
      <c r="S26" s="118">
        <v>44062</v>
      </c>
      <c r="T26" s="117">
        <v>44769</v>
      </c>
    </row>
    <row r="27" spans="1:20" ht="16.149999999999999" customHeight="1" x14ac:dyDescent="0.25">
      <c r="A27" s="19" t="s">
        <v>45</v>
      </c>
      <c r="B27" s="36">
        <v>12760</v>
      </c>
      <c r="C27" s="36">
        <v>14075</v>
      </c>
      <c r="D27" s="36">
        <v>15952</v>
      </c>
      <c r="E27" s="36">
        <v>18621</v>
      </c>
      <c r="F27" s="36">
        <v>22133</v>
      </c>
      <c r="G27" s="36">
        <v>24398</v>
      </c>
      <c r="H27" s="36">
        <v>26238</v>
      </c>
      <c r="I27" s="36">
        <v>27332</v>
      </c>
      <c r="J27" s="36">
        <v>28383</v>
      </c>
      <c r="K27" s="36">
        <v>29690</v>
      </c>
      <c r="L27" s="36">
        <v>31251</v>
      </c>
      <c r="M27" s="36">
        <v>32414</v>
      </c>
      <c r="N27" s="36">
        <v>33094</v>
      </c>
      <c r="O27" s="36">
        <v>34393</v>
      </c>
      <c r="P27" s="36">
        <v>36256</v>
      </c>
      <c r="Q27" s="36">
        <v>37639</v>
      </c>
      <c r="R27" s="36">
        <v>38802</v>
      </c>
      <c r="S27" s="118">
        <v>39434</v>
      </c>
      <c r="T27" s="117">
        <v>40371</v>
      </c>
    </row>
    <row r="28" spans="1:20" ht="16.149999999999999" customHeight="1" x14ac:dyDescent="0.25">
      <c r="A28" s="19" t="s">
        <v>53</v>
      </c>
      <c r="B28" s="36">
        <v>16560</v>
      </c>
      <c r="C28" s="36">
        <v>17957</v>
      </c>
      <c r="D28" s="36">
        <v>18422</v>
      </c>
      <c r="E28" s="36">
        <v>19190</v>
      </c>
      <c r="F28" s="36">
        <v>17918</v>
      </c>
      <c r="G28" s="36">
        <v>16681</v>
      </c>
      <c r="H28" s="36">
        <v>15836</v>
      </c>
      <c r="I28" s="36">
        <v>15627</v>
      </c>
      <c r="J28" s="36">
        <v>15978</v>
      </c>
      <c r="K28" s="36">
        <v>16760</v>
      </c>
      <c r="L28" s="36">
        <v>17707</v>
      </c>
      <c r="M28" s="36">
        <v>18672</v>
      </c>
      <c r="N28" s="36">
        <v>20065</v>
      </c>
      <c r="O28" s="36">
        <v>21565</v>
      </c>
      <c r="P28" s="36">
        <v>23722</v>
      </c>
      <c r="Q28" s="36">
        <v>26064</v>
      </c>
      <c r="R28" s="36">
        <v>28885</v>
      </c>
      <c r="S28" s="118">
        <v>31334</v>
      </c>
      <c r="T28" s="117">
        <v>33415</v>
      </c>
    </row>
    <row r="29" spans="1:20" ht="16.149999999999999" customHeight="1" x14ac:dyDescent="0.25">
      <c r="A29" s="19" t="s">
        <v>39</v>
      </c>
      <c r="B29" s="36">
        <v>4076</v>
      </c>
      <c r="C29" s="36">
        <v>3305</v>
      </c>
      <c r="D29" s="36">
        <v>4167</v>
      </c>
      <c r="E29" s="36">
        <v>4851</v>
      </c>
      <c r="F29" s="36">
        <v>4590</v>
      </c>
      <c r="G29" s="36">
        <v>4549</v>
      </c>
      <c r="H29" s="36">
        <v>4546</v>
      </c>
      <c r="I29" s="36">
        <v>4377</v>
      </c>
      <c r="J29" s="36">
        <v>4280</v>
      </c>
      <c r="K29" s="36">
        <v>1866</v>
      </c>
      <c r="L29" s="36">
        <v>1954</v>
      </c>
      <c r="M29" s="36">
        <v>2269</v>
      </c>
      <c r="N29" s="36">
        <v>2360</v>
      </c>
      <c r="O29" s="36">
        <v>2598</v>
      </c>
      <c r="P29" s="36">
        <v>2799</v>
      </c>
      <c r="Q29" s="36">
        <v>2575</v>
      </c>
      <c r="R29" s="36">
        <v>2626</v>
      </c>
      <c r="S29" s="118">
        <v>2721</v>
      </c>
      <c r="T29" s="117">
        <v>2888</v>
      </c>
    </row>
    <row r="30" spans="1:20" ht="13.5" customHeight="1" x14ac:dyDescent="0.25">
      <c r="A30" s="19"/>
      <c r="B30" s="36"/>
      <c r="C30" s="36"/>
      <c r="D30" s="36"/>
      <c r="E30" s="36"/>
      <c r="F30" s="36"/>
      <c r="G30" s="20"/>
      <c r="H30" s="20"/>
      <c r="I30" s="20"/>
      <c r="J30" s="20"/>
      <c r="K30" s="20"/>
      <c r="L30" s="20"/>
      <c r="M30" s="20"/>
      <c r="N30" s="20"/>
      <c r="O30" s="20"/>
      <c r="P30" s="20"/>
      <c r="Q30" s="20"/>
      <c r="R30" s="20"/>
      <c r="S30" s="50"/>
      <c r="T30" s="121"/>
    </row>
    <row r="31" spans="1:20" ht="13.5" customHeight="1" thickBot="1" x14ac:dyDescent="0.3">
      <c r="A31" s="21" t="s">
        <v>11</v>
      </c>
      <c r="B31" s="37">
        <f>SUM(B20:B30)</f>
        <v>215846</v>
      </c>
      <c r="C31" s="37">
        <f t="shared" ref="C31:R31" si="14">SUM(C20:C30)</f>
        <v>225319</v>
      </c>
      <c r="D31" s="37">
        <f t="shared" si="14"/>
        <v>243936</v>
      </c>
      <c r="E31" s="37">
        <f t="shared" si="14"/>
        <v>280218</v>
      </c>
      <c r="F31" s="37">
        <f t="shared" si="14"/>
        <v>296784</v>
      </c>
      <c r="G31" s="37">
        <f t="shared" si="14"/>
        <v>311801</v>
      </c>
      <c r="H31" s="37">
        <f t="shared" si="14"/>
        <v>318529</v>
      </c>
      <c r="I31" s="37">
        <f t="shared" si="14"/>
        <v>316780</v>
      </c>
      <c r="J31" s="37">
        <f t="shared" si="14"/>
        <v>322362</v>
      </c>
      <c r="K31" s="37">
        <f t="shared" si="14"/>
        <v>336799</v>
      </c>
      <c r="L31" s="37">
        <f t="shared" si="14"/>
        <v>348541</v>
      </c>
      <c r="M31" s="37">
        <f t="shared" si="14"/>
        <v>359064</v>
      </c>
      <c r="N31" s="37">
        <f t="shared" si="14"/>
        <v>367298</v>
      </c>
      <c r="O31" s="37">
        <f t="shared" si="14"/>
        <v>373171</v>
      </c>
      <c r="P31" s="37">
        <f t="shared" ref="P31:Q31" si="15">SUM(P20:P30)</f>
        <v>377520</v>
      </c>
      <c r="Q31" s="37">
        <f t="shared" si="15"/>
        <v>382761</v>
      </c>
      <c r="R31" s="37">
        <f t="shared" si="14"/>
        <v>390596</v>
      </c>
      <c r="S31" s="119">
        <v>396400</v>
      </c>
      <c r="T31" s="120">
        <v>404289</v>
      </c>
    </row>
    <row r="32" spans="1:20" ht="13.5" customHeight="1" x14ac:dyDescent="0.25">
      <c r="A32" s="23"/>
      <c r="B32" s="36"/>
      <c r="C32" s="36"/>
      <c r="D32" s="36"/>
      <c r="E32" s="36"/>
      <c r="F32" s="36"/>
      <c r="G32" s="36"/>
      <c r="H32" s="36"/>
      <c r="I32" s="36"/>
      <c r="J32" s="36"/>
      <c r="K32" s="36"/>
      <c r="L32" s="36"/>
      <c r="M32" s="36"/>
      <c r="N32" s="36"/>
      <c r="O32" s="36"/>
      <c r="P32" s="36"/>
      <c r="Q32" s="36"/>
      <c r="R32" s="36"/>
    </row>
    <row r="33" spans="1:20" ht="13.5" customHeight="1" x14ac:dyDescent="0.25">
      <c r="A33" s="23"/>
      <c r="B33" s="36"/>
      <c r="C33" s="36"/>
      <c r="D33" s="36"/>
      <c r="E33" s="36"/>
      <c r="F33" s="36"/>
      <c r="G33" s="36"/>
      <c r="H33" s="36"/>
      <c r="I33" s="36"/>
      <c r="J33" s="36"/>
      <c r="K33" s="36"/>
      <c r="L33" s="36"/>
      <c r="M33" s="36"/>
      <c r="N33" s="36"/>
      <c r="O33" s="36"/>
      <c r="P33" s="36"/>
      <c r="Q33" s="36"/>
      <c r="R33" s="36"/>
    </row>
    <row r="34" spans="1:20" ht="13.5" customHeight="1" x14ac:dyDescent="0.25">
      <c r="A34" s="23"/>
      <c r="B34" s="36"/>
      <c r="C34" s="36"/>
      <c r="D34" s="36"/>
      <c r="E34" s="36"/>
      <c r="F34" s="36"/>
      <c r="G34" s="36"/>
      <c r="H34" s="36"/>
      <c r="I34" s="36"/>
      <c r="J34" s="36"/>
      <c r="K34" s="36"/>
      <c r="L34" s="36"/>
      <c r="M34" s="36"/>
      <c r="N34" s="36"/>
      <c r="O34" s="36"/>
      <c r="P34" s="36"/>
      <c r="Q34" s="36"/>
      <c r="R34" s="36"/>
    </row>
    <row r="35" spans="1:20" ht="13.5" customHeight="1" x14ac:dyDescent="0.25">
      <c r="A35" s="23"/>
      <c r="B35" s="36"/>
      <c r="C35" s="36"/>
      <c r="D35" s="36"/>
      <c r="E35" s="36"/>
      <c r="F35" s="36"/>
      <c r="G35" s="36"/>
      <c r="H35" s="36"/>
      <c r="I35" s="36"/>
      <c r="J35" s="36"/>
      <c r="K35" s="36"/>
      <c r="L35" s="36"/>
      <c r="M35" s="36"/>
      <c r="N35" s="36"/>
      <c r="O35" s="36"/>
      <c r="P35" s="36"/>
      <c r="Q35" s="36"/>
      <c r="R35" s="36"/>
    </row>
    <row r="36" spans="1:20" ht="13.5" customHeight="1" x14ac:dyDescent="0.25">
      <c r="A36" s="17"/>
      <c r="B36" s="36"/>
      <c r="C36" s="36"/>
      <c r="D36" s="36"/>
      <c r="E36" s="36"/>
      <c r="F36" s="36"/>
      <c r="G36" s="36"/>
      <c r="H36" s="36"/>
      <c r="I36" s="36"/>
      <c r="J36" s="36"/>
      <c r="K36" s="36"/>
      <c r="L36" s="36"/>
      <c r="M36" s="36"/>
      <c r="N36" s="36"/>
      <c r="O36" s="36"/>
      <c r="P36" s="36"/>
      <c r="Q36" s="36"/>
      <c r="R36" s="36"/>
    </row>
    <row r="37" spans="1:20" ht="13.5" customHeight="1" x14ac:dyDescent="0.25">
      <c r="A37" s="23"/>
      <c r="B37" s="36"/>
      <c r="C37" s="36"/>
      <c r="D37" s="36"/>
      <c r="E37" s="36"/>
      <c r="F37" s="36"/>
      <c r="G37" s="36"/>
      <c r="H37" s="36"/>
      <c r="I37" s="36"/>
      <c r="J37" s="36"/>
      <c r="K37" s="36"/>
      <c r="L37" s="36"/>
      <c r="M37" s="36"/>
      <c r="N37" s="36"/>
      <c r="O37" s="36"/>
      <c r="P37" s="36"/>
      <c r="Q37" s="36"/>
      <c r="R37" s="36"/>
    </row>
    <row r="38" spans="1:20" ht="16.5" customHeight="1" thickBot="1" x14ac:dyDescent="0.3">
      <c r="A38" s="23"/>
      <c r="B38" s="36"/>
      <c r="C38" s="36"/>
      <c r="D38" s="36"/>
      <c r="E38" s="36"/>
      <c r="F38" s="36"/>
      <c r="G38" s="36"/>
      <c r="H38" s="36"/>
      <c r="I38" s="36"/>
      <c r="J38" s="36"/>
      <c r="K38" s="36"/>
      <c r="L38" s="36"/>
      <c r="M38" s="36"/>
      <c r="N38" s="36"/>
      <c r="O38" s="36"/>
      <c r="P38" s="36"/>
      <c r="Q38" s="36"/>
      <c r="R38" s="36"/>
    </row>
    <row r="39" spans="1:20" ht="13.5" customHeight="1" thickBot="1" x14ac:dyDescent="0.3">
      <c r="A39" s="35"/>
      <c r="B39" s="156" t="s">
        <v>60</v>
      </c>
      <c r="C39" s="156"/>
      <c r="D39" s="156"/>
      <c r="E39" s="156"/>
      <c r="F39" s="156"/>
      <c r="G39" s="156"/>
      <c r="H39" s="156"/>
      <c r="I39" s="156"/>
      <c r="J39" s="156"/>
      <c r="K39" s="156"/>
      <c r="L39" s="156"/>
      <c r="M39" s="156"/>
      <c r="N39" s="156"/>
      <c r="O39" s="156"/>
      <c r="P39" s="156"/>
      <c r="Q39" s="156"/>
      <c r="R39" s="156"/>
      <c r="S39" s="72"/>
      <c r="T39" s="116"/>
    </row>
    <row r="40" spans="1:20" ht="13.5" customHeight="1" thickTop="1" thickBot="1" x14ac:dyDescent="0.3">
      <c r="A40" s="19"/>
      <c r="B40" s="77" t="s">
        <v>0</v>
      </c>
      <c r="C40" s="77" t="s">
        <v>1</v>
      </c>
      <c r="D40" s="77" t="s">
        <v>2</v>
      </c>
      <c r="E40" s="77" t="s">
        <v>3</v>
      </c>
      <c r="F40" s="77" t="s">
        <v>4</v>
      </c>
      <c r="G40" s="77" t="s">
        <v>5</v>
      </c>
      <c r="H40" s="77" t="s">
        <v>6</v>
      </c>
      <c r="I40" s="77" t="s">
        <v>7</v>
      </c>
      <c r="J40" s="77" t="s">
        <v>8</v>
      </c>
      <c r="K40" s="77" t="s">
        <v>9</v>
      </c>
      <c r="L40" s="77" t="s">
        <v>69</v>
      </c>
      <c r="M40" s="77" t="s">
        <v>89</v>
      </c>
      <c r="N40" s="77" t="s">
        <v>90</v>
      </c>
      <c r="O40" s="77" t="s">
        <v>94</v>
      </c>
      <c r="P40" s="77" t="s">
        <v>98</v>
      </c>
      <c r="Q40" s="77" t="s">
        <v>101</v>
      </c>
      <c r="R40" s="77" t="s">
        <v>112</v>
      </c>
      <c r="S40" s="77" t="s">
        <v>125</v>
      </c>
      <c r="T40" s="78" t="s">
        <v>126</v>
      </c>
    </row>
    <row r="41" spans="1:20" ht="16.149999999999999" customHeight="1" thickTop="1" x14ac:dyDescent="0.25">
      <c r="A41" s="19" t="s">
        <v>38</v>
      </c>
      <c r="B41" s="36">
        <v>54</v>
      </c>
      <c r="C41" s="36">
        <v>53</v>
      </c>
      <c r="D41" s="36">
        <v>53</v>
      </c>
      <c r="E41" s="36">
        <v>104</v>
      </c>
      <c r="F41" s="36">
        <v>116</v>
      </c>
      <c r="G41" s="36">
        <v>129</v>
      </c>
      <c r="H41" s="36">
        <v>150</v>
      </c>
      <c r="I41" s="36">
        <v>161</v>
      </c>
      <c r="J41" s="36">
        <v>157</v>
      </c>
      <c r="K41" s="36">
        <v>202</v>
      </c>
      <c r="L41" s="36">
        <v>260</v>
      </c>
      <c r="M41" s="36">
        <v>329</v>
      </c>
      <c r="N41" s="36">
        <v>372</v>
      </c>
      <c r="O41" s="36">
        <v>417</v>
      </c>
      <c r="P41" s="36">
        <v>447</v>
      </c>
      <c r="Q41" s="36">
        <v>454</v>
      </c>
      <c r="R41" s="36">
        <v>461</v>
      </c>
      <c r="S41" s="122">
        <f>S5-S20</f>
        <v>480</v>
      </c>
      <c r="T41" s="123">
        <f>T5-T20</f>
        <v>515</v>
      </c>
    </row>
    <row r="42" spans="1:20" ht="16.149999999999999" customHeight="1" x14ac:dyDescent="0.25">
      <c r="A42" s="19" t="s">
        <v>41</v>
      </c>
      <c r="B42" s="36">
        <v>1923</v>
      </c>
      <c r="C42" s="36">
        <v>2001</v>
      </c>
      <c r="D42" s="36">
        <v>2155</v>
      </c>
      <c r="E42" s="36">
        <v>2255</v>
      </c>
      <c r="F42" s="36">
        <v>2227</v>
      </c>
      <c r="G42" s="36">
        <v>2202</v>
      </c>
      <c r="H42" s="36">
        <v>2369</v>
      </c>
      <c r="I42" s="36">
        <v>2825</v>
      </c>
      <c r="J42" s="36">
        <v>3024</v>
      </c>
      <c r="K42" s="36">
        <v>3192</v>
      </c>
      <c r="L42" s="36">
        <v>3312</v>
      </c>
      <c r="M42" s="36">
        <v>3389</v>
      </c>
      <c r="N42" s="36">
        <v>3584</v>
      </c>
      <c r="O42" s="36">
        <v>3933</v>
      </c>
      <c r="P42" s="36">
        <v>4267</v>
      </c>
      <c r="Q42" s="36">
        <v>4853</v>
      </c>
      <c r="R42" s="36">
        <v>5085</v>
      </c>
      <c r="S42" s="122">
        <f t="shared" ref="S42:S52" si="16">S6-S21</f>
        <v>5501</v>
      </c>
      <c r="T42" s="123">
        <f t="shared" ref="T42:T50" si="17">T6-T21</f>
        <v>5893</v>
      </c>
    </row>
    <row r="43" spans="1:20" ht="16.149999999999999" customHeight="1" x14ac:dyDescent="0.25">
      <c r="A43" s="19" t="s">
        <v>42</v>
      </c>
      <c r="B43" s="36">
        <v>591</v>
      </c>
      <c r="C43" s="36">
        <v>586</v>
      </c>
      <c r="D43" s="36">
        <v>636</v>
      </c>
      <c r="E43" s="36">
        <v>648</v>
      </c>
      <c r="F43" s="36">
        <v>691</v>
      </c>
      <c r="G43" s="36">
        <v>780</v>
      </c>
      <c r="H43" s="36">
        <v>882</v>
      </c>
      <c r="I43" s="36">
        <v>1087</v>
      </c>
      <c r="J43" s="36">
        <v>1126</v>
      </c>
      <c r="K43" s="36">
        <v>1205</v>
      </c>
      <c r="L43" s="36">
        <v>1270</v>
      </c>
      <c r="M43" s="36">
        <v>1324</v>
      </c>
      <c r="N43" s="36">
        <v>1458</v>
      </c>
      <c r="O43" s="36">
        <v>1513</v>
      </c>
      <c r="P43" s="36">
        <v>1466</v>
      </c>
      <c r="Q43" s="36">
        <v>1509</v>
      </c>
      <c r="R43" s="36">
        <v>1585</v>
      </c>
      <c r="S43" s="122">
        <f t="shared" si="16"/>
        <v>1597</v>
      </c>
      <c r="T43" s="123">
        <f t="shared" si="17"/>
        <v>1599</v>
      </c>
    </row>
    <row r="44" spans="1:20" ht="16.149999999999999" customHeight="1" x14ac:dyDescent="0.25">
      <c r="A44" s="19" t="s">
        <v>43</v>
      </c>
      <c r="B44" s="36">
        <v>3552</v>
      </c>
      <c r="C44" s="36">
        <v>3593</v>
      </c>
      <c r="D44" s="36">
        <v>3672</v>
      </c>
      <c r="E44" s="36">
        <v>3899</v>
      </c>
      <c r="F44" s="36">
        <v>4174</v>
      </c>
      <c r="G44" s="36">
        <v>4335</v>
      </c>
      <c r="H44" s="36">
        <v>4666</v>
      </c>
      <c r="I44" s="36">
        <v>5511</v>
      </c>
      <c r="J44" s="36">
        <v>5697</v>
      </c>
      <c r="K44" s="36">
        <v>5843</v>
      </c>
      <c r="L44" s="36">
        <v>5869</v>
      </c>
      <c r="M44" s="36">
        <v>5818</v>
      </c>
      <c r="N44" s="36">
        <v>5823</v>
      </c>
      <c r="O44" s="36">
        <v>5696</v>
      </c>
      <c r="P44" s="36">
        <v>5646</v>
      </c>
      <c r="Q44" s="36">
        <v>5622</v>
      </c>
      <c r="R44" s="36">
        <v>5636</v>
      </c>
      <c r="S44" s="122">
        <f t="shared" si="16"/>
        <v>5659</v>
      </c>
      <c r="T44" s="123">
        <f t="shared" si="17"/>
        <v>5621</v>
      </c>
    </row>
    <row r="45" spans="1:20" ht="16.149999999999999" customHeight="1" x14ac:dyDescent="0.25">
      <c r="A45" s="19" t="s">
        <v>44</v>
      </c>
      <c r="B45" s="36">
        <v>9380</v>
      </c>
      <c r="C45" s="36">
        <v>9713</v>
      </c>
      <c r="D45" s="36">
        <v>10164</v>
      </c>
      <c r="E45" s="36">
        <v>10641</v>
      </c>
      <c r="F45" s="36">
        <v>10685</v>
      </c>
      <c r="G45" s="36">
        <v>10595</v>
      </c>
      <c r="H45" s="36">
        <v>11515</v>
      </c>
      <c r="I45" s="36">
        <v>12993</v>
      </c>
      <c r="J45" s="36">
        <v>13842</v>
      </c>
      <c r="K45" s="36">
        <v>14882</v>
      </c>
      <c r="L45" s="36">
        <v>15722</v>
      </c>
      <c r="M45" s="36">
        <v>16165</v>
      </c>
      <c r="N45" s="36">
        <v>17209</v>
      </c>
      <c r="O45" s="36">
        <v>18175</v>
      </c>
      <c r="P45" s="36">
        <v>18758</v>
      </c>
      <c r="Q45" s="36">
        <v>19205</v>
      </c>
      <c r="R45" s="36">
        <v>19788</v>
      </c>
      <c r="S45" s="122">
        <f t="shared" si="16"/>
        <v>20346</v>
      </c>
      <c r="T45" s="123">
        <f t="shared" si="17"/>
        <v>20968</v>
      </c>
    </row>
    <row r="46" spans="1:20" ht="16.149999999999999" customHeight="1" x14ac:dyDescent="0.25">
      <c r="A46" s="19" t="s">
        <v>47</v>
      </c>
      <c r="B46" s="36">
        <v>1842</v>
      </c>
      <c r="C46" s="36">
        <v>1957</v>
      </c>
      <c r="D46" s="36">
        <v>2082</v>
      </c>
      <c r="E46" s="36">
        <v>2149</v>
      </c>
      <c r="F46" s="36">
        <v>2207</v>
      </c>
      <c r="G46" s="36">
        <v>2358</v>
      </c>
      <c r="H46" s="36">
        <v>2422</v>
      </c>
      <c r="I46" s="36">
        <v>2778</v>
      </c>
      <c r="J46" s="36">
        <v>2927</v>
      </c>
      <c r="K46" s="36">
        <v>2960</v>
      </c>
      <c r="L46" s="36">
        <v>3041</v>
      </c>
      <c r="M46" s="36">
        <v>3095</v>
      </c>
      <c r="N46" s="36">
        <v>2989</v>
      </c>
      <c r="O46" s="36">
        <v>2931</v>
      </c>
      <c r="P46" s="36">
        <v>3073</v>
      </c>
      <c r="Q46" s="36">
        <v>3172</v>
      </c>
      <c r="R46" s="36">
        <v>3238</v>
      </c>
      <c r="S46" s="122">
        <f t="shared" si="16"/>
        <v>3280</v>
      </c>
      <c r="T46" s="123">
        <f t="shared" si="17"/>
        <v>3351</v>
      </c>
    </row>
    <row r="47" spans="1:20" ht="16.149999999999999" customHeight="1" x14ac:dyDescent="0.25">
      <c r="A47" s="19" t="s">
        <v>48</v>
      </c>
      <c r="B47" s="36">
        <v>3171</v>
      </c>
      <c r="C47" s="36">
        <v>3821</v>
      </c>
      <c r="D47" s="36">
        <v>4684</v>
      </c>
      <c r="E47" s="36">
        <v>5170</v>
      </c>
      <c r="F47" s="36">
        <v>5314</v>
      </c>
      <c r="G47" s="36">
        <v>5393</v>
      </c>
      <c r="H47" s="36">
        <v>5626</v>
      </c>
      <c r="I47" s="36">
        <v>6344</v>
      </c>
      <c r="J47" s="36">
        <v>6737</v>
      </c>
      <c r="K47" s="36">
        <v>7627</v>
      </c>
      <c r="L47" s="36">
        <v>7932</v>
      </c>
      <c r="M47" s="36">
        <v>8167</v>
      </c>
      <c r="N47" s="36">
        <v>8759</v>
      </c>
      <c r="O47" s="36">
        <v>9383</v>
      </c>
      <c r="P47" s="36">
        <v>9761</v>
      </c>
      <c r="Q47" s="36">
        <v>10012</v>
      </c>
      <c r="R47" s="36">
        <v>10630</v>
      </c>
      <c r="S47" s="122">
        <f t="shared" si="16"/>
        <v>11843</v>
      </c>
      <c r="T47" s="123">
        <f t="shared" si="17"/>
        <v>12622</v>
      </c>
    </row>
    <row r="48" spans="1:20" ht="16.149999999999999" customHeight="1" x14ac:dyDescent="0.25">
      <c r="A48" s="19" t="s">
        <v>45</v>
      </c>
      <c r="B48" s="36">
        <v>3028</v>
      </c>
      <c r="C48" s="36">
        <v>3373</v>
      </c>
      <c r="D48" s="36">
        <v>3771</v>
      </c>
      <c r="E48" s="36">
        <v>4090</v>
      </c>
      <c r="F48" s="36">
        <v>4557</v>
      </c>
      <c r="G48" s="36">
        <v>4987</v>
      </c>
      <c r="H48" s="36">
        <v>5300</v>
      </c>
      <c r="I48" s="36">
        <v>6074</v>
      </c>
      <c r="J48" s="36">
        <v>6421</v>
      </c>
      <c r="K48" s="36">
        <v>6624</v>
      </c>
      <c r="L48" s="36">
        <v>6798</v>
      </c>
      <c r="M48" s="36">
        <v>6988</v>
      </c>
      <c r="N48" s="36">
        <v>7181</v>
      </c>
      <c r="O48" s="36">
        <v>7343</v>
      </c>
      <c r="P48" s="36">
        <v>7468</v>
      </c>
      <c r="Q48" s="36">
        <v>7619</v>
      </c>
      <c r="R48" s="36">
        <v>8025</v>
      </c>
      <c r="S48" s="122">
        <f t="shared" si="16"/>
        <v>8303</v>
      </c>
      <c r="T48" s="123">
        <f t="shared" si="17"/>
        <v>8682</v>
      </c>
    </row>
    <row r="49" spans="1:20" ht="16.149999999999999" customHeight="1" x14ac:dyDescent="0.25">
      <c r="A49" s="19" t="s">
        <v>53</v>
      </c>
      <c r="B49" s="36">
        <v>2855</v>
      </c>
      <c r="C49" s="36">
        <v>3050</v>
      </c>
      <c r="D49" s="36">
        <v>3458</v>
      </c>
      <c r="E49" s="36">
        <v>3878</v>
      </c>
      <c r="F49" s="36">
        <v>3969</v>
      </c>
      <c r="G49" s="36">
        <v>4053</v>
      </c>
      <c r="H49" s="36">
        <v>4260</v>
      </c>
      <c r="I49" s="36">
        <v>4654</v>
      </c>
      <c r="J49" s="36">
        <v>4821</v>
      </c>
      <c r="K49" s="36">
        <v>4706</v>
      </c>
      <c r="L49" s="36">
        <v>4872</v>
      </c>
      <c r="M49" s="36">
        <v>5139</v>
      </c>
      <c r="N49" s="36">
        <v>5202</v>
      </c>
      <c r="O49" s="36">
        <v>5294</v>
      </c>
      <c r="P49" s="36">
        <v>5289</v>
      </c>
      <c r="Q49" s="36">
        <v>5319</v>
      </c>
      <c r="R49" s="36">
        <v>5553</v>
      </c>
      <c r="S49" s="122">
        <f t="shared" si="16"/>
        <v>5934</v>
      </c>
      <c r="T49" s="123">
        <f t="shared" si="17"/>
        <v>6357</v>
      </c>
    </row>
    <row r="50" spans="1:20" ht="16.149999999999999" customHeight="1" x14ac:dyDescent="0.25">
      <c r="A50" s="19" t="s">
        <v>39</v>
      </c>
      <c r="B50" s="36">
        <v>67</v>
      </c>
      <c r="C50" s="36">
        <v>78</v>
      </c>
      <c r="D50" s="36">
        <v>74</v>
      </c>
      <c r="E50" s="36">
        <v>48</v>
      </c>
      <c r="F50" s="36">
        <v>48</v>
      </c>
      <c r="G50" s="36">
        <v>40</v>
      </c>
      <c r="H50" s="36">
        <v>44</v>
      </c>
      <c r="I50" s="36">
        <v>43</v>
      </c>
      <c r="J50" s="36">
        <v>50</v>
      </c>
      <c r="K50" s="36">
        <v>44</v>
      </c>
      <c r="L50" s="36">
        <v>36</v>
      </c>
      <c r="M50" s="36">
        <v>91</v>
      </c>
      <c r="N50" s="36">
        <v>88</v>
      </c>
      <c r="O50" s="36">
        <v>82</v>
      </c>
      <c r="P50" s="36">
        <v>102</v>
      </c>
      <c r="Q50" s="36">
        <v>140</v>
      </c>
      <c r="R50" s="36">
        <v>153</v>
      </c>
      <c r="S50" s="122">
        <f t="shared" si="16"/>
        <v>377</v>
      </c>
      <c r="T50" s="123">
        <f t="shared" si="17"/>
        <v>411</v>
      </c>
    </row>
    <row r="51" spans="1:20" ht="13.5" customHeight="1" x14ac:dyDescent="0.25">
      <c r="A51" s="19"/>
      <c r="B51" s="36"/>
      <c r="C51" s="36"/>
      <c r="D51" s="36"/>
      <c r="E51" s="36"/>
      <c r="F51" s="36"/>
      <c r="G51" s="20"/>
      <c r="H51" s="20"/>
      <c r="I51" s="20"/>
      <c r="J51" s="20"/>
      <c r="K51" s="20"/>
      <c r="L51" s="20"/>
      <c r="M51" s="20"/>
      <c r="N51" s="20"/>
      <c r="O51" s="20"/>
      <c r="P51" s="20"/>
      <c r="Q51" s="20"/>
      <c r="R51" s="20"/>
      <c r="S51" s="122"/>
      <c r="T51" s="123"/>
    </row>
    <row r="52" spans="1:20" ht="13.5" customHeight="1" thickBot="1" x14ac:dyDescent="0.3">
      <c r="A52" s="21" t="s">
        <v>11</v>
      </c>
      <c r="B52" s="37">
        <f>SUM(B41:B50)</f>
        <v>26463</v>
      </c>
      <c r="C52" s="37">
        <f t="shared" ref="C52:R52" si="18">SUM(C41:C50)</f>
        <v>28225</v>
      </c>
      <c r="D52" s="37">
        <f t="shared" si="18"/>
        <v>30749</v>
      </c>
      <c r="E52" s="37">
        <f t="shared" si="18"/>
        <v>32882</v>
      </c>
      <c r="F52" s="37">
        <f t="shared" si="18"/>
        <v>33988</v>
      </c>
      <c r="G52" s="37">
        <f t="shared" si="18"/>
        <v>34872</v>
      </c>
      <c r="H52" s="37">
        <f t="shared" si="18"/>
        <v>37234</v>
      </c>
      <c r="I52" s="37">
        <f t="shared" si="18"/>
        <v>42470</v>
      </c>
      <c r="J52" s="37">
        <f t="shared" si="18"/>
        <v>44802</v>
      </c>
      <c r="K52" s="37">
        <f t="shared" si="18"/>
        <v>47285</v>
      </c>
      <c r="L52" s="37">
        <f t="shared" si="18"/>
        <v>49112</v>
      </c>
      <c r="M52" s="37">
        <f t="shared" si="18"/>
        <v>50505</v>
      </c>
      <c r="N52" s="37">
        <f t="shared" si="18"/>
        <v>52665</v>
      </c>
      <c r="O52" s="37">
        <f t="shared" si="18"/>
        <v>54767</v>
      </c>
      <c r="P52" s="37">
        <f t="shared" ref="P52:Q52" si="19">SUM(P41:P50)</f>
        <v>56277</v>
      </c>
      <c r="Q52" s="37">
        <f t="shared" si="19"/>
        <v>57905</v>
      </c>
      <c r="R52" s="37">
        <f t="shared" si="18"/>
        <v>60154</v>
      </c>
      <c r="S52" s="124">
        <f t="shared" si="16"/>
        <v>63320</v>
      </c>
      <c r="T52" s="125">
        <f t="shared" ref="T52" si="20">T16-T31</f>
        <v>66019</v>
      </c>
    </row>
    <row r="53" spans="1:20" x14ac:dyDescent="0.25">
      <c r="A53" s="34"/>
      <c r="B53" s="34"/>
      <c r="C53" s="34"/>
      <c r="D53" s="34"/>
      <c r="E53" s="34"/>
      <c r="F53" s="34"/>
      <c r="G53" s="34"/>
      <c r="H53" s="34"/>
      <c r="I53" s="34"/>
      <c r="J53" s="34"/>
      <c r="K53" s="34"/>
      <c r="L53" s="34"/>
      <c r="M53" s="34"/>
      <c r="N53" s="34"/>
      <c r="O53" s="34"/>
      <c r="P53" s="34"/>
      <c r="Q53" s="34"/>
      <c r="R53" s="115"/>
    </row>
    <row r="54" spans="1:20" x14ac:dyDescent="0.25">
      <c r="A54" s="13" t="s">
        <v>127</v>
      </c>
      <c r="B54" s="22"/>
      <c r="C54" s="22"/>
      <c r="D54" s="22"/>
      <c r="E54" s="22"/>
      <c r="F54" s="22"/>
      <c r="G54" s="22"/>
      <c r="H54" s="22"/>
      <c r="I54" s="22"/>
      <c r="J54" s="22"/>
      <c r="K54" s="22"/>
      <c r="L54" s="22"/>
      <c r="M54" s="22"/>
      <c r="N54" s="22"/>
      <c r="O54" s="22"/>
      <c r="P54" s="22"/>
      <c r="Q54" s="22"/>
      <c r="R54" s="22"/>
    </row>
    <row r="55" spans="1:20" ht="9" customHeight="1" x14ac:dyDescent="0.25">
      <c r="A55" s="25"/>
      <c r="B55" s="22"/>
      <c r="C55" s="22"/>
      <c r="D55" s="22"/>
      <c r="E55" s="22"/>
      <c r="F55" s="22"/>
      <c r="G55" s="22"/>
      <c r="H55" s="22"/>
      <c r="I55" s="22"/>
      <c r="J55" s="22"/>
      <c r="K55" s="22"/>
      <c r="L55" s="22"/>
      <c r="M55" s="22"/>
      <c r="N55" s="22"/>
      <c r="O55" s="22"/>
      <c r="P55" s="22"/>
      <c r="Q55" s="22"/>
      <c r="R55" s="22"/>
    </row>
    <row r="56" spans="1:20" x14ac:dyDescent="0.25">
      <c r="A56" s="24" t="s">
        <v>56</v>
      </c>
      <c r="B56" s="22"/>
      <c r="C56" s="22"/>
      <c r="D56" s="22"/>
      <c r="E56" s="22"/>
      <c r="F56" s="22"/>
      <c r="G56" s="22"/>
      <c r="H56" s="22"/>
      <c r="I56" s="22"/>
      <c r="J56" s="22"/>
      <c r="K56" s="22"/>
      <c r="L56" s="22"/>
      <c r="M56" s="22"/>
      <c r="N56" s="22"/>
      <c r="O56" s="22"/>
      <c r="P56" s="22"/>
      <c r="Q56" s="22"/>
      <c r="R56" s="22"/>
    </row>
    <row r="57" spans="1:20" x14ac:dyDescent="0.25">
      <c r="A57" s="48" t="s">
        <v>70</v>
      </c>
      <c r="B57" s="48"/>
      <c r="C57" s="48"/>
      <c r="D57" s="48"/>
      <c r="E57" s="48"/>
      <c r="F57" s="84"/>
      <c r="G57" s="48"/>
      <c r="H57" s="48"/>
      <c r="I57" s="48"/>
      <c r="J57" s="48"/>
      <c r="K57" s="48"/>
      <c r="L57" s="48"/>
      <c r="M57" s="48"/>
      <c r="N57" s="84"/>
      <c r="O57" s="84"/>
      <c r="P57" s="84"/>
      <c r="Q57" s="84"/>
      <c r="R57" s="56"/>
    </row>
    <row r="58" spans="1:20" ht="34.15" customHeight="1" x14ac:dyDescent="0.25">
      <c r="A58" s="154" t="s">
        <v>129</v>
      </c>
      <c r="B58" s="154"/>
      <c r="C58" s="154"/>
      <c r="D58" s="154"/>
      <c r="E58" s="154"/>
      <c r="F58" s="154"/>
      <c r="G58" s="154"/>
      <c r="H58" s="154"/>
      <c r="I58" s="154"/>
      <c r="J58" s="154"/>
      <c r="K58" s="154"/>
      <c r="L58" s="154"/>
      <c r="M58" s="154"/>
      <c r="N58" s="154"/>
      <c r="O58" s="154"/>
      <c r="P58" s="154"/>
      <c r="Q58" s="154"/>
      <c r="R58" s="154"/>
      <c r="S58" s="47"/>
    </row>
    <row r="59" spans="1:20" ht="32.450000000000003" customHeight="1" x14ac:dyDescent="0.25">
      <c r="A59" s="155" t="s">
        <v>130</v>
      </c>
      <c r="B59" s="155"/>
      <c r="C59" s="155"/>
      <c r="D59" s="155"/>
      <c r="E59" s="155"/>
      <c r="F59" s="155"/>
      <c r="G59" s="155"/>
      <c r="H59" s="155"/>
      <c r="I59" s="155"/>
      <c r="J59" s="155"/>
      <c r="K59" s="155"/>
      <c r="L59" s="155"/>
      <c r="M59" s="155"/>
      <c r="N59" s="155"/>
      <c r="O59" s="155"/>
      <c r="P59" s="155"/>
      <c r="Q59" s="155"/>
      <c r="R59" s="155"/>
      <c r="S59" s="49"/>
    </row>
    <row r="60" spans="1:20" ht="31.5" customHeight="1" x14ac:dyDescent="0.25">
      <c r="A60" s="154" t="s">
        <v>82</v>
      </c>
      <c r="B60" s="154"/>
      <c r="C60" s="154"/>
      <c r="D60" s="154"/>
      <c r="E60" s="154"/>
      <c r="F60" s="154"/>
      <c r="G60" s="154"/>
      <c r="H60" s="154"/>
      <c r="I60" s="154"/>
      <c r="J60" s="154"/>
      <c r="K60" s="154"/>
      <c r="L60" s="154"/>
      <c r="M60" s="154"/>
      <c r="N60" s="154"/>
      <c r="O60" s="154"/>
      <c r="P60" s="154"/>
      <c r="Q60" s="154"/>
      <c r="R60" s="154"/>
      <c r="S60" s="47"/>
    </row>
    <row r="61" spans="1:20" ht="45" customHeight="1" x14ac:dyDescent="0.25">
      <c r="A61" s="136" t="s">
        <v>108</v>
      </c>
      <c r="B61" s="136"/>
      <c r="C61" s="136"/>
      <c r="D61" s="136"/>
      <c r="E61" s="136"/>
      <c r="F61" s="136"/>
      <c r="G61" s="136"/>
      <c r="H61" s="136"/>
      <c r="I61" s="136"/>
      <c r="J61" s="136"/>
      <c r="K61" s="136"/>
      <c r="L61" s="136"/>
      <c r="M61" s="136"/>
      <c r="N61" s="136"/>
      <c r="O61" s="136"/>
      <c r="P61" s="136"/>
      <c r="Q61" s="136"/>
      <c r="R61" s="136"/>
      <c r="S61" s="47"/>
    </row>
    <row r="62" spans="1:20" ht="30" customHeight="1" x14ac:dyDescent="0.25">
      <c r="A62" s="154" t="s">
        <v>88</v>
      </c>
      <c r="B62" s="154"/>
      <c r="C62" s="154"/>
      <c r="D62" s="154"/>
      <c r="E62" s="154"/>
      <c r="F62" s="154"/>
      <c r="G62" s="154"/>
      <c r="H62" s="154"/>
      <c r="I62" s="154"/>
      <c r="J62" s="154"/>
      <c r="K62" s="154"/>
      <c r="L62" s="154"/>
      <c r="M62" s="154"/>
      <c r="N62" s="154"/>
      <c r="O62" s="154"/>
      <c r="P62" s="154"/>
      <c r="Q62" s="154"/>
      <c r="R62" s="154"/>
      <c r="S62" s="47"/>
    </row>
    <row r="63" spans="1:20" ht="30.6" customHeight="1" x14ac:dyDescent="0.25">
      <c r="A63" s="136" t="s">
        <v>97</v>
      </c>
      <c r="B63" s="136"/>
      <c r="C63" s="136"/>
      <c r="D63" s="136"/>
      <c r="E63" s="136"/>
      <c r="F63" s="136"/>
      <c r="G63" s="136"/>
      <c r="H63" s="136"/>
      <c r="I63" s="136"/>
      <c r="J63" s="136"/>
      <c r="K63" s="136"/>
      <c r="L63" s="136"/>
      <c r="M63" s="136"/>
      <c r="N63" s="136"/>
      <c r="O63" s="136"/>
      <c r="P63" s="136"/>
      <c r="Q63" s="136"/>
      <c r="R63" s="136"/>
      <c r="S63" s="83"/>
    </row>
  </sheetData>
  <mergeCells count="9">
    <mergeCell ref="A63:R63"/>
    <mergeCell ref="B39:R39"/>
    <mergeCell ref="B18:R18"/>
    <mergeCell ref="B3:R3"/>
    <mergeCell ref="A58:R58"/>
    <mergeCell ref="A59:R59"/>
    <mergeCell ref="A60:R60"/>
    <mergeCell ref="A61:R61"/>
    <mergeCell ref="A62:R62"/>
  </mergeCells>
  <pageMargins left="0.59055118110236204" right="0.59055118110236204" top="0.74803149606299202" bottom="0.74803149606299202" header="0.31496062992126" footer="0.31496062992126"/>
  <pageSetup scale="73" fitToHeight="2" orientation="landscape" r:id="rId1"/>
  <rowBreaks count="1" manualBreakCount="1">
    <brk id="37" max="16"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O33"/>
  <sheetViews>
    <sheetView zoomScaleNormal="100" workbookViewId="0">
      <selection activeCell="A29" sqref="A29:J29"/>
    </sheetView>
  </sheetViews>
  <sheetFormatPr defaultRowHeight="15" x14ac:dyDescent="0.25"/>
  <cols>
    <col min="1" max="1" width="9.7109375" customWidth="1"/>
    <col min="2" max="7" width="14.7109375" customWidth="1"/>
    <col min="254" max="254" width="14.5703125" customWidth="1"/>
    <col min="255" max="260" width="15" customWidth="1"/>
    <col min="510" max="510" width="14.5703125" customWidth="1"/>
    <col min="511" max="516" width="15" customWidth="1"/>
    <col min="766" max="766" width="14.5703125" customWidth="1"/>
    <col min="767" max="772" width="15" customWidth="1"/>
    <col min="1022" max="1022" width="14.5703125" customWidth="1"/>
    <col min="1023" max="1028" width="15" customWidth="1"/>
    <col min="1278" max="1278" width="14.5703125" customWidth="1"/>
    <col min="1279" max="1284" width="15" customWidth="1"/>
    <col min="1534" max="1534" width="14.5703125" customWidth="1"/>
    <col min="1535" max="1540" width="15" customWidth="1"/>
    <col min="1790" max="1790" width="14.5703125" customWidth="1"/>
    <col min="1791" max="1796" width="15" customWidth="1"/>
    <col min="2046" max="2046" width="14.5703125" customWidth="1"/>
    <col min="2047" max="2052" width="15" customWidth="1"/>
    <col min="2302" max="2302" width="14.5703125" customWidth="1"/>
    <col min="2303" max="2308" width="15" customWidth="1"/>
    <col min="2558" max="2558" width="14.5703125" customWidth="1"/>
    <col min="2559" max="2564" width="15" customWidth="1"/>
    <col min="2814" max="2814" width="14.5703125" customWidth="1"/>
    <col min="2815" max="2820" width="15" customWidth="1"/>
    <col min="3070" max="3070" width="14.5703125" customWidth="1"/>
    <col min="3071" max="3076" width="15" customWidth="1"/>
    <col min="3326" max="3326" width="14.5703125" customWidth="1"/>
    <col min="3327" max="3332" width="15" customWidth="1"/>
    <col min="3582" max="3582" width="14.5703125" customWidth="1"/>
    <col min="3583" max="3588" width="15" customWidth="1"/>
    <col min="3838" max="3838" width="14.5703125" customWidth="1"/>
    <col min="3839" max="3844" width="15" customWidth="1"/>
    <col min="4094" max="4094" width="14.5703125" customWidth="1"/>
    <col min="4095" max="4100" width="15" customWidth="1"/>
    <col min="4350" max="4350" width="14.5703125" customWidth="1"/>
    <col min="4351" max="4356" width="15" customWidth="1"/>
    <col min="4606" max="4606" width="14.5703125" customWidth="1"/>
    <col min="4607" max="4612" width="15" customWidth="1"/>
    <col min="4862" max="4862" width="14.5703125" customWidth="1"/>
    <col min="4863" max="4868" width="15" customWidth="1"/>
    <col min="5118" max="5118" width="14.5703125" customWidth="1"/>
    <col min="5119" max="5124" width="15" customWidth="1"/>
    <col min="5374" max="5374" width="14.5703125" customWidth="1"/>
    <col min="5375" max="5380" width="15" customWidth="1"/>
    <col min="5630" max="5630" width="14.5703125" customWidth="1"/>
    <col min="5631" max="5636" width="15" customWidth="1"/>
    <col min="5886" max="5886" width="14.5703125" customWidth="1"/>
    <col min="5887" max="5892" width="15" customWidth="1"/>
    <col min="6142" max="6142" width="14.5703125" customWidth="1"/>
    <col min="6143" max="6148" width="15" customWidth="1"/>
    <col min="6398" max="6398" width="14.5703125" customWidth="1"/>
    <col min="6399" max="6404" width="15" customWidth="1"/>
    <col min="6654" max="6654" width="14.5703125" customWidth="1"/>
    <col min="6655" max="6660" width="15" customWidth="1"/>
    <col min="6910" max="6910" width="14.5703125" customWidth="1"/>
    <col min="6911" max="6916" width="15" customWidth="1"/>
    <col min="7166" max="7166" width="14.5703125" customWidth="1"/>
    <col min="7167" max="7172" width="15" customWidth="1"/>
    <col min="7422" max="7422" width="14.5703125" customWidth="1"/>
    <col min="7423" max="7428" width="15" customWidth="1"/>
    <col min="7678" max="7678" width="14.5703125" customWidth="1"/>
    <col min="7679" max="7684" width="15" customWidth="1"/>
    <col min="7934" max="7934" width="14.5703125" customWidth="1"/>
    <col min="7935" max="7940" width="15" customWidth="1"/>
    <col min="8190" max="8190" width="14.5703125" customWidth="1"/>
    <col min="8191" max="8196" width="15" customWidth="1"/>
    <col min="8446" max="8446" width="14.5703125" customWidth="1"/>
    <col min="8447" max="8452" width="15" customWidth="1"/>
    <col min="8702" max="8702" width="14.5703125" customWidth="1"/>
    <col min="8703" max="8708" width="15" customWidth="1"/>
    <col min="8958" max="8958" width="14.5703125" customWidth="1"/>
    <col min="8959" max="8964" width="15" customWidth="1"/>
    <col min="9214" max="9214" width="14.5703125" customWidth="1"/>
    <col min="9215" max="9220" width="15" customWidth="1"/>
    <col min="9470" max="9470" width="14.5703125" customWidth="1"/>
    <col min="9471" max="9476" width="15" customWidth="1"/>
    <col min="9726" max="9726" width="14.5703125" customWidth="1"/>
    <col min="9727" max="9732" width="15" customWidth="1"/>
    <col min="9982" max="9982" width="14.5703125" customWidth="1"/>
    <col min="9983" max="9988" width="15" customWidth="1"/>
    <col min="10238" max="10238" width="14.5703125" customWidth="1"/>
    <col min="10239" max="10244" width="15" customWidth="1"/>
    <col min="10494" max="10494" width="14.5703125" customWidth="1"/>
    <col min="10495" max="10500" width="15" customWidth="1"/>
    <col min="10750" max="10750" width="14.5703125" customWidth="1"/>
    <col min="10751" max="10756" width="15" customWidth="1"/>
    <col min="11006" max="11006" width="14.5703125" customWidth="1"/>
    <col min="11007" max="11012" width="15" customWidth="1"/>
    <col min="11262" max="11262" width="14.5703125" customWidth="1"/>
    <col min="11263" max="11268" width="15" customWidth="1"/>
    <col min="11518" max="11518" width="14.5703125" customWidth="1"/>
    <col min="11519" max="11524" width="15" customWidth="1"/>
    <col min="11774" max="11774" width="14.5703125" customWidth="1"/>
    <col min="11775" max="11780" width="15" customWidth="1"/>
    <col min="12030" max="12030" width="14.5703125" customWidth="1"/>
    <col min="12031" max="12036" width="15" customWidth="1"/>
    <col min="12286" max="12286" width="14.5703125" customWidth="1"/>
    <col min="12287" max="12292" width="15" customWidth="1"/>
    <col min="12542" max="12542" width="14.5703125" customWidth="1"/>
    <col min="12543" max="12548" width="15" customWidth="1"/>
    <col min="12798" max="12798" width="14.5703125" customWidth="1"/>
    <col min="12799" max="12804" width="15" customWidth="1"/>
    <col min="13054" max="13054" width="14.5703125" customWidth="1"/>
    <col min="13055" max="13060" width="15" customWidth="1"/>
    <col min="13310" max="13310" width="14.5703125" customWidth="1"/>
    <col min="13311" max="13316" width="15" customWidth="1"/>
    <col min="13566" max="13566" width="14.5703125" customWidth="1"/>
    <col min="13567" max="13572" width="15" customWidth="1"/>
    <col min="13822" max="13822" width="14.5703125" customWidth="1"/>
    <col min="13823" max="13828" width="15" customWidth="1"/>
    <col min="14078" max="14078" width="14.5703125" customWidth="1"/>
    <col min="14079" max="14084" width="15" customWidth="1"/>
    <col min="14334" max="14334" width="14.5703125" customWidth="1"/>
    <col min="14335" max="14340" width="15" customWidth="1"/>
    <col min="14590" max="14590" width="14.5703125" customWidth="1"/>
    <col min="14591" max="14596" width="15" customWidth="1"/>
    <col min="14846" max="14846" width="14.5703125" customWidth="1"/>
    <col min="14847" max="14852" width="15" customWidth="1"/>
    <col min="15102" max="15102" width="14.5703125" customWidth="1"/>
    <col min="15103" max="15108" width="15" customWidth="1"/>
    <col min="15358" max="15358" width="14.5703125" customWidth="1"/>
    <col min="15359" max="15364" width="15" customWidth="1"/>
    <col min="15614" max="15614" width="14.5703125" customWidth="1"/>
    <col min="15615" max="15620" width="15" customWidth="1"/>
    <col min="15870" max="15870" width="14.5703125" customWidth="1"/>
    <col min="15871" max="15876" width="15" customWidth="1"/>
    <col min="16126" max="16126" width="14.5703125" customWidth="1"/>
    <col min="16127" max="16132" width="15" customWidth="1"/>
  </cols>
  <sheetData>
    <row r="1" spans="1:11" ht="14.45" x14ac:dyDescent="0.3">
      <c r="A1" s="3" t="s">
        <v>134</v>
      </c>
    </row>
    <row r="2" spans="1:11" ht="15.75" thickBot="1" x14ac:dyDescent="0.3"/>
    <row r="3" spans="1:11" s="29" customFormat="1" ht="32.25" customHeight="1" thickBot="1" x14ac:dyDescent="0.3">
      <c r="A3" s="26"/>
      <c r="B3" s="157" t="s">
        <v>54</v>
      </c>
      <c r="C3" s="157"/>
      <c r="D3" s="158"/>
      <c r="E3" s="159" t="s">
        <v>55</v>
      </c>
      <c r="F3" s="157"/>
      <c r="G3" s="158"/>
      <c r="H3" s="27"/>
      <c r="I3" s="28"/>
    </row>
    <row r="4" spans="1:11" ht="29.25" thickBot="1" x14ac:dyDescent="0.3">
      <c r="A4" s="6"/>
      <c r="B4" s="79" t="s">
        <v>58</v>
      </c>
      <c r="C4" s="79" t="s">
        <v>60</v>
      </c>
      <c r="D4" s="80" t="s">
        <v>67</v>
      </c>
      <c r="E4" s="79" t="s">
        <v>58</v>
      </c>
      <c r="F4" s="79" t="s">
        <v>60</v>
      </c>
      <c r="G4" s="80" t="s">
        <v>67</v>
      </c>
    </row>
    <row r="5" spans="1:11" ht="16.149999999999999" customHeight="1" thickTop="1" x14ac:dyDescent="0.25">
      <c r="A5" s="7" t="s">
        <v>0</v>
      </c>
      <c r="B5" s="8">
        <v>8445</v>
      </c>
      <c r="C5" s="30">
        <v>3552</v>
      </c>
      <c r="D5" s="9">
        <f>SUM(B5:C5)</f>
        <v>11997</v>
      </c>
      <c r="E5" s="11">
        <v>3.9100000000000003E-2</v>
      </c>
      <c r="F5" s="31">
        <v>0.13420000000000001</v>
      </c>
      <c r="G5" s="53">
        <v>4.9500000000000002E-2</v>
      </c>
      <c r="I5" s="85"/>
      <c r="J5" s="85"/>
      <c r="K5" s="85"/>
    </row>
    <row r="6" spans="1:11" ht="16.149999999999999" customHeight="1" x14ac:dyDescent="0.25">
      <c r="A6" s="7" t="s">
        <v>1</v>
      </c>
      <c r="B6" s="8">
        <v>10674</v>
      </c>
      <c r="C6" s="8">
        <v>4084</v>
      </c>
      <c r="D6" s="9">
        <f t="shared" ref="D6:D18" si="0">SUM(B6:C6)</f>
        <v>14758</v>
      </c>
      <c r="E6" s="11">
        <v>4.7399999999999998E-2</v>
      </c>
      <c r="F6" s="11">
        <v>0.1447</v>
      </c>
      <c r="G6" s="54">
        <v>5.8200000000000002E-2</v>
      </c>
      <c r="I6" s="85"/>
      <c r="J6" s="85"/>
      <c r="K6" s="85"/>
    </row>
    <row r="7" spans="1:11" ht="16.149999999999999" customHeight="1" x14ac:dyDescent="0.25">
      <c r="A7" s="7" t="s">
        <v>2</v>
      </c>
      <c r="B7" s="8">
        <v>13079</v>
      </c>
      <c r="C7" s="8">
        <v>4768</v>
      </c>
      <c r="D7" s="9">
        <f t="shared" si="0"/>
        <v>17847</v>
      </c>
      <c r="E7" s="11">
        <v>5.3600000000000002E-2</v>
      </c>
      <c r="F7" s="11">
        <v>0.15509999999999999</v>
      </c>
      <c r="G7" s="54">
        <v>6.5000000000000002E-2</v>
      </c>
      <c r="I7" s="85"/>
      <c r="J7" s="85"/>
      <c r="K7" s="85"/>
    </row>
    <row r="8" spans="1:11" ht="16.149999999999999" customHeight="1" x14ac:dyDescent="0.25">
      <c r="A8" s="7" t="s">
        <v>3</v>
      </c>
      <c r="B8" s="8">
        <v>15658</v>
      </c>
      <c r="C8" s="8">
        <v>5555</v>
      </c>
      <c r="D8" s="9">
        <f t="shared" si="0"/>
        <v>21213</v>
      </c>
      <c r="E8" s="11">
        <v>5.5899999999999998E-2</v>
      </c>
      <c r="F8" s="11">
        <v>0.16889999999999999</v>
      </c>
      <c r="G8" s="54">
        <v>6.7799999999999999E-2</v>
      </c>
      <c r="I8" s="85"/>
      <c r="J8" s="85"/>
      <c r="K8" s="85"/>
    </row>
    <row r="9" spans="1:11" ht="16.149999999999999" customHeight="1" x14ac:dyDescent="0.25">
      <c r="A9" s="7" t="s">
        <v>4</v>
      </c>
      <c r="B9" s="8">
        <v>17615</v>
      </c>
      <c r="C9" s="8">
        <v>5850</v>
      </c>
      <c r="D9" s="9">
        <f t="shared" si="0"/>
        <v>23465</v>
      </c>
      <c r="E9" s="11">
        <v>5.9400000000000001E-2</v>
      </c>
      <c r="F9" s="11">
        <v>0.1721</v>
      </c>
      <c r="G9" s="54">
        <v>7.0900000000000005E-2</v>
      </c>
      <c r="I9" s="85"/>
      <c r="J9" s="85"/>
      <c r="K9" s="85"/>
    </row>
    <row r="10" spans="1:11" ht="16.149999999999999" customHeight="1" x14ac:dyDescent="0.25">
      <c r="A10" s="7" t="s">
        <v>5</v>
      </c>
      <c r="B10" s="8">
        <v>18826</v>
      </c>
      <c r="C10" s="8">
        <v>6036</v>
      </c>
      <c r="D10" s="9">
        <f t="shared" si="0"/>
        <v>24862</v>
      </c>
      <c r="E10" s="11">
        <v>6.0400000000000002E-2</v>
      </c>
      <c r="F10" s="11">
        <v>0.1731</v>
      </c>
      <c r="G10" s="54">
        <v>7.17E-2</v>
      </c>
      <c r="I10" s="85"/>
      <c r="J10" s="85"/>
      <c r="K10" s="85"/>
    </row>
    <row r="11" spans="1:11" ht="16.149999999999999" customHeight="1" x14ac:dyDescent="0.25">
      <c r="A11" s="7" t="s">
        <v>6</v>
      </c>
      <c r="B11" s="8">
        <v>18551</v>
      </c>
      <c r="C11" s="8">
        <v>6565</v>
      </c>
      <c r="D11" s="9">
        <f t="shared" si="0"/>
        <v>25116</v>
      </c>
      <c r="E11" s="11">
        <v>5.8200000000000002E-2</v>
      </c>
      <c r="F11" s="11">
        <v>0.17630000000000001</v>
      </c>
      <c r="G11" s="54">
        <v>7.0599999999999996E-2</v>
      </c>
      <c r="I11" s="85"/>
      <c r="J11" s="85"/>
      <c r="K11" s="85"/>
    </row>
    <row r="12" spans="1:11" ht="16.149999999999999" customHeight="1" x14ac:dyDescent="0.25">
      <c r="A12" s="7" t="s">
        <v>7</v>
      </c>
      <c r="B12" s="8">
        <v>18747</v>
      </c>
      <c r="C12" s="8">
        <v>6642</v>
      </c>
      <c r="D12" s="9">
        <f t="shared" si="0"/>
        <v>25389</v>
      </c>
      <c r="E12" s="11">
        <v>5.9200000000000003E-2</v>
      </c>
      <c r="F12" s="11">
        <v>0.15640000000000001</v>
      </c>
      <c r="G12" s="54">
        <v>7.0699999999999999E-2</v>
      </c>
      <c r="I12" s="85"/>
      <c r="J12" s="85"/>
      <c r="K12" s="85"/>
    </row>
    <row r="13" spans="1:11" ht="16.149999999999999" customHeight="1" x14ac:dyDescent="0.25">
      <c r="A13" s="7" t="s">
        <v>8</v>
      </c>
      <c r="B13" s="8">
        <v>19531</v>
      </c>
      <c r="C13" s="8">
        <v>6804</v>
      </c>
      <c r="D13" s="9">
        <f t="shared" si="0"/>
        <v>26335</v>
      </c>
      <c r="E13" s="11">
        <v>6.0600000000000001E-2</v>
      </c>
      <c r="F13" s="11">
        <v>0.15190000000000001</v>
      </c>
      <c r="G13" s="54">
        <v>7.17E-2</v>
      </c>
      <c r="I13" s="85"/>
      <c r="J13" s="85"/>
      <c r="K13" s="85"/>
    </row>
    <row r="14" spans="1:11" ht="16.149999999999999" customHeight="1" x14ac:dyDescent="0.25">
      <c r="A14" s="7" t="s">
        <v>9</v>
      </c>
      <c r="B14" s="8">
        <v>20948</v>
      </c>
      <c r="C14" s="8">
        <v>7555</v>
      </c>
      <c r="D14" s="9">
        <f t="shared" si="0"/>
        <v>28503</v>
      </c>
      <c r="E14" s="11">
        <v>6.2199999999999998E-2</v>
      </c>
      <c r="F14" s="11">
        <v>0.1598</v>
      </c>
      <c r="G14" s="54">
        <v>7.4200000000000002E-2</v>
      </c>
      <c r="I14" s="85"/>
      <c r="J14" s="85"/>
      <c r="K14" s="85"/>
    </row>
    <row r="15" spans="1:11" ht="16.149999999999999" customHeight="1" x14ac:dyDescent="0.25">
      <c r="A15" s="7" t="s">
        <v>69</v>
      </c>
      <c r="B15" s="8">
        <v>22652</v>
      </c>
      <c r="C15" s="8">
        <v>8333</v>
      </c>
      <c r="D15" s="9">
        <f t="shared" si="0"/>
        <v>30985</v>
      </c>
      <c r="E15" s="11">
        <v>6.5000000000000002E-2</v>
      </c>
      <c r="F15" s="11">
        <v>0.16969999999999999</v>
      </c>
      <c r="G15" s="54">
        <v>7.7899999999999997E-2</v>
      </c>
      <c r="I15" s="85"/>
      <c r="J15" s="85"/>
      <c r="K15" s="85"/>
    </row>
    <row r="16" spans="1:11" ht="16.149999999999999" customHeight="1" x14ac:dyDescent="0.25">
      <c r="A16" s="57" t="s">
        <v>89</v>
      </c>
      <c r="B16" s="58">
        <v>24932</v>
      </c>
      <c r="C16" s="58">
        <v>9416</v>
      </c>
      <c r="D16" s="9">
        <f t="shared" si="0"/>
        <v>34348</v>
      </c>
      <c r="E16" s="59">
        <v>6.9400000000000003E-2</v>
      </c>
      <c r="F16" s="59">
        <v>0.18640000000000001</v>
      </c>
      <c r="G16" s="54">
        <v>8.3900000000000002E-2</v>
      </c>
      <c r="I16" s="85"/>
      <c r="J16" s="85"/>
      <c r="K16" s="85"/>
    </row>
    <row r="17" spans="1:12" ht="16.149999999999999" customHeight="1" x14ac:dyDescent="0.25">
      <c r="A17" s="57" t="s">
        <v>90</v>
      </c>
      <c r="B17" s="58">
        <f>24807+2861+220+20</f>
        <v>27908</v>
      </c>
      <c r="C17" s="58">
        <f>10213+302+246+9</f>
        <v>10770</v>
      </c>
      <c r="D17" s="9">
        <f t="shared" si="0"/>
        <v>38678</v>
      </c>
      <c r="E17" s="59">
        <f>B17/367298</f>
        <v>7.5981900255378473E-2</v>
      </c>
      <c r="F17" s="59">
        <f>C17/52665</f>
        <v>0.20450014240956993</v>
      </c>
      <c r="G17" s="54">
        <f>D17/419963</f>
        <v>9.2098589637658559E-2</v>
      </c>
      <c r="I17" s="85"/>
      <c r="J17" s="85"/>
      <c r="K17" s="85"/>
    </row>
    <row r="18" spans="1:12" ht="16.149999999999999" customHeight="1" x14ac:dyDescent="0.25">
      <c r="A18" s="57" t="s">
        <v>94</v>
      </c>
      <c r="B18" s="58">
        <v>30925</v>
      </c>
      <c r="C18" s="58">
        <v>12234</v>
      </c>
      <c r="D18" s="9">
        <f t="shared" si="0"/>
        <v>43159</v>
      </c>
      <c r="E18" s="59">
        <f>B18/373171</f>
        <v>8.2870855452326142E-2</v>
      </c>
      <c r="F18" s="59">
        <f>C18/54767</f>
        <v>0.22338269395804042</v>
      </c>
      <c r="G18" s="54">
        <f>D18/427938</f>
        <v>0.10085339465062695</v>
      </c>
      <c r="I18" s="85"/>
      <c r="J18" s="85"/>
      <c r="K18" s="85"/>
    </row>
    <row r="19" spans="1:12" ht="16.149999999999999" customHeight="1" x14ac:dyDescent="0.25">
      <c r="A19" s="57" t="s">
        <v>98</v>
      </c>
      <c r="B19" s="58">
        <v>35279</v>
      </c>
      <c r="C19" s="58">
        <v>13329</v>
      </c>
      <c r="D19" s="9">
        <f t="shared" ref="D19" si="1">SUM(B19:C19)</f>
        <v>48608</v>
      </c>
      <c r="E19" s="59">
        <f>B19/377520</f>
        <v>9.3449353676626407E-2</v>
      </c>
      <c r="F19" s="59">
        <f>C19/56277</f>
        <v>0.23684631376939069</v>
      </c>
      <c r="G19" s="54">
        <f>D19/433797</f>
        <v>0.11205241161188298</v>
      </c>
      <c r="I19" s="85"/>
      <c r="J19" s="85"/>
      <c r="K19" s="85"/>
    </row>
    <row r="20" spans="1:12" ht="16.149999999999999" customHeight="1" x14ac:dyDescent="0.25">
      <c r="A20" s="57" t="s">
        <v>101</v>
      </c>
      <c r="B20" s="58">
        <v>39092</v>
      </c>
      <c r="C20" s="58">
        <v>13993</v>
      </c>
      <c r="D20" s="9">
        <f t="shared" ref="D20" si="2">SUM(B20:C20)</f>
        <v>53085</v>
      </c>
      <c r="E20" s="59">
        <f>B20/382761</f>
        <v>0.10213161738003611</v>
      </c>
      <c r="F20" s="59">
        <f>C20/57905</f>
        <v>0.24165443398670236</v>
      </c>
      <c r="G20" s="54">
        <f>D20/440666</f>
        <v>0.12046538648318682</v>
      </c>
      <c r="I20" s="85"/>
      <c r="J20" s="85"/>
      <c r="K20" s="85"/>
    </row>
    <row r="21" spans="1:12" ht="16.149999999999999" customHeight="1" x14ac:dyDescent="0.25">
      <c r="A21" s="57" t="s">
        <v>112</v>
      </c>
      <c r="B21" s="58">
        <v>43258</v>
      </c>
      <c r="C21" s="58">
        <v>15148</v>
      </c>
      <c r="D21" s="9">
        <f>SUM(B21:C21)</f>
        <v>58406</v>
      </c>
      <c r="E21" s="59">
        <f>B21/390596</f>
        <v>0.11074870198363526</v>
      </c>
      <c r="F21" s="59">
        <f>C21/60154</f>
        <v>0.25182032782524855</v>
      </c>
      <c r="G21" s="54">
        <f>D21/450750</f>
        <v>0.12957515252357182</v>
      </c>
      <c r="I21" s="85"/>
      <c r="J21" s="85"/>
      <c r="K21" s="85"/>
    </row>
    <row r="22" spans="1:12" x14ac:dyDescent="0.25">
      <c r="A22" s="128" t="s">
        <v>118</v>
      </c>
      <c r="B22" s="108">
        <v>48444</v>
      </c>
      <c r="C22" s="108">
        <v>17024</v>
      </c>
      <c r="D22" s="9">
        <f t="shared" ref="D22:D23" si="3">SUM(B22:C22)</f>
        <v>65468</v>
      </c>
      <c r="E22" s="59">
        <f t="shared" ref="E22:E23" si="4">B22/390596</f>
        <v>0.12402584767893168</v>
      </c>
      <c r="F22" s="59">
        <f t="shared" ref="F22:F23" si="5">C22/60154</f>
        <v>0.28300694883133293</v>
      </c>
      <c r="G22" s="54">
        <f t="shared" ref="G22:G23" si="6">D22/450750</f>
        <v>0.14524237382140875</v>
      </c>
    </row>
    <row r="23" spans="1:12" ht="15.75" thickBot="1" x14ac:dyDescent="0.3">
      <c r="A23" s="129" t="s">
        <v>119</v>
      </c>
      <c r="B23" s="127">
        <v>54528</v>
      </c>
      <c r="C23" s="127">
        <v>18528</v>
      </c>
      <c r="D23" s="10">
        <f t="shared" si="3"/>
        <v>73056</v>
      </c>
      <c r="E23" s="126">
        <f t="shared" si="4"/>
        <v>0.13960204405575069</v>
      </c>
      <c r="F23" s="12">
        <f t="shared" si="5"/>
        <v>0.30800944243109352</v>
      </c>
      <c r="G23" s="55">
        <f t="shared" si="6"/>
        <v>0.1620765391014975</v>
      </c>
    </row>
    <row r="24" spans="1:12" x14ac:dyDescent="0.25">
      <c r="A24" s="13" t="s">
        <v>127</v>
      </c>
    </row>
    <row r="25" spans="1:12" x14ac:dyDescent="0.25">
      <c r="A25" s="13"/>
    </row>
    <row r="26" spans="1:12" ht="15" customHeight="1" x14ac:dyDescent="0.25">
      <c r="A26" s="160" t="s">
        <v>52</v>
      </c>
      <c r="B26" s="160"/>
      <c r="C26" s="160"/>
      <c r="D26" s="160"/>
      <c r="E26" s="160"/>
      <c r="F26" s="160"/>
      <c r="G26" s="160"/>
      <c r="H26" s="160"/>
      <c r="I26" s="160"/>
      <c r="J26" s="160"/>
    </row>
    <row r="27" spans="1:12" ht="31.5" customHeight="1" x14ac:dyDescent="0.25">
      <c r="A27" s="155" t="s">
        <v>83</v>
      </c>
      <c r="B27" s="155"/>
      <c r="C27" s="155"/>
      <c r="D27" s="155"/>
      <c r="E27" s="155"/>
      <c r="F27" s="155"/>
      <c r="G27" s="155"/>
      <c r="H27" s="155"/>
      <c r="I27" s="155"/>
      <c r="J27" s="155"/>
      <c r="K27" s="22"/>
    </row>
    <row r="28" spans="1:12" ht="45" customHeight="1" x14ac:dyDescent="0.25">
      <c r="A28" s="154" t="s">
        <v>129</v>
      </c>
      <c r="B28" s="154"/>
      <c r="C28" s="154"/>
      <c r="D28" s="154"/>
      <c r="E28" s="154"/>
      <c r="F28" s="154"/>
      <c r="G28" s="154"/>
      <c r="H28" s="154"/>
      <c r="I28" s="154"/>
      <c r="J28" s="154"/>
      <c r="K28" s="47"/>
      <c r="L28" s="47"/>
    </row>
    <row r="29" spans="1:12" ht="16.5" customHeight="1" x14ac:dyDescent="0.25">
      <c r="A29" s="154" t="s">
        <v>84</v>
      </c>
      <c r="B29" s="154"/>
      <c r="C29" s="154"/>
      <c r="D29" s="154"/>
      <c r="E29" s="154"/>
      <c r="F29" s="154"/>
      <c r="G29" s="154"/>
      <c r="H29" s="154"/>
      <c r="I29" s="154"/>
      <c r="J29" s="154"/>
      <c r="K29" s="47"/>
      <c r="L29" s="47"/>
    </row>
    <row r="30" spans="1:12" ht="30" customHeight="1" x14ac:dyDescent="0.25">
      <c r="A30" s="154" t="s">
        <v>82</v>
      </c>
      <c r="B30" s="154"/>
      <c r="C30" s="154"/>
      <c r="D30" s="154"/>
      <c r="E30" s="154"/>
      <c r="F30" s="154"/>
      <c r="G30" s="154"/>
      <c r="H30" s="154"/>
      <c r="I30" s="154"/>
      <c r="J30" s="154"/>
      <c r="K30" s="47"/>
      <c r="L30" s="47"/>
    </row>
    <row r="31" spans="1:12" ht="60.6" customHeight="1" x14ac:dyDescent="0.25">
      <c r="A31" s="136" t="s">
        <v>108</v>
      </c>
      <c r="B31" s="136"/>
      <c r="C31" s="136"/>
      <c r="D31" s="136"/>
      <c r="E31" s="136"/>
      <c r="F31" s="136"/>
      <c r="G31" s="136"/>
      <c r="H31" s="136"/>
      <c r="I31" s="136"/>
      <c r="J31" s="136"/>
      <c r="K31" s="47"/>
      <c r="L31" s="47"/>
    </row>
    <row r="32" spans="1:12" ht="30" customHeight="1" x14ac:dyDescent="0.25">
      <c r="A32" s="154" t="s">
        <v>88</v>
      </c>
      <c r="B32" s="154"/>
      <c r="C32" s="154"/>
      <c r="D32" s="154"/>
      <c r="E32" s="154"/>
      <c r="F32" s="154"/>
      <c r="G32" s="154"/>
      <c r="H32" s="154"/>
      <c r="I32" s="154"/>
      <c r="J32" s="154"/>
      <c r="K32" s="47"/>
      <c r="L32" s="47"/>
    </row>
    <row r="33" spans="1:15" ht="29.45" customHeight="1" x14ac:dyDescent="0.25">
      <c r="A33" s="136" t="s">
        <v>97</v>
      </c>
      <c r="B33" s="136"/>
      <c r="C33" s="136"/>
      <c r="D33" s="136"/>
      <c r="E33" s="136"/>
      <c r="F33" s="136"/>
      <c r="G33" s="136"/>
      <c r="H33" s="136"/>
      <c r="I33" s="136"/>
      <c r="J33" s="136"/>
      <c r="K33" s="83"/>
      <c r="L33" s="83"/>
      <c r="M33" s="83"/>
      <c r="N33" s="83"/>
      <c r="O33" s="83"/>
    </row>
  </sheetData>
  <mergeCells count="10">
    <mergeCell ref="A33:J33"/>
    <mergeCell ref="A27:J27"/>
    <mergeCell ref="A30:J30"/>
    <mergeCell ref="A31:J31"/>
    <mergeCell ref="A32:J32"/>
    <mergeCell ref="B3:D3"/>
    <mergeCell ref="E3:G3"/>
    <mergeCell ref="A26:J26"/>
    <mergeCell ref="A28:J28"/>
    <mergeCell ref="A29:J29"/>
  </mergeCells>
  <pageMargins left="0.39370078740157499" right="0.39370078740157499" top="0.47244094488188998" bottom="0.47244094488188998" header="0.31496062992126" footer="0.31496062992126"/>
  <pageSetup scale="81"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T61"/>
  <sheetViews>
    <sheetView zoomScaleNormal="100" workbookViewId="0">
      <selection activeCell="A2" sqref="A2"/>
    </sheetView>
  </sheetViews>
  <sheetFormatPr defaultRowHeight="15" x14ac:dyDescent="0.25"/>
  <cols>
    <col min="1" max="1" width="25.85546875" customWidth="1"/>
    <col min="2" max="18" width="8.140625" customWidth="1"/>
    <col min="20" max="20" width="10.28515625" bestFit="1" customWidth="1"/>
    <col min="248" max="248" width="32.85546875" customWidth="1"/>
    <col min="249" max="258" width="10.5703125" bestFit="1" customWidth="1"/>
    <col min="504" max="504" width="32.85546875" customWidth="1"/>
    <col min="505" max="514" width="10.5703125" bestFit="1" customWidth="1"/>
    <col min="760" max="760" width="32.85546875" customWidth="1"/>
    <col min="761" max="770" width="10.5703125" bestFit="1" customWidth="1"/>
    <col min="1016" max="1016" width="32.85546875" customWidth="1"/>
    <col min="1017" max="1026" width="10.5703125" bestFit="1" customWidth="1"/>
    <col min="1272" max="1272" width="32.85546875" customWidth="1"/>
    <col min="1273" max="1282" width="10.5703125" bestFit="1" customWidth="1"/>
    <col min="1528" max="1528" width="32.85546875" customWidth="1"/>
    <col min="1529" max="1538" width="10.5703125" bestFit="1" customWidth="1"/>
    <col min="1784" max="1784" width="32.85546875" customWidth="1"/>
    <col min="1785" max="1794" width="10.5703125" bestFit="1" customWidth="1"/>
    <col min="2040" max="2040" width="32.85546875" customWidth="1"/>
    <col min="2041" max="2050" width="10.5703125" bestFit="1" customWidth="1"/>
    <col min="2296" max="2296" width="32.85546875" customWidth="1"/>
    <col min="2297" max="2306" width="10.5703125" bestFit="1" customWidth="1"/>
    <col min="2552" max="2552" width="32.85546875" customWidth="1"/>
    <col min="2553" max="2562" width="10.5703125" bestFit="1" customWidth="1"/>
    <col min="2808" max="2808" width="32.85546875" customWidth="1"/>
    <col min="2809" max="2818" width="10.5703125" bestFit="1" customWidth="1"/>
    <col min="3064" max="3064" width="32.85546875" customWidth="1"/>
    <col min="3065" max="3074" width="10.5703125" bestFit="1" customWidth="1"/>
    <col min="3320" max="3320" width="32.85546875" customWidth="1"/>
    <col min="3321" max="3330" width="10.5703125" bestFit="1" customWidth="1"/>
    <col min="3576" max="3576" width="32.85546875" customWidth="1"/>
    <col min="3577" max="3586" width="10.5703125" bestFit="1" customWidth="1"/>
    <col min="3832" max="3832" width="32.85546875" customWidth="1"/>
    <col min="3833" max="3842" width="10.5703125" bestFit="1" customWidth="1"/>
    <col min="4088" max="4088" width="32.85546875" customWidth="1"/>
    <col min="4089" max="4098" width="10.5703125" bestFit="1" customWidth="1"/>
    <col min="4344" max="4344" width="32.85546875" customWidth="1"/>
    <col min="4345" max="4354" width="10.5703125" bestFit="1" customWidth="1"/>
    <col min="4600" max="4600" width="32.85546875" customWidth="1"/>
    <col min="4601" max="4610" width="10.5703125" bestFit="1" customWidth="1"/>
    <col min="4856" max="4856" width="32.85546875" customWidth="1"/>
    <col min="4857" max="4866" width="10.5703125" bestFit="1" customWidth="1"/>
    <col min="5112" max="5112" width="32.85546875" customWidth="1"/>
    <col min="5113" max="5122" width="10.5703125" bestFit="1" customWidth="1"/>
    <col min="5368" max="5368" width="32.85546875" customWidth="1"/>
    <col min="5369" max="5378" width="10.5703125" bestFit="1" customWidth="1"/>
    <col min="5624" max="5624" width="32.85546875" customWidth="1"/>
    <col min="5625" max="5634" width="10.5703125" bestFit="1" customWidth="1"/>
    <col min="5880" max="5880" width="32.85546875" customWidth="1"/>
    <col min="5881" max="5890" width="10.5703125" bestFit="1" customWidth="1"/>
    <col min="6136" max="6136" width="32.85546875" customWidth="1"/>
    <col min="6137" max="6146" width="10.5703125" bestFit="1" customWidth="1"/>
    <col min="6392" max="6392" width="32.85546875" customWidth="1"/>
    <col min="6393" max="6402" width="10.5703125" bestFit="1" customWidth="1"/>
    <col min="6648" max="6648" width="32.85546875" customWidth="1"/>
    <col min="6649" max="6658" width="10.5703125" bestFit="1" customWidth="1"/>
    <col min="6904" max="6904" width="32.85546875" customWidth="1"/>
    <col min="6905" max="6914" width="10.5703125" bestFit="1" customWidth="1"/>
    <col min="7160" max="7160" width="32.85546875" customWidth="1"/>
    <col min="7161" max="7170" width="10.5703125" bestFit="1" customWidth="1"/>
    <col min="7416" max="7416" width="32.85546875" customWidth="1"/>
    <col min="7417" max="7426" width="10.5703125" bestFit="1" customWidth="1"/>
    <col min="7672" max="7672" width="32.85546875" customWidth="1"/>
    <col min="7673" max="7682" width="10.5703125" bestFit="1" customWidth="1"/>
    <col min="7928" max="7928" width="32.85546875" customWidth="1"/>
    <col min="7929" max="7938" width="10.5703125" bestFit="1" customWidth="1"/>
    <col min="8184" max="8184" width="32.85546875" customWidth="1"/>
    <col min="8185" max="8194" width="10.5703125" bestFit="1" customWidth="1"/>
    <col min="8440" max="8440" width="32.85546875" customWidth="1"/>
    <col min="8441" max="8450" width="10.5703125" bestFit="1" customWidth="1"/>
    <col min="8696" max="8696" width="32.85546875" customWidth="1"/>
    <col min="8697" max="8706" width="10.5703125" bestFit="1" customWidth="1"/>
    <col min="8952" max="8952" width="32.85546875" customWidth="1"/>
    <col min="8953" max="8962" width="10.5703125" bestFit="1" customWidth="1"/>
    <col min="9208" max="9208" width="32.85546875" customWidth="1"/>
    <col min="9209" max="9218" width="10.5703125" bestFit="1" customWidth="1"/>
    <col min="9464" max="9464" width="32.85546875" customWidth="1"/>
    <col min="9465" max="9474" width="10.5703125" bestFit="1" customWidth="1"/>
    <col min="9720" max="9720" width="32.85546875" customWidth="1"/>
    <col min="9721" max="9730" width="10.5703125" bestFit="1" customWidth="1"/>
    <col min="9976" max="9976" width="32.85546875" customWidth="1"/>
    <col min="9977" max="9986" width="10.5703125" bestFit="1" customWidth="1"/>
    <col min="10232" max="10232" width="32.85546875" customWidth="1"/>
    <col min="10233" max="10242" width="10.5703125" bestFit="1" customWidth="1"/>
    <col min="10488" max="10488" width="32.85546875" customWidth="1"/>
    <col min="10489" max="10498" width="10.5703125" bestFit="1" customWidth="1"/>
    <col min="10744" max="10744" width="32.85546875" customWidth="1"/>
    <col min="10745" max="10754" width="10.5703125" bestFit="1" customWidth="1"/>
    <col min="11000" max="11000" width="32.85546875" customWidth="1"/>
    <col min="11001" max="11010" width="10.5703125" bestFit="1" customWidth="1"/>
    <col min="11256" max="11256" width="32.85546875" customWidth="1"/>
    <col min="11257" max="11266" width="10.5703125" bestFit="1" customWidth="1"/>
    <col min="11512" max="11512" width="32.85546875" customWidth="1"/>
    <col min="11513" max="11522" width="10.5703125" bestFit="1" customWidth="1"/>
    <col min="11768" max="11768" width="32.85546875" customWidth="1"/>
    <col min="11769" max="11778" width="10.5703125" bestFit="1" customWidth="1"/>
    <col min="12024" max="12024" width="32.85546875" customWidth="1"/>
    <col min="12025" max="12034" width="10.5703125" bestFit="1" customWidth="1"/>
    <col min="12280" max="12280" width="32.85546875" customWidth="1"/>
    <col min="12281" max="12290" width="10.5703125" bestFit="1" customWidth="1"/>
    <col min="12536" max="12536" width="32.85546875" customWidth="1"/>
    <col min="12537" max="12546" width="10.5703125" bestFit="1" customWidth="1"/>
    <col min="12792" max="12792" width="32.85546875" customWidth="1"/>
    <col min="12793" max="12802" width="10.5703125" bestFit="1" customWidth="1"/>
    <col min="13048" max="13048" width="32.85546875" customWidth="1"/>
    <col min="13049" max="13058" width="10.5703125" bestFit="1" customWidth="1"/>
    <col min="13304" max="13304" width="32.85546875" customWidth="1"/>
    <col min="13305" max="13314" width="10.5703125" bestFit="1" customWidth="1"/>
    <col min="13560" max="13560" width="32.85546875" customWidth="1"/>
    <col min="13561" max="13570" width="10.5703125" bestFit="1" customWidth="1"/>
    <col min="13816" max="13816" width="32.85546875" customWidth="1"/>
    <col min="13817" max="13826" width="10.5703125" bestFit="1" customWidth="1"/>
    <col min="14072" max="14072" width="32.85546875" customWidth="1"/>
    <col min="14073" max="14082" width="10.5703125" bestFit="1" customWidth="1"/>
    <col min="14328" max="14328" width="32.85546875" customWidth="1"/>
    <col min="14329" max="14338" width="10.5703125" bestFit="1" customWidth="1"/>
    <col min="14584" max="14584" width="32.85546875" customWidth="1"/>
    <col min="14585" max="14594" width="10.5703125" bestFit="1" customWidth="1"/>
    <col min="14840" max="14840" width="32.85546875" customWidth="1"/>
    <col min="14841" max="14850" width="10.5703125" bestFit="1" customWidth="1"/>
    <col min="15096" max="15096" width="32.85546875" customWidth="1"/>
    <col min="15097" max="15106" width="10.5703125" bestFit="1" customWidth="1"/>
    <col min="15352" max="15352" width="32.85546875" customWidth="1"/>
    <col min="15353" max="15362" width="10.5703125" bestFit="1" customWidth="1"/>
    <col min="15608" max="15608" width="32.85546875" customWidth="1"/>
    <col min="15609" max="15618" width="10.5703125" bestFit="1" customWidth="1"/>
    <col min="15864" max="15864" width="32.85546875" customWidth="1"/>
    <col min="15865" max="15874" width="10.5703125" bestFit="1" customWidth="1"/>
    <col min="16120" max="16120" width="32.85546875" customWidth="1"/>
    <col min="16121" max="16130" width="10.5703125" bestFit="1" customWidth="1"/>
  </cols>
  <sheetData>
    <row r="1" spans="1:20" ht="16.5" customHeight="1" x14ac:dyDescent="0.25">
      <c r="A1" s="160" t="s">
        <v>136</v>
      </c>
      <c r="B1" s="160"/>
      <c r="C1" s="160"/>
      <c r="D1" s="160"/>
      <c r="E1" s="160"/>
      <c r="F1" s="160"/>
      <c r="G1" s="160"/>
      <c r="H1" s="160"/>
      <c r="I1" s="160"/>
      <c r="J1" s="160"/>
      <c r="K1" s="160"/>
      <c r="L1" s="160"/>
      <c r="M1" s="160"/>
      <c r="N1" s="160"/>
      <c r="O1" s="160"/>
      <c r="P1" s="160"/>
      <c r="Q1" s="160"/>
      <c r="R1" s="160"/>
    </row>
    <row r="2" spans="1:20" ht="15.75" thickBot="1" x14ac:dyDescent="0.3"/>
    <row r="3" spans="1:20" ht="14.25" customHeight="1" thickBot="1" x14ac:dyDescent="0.3">
      <c r="A3" s="38"/>
      <c r="B3" s="161" t="s">
        <v>67</v>
      </c>
      <c r="C3" s="161"/>
      <c r="D3" s="161"/>
      <c r="E3" s="161"/>
      <c r="F3" s="161"/>
      <c r="G3" s="161"/>
      <c r="H3" s="161"/>
      <c r="I3" s="161"/>
      <c r="J3" s="161"/>
      <c r="K3" s="161"/>
      <c r="L3" s="161"/>
      <c r="M3" s="161"/>
      <c r="N3" s="161"/>
      <c r="O3" s="161"/>
      <c r="P3" s="161"/>
      <c r="Q3" s="161"/>
      <c r="R3" s="161"/>
      <c r="S3" s="72"/>
      <c r="T3" s="116"/>
    </row>
    <row r="4" spans="1:20" ht="14.25" customHeight="1" thickTop="1" thickBot="1" x14ac:dyDescent="0.3">
      <c r="A4" s="39"/>
      <c r="B4" s="81" t="s">
        <v>0</v>
      </c>
      <c r="C4" s="81" t="s">
        <v>1</v>
      </c>
      <c r="D4" s="81" t="s">
        <v>2</v>
      </c>
      <c r="E4" s="81" t="s">
        <v>3</v>
      </c>
      <c r="F4" s="81" t="s">
        <v>4</v>
      </c>
      <c r="G4" s="81" t="s">
        <v>5</v>
      </c>
      <c r="H4" s="81" t="s">
        <v>6</v>
      </c>
      <c r="I4" s="81" t="s">
        <v>7</v>
      </c>
      <c r="J4" s="81" t="s">
        <v>8</v>
      </c>
      <c r="K4" s="81" t="s">
        <v>9</v>
      </c>
      <c r="L4" s="81" t="s">
        <v>69</v>
      </c>
      <c r="M4" s="82" t="s">
        <v>89</v>
      </c>
      <c r="N4" s="82" t="s">
        <v>90</v>
      </c>
      <c r="O4" s="82" t="s">
        <v>94</v>
      </c>
      <c r="P4" s="82" t="s">
        <v>98</v>
      </c>
      <c r="Q4" s="82" t="s">
        <v>101</v>
      </c>
      <c r="R4" s="82" t="s">
        <v>112</v>
      </c>
      <c r="S4" s="77" t="s">
        <v>118</v>
      </c>
      <c r="T4" s="78" t="s">
        <v>119</v>
      </c>
    </row>
    <row r="5" spans="1:20" ht="16.149999999999999" customHeight="1" thickTop="1" x14ac:dyDescent="0.25">
      <c r="A5" s="39" t="s">
        <v>38</v>
      </c>
      <c r="B5" s="40">
        <f>B20+B39</f>
        <v>936</v>
      </c>
      <c r="C5" s="40">
        <f t="shared" ref="C5:T5" si="0">C20+C39</f>
        <v>1137</v>
      </c>
      <c r="D5" s="40">
        <f t="shared" si="0"/>
        <v>1325</v>
      </c>
      <c r="E5" s="40">
        <f t="shared" si="0"/>
        <v>1297</v>
      </c>
      <c r="F5" s="40">
        <f t="shared" si="0"/>
        <v>1392</v>
      </c>
      <c r="G5" s="40">
        <f t="shared" si="0"/>
        <v>1582</v>
      </c>
      <c r="H5" s="40">
        <f t="shared" si="0"/>
        <v>1586</v>
      </c>
      <c r="I5" s="40">
        <f t="shared" si="0"/>
        <v>1440</v>
      </c>
      <c r="J5" s="40">
        <f t="shared" si="0"/>
        <v>1656</v>
      </c>
      <c r="K5" s="40">
        <f t="shared" si="0"/>
        <v>2010</v>
      </c>
      <c r="L5" s="40">
        <f t="shared" si="0"/>
        <v>2231</v>
      </c>
      <c r="M5" s="40">
        <f t="shared" si="0"/>
        <v>2445</v>
      </c>
      <c r="N5" s="40">
        <f t="shared" si="0"/>
        <v>2928</v>
      </c>
      <c r="O5" s="40">
        <f t="shared" si="0"/>
        <v>3367</v>
      </c>
      <c r="P5" s="97">
        <f t="shared" ref="P5:Q5" si="1">P20+P39</f>
        <v>3996</v>
      </c>
      <c r="Q5" s="97">
        <f t="shared" si="1"/>
        <v>4586</v>
      </c>
      <c r="R5" s="97">
        <f t="shared" si="0"/>
        <v>4977</v>
      </c>
      <c r="S5" s="40">
        <f t="shared" si="0"/>
        <v>5886</v>
      </c>
      <c r="T5" s="41">
        <f t="shared" si="0"/>
        <v>6540</v>
      </c>
    </row>
    <row r="6" spans="1:20" ht="16.149999999999999" customHeight="1" x14ac:dyDescent="0.25">
      <c r="A6" s="39" t="s">
        <v>41</v>
      </c>
      <c r="B6" s="40">
        <f t="shared" ref="B6:R14" si="2">B21+B40</f>
        <v>216</v>
      </c>
      <c r="C6" s="40">
        <f t="shared" si="2"/>
        <v>256</v>
      </c>
      <c r="D6" s="40">
        <f t="shared" si="2"/>
        <v>338</v>
      </c>
      <c r="E6" s="40">
        <f t="shared" si="2"/>
        <v>356</v>
      </c>
      <c r="F6" s="40">
        <f t="shared" si="2"/>
        <v>363</v>
      </c>
      <c r="G6" s="40">
        <f t="shared" si="2"/>
        <v>310</v>
      </c>
      <c r="H6" s="40">
        <f t="shared" si="2"/>
        <v>315</v>
      </c>
      <c r="I6" s="40">
        <f t="shared" si="2"/>
        <v>320</v>
      </c>
      <c r="J6" s="40">
        <f t="shared" si="2"/>
        <v>287</v>
      </c>
      <c r="K6" s="40">
        <f t="shared" si="2"/>
        <v>383</v>
      </c>
      <c r="L6" s="40">
        <f t="shared" si="2"/>
        <v>396</v>
      </c>
      <c r="M6" s="40">
        <f t="shared" si="2"/>
        <v>456</v>
      </c>
      <c r="N6" s="40">
        <f t="shared" si="2"/>
        <v>487</v>
      </c>
      <c r="O6" s="40">
        <f t="shared" si="2"/>
        <v>536</v>
      </c>
      <c r="P6" s="40">
        <f t="shared" ref="P6:Q6" si="3">P21+P40</f>
        <v>671</v>
      </c>
      <c r="Q6" s="40">
        <f t="shared" si="3"/>
        <v>742</v>
      </c>
      <c r="R6" s="40">
        <f t="shared" si="2"/>
        <v>816</v>
      </c>
      <c r="S6" s="40">
        <f t="shared" ref="S6:T6" si="4">S21+S40</f>
        <v>976</v>
      </c>
      <c r="T6" s="41">
        <f t="shared" si="4"/>
        <v>1190</v>
      </c>
    </row>
    <row r="7" spans="1:20" ht="16.149999999999999" customHeight="1" x14ac:dyDescent="0.25">
      <c r="A7" s="39" t="s">
        <v>42</v>
      </c>
      <c r="B7" s="40">
        <f t="shared" si="2"/>
        <v>348</v>
      </c>
      <c r="C7" s="40">
        <f t="shared" si="2"/>
        <v>425</v>
      </c>
      <c r="D7" s="40">
        <f t="shared" si="2"/>
        <v>466</v>
      </c>
      <c r="E7" s="40">
        <f t="shared" si="2"/>
        <v>545</v>
      </c>
      <c r="F7" s="40">
        <f t="shared" si="2"/>
        <v>598</v>
      </c>
      <c r="G7" s="40">
        <f t="shared" si="2"/>
        <v>648</v>
      </c>
      <c r="H7" s="40">
        <f t="shared" si="2"/>
        <v>625</v>
      </c>
      <c r="I7" s="40">
        <f t="shared" si="2"/>
        <v>604</v>
      </c>
      <c r="J7" s="40">
        <f t="shared" si="2"/>
        <v>526</v>
      </c>
      <c r="K7" s="40">
        <f t="shared" si="2"/>
        <v>509</v>
      </c>
      <c r="L7" s="40">
        <f t="shared" si="2"/>
        <v>518</v>
      </c>
      <c r="M7" s="40">
        <f t="shared" si="2"/>
        <v>620</v>
      </c>
      <c r="N7" s="40">
        <f t="shared" si="2"/>
        <v>739</v>
      </c>
      <c r="O7" s="40">
        <f t="shared" si="2"/>
        <v>858</v>
      </c>
      <c r="P7" s="40">
        <f t="shared" ref="P7:Q7" si="5">P22+P41</f>
        <v>974</v>
      </c>
      <c r="Q7" s="40">
        <f t="shared" si="5"/>
        <v>1068</v>
      </c>
      <c r="R7" s="40">
        <f t="shared" si="2"/>
        <v>1242</v>
      </c>
      <c r="S7" s="40">
        <f t="shared" ref="S7:T7" si="6">S22+S41</f>
        <v>1544</v>
      </c>
      <c r="T7" s="41">
        <f t="shared" si="6"/>
        <v>1965</v>
      </c>
    </row>
    <row r="8" spans="1:20" ht="16.149999999999999" customHeight="1" x14ac:dyDescent="0.25">
      <c r="A8" s="39" t="s">
        <v>43</v>
      </c>
      <c r="B8" s="40">
        <f t="shared" si="2"/>
        <v>1152</v>
      </c>
      <c r="C8" s="40">
        <f t="shared" si="2"/>
        <v>1289</v>
      </c>
      <c r="D8" s="40">
        <f t="shared" si="2"/>
        <v>1482</v>
      </c>
      <c r="E8" s="40">
        <f t="shared" si="2"/>
        <v>1734</v>
      </c>
      <c r="F8" s="40">
        <f t="shared" si="2"/>
        <v>1860</v>
      </c>
      <c r="G8" s="40">
        <f t="shared" si="2"/>
        <v>1920</v>
      </c>
      <c r="H8" s="40">
        <f t="shared" si="2"/>
        <v>1930</v>
      </c>
      <c r="I8" s="40">
        <f t="shared" si="2"/>
        <v>1987</v>
      </c>
      <c r="J8" s="40">
        <f t="shared" si="2"/>
        <v>1964</v>
      </c>
      <c r="K8" s="40">
        <f t="shared" si="2"/>
        <v>1993</v>
      </c>
      <c r="L8" s="40">
        <f t="shared" si="2"/>
        <v>2012</v>
      </c>
      <c r="M8" s="40">
        <f t="shared" si="2"/>
        <v>1831</v>
      </c>
      <c r="N8" s="40">
        <f t="shared" si="2"/>
        <v>2103</v>
      </c>
      <c r="O8" s="40">
        <f t="shared" si="2"/>
        <v>2188</v>
      </c>
      <c r="P8" s="40">
        <f t="shared" ref="P8:Q8" si="7">P23+P42</f>
        <v>2369</v>
      </c>
      <c r="Q8" s="40">
        <f t="shared" si="7"/>
        <v>2587</v>
      </c>
      <c r="R8" s="40">
        <f t="shared" si="2"/>
        <v>2851</v>
      </c>
      <c r="S8" s="40">
        <f t="shared" ref="S8:T8" si="8">S23+S42</f>
        <v>3265</v>
      </c>
      <c r="T8" s="41">
        <f t="shared" si="8"/>
        <v>3789</v>
      </c>
    </row>
    <row r="9" spans="1:20" ht="16.149999999999999" customHeight="1" x14ac:dyDescent="0.25">
      <c r="A9" s="39" t="s">
        <v>44</v>
      </c>
      <c r="B9" s="40">
        <f t="shared" si="2"/>
        <v>3768</v>
      </c>
      <c r="C9" s="40">
        <f t="shared" si="2"/>
        <v>4699</v>
      </c>
      <c r="D9" s="40">
        <f t="shared" si="2"/>
        <v>6021</v>
      </c>
      <c r="E9" s="40">
        <f t="shared" si="2"/>
        <v>7852</v>
      </c>
      <c r="F9" s="40">
        <f t="shared" si="2"/>
        <v>8946</v>
      </c>
      <c r="G9" s="40">
        <f t="shared" si="2"/>
        <v>9572</v>
      </c>
      <c r="H9" s="40">
        <f t="shared" si="2"/>
        <v>9401</v>
      </c>
      <c r="I9" s="40">
        <f t="shared" si="2"/>
        <v>9451</v>
      </c>
      <c r="J9" s="40">
        <f t="shared" si="2"/>
        <v>9917</v>
      </c>
      <c r="K9" s="40">
        <f t="shared" si="2"/>
        <v>10996</v>
      </c>
      <c r="L9" s="40">
        <f t="shared" si="2"/>
        <v>12239</v>
      </c>
      <c r="M9" s="40">
        <f t="shared" si="2"/>
        <v>13441</v>
      </c>
      <c r="N9" s="40">
        <f t="shared" si="2"/>
        <v>14866</v>
      </c>
      <c r="O9" s="40">
        <f t="shared" si="2"/>
        <v>16479</v>
      </c>
      <c r="P9" s="40">
        <f t="shared" ref="P9:Q9" si="9">P24+P43</f>
        <v>18059</v>
      </c>
      <c r="Q9" s="40">
        <f t="shared" si="9"/>
        <v>19444</v>
      </c>
      <c r="R9" s="40">
        <f t="shared" si="2"/>
        <v>21165</v>
      </c>
      <c r="S9" s="40">
        <f t="shared" ref="S9:T9" si="10">S24+S43</f>
        <v>23036</v>
      </c>
      <c r="T9" s="41">
        <f t="shared" si="10"/>
        <v>25699</v>
      </c>
    </row>
    <row r="10" spans="1:20" ht="16.149999999999999" customHeight="1" x14ac:dyDescent="0.25">
      <c r="A10" s="39" t="s">
        <v>47</v>
      </c>
      <c r="B10" s="40">
        <f t="shared" si="2"/>
        <v>504</v>
      </c>
      <c r="C10" s="40">
        <f t="shared" si="2"/>
        <v>642</v>
      </c>
      <c r="D10" s="40">
        <f t="shared" si="2"/>
        <v>764</v>
      </c>
      <c r="E10" s="40">
        <f t="shared" si="2"/>
        <v>943</v>
      </c>
      <c r="F10" s="40">
        <f t="shared" si="2"/>
        <v>1057</v>
      </c>
      <c r="G10" s="40">
        <f t="shared" si="2"/>
        <v>1219</v>
      </c>
      <c r="H10" s="40">
        <f t="shared" si="2"/>
        <v>1270</v>
      </c>
      <c r="I10" s="40">
        <f t="shared" si="2"/>
        <v>1275</v>
      </c>
      <c r="J10" s="40">
        <f t="shared" si="2"/>
        <v>1283</v>
      </c>
      <c r="K10" s="40">
        <f t="shared" si="2"/>
        <v>1230</v>
      </c>
      <c r="L10" s="40">
        <f t="shared" si="2"/>
        <v>1299</v>
      </c>
      <c r="M10" s="40">
        <f t="shared" si="2"/>
        <v>1347</v>
      </c>
      <c r="N10" s="40">
        <f t="shared" si="2"/>
        <v>1452</v>
      </c>
      <c r="O10" s="40">
        <f t="shared" si="2"/>
        <v>1484</v>
      </c>
      <c r="P10" s="40">
        <f t="shared" ref="P10:Q10" si="11">P25+P44</f>
        <v>1604</v>
      </c>
      <c r="Q10" s="40">
        <f t="shared" si="11"/>
        <v>1791</v>
      </c>
      <c r="R10" s="40">
        <f t="shared" si="2"/>
        <v>2013</v>
      </c>
      <c r="S10" s="40">
        <f t="shared" ref="S10:T10" si="12">S25+S44</f>
        <v>2193</v>
      </c>
      <c r="T10" s="41">
        <f t="shared" si="12"/>
        <v>2455</v>
      </c>
    </row>
    <row r="11" spans="1:20" ht="16.149999999999999" customHeight="1" x14ac:dyDescent="0.25">
      <c r="A11" s="39" t="s">
        <v>48</v>
      </c>
      <c r="B11" s="40">
        <f t="shared" si="2"/>
        <v>1708</v>
      </c>
      <c r="C11" s="40">
        <f t="shared" si="2"/>
        <v>2237</v>
      </c>
      <c r="D11" s="40">
        <f t="shared" si="2"/>
        <v>2718</v>
      </c>
      <c r="E11" s="40">
        <f t="shared" si="2"/>
        <v>3081</v>
      </c>
      <c r="F11" s="40">
        <f t="shared" si="2"/>
        <v>3428</v>
      </c>
      <c r="G11" s="40">
        <f t="shared" si="2"/>
        <v>3627</v>
      </c>
      <c r="H11" s="40">
        <f t="shared" si="2"/>
        <v>3825</v>
      </c>
      <c r="I11" s="40">
        <f t="shared" si="2"/>
        <v>4059</v>
      </c>
      <c r="J11" s="40">
        <f t="shared" si="2"/>
        <v>4430</v>
      </c>
      <c r="K11" s="40">
        <f t="shared" si="2"/>
        <v>5110</v>
      </c>
      <c r="L11" s="40">
        <f t="shared" si="2"/>
        <v>5700</v>
      </c>
      <c r="M11" s="40">
        <f t="shared" si="2"/>
        <v>6682</v>
      </c>
      <c r="N11" s="40">
        <f t="shared" si="2"/>
        <v>7850</v>
      </c>
      <c r="O11" s="40">
        <f t="shared" si="2"/>
        <v>9003</v>
      </c>
      <c r="P11" s="40">
        <f t="shared" ref="P11:Q11" si="13">P26+P45</f>
        <v>10263</v>
      </c>
      <c r="Q11" s="40">
        <f t="shared" si="13"/>
        <v>11050</v>
      </c>
      <c r="R11" s="40">
        <f t="shared" si="2"/>
        <v>11860</v>
      </c>
      <c r="S11" s="40">
        <f t="shared" ref="S11:T11" si="14">S26+S45</f>
        <v>13118</v>
      </c>
      <c r="T11" s="41">
        <f t="shared" si="14"/>
        <v>13940</v>
      </c>
    </row>
    <row r="12" spans="1:20" ht="16.149999999999999" customHeight="1" x14ac:dyDescent="0.25">
      <c r="A12" s="39" t="s">
        <v>45</v>
      </c>
      <c r="B12" s="40">
        <f t="shared" si="2"/>
        <v>972</v>
      </c>
      <c r="C12" s="40">
        <f t="shared" si="2"/>
        <v>1132</v>
      </c>
      <c r="D12" s="40">
        <f t="shared" si="2"/>
        <v>1277</v>
      </c>
      <c r="E12" s="40">
        <f t="shared" si="2"/>
        <v>1488</v>
      </c>
      <c r="F12" s="40">
        <f t="shared" si="2"/>
        <v>1655</v>
      </c>
      <c r="G12" s="40">
        <f t="shared" si="2"/>
        <v>1837</v>
      </c>
      <c r="H12" s="40">
        <f t="shared" si="2"/>
        <v>1861</v>
      </c>
      <c r="I12" s="40">
        <f t="shared" si="2"/>
        <v>1938</v>
      </c>
      <c r="J12" s="40">
        <f t="shared" si="2"/>
        <v>1872</v>
      </c>
      <c r="K12" s="40">
        <f t="shared" si="2"/>
        <v>1849</v>
      </c>
      <c r="L12" s="40">
        <f t="shared" si="2"/>
        <v>1821</v>
      </c>
      <c r="M12" s="40">
        <f t="shared" si="2"/>
        <v>1995</v>
      </c>
      <c r="N12" s="40">
        <f t="shared" si="2"/>
        <v>1982</v>
      </c>
      <c r="O12" s="40">
        <f t="shared" si="2"/>
        <v>2103</v>
      </c>
      <c r="P12" s="40">
        <f t="shared" ref="P12:Q12" si="15">P27+P46</f>
        <v>2258</v>
      </c>
      <c r="Q12" s="40">
        <f t="shared" si="15"/>
        <v>2371</v>
      </c>
      <c r="R12" s="40">
        <f t="shared" si="2"/>
        <v>2617</v>
      </c>
      <c r="S12" s="40">
        <f t="shared" ref="S12:T12" si="16">S27+S46</f>
        <v>2755</v>
      </c>
      <c r="T12" s="41">
        <f t="shared" si="16"/>
        <v>2958</v>
      </c>
    </row>
    <row r="13" spans="1:20" ht="16.149999999999999" customHeight="1" x14ac:dyDescent="0.25">
      <c r="A13" s="39" t="s">
        <v>49</v>
      </c>
      <c r="B13" s="40">
        <f t="shared" si="2"/>
        <v>1743</v>
      </c>
      <c r="C13" s="40">
        <f t="shared" si="2"/>
        <v>2392</v>
      </c>
      <c r="D13" s="40">
        <f t="shared" si="2"/>
        <v>2846</v>
      </c>
      <c r="E13" s="40">
        <f t="shared" si="2"/>
        <v>3282</v>
      </c>
      <c r="F13" s="40">
        <f t="shared" si="2"/>
        <v>3378</v>
      </c>
      <c r="G13" s="40">
        <f t="shared" si="2"/>
        <v>3345</v>
      </c>
      <c r="H13" s="40">
        <f t="shared" si="2"/>
        <v>3384</v>
      </c>
      <c r="I13" s="40">
        <f t="shared" si="2"/>
        <v>3347</v>
      </c>
      <c r="J13" s="40">
        <f t="shared" si="2"/>
        <v>3438</v>
      </c>
      <c r="K13" s="40">
        <f t="shared" si="2"/>
        <v>3643</v>
      </c>
      <c r="L13" s="40">
        <f t="shared" si="2"/>
        <v>3937</v>
      </c>
      <c r="M13" s="40">
        <f t="shared" si="2"/>
        <v>4462</v>
      </c>
      <c r="N13" s="40">
        <f t="shared" si="2"/>
        <v>5072</v>
      </c>
      <c r="O13" s="40">
        <f t="shared" si="2"/>
        <v>5711</v>
      </c>
      <c r="P13" s="40">
        <f t="shared" ref="P13:Q13" si="17">P28+P47</f>
        <v>6726</v>
      </c>
      <c r="Q13" s="40">
        <f t="shared" si="17"/>
        <v>7978</v>
      </c>
      <c r="R13" s="40">
        <f t="shared" si="2"/>
        <v>9492</v>
      </c>
      <c r="S13" s="40">
        <f t="shared" ref="S13:T13" si="18">S28+S47</f>
        <v>11144</v>
      </c>
      <c r="T13" s="41">
        <f t="shared" si="18"/>
        <v>12838</v>
      </c>
    </row>
    <row r="14" spans="1:20" ht="16.149999999999999" customHeight="1" x14ac:dyDescent="0.25">
      <c r="A14" s="39" t="s">
        <v>46</v>
      </c>
      <c r="B14" s="40">
        <f t="shared" si="2"/>
        <v>650</v>
      </c>
      <c r="C14" s="40">
        <f t="shared" si="2"/>
        <v>549</v>
      </c>
      <c r="D14" s="40">
        <f t="shared" si="2"/>
        <v>610</v>
      </c>
      <c r="E14" s="40">
        <f t="shared" si="2"/>
        <v>635</v>
      </c>
      <c r="F14" s="40">
        <f t="shared" si="2"/>
        <v>788</v>
      </c>
      <c r="G14" s="40">
        <f t="shared" si="2"/>
        <v>802</v>
      </c>
      <c r="H14" s="40">
        <f t="shared" si="2"/>
        <v>919</v>
      </c>
      <c r="I14" s="40">
        <f t="shared" si="2"/>
        <v>968</v>
      </c>
      <c r="J14" s="40">
        <f t="shared" si="2"/>
        <v>962</v>
      </c>
      <c r="K14" s="40">
        <f t="shared" si="2"/>
        <v>780</v>
      </c>
      <c r="L14" s="40">
        <f t="shared" si="2"/>
        <v>832</v>
      </c>
      <c r="M14" s="40">
        <f t="shared" si="2"/>
        <v>1069</v>
      </c>
      <c r="N14" s="40">
        <f t="shared" si="2"/>
        <v>1199</v>
      </c>
      <c r="O14" s="40">
        <f t="shared" si="2"/>
        <v>1430</v>
      </c>
      <c r="P14" s="40">
        <f t="shared" ref="P14:Q14" si="19">P29+P48</f>
        <v>1688</v>
      </c>
      <c r="Q14" s="40">
        <f t="shared" si="19"/>
        <v>1468</v>
      </c>
      <c r="R14" s="40">
        <f t="shared" si="2"/>
        <v>1373</v>
      </c>
      <c r="S14" s="40">
        <f t="shared" ref="S14:T14" si="20">S29+S48</f>
        <v>1551</v>
      </c>
      <c r="T14" s="41">
        <f t="shared" si="20"/>
        <v>1736</v>
      </c>
    </row>
    <row r="15" spans="1:20" ht="14.25" customHeight="1" x14ac:dyDescent="0.25">
      <c r="A15" s="39"/>
      <c r="B15" s="40"/>
      <c r="C15" s="40"/>
      <c r="D15" s="40"/>
      <c r="E15" s="40"/>
      <c r="F15" s="40"/>
      <c r="G15" s="40"/>
      <c r="H15" s="40"/>
      <c r="I15" s="40"/>
      <c r="J15" s="40"/>
      <c r="K15" s="40"/>
      <c r="L15" s="40"/>
      <c r="M15" s="40"/>
      <c r="N15" s="40"/>
      <c r="O15" s="40"/>
      <c r="P15" s="40"/>
      <c r="Q15" s="40"/>
      <c r="R15" s="40"/>
      <c r="S15" s="40"/>
      <c r="T15" s="41"/>
    </row>
    <row r="16" spans="1:20" ht="14.25" customHeight="1" thickBot="1" x14ac:dyDescent="0.3">
      <c r="A16" s="42" t="s">
        <v>11</v>
      </c>
      <c r="B16" s="43">
        <f>SUM(B5:B14)</f>
        <v>11997</v>
      </c>
      <c r="C16" s="43">
        <f t="shared" ref="C16:R16" si="21">SUM(C5:C14)</f>
        <v>14758</v>
      </c>
      <c r="D16" s="43">
        <f t="shared" si="21"/>
        <v>17847</v>
      </c>
      <c r="E16" s="43">
        <f t="shared" si="21"/>
        <v>21213</v>
      </c>
      <c r="F16" s="43">
        <f t="shared" si="21"/>
        <v>23465</v>
      </c>
      <c r="G16" s="43">
        <f t="shared" si="21"/>
        <v>24862</v>
      </c>
      <c r="H16" s="43">
        <f t="shared" si="21"/>
        <v>25116</v>
      </c>
      <c r="I16" s="43">
        <f t="shared" si="21"/>
        <v>25389</v>
      </c>
      <c r="J16" s="43">
        <f t="shared" si="21"/>
        <v>26335</v>
      </c>
      <c r="K16" s="43">
        <f t="shared" si="21"/>
        <v>28503</v>
      </c>
      <c r="L16" s="43">
        <f t="shared" si="21"/>
        <v>30985</v>
      </c>
      <c r="M16" s="43">
        <f t="shared" si="21"/>
        <v>34348</v>
      </c>
      <c r="N16" s="43">
        <f t="shared" si="21"/>
        <v>38678</v>
      </c>
      <c r="O16" s="43">
        <f t="shared" si="21"/>
        <v>43159</v>
      </c>
      <c r="P16" s="43">
        <f t="shared" ref="P16:Q16" si="22">SUM(P5:P14)</f>
        <v>48608</v>
      </c>
      <c r="Q16" s="43">
        <f t="shared" si="22"/>
        <v>53085</v>
      </c>
      <c r="R16" s="43">
        <f t="shared" si="21"/>
        <v>58406</v>
      </c>
      <c r="S16" s="43">
        <f t="shared" ref="S16" si="23">S31+S50</f>
        <v>65468</v>
      </c>
      <c r="T16" s="44">
        <f t="shared" ref="T16" si="24">T31+T50</f>
        <v>73110</v>
      </c>
    </row>
    <row r="17" spans="1:20" ht="14.25" customHeight="1" thickBot="1" x14ac:dyDescent="0.3">
      <c r="A17" s="45"/>
      <c r="B17" s="45"/>
      <c r="C17" s="45"/>
      <c r="D17" s="45"/>
      <c r="E17" s="45"/>
      <c r="F17" s="45"/>
      <c r="G17" s="45"/>
      <c r="H17" s="45"/>
      <c r="I17" s="45"/>
      <c r="J17" s="45"/>
      <c r="K17" s="45"/>
      <c r="L17" s="45"/>
      <c r="M17" s="45"/>
      <c r="N17" s="45"/>
      <c r="O17" s="45"/>
      <c r="P17" s="45"/>
      <c r="Q17" s="45"/>
      <c r="R17" s="45"/>
    </row>
    <row r="18" spans="1:20" ht="14.25" customHeight="1" thickBot="1" x14ac:dyDescent="0.3">
      <c r="A18" s="38"/>
      <c r="B18" s="161" t="s">
        <v>58</v>
      </c>
      <c r="C18" s="161"/>
      <c r="D18" s="161"/>
      <c r="E18" s="161"/>
      <c r="F18" s="161"/>
      <c r="G18" s="161"/>
      <c r="H18" s="161"/>
      <c r="I18" s="161"/>
      <c r="J18" s="161"/>
      <c r="K18" s="161"/>
      <c r="L18" s="161"/>
      <c r="M18" s="161"/>
      <c r="N18" s="161"/>
      <c r="O18" s="161"/>
      <c r="P18" s="161"/>
      <c r="Q18" s="161"/>
      <c r="R18" s="161"/>
      <c r="S18" s="72"/>
      <c r="T18" s="116"/>
    </row>
    <row r="19" spans="1:20" ht="14.25" customHeight="1" thickTop="1" thickBot="1" x14ac:dyDescent="0.3">
      <c r="A19" s="39"/>
      <c r="B19" s="81" t="s">
        <v>0</v>
      </c>
      <c r="C19" s="81" t="s">
        <v>1</v>
      </c>
      <c r="D19" s="81" t="s">
        <v>2</v>
      </c>
      <c r="E19" s="81" t="s">
        <v>3</v>
      </c>
      <c r="F19" s="81" t="s">
        <v>4</v>
      </c>
      <c r="G19" s="81" t="s">
        <v>5</v>
      </c>
      <c r="H19" s="81" t="s">
        <v>6</v>
      </c>
      <c r="I19" s="81" t="s">
        <v>7</v>
      </c>
      <c r="J19" s="81" t="s">
        <v>8</v>
      </c>
      <c r="K19" s="81" t="s">
        <v>9</v>
      </c>
      <c r="L19" s="81" t="s">
        <v>69</v>
      </c>
      <c r="M19" s="82" t="s">
        <v>89</v>
      </c>
      <c r="N19" s="82" t="s">
        <v>90</v>
      </c>
      <c r="O19" s="82" t="s">
        <v>94</v>
      </c>
      <c r="P19" s="82" t="s">
        <v>98</v>
      </c>
      <c r="Q19" s="82" t="s">
        <v>101</v>
      </c>
      <c r="R19" s="82" t="s">
        <v>112</v>
      </c>
      <c r="S19" s="77" t="s">
        <v>118</v>
      </c>
      <c r="T19" s="78" t="s">
        <v>119</v>
      </c>
    </row>
    <row r="20" spans="1:20" ht="16.149999999999999" customHeight="1" thickTop="1" x14ac:dyDescent="0.25">
      <c r="A20" s="39" t="s">
        <v>38</v>
      </c>
      <c r="B20" s="40">
        <v>934</v>
      </c>
      <c r="C20" s="40">
        <v>1131</v>
      </c>
      <c r="D20" s="40">
        <v>1316</v>
      </c>
      <c r="E20" s="40">
        <v>1282</v>
      </c>
      <c r="F20" s="40">
        <v>1377</v>
      </c>
      <c r="G20" s="40">
        <v>1564</v>
      </c>
      <c r="H20" s="40">
        <v>1567</v>
      </c>
      <c r="I20" s="40">
        <v>1423</v>
      </c>
      <c r="J20" s="40">
        <v>1635</v>
      </c>
      <c r="K20" s="40">
        <v>1995</v>
      </c>
      <c r="L20" s="40">
        <v>2191</v>
      </c>
      <c r="M20" s="40">
        <v>2371</v>
      </c>
      <c r="N20" s="40">
        <f>2477+327+26+1</f>
        <v>2831</v>
      </c>
      <c r="O20" s="40">
        <v>3263</v>
      </c>
      <c r="P20" s="40">
        <f>3370+471+30+1</f>
        <v>3872</v>
      </c>
      <c r="Q20" s="40">
        <v>4454</v>
      </c>
      <c r="R20" s="40">
        <v>4832</v>
      </c>
      <c r="S20" s="50">
        <v>5699</v>
      </c>
      <c r="T20" s="121">
        <v>6336</v>
      </c>
    </row>
    <row r="21" spans="1:20" ht="16.149999999999999" customHeight="1" x14ac:dyDescent="0.25">
      <c r="A21" s="39" t="s">
        <v>41</v>
      </c>
      <c r="B21" s="40">
        <v>69</v>
      </c>
      <c r="C21" s="40">
        <v>85</v>
      </c>
      <c r="D21" s="40">
        <v>120</v>
      </c>
      <c r="E21" s="40">
        <v>130</v>
      </c>
      <c r="F21" s="40">
        <v>152</v>
      </c>
      <c r="G21" s="40">
        <v>139</v>
      </c>
      <c r="H21" s="40">
        <v>135</v>
      </c>
      <c r="I21" s="40">
        <v>138</v>
      </c>
      <c r="J21" s="40">
        <v>121</v>
      </c>
      <c r="K21" s="40">
        <v>155</v>
      </c>
      <c r="L21" s="40">
        <v>154</v>
      </c>
      <c r="M21" s="40">
        <v>163</v>
      </c>
      <c r="N21" s="40">
        <f>127+29+7</f>
        <v>163</v>
      </c>
      <c r="O21" s="40">
        <v>172</v>
      </c>
      <c r="P21" s="40">
        <f>186+25+2</f>
        <v>213</v>
      </c>
      <c r="Q21" s="40">
        <v>233</v>
      </c>
      <c r="R21" s="40">
        <v>303</v>
      </c>
      <c r="S21" s="50">
        <v>407</v>
      </c>
      <c r="T21" s="121">
        <v>517</v>
      </c>
    </row>
    <row r="22" spans="1:20" ht="16.149999999999999" customHeight="1" x14ac:dyDescent="0.25">
      <c r="A22" s="39" t="s">
        <v>42</v>
      </c>
      <c r="B22" s="40">
        <v>286</v>
      </c>
      <c r="C22" s="40">
        <v>362</v>
      </c>
      <c r="D22" s="40">
        <v>398</v>
      </c>
      <c r="E22" s="40">
        <v>478</v>
      </c>
      <c r="F22" s="40">
        <v>511</v>
      </c>
      <c r="G22" s="40">
        <v>549</v>
      </c>
      <c r="H22" s="40">
        <v>503</v>
      </c>
      <c r="I22" s="40">
        <v>470</v>
      </c>
      <c r="J22" s="40">
        <v>420</v>
      </c>
      <c r="K22" s="40">
        <v>410</v>
      </c>
      <c r="L22" s="40">
        <v>415</v>
      </c>
      <c r="M22" s="40">
        <v>503</v>
      </c>
      <c r="N22" s="40">
        <f>557+33+2</f>
        <v>592</v>
      </c>
      <c r="O22" s="40">
        <v>696</v>
      </c>
      <c r="P22" s="40">
        <f>742+47+7</f>
        <v>796</v>
      </c>
      <c r="Q22" s="40">
        <v>889</v>
      </c>
      <c r="R22" s="40">
        <v>1055</v>
      </c>
      <c r="S22" s="50">
        <v>1335</v>
      </c>
      <c r="T22" s="121">
        <v>1742</v>
      </c>
    </row>
    <row r="23" spans="1:20" ht="16.149999999999999" customHeight="1" x14ac:dyDescent="0.25">
      <c r="A23" s="39" t="s">
        <v>43</v>
      </c>
      <c r="B23" s="40">
        <v>619</v>
      </c>
      <c r="C23" s="40">
        <v>716</v>
      </c>
      <c r="D23" s="40">
        <v>870</v>
      </c>
      <c r="E23" s="40">
        <v>1054</v>
      </c>
      <c r="F23" s="40">
        <v>1165</v>
      </c>
      <c r="G23" s="40">
        <v>1214</v>
      </c>
      <c r="H23" s="40">
        <v>1200</v>
      </c>
      <c r="I23" s="40">
        <v>1254</v>
      </c>
      <c r="J23" s="40">
        <v>1224</v>
      </c>
      <c r="K23" s="40">
        <v>1200</v>
      </c>
      <c r="L23" s="40">
        <v>1231</v>
      </c>
      <c r="M23" s="40">
        <v>1057</v>
      </c>
      <c r="N23" s="40">
        <f>1120+156+15+3</f>
        <v>1294</v>
      </c>
      <c r="O23" s="40">
        <v>1377</v>
      </c>
      <c r="P23" s="40">
        <f>1356+150+18</f>
        <v>1524</v>
      </c>
      <c r="Q23" s="40">
        <v>1749</v>
      </c>
      <c r="R23" s="40">
        <v>1990</v>
      </c>
      <c r="S23" s="50">
        <v>2325</v>
      </c>
      <c r="T23" s="121">
        <v>2784</v>
      </c>
    </row>
    <row r="24" spans="1:20" ht="16.149999999999999" customHeight="1" x14ac:dyDescent="0.25">
      <c r="A24" s="39" t="s">
        <v>44</v>
      </c>
      <c r="B24" s="40">
        <v>2604</v>
      </c>
      <c r="C24" s="40">
        <v>3400</v>
      </c>
      <c r="D24" s="40">
        <v>4529</v>
      </c>
      <c r="E24" s="40">
        <v>6092</v>
      </c>
      <c r="F24" s="40">
        <v>7133</v>
      </c>
      <c r="G24" s="40">
        <v>7774</v>
      </c>
      <c r="H24" s="40">
        <v>7461</v>
      </c>
      <c r="I24" s="40">
        <v>7597</v>
      </c>
      <c r="J24" s="40">
        <v>7981</v>
      </c>
      <c r="K24" s="40">
        <v>8788</v>
      </c>
      <c r="L24" s="40">
        <v>9718</v>
      </c>
      <c r="M24" s="40">
        <v>10724</v>
      </c>
      <c r="N24" s="40">
        <f>10836+766+86+5</f>
        <v>11693</v>
      </c>
      <c r="O24" s="40">
        <v>12737</v>
      </c>
      <c r="P24" s="40">
        <f>12950+880+100+1</f>
        <v>13931</v>
      </c>
      <c r="Q24" s="40">
        <v>15177</v>
      </c>
      <c r="R24" s="40">
        <v>16529</v>
      </c>
      <c r="S24" s="50">
        <v>18130</v>
      </c>
      <c r="T24" s="121">
        <v>20593</v>
      </c>
    </row>
    <row r="25" spans="1:20" ht="16.149999999999999" customHeight="1" x14ac:dyDescent="0.25">
      <c r="A25" s="39" t="s">
        <v>47</v>
      </c>
      <c r="B25" s="40">
        <v>285</v>
      </c>
      <c r="C25" s="40">
        <v>384</v>
      </c>
      <c r="D25" s="40">
        <v>486</v>
      </c>
      <c r="E25" s="40">
        <v>644</v>
      </c>
      <c r="F25" s="40">
        <v>740</v>
      </c>
      <c r="G25" s="40">
        <v>854</v>
      </c>
      <c r="H25" s="40">
        <v>892</v>
      </c>
      <c r="I25" s="40">
        <v>883</v>
      </c>
      <c r="J25" s="40">
        <v>900</v>
      </c>
      <c r="K25" s="40">
        <v>862</v>
      </c>
      <c r="L25" s="40">
        <v>896</v>
      </c>
      <c r="M25" s="40">
        <v>923</v>
      </c>
      <c r="N25" s="40">
        <f>834+140+13</f>
        <v>987</v>
      </c>
      <c r="O25" s="40">
        <v>1028</v>
      </c>
      <c r="P25" s="40">
        <f>978+162+14</f>
        <v>1154</v>
      </c>
      <c r="Q25" s="40">
        <v>1314</v>
      </c>
      <c r="R25" s="40">
        <v>1557</v>
      </c>
      <c r="S25" s="50">
        <v>1764</v>
      </c>
      <c r="T25" s="121">
        <v>2051</v>
      </c>
    </row>
    <row r="26" spans="1:20" ht="16.149999999999999" customHeight="1" x14ac:dyDescent="0.25">
      <c r="A26" s="39" t="s">
        <v>48</v>
      </c>
      <c r="B26" s="40">
        <v>1042</v>
      </c>
      <c r="C26" s="40">
        <v>1389</v>
      </c>
      <c r="D26" s="40">
        <v>1667</v>
      </c>
      <c r="E26" s="40">
        <v>1869</v>
      </c>
      <c r="F26" s="40">
        <v>2177</v>
      </c>
      <c r="G26" s="40">
        <v>2293</v>
      </c>
      <c r="H26" s="40">
        <v>2302</v>
      </c>
      <c r="I26" s="40">
        <v>2472</v>
      </c>
      <c r="J26" s="40">
        <v>2686</v>
      </c>
      <c r="K26" s="40">
        <v>3003</v>
      </c>
      <c r="L26" s="40">
        <v>3306</v>
      </c>
      <c r="M26" s="40">
        <v>3826</v>
      </c>
      <c r="N26" s="40">
        <f>3926+412+41+1</f>
        <v>4380</v>
      </c>
      <c r="O26" s="40">
        <v>4820</v>
      </c>
      <c r="P26" s="40">
        <f>5162+503+57</f>
        <v>5722</v>
      </c>
      <c r="Q26" s="40">
        <v>6226</v>
      </c>
      <c r="R26" s="40">
        <v>6504</v>
      </c>
      <c r="S26" s="50">
        <v>6744</v>
      </c>
      <c r="T26" s="121">
        <v>6766</v>
      </c>
    </row>
    <row r="27" spans="1:20" ht="16.149999999999999" customHeight="1" x14ac:dyDescent="0.25">
      <c r="A27" s="39" t="s">
        <v>45</v>
      </c>
      <c r="B27" s="40">
        <v>834</v>
      </c>
      <c r="C27" s="40">
        <v>964</v>
      </c>
      <c r="D27" s="40">
        <v>1083</v>
      </c>
      <c r="E27" s="40">
        <v>1230</v>
      </c>
      <c r="F27" s="40">
        <v>1342</v>
      </c>
      <c r="G27" s="40">
        <v>1506</v>
      </c>
      <c r="H27" s="40">
        <v>1514</v>
      </c>
      <c r="I27" s="40">
        <v>1549</v>
      </c>
      <c r="J27" s="40">
        <v>1513</v>
      </c>
      <c r="K27" s="40">
        <v>1477</v>
      </c>
      <c r="L27" s="40">
        <v>1421</v>
      </c>
      <c r="M27" s="40">
        <v>1541</v>
      </c>
      <c r="N27" s="40">
        <f>679+829+19+1</f>
        <v>1528</v>
      </c>
      <c r="O27" s="40">
        <v>1631</v>
      </c>
      <c r="P27" s="40">
        <f>815+920+25</f>
        <v>1760</v>
      </c>
      <c r="Q27" s="40">
        <v>1856</v>
      </c>
      <c r="R27" s="40">
        <v>2027</v>
      </c>
      <c r="S27" s="50">
        <v>2121</v>
      </c>
      <c r="T27" s="121">
        <v>2289</v>
      </c>
    </row>
    <row r="28" spans="1:20" ht="16.149999999999999" customHeight="1" x14ac:dyDescent="0.25">
      <c r="A28" s="39" t="s">
        <v>49</v>
      </c>
      <c r="B28" s="40">
        <v>1164</v>
      </c>
      <c r="C28" s="40">
        <v>1747</v>
      </c>
      <c r="D28" s="40">
        <v>2034</v>
      </c>
      <c r="E28" s="40">
        <v>2277</v>
      </c>
      <c r="F28" s="40">
        <v>2253</v>
      </c>
      <c r="G28" s="40">
        <v>2156</v>
      </c>
      <c r="H28" s="40">
        <v>2085</v>
      </c>
      <c r="I28" s="40">
        <v>2016</v>
      </c>
      <c r="J28" s="40">
        <v>2122</v>
      </c>
      <c r="K28" s="40">
        <v>2313</v>
      </c>
      <c r="L28" s="40">
        <v>2510</v>
      </c>
      <c r="M28" s="40">
        <v>2830</v>
      </c>
      <c r="N28" s="40">
        <f>3134+166+10</f>
        <v>3310</v>
      </c>
      <c r="O28" s="40">
        <v>3838</v>
      </c>
      <c r="P28" s="40">
        <f>4360+321+25</f>
        <v>4706</v>
      </c>
      <c r="Q28" s="40">
        <v>5849</v>
      </c>
      <c r="R28" s="40">
        <v>7219</v>
      </c>
      <c r="S28" s="50">
        <v>8572</v>
      </c>
      <c r="T28" s="121">
        <v>9957</v>
      </c>
    </row>
    <row r="29" spans="1:20" ht="16.149999999999999" customHeight="1" x14ac:dyDescent="0.25">
      <c r="A29" s="39" t="s">
        <v>46</v>
      </c>
      <c r="B29" s="40">
        <v>608</v>
      </c>
      <c r="C29" s="40">
        <v>496</v>
      </c>
      <c r="D29" s="40">
        <v>576</v>
      </c>
      <c r="E29" s="40">
        <v>602</v>
      </c>
      <c r="F29" s="40">
        <v>765</v>
      </c>
      <c r="G29" s="40">
        <v>777</v>
      </c>
      <c r="H29" s="40">
        <v>892</v>
      </c>
      <c r="I29" s="40">
        <v>945</v>
      </c>
      <c r="J29" s="40">
        <v>929</v>
      </c>
      <c r="K29" s="40">
        <v>745</v>
      </c>
      <c r="L29" s="40">
        <v>810</v>
      </c>
      <c r="M29" s="40">
        <v>994</v>
      </c>
      <c r="N29" s="40">
        <f>1117+3+1+9</f>
        <v>1130</v>
      </c>
      <c r="O29" s="40">
        <v>1363</v>
      </c>
      <c r="P29" s="40">
        <f>1596+5</f>
        <v>1601</v>
      </c>
      <c r="Q29" s="40">
        <v>1345</v>
      </c>
      <c r="R29" s="40">
        <v>1242</v>
      </c>
      <c r="S29" s="50">
        <v>1347</v>
      </c>
      <c r="T29" s="121">
        <v>1493</v>
      </c>
    </row>
    <row r="30" spans="1:20" ht="14.25" customHeight="1" x14ac:dyDescent="0.25">
      <c r="A30" s="39"/>
      <c r="B30" s="40"/>
      <c r="C30" s="40"/>
      <c r="D30" s="40"/>
      <c r="E30" s="40"/>
      <c r="F30" s="40"/>
      <c r="G30" s="40"/>
      <c r="H30" s="40"/>
      <c r="I30" s="40"/>
      <c r="J30" s="40"/>
      <c r="K30" s="40"/>
      <c r="L30" s="40"/>
      <c r="M30" s="40"/>
      <c r="N30" s="40"/>
      <c r="O30" s="40"/>
      <c r="P30" s="40"/>
      <c r="Q30" s="40"/>
      <c r="R30" s="40"/>
      <c r="S30" s="50"/>
      <c r="T30" s="121"/>
    </row>
    <row r="31" spans="1:20" ht="14.25" customHeight="1" thickBot="1" x14ac:dyDescent="0.3">
      <c r="A31" s="42" t="s">
        <v>11</v>
      </c>
      <c r="B31" s="43">
        <f>SUM(B20:B29)</f>
        <v>8445</v>
      </c>
      <c r="C31" s="43">
        <f t="shared" ref="C31:T31" si="25">SUM(C20:C29)</f>
        <v>10674</v>
      </c>
      <c r="D31" s="43">
        <f t="shared" si="25"/>
        <v>13079</v>
      </c>
      <c r="E31" s="43">
        <f t="shared" si="25"/>
        <v>15658</v>
      </c>
      <c r="F31" s="43">
        <f t="shared" si="25"/>
        <v>17615</v>
      </c>
      <c r="G31" s="43">
        <f t="shared" si="25"/>
        <v>18826</v>
      </c>
      <c r="H31" s="43">
        <f t="shared" si="25"/>
        <v>18551</v>
      </c>
      <c r="I31" s="43">
        <f t="shared" si="25"/>
        <v>18747</v>
      </c>
      <c r="J31" s="43">
        <f t="shared" si="25"/>
        <v>19531</v>
      </c>
      <c r="K31" s="99">
        <f t="shared" si="25"/>
        <v>20948</v>
      </c>
      <c r="L31" s="43">
        <f t="shared" si="25"/>
        <v>22652</v>
      </c>
      <c r="M31" s="43">
        <f t="shared" si="25"/>
        <v>24932</v>
      </c>
      <c r="N31" s="43">
        <f t="shared" si="25"/>
        <v>27908</v>
      </c>
      <c r="O31" s="43">
        <f t="shared" si="25"/>
        <v>30925</v>
      </c>
      <c r="P31" s="43">
        <f t="shared" ref="P31:Q31" si="26">SUM(P20:P29)</f>
        <v>35279</v>
      </c>
      <c r="Q31" s="43">
        <f t="shared" si="26"/>
        <v>39092</v>
      </c>
      <c r="R31" s="43">
        <f t="shared" si="25"/>
        <v>43258</v>
      </c>
      <c r="S31" s="43">
        <f t="shared" si="25"/>
        <v>48444</v>
      </c>
      <c r="T31" s="44">
        <f t="shared" si="25"/>
        <v>54528</v>
      </c>
    </row>
    <row r="32" spans="1:20" ht="14.25" customHeight="1" x14ac:dyDescent="0.25">
      <c r="A32" s="46"/>
      <c r="B32" s="40"/>
      <c r="C32" s="40"/>
      <c r="D32" s="40"/>
      <c r="E32" s="40"/>
      <c r="F32" s="40"/>
      <c r="G32" s="40"/>
      <c r="H32" s="40"/>
      <c r="I32" s="40"/>
      <c r="J32" s="40"/>
      <c r="K32" s="102"/>
      <c r="L32" s="40"/>
      <c r="M32" s="40"/>
      <c r="N32" s="40"/>
      <c r="O32" s="40"/>
      <c r="P32" s="40"/>
      <c r="Q32" s="40"/>
      <c r="R32" s="40"/>
    </row>
    <row r="33" spans="1:20" ht="14.25" customHeight="1" x14ac:dyDescent="0.25">
      <c r="A33" s="46"/>
      <c r="B33" s="40"/>
      <c r="C33" s="40"/>
      <c r="D33" s="40"/>
      <c r="E33" s="40"/>
      <c r="F33" s="40"/>
      <c r="G33" s="40"/>
      <c r="H33" s="40"/>
      <c r="I33" s="40"/>
      <c r="J33" s="40"/>
      <c r="K33" s="40"/>
      <c r="L33" s="40"/>
      <c r="M33" s="40"/>
      <c r="N33" s="40"/>
      <c r="O33" s="40"/>
      <c r="P33" s="40"/>
      <c r="Q33" s="40"/>
      <c r="R33" s="40"/>
    </row>
    <row r="34" spans="1:20" ht="14.25" customHeight="1" x14ac:dyDescent="0.25">
      <c r="A34" s="46"/>
      <c r="B34" s="40"/>
      <c r="C34" s="40"/>
      <c r="D34" s="40"/>
      <c r="E34" s="40"/>
      <c r="F34" s="40"/>
      <c r="G34" s="40"/>
      <c r="H34" s="40"/>
      <c r="I34" s="40"/>
      <c r="J34" s="40"/>
      <c r="K34" s="40"/>
      <c r="L34" s="40"/>
      <c r="M34" s="40"/>
      <c r="N34" s="40"/>
      <c r="O34" s="40"/>
      <c r="P34" s="40"/>
      <c r="Q34" s="40"/>
      <c r="R34" s="40"/>
    </row>
    <row r="35" spans="1:20" ht="14.25" customHeight="1" x14ac:dyDescent="0.25">
      <c r="A35" s="17"/>
      <c r="B35" s="40"/>
      <c r="C35" s="40"/>
      <c r="D35" s="40"/>
      <c r="E35" s="40"/>
      <c r="F35" s="40"/>
      <c r="G35" s="40"/>
      <c r="H35" s="40"/>
      <c r="I35" s="40"/>
      <c r="J35" s="40"/>
      <c r="K35" s="40"/>
      <c r="L35" s="40"/>
      <c r="M35" s="40"/>
      <c r="N35" s="40"/>
      <c r="O35" s="40"/>
      <c r="P35" s="40"/>
      <c r="Q35" s="40"/>
      <c r="R35" s="40"/>
    </row>
    <row r="36" spans="1:20" ht="14.25" customHeight="1" thickBot="1" x14ac:dyDescent="0.3">
      <c r="A36" s="45"/>
      <c r="B36" s="45"/>
      <c r="C36" s="45"/>
      <c r="D36" s="45"/>
      <c r="E36" s="45"/>
      <c r="F36" s="45"/>
      <c r="G36" s="45"/>
      <c r="H36" s="45"/>
      <c r="I36" s="45"/>
      <c r="J36" s="45"/>
      <c r="K36" s="45"/>
      <c r="L36" s="45"/>
      <c r="M36" s="45"/>
      <c r="N36" s="45"/>
      <c r="O36" s="45"/>
      <c r="P36" s="45"/>
      <c r="Q36" s="45"/>
      <c r="R36" s="45"/>
    </row>
    <row r="37" spans="1:20" ht="14.25" customHeight="1" thickBot="1" x14ac:dyDescent="0.3">
      <c r="A37" s="38"/>
      <c r="B37" s="161" t="s">
        <v>60</v>
      </c>
      <c r="C37" s="161"/>
      <c r="D37" s="161"/>
      <c r="E37" s="161"/>
      <c r="F37" s="161"/>
      <c r="G37" s="161"/>
      <c r="H37" s="161"/>
      <c r="I37" s="161"/>
      <c r="J37" s="161"/>
      <c r="K37" s="161"/>
      <c r="L37" s="161"/>
      <c r="M37" s="161"/>
      <c r="N37" s="161"/>
      <c r="O37" s="161"/>
      <c r="P37" s="161"/>
      <c r="Q37" s="161"/>
      <c r="R37" s="161"/>
      <c r="S37" s="72"/>
      <c r="T37" s="116"/>
    </row>
    <row r="38" spans="1:20" ht="14.25" customHeight="1" thickTop="1" thickBot="1" x14ac:dyDescent="0.3">
      <c r="A38" s="39"/>
      <c r="B38" s="81" t="s">
        <v>0</v>
      </c>
      <c r="C38" s="81" t="s">
        <v>1</v>
      </c>
      <c r="D38" s="81" t="s">
        <v>2</v>
      </c>
      <c r="E38" s="81" t="s">
        <v>3</v>
      </c>
      <c r="F38" s="81" t="s">
        <v>4</v>
      </c>
      <c r="G38" s="81" t="s">
        <v>5</v>
      </c>
      <c r="H38" s="81" t="s">
        <v>6</v>
      </c>
      <c r="I38" s="81" t="s">
        <v>7</v>
      </c>
      <c r="J38" s="81" t="s">
        <v>8</v>
      </c>
      <c r="K38" s="81" t="s">
        <v>9</v>
      </c>
      <c r="L38" s="81" t="s">
        <v>69</v>
      </c>
      <c r="M38" s="82" t="s">
        <v>89</v>
      </c>
      <c r="N38" s="82" t="s">
        <v>90</v>
      </c>
      <c r="O38" s="82" t="s">
        <v>94</v>
      </c>
      <c r="P38" s="82" t="s">
        <v>98</v>
      </c>
      <c r="Q38" s="82" t="s">
        <v>101</v>
      </c>
      <c r="R38" s="82" t="s">
        <v>112</v>
      </c>
      <c r="S38" s="77" t="s">
        <v>118</v>
      </c>
      <c r="T38" s="78" t="s">
        <v>119</v>
      </c>
    </row>
    <row r="39" spans="1:20" ht="16.149999999999999" customHeight="1" thickTop="1" x14ac:dyDescent="0.25">
      <c r="A39" s="39" t="s">
        <v>38</v>
      </c>
      <c r="B39" s="40">
        <v>2</v>
      </c>
      <c r="C39" s="40">
        <v>6</v>
      </c>
      <c r="D39" s="40">
        <v>9</v>
      </c>
      <c r="E39" s="40">
        <v>15</v>
      </c>
      <c r="F39" s="40">
        <v>15</v>
      </c>
      <c r="G39" s="40">
        <v>18</v>
      </c>
      <c r="H39" s="40">
        <v>19</v>
      </c>
      <c r="I39" s="40">
        <v>17</v>
      </c>
      <c r="J39" s="40">
        <v>21</v>
      </c>
      <c r="K39" s="40">
        <v>15</v>
      </c>
      <c r="L39" s="40">
        <v>40</v>
      </c>
      <c r="M39" s="40">
        <v>74</v>
      </c>
      <c r="N39" s="40">
        <f>97</f>
        <v>97</v>
      </c>
      <c r="O39" s="40">
        <v>104</v>
      </c>
      <c r="P39" s="40">
        <f>123+1</f>
        <v>124</v>
      </c>
      <c r="Q39" s="40">
        <v>132</v>
      </c>
      <c r="R39" s="40">
        <v>145</v>
      </c>
      <c r="S39" s="50">
        <v>187</v>
      </c>
      <c r="T39" s="117">
        <v>204</v>
      </c>
    </row>
    <row r="40" spans="1:20" ht="16.149999999999999" customHeight="1" x14ac:dyDescent="0.25">
      <c r="A40" s="39" t="s">
        <v>41</v>
      </c>
      <c r="B40" s="40">
        <v>147</v>
      </c>
      <c r="C40" s="40">
        <v>171</v>
      </c>
      <c r="D40" s="40">
        <v>218</v>
      </c>
      <c r="E40" s="40">
        <v>226</v>
      </c>
      <c r="F40" s="40">
        <v>211</v>
      </c>
      <c r="G40" s="40">
        <v>171</v>
      </c>
      <c r="H40" s="40">
        <v>180</v>
      </c>
      <c r="I40" s="40">
        <v>182</v>
      </c>
      <c r="J40" s="40">
        <v>166</v>
      </c>
      <c r="K40" s="40">
        <v>228</v>
      </c>
      <c r="L40" s="40">
        <v>242</v>
      </c>
      <c r="M40" s="40">
        <v>293</v>
      </c>
      <c r="N40" s="40">
        <f>300+10+14</f>
        <v>324</v>
      </c>
      <c r="O40" s="40">
        <v>364</v>
      </c>
      <c r="P40" s="40">
        <f>367+8+83</f>
        <v>458</v>
      </c>
      <c r="Q40" s="40">
        <v>509</v>
      </c>
      <c r="R40" s="40">
        <v>513</v>
      </c>
      <c r="S40" s="50">
        <v>569</v>
      </c>
      <c r="T40" s="117">
        <v>673</v>
      </c>
    </row>
    <row r="41" spans="1:20" ht="16.149999999999999" customHeight="1" x14ac:dyDescent="0.25">
      <c r="A41" s="39" t="s">
        <v>42</v>
      </c>
      <c r="B41" s="40">
        <v>62</v>
      </c>
      <c r="C41" s="40">
        <v>63</v>
      </c>
      <c r="D41" s="40">
        <v>68</v>
      </c>
      <c r="E41" s="40">
        <v>67</v>
      </c>
      <c r="F41" s="40">
        <v>87</v>
      </c>
      <c r="G41" s="40">
        <v>99</v>
      </c>
      <c r="H41" s="40">
        <v>122</v>
      </c>
      <c r="I41" s="40">
        <v>134</v>
      </c>
      <c r="J41" s="40">
        <v>106</v>
      </c>
      <c r="K41" s="40">
        <v>99</v>
      </c>
      <c r="L41" s="40">
        <v>103</v>
      </c>
      <c r="M41" s="40">
        <v>117</v>
      </c>
      <c r="N41" s="40">
        <f>131+8+8</f>
        <v>147</v>
      </c>
      <c r="O41" s="40">
        <v>162</v>
      </c>
      <c r="P41" s="40">
        <f>152+8+18</f>
        <v>178</v>
      </c>
      <c r="Q41" s="40">
        <v>179</v>
      </c>
      <c r="R41" s="40">
        <v>187</v>
      </c>
      <c r="S41" s="50">
        <v>209</v>
      </c>
      <c r="T41" s="117">
        <v>223</v>
      </c>
    </row>
    <row r="42" spans="1:20" ht="16.149999999999999" customHeight="1" x14ac:dyDescent="0.25">
      <c r="A42" s="39" t="s">
        <v>43</v>
      </c>
      <c r="B42" s="40">
        <v>533</v>
      </c>
      <c r="C42" s="40">
        <v>573</v>
      </c>
      <c r="D42" s="40">
        <v>612</v>
      </c>
      <c r="E42" s="40">
        <v>680</v>
      </c>
      <c r="F42" s="40">
        <v>695</v>
      </c>
      <c r="G42" s="40">
        <v>706</v>
      </c>
      <c r="H42" s="40">
        <v>730</v>
      </c>
      <c r="I42" s="40">
        <v>733</v>
      </c>
      <c r="J42" s="40">
        <v>740</v>
      </c>
      <c r="K42" s="40">
        <v>793</v>
      </c>
      <c r="L42" s="40">
        <v>781</v>
      </c>
      <c r="M42" s="40">
        <v>774</v>
      </c>
      <c r="N42" s="40">
        <f>731+42+35+1</f>
        <v>809</v>
      </c>
      <c r="O42" s="40">
        <v>811</v>
      </c>
      <c r="P42" s="40">
        <f>737+34+74</f>
        <v>845</v>
      </c>
      <c r="Q42" s="40">
        <v>838</v>
      </c>
      <c r="R42" s="40">
        <v>861</v>
      </c>
      <c r="S42" s="50">
        <v>940</v>
      </c>
      <c r="T42" s="117">
        <v>1005</v>
      </c>
    </row>
    <row r="43" spans="1:20" ht="16.149999999999999" customHeight="1" x14ac:dyDescent="0.25">
      <c r="A43" s="39" t="s">
        <v>44</v>
      </c>
      <c r="B43" s="40">
        <v>1164</v>
      </c>
      <c r="C43" s="40">
        <v>1299</v>
      </c>
      <c r="D43" s="40">
        <v>1492</v>
      </c>
      <c r="E43" s="40">
        <v>1760</v>
      </c>
      <c r="F43" s="40">
        <v>1813</v>
      </c>
      <c r="G43" s="40">
        <v>1798</v>
      </c>
      <c r="H43" s="40">
        <v>1940</v>
      </c>
      <c r="I43" s="40">
        <v>1854</v>
      </c>
      <c r="J43" s="40">
        <v>1936</v>
      </c>
      <c r="K43" s="40">
        <v>2208</v>
      </c>
      <c r="L43" s="40">
        <v>2521</v>
      </c>
      <c r="M43" s="40">
        <v>2717</v>
      </c>
      <c r="N43" s="40">
        <f>3065+46+59+3</f>
        <v>3173</v>
      </c>
      <c r="O43" s="40">
        <v>3742</v>
      </c>
      <c r="P43" s="40">
        <f>3882+70+152+24</f>
        <v>4128</v>
      </c>
      <c r="Q43" s="40">
        <v>4267</v>
      </c>
      <c r="R43" s="40">
        <v>4636</v>
      </c>
      <c r="S43" s="50">
        <v>4906</v>
      </c>
      <c r="T43" s="117">
        <v>5106</v>
      </c>
    </row>
    <row r="44" spans="1:20" ht="16.149999999999999" customHeight="1" x14ac:dyDescent="0.25">
      <c r="A44" s="39" t="s">
        <v>47</v>
      </c>
      <c r="B44" s="40">
        <v>219</v>
      </c>
      <c r="C44" s="40">
        <v>258</v>
      </c>
      <c r="D44" s="40">
        <v>278</v>
      </c>
      <c r="E44" s="40">
        <v>299</v>
      </c>
      <c r="F44" s="40">
        <v>317</v>
      </c>
      <c r="G44" s="40">
        <v>365</v>
      </c>
      <c r="H44" s="40">
        <v>378</v>
      </c>
      <c r="I44" s="40">
        <v>392</v>
      </c>
      <c r="J44" s="40">
        <v>383</v>
      </c>
      <c r="K44" s="40">
        <v>368</v>
      </c>
      <c r="L44" s="40">
        <v>403</v>
      </c>
      <c r="M44" s="40">
        <v>424</v>
      </c>
      <c r="N44" s="40">
        <f>445+8+12</f>
        <v>465</v>
      </c>
      <c r="O44" s="40">
        <v>456</v>
      </c>
      <c r="P44" s="40">
        <f>421+10+19</f>
        <v>450</v>
      </c>
      <c r="Q44" s="40">
        <v>477</v>
      </c>
      <c r="R44" s="40">
        <v>456</v>
      </c>
      <c r="S44" s="50">
        <v>429</v>
      </c>
      <c r="T44" s="117">
        <v>404</v>
      </c>
    </row>
    <row r="45" spans="1:20" ht="16.149999999999999" customHeight="1" x14ac:dyDescent="0.25">
      <c r="A45" s="39" t="s">
        <v>48</v>
      </c>
      <c r="B45" s="40">
        <v>666</v>
      </c>
      <c r="C45" s="40">
        <v>848</v>
      </c>
      <c r="D45" s="40">
        <v>1051</v>
      </c>
      <c r="E45" s="40">
        <v>1212</v>
      </c>
      <c r="F45" s="40">
        <v>1251</v>
      </c>
      <c r="G45" s="40">
        <v>1334</v>
      </c>
      <c r="H45" s="40">
        <v>1523</v>
      </c>
      <c r="I45" s="40">
        <v>1587</v>
      </c>
      <c r="J45" s="40">
        <v>1744</v>
      </c>
      <c r="K45" s="40">
        <v>2107</v>
      </c>
      <c r="L45" s="40">
        <v>2394</v>
      </c>
      <c r="M45" s="40">
        <v>2856</v>
      </c>
      <c r="N45" s="40">
        <f>3257+142+67+4</f>
        <v>3470</v>
      </c>
      <c r="O45" s="40">
        <v>4183</v>
      </c>
      <c r="P45" s="40">
        <f>4088+201+252</f>
        <v>4541</v>
      </c>
      <c r="Q45" s="40">
        <v>4824</v>
      </c>
      <c r="R45" s="40">
        <v>5356</v>
      </c>
      <c r="S45" s="50">
        <v>6374</v>
      </c>
      <c r="T45" s="117">
        <v>7174</v>
      </c>
    </row>
    <row r="46" spans="1:20" ht="16.149999999999999" customHeight="1" x14ac:dyDescent="0.25">
      <c r="A46" s="39" t="s">
        <v>45</v>
      </c>
      <c r="B46" s="40">
        <v>138</v>
      </c>
      <c r="C46" s="40">
        <v>168</v>
      </c>
      <c r="D46" s="40">
        <v>194</v>
      </c>
      <c r="E46" s="40">
        <v>258</v>
      </c>
      <c r="F46" s="40">
        <v>313</v>
      </c>
      <c r="G46" s="40">
        <v>331</v>
      </c>
      <c r="H46" s="40">
        <v>347</v>
      </c>
      <c r="I46" s="40">
        <v>389</v>
      </c>
      <c r="J46" s="40">
        <v>359</v>
      </c>
      <c r="K46" s="40">
        <v>372</v>
      </c>
      <c r="L46" s="40">
        <v>400</v>
      </c>
      <c r="M46" s="40">
        <v>454</v>
      </c>
      <c r="N46" s="40">
        <f>433+8+13</f>
        <v>454</v>
      </c>
      <c r="O46" s="40">
        <v>472</v>
      </c>
      <c r="P46" s="40">
        <f>443+13+42</f>
        <v>498</v>
      </c>
      <c r="Q46" s="40">
        <v>515</v>
      </c>
      <c r="R46" s="40">
        <v>590</v>
      </c>
      <c r="S46" s="50">
        <v>634</v>
      </c>
      <c r="T46" s="117">
        <v>669</v>
      </c>
    </row>
    <row r="47" spans="1:20" ht="16.149999999999999" customHeight="1" x14ac:dyDescent="0.25">
      <c r="A47" s="39" t="s">
        <v>49</v>
      </c>
      <c r="B47" s="40">
        <v>579</v>
      </c>
      <c r="C47" s="40">
        <v>645</v>
      </c>
      <c r="D47" s="40">
        <v>812</v>
      </c>
      <c r="E47" s="40">
        <v>1005</v>
      </c>
      <c r="F47" s="40">
        <v>1125</v>
      </c>
      <c r="G47" s="40">
        <v>1189</v>
      </c>
      <c r="H47" s="40">
        <v>1299</v>
      </c>
      <c r="I47" s="40">
        <v>1331</v>
      </c>
      <c r="J47" s="40">
        <v>1316</v>
      </c>
      <c r="K47" s="40">
        <v>1330</v>
      </c>
      <c r="L47" s="40">
        <v>1427</v>
      </c>
      <c r="M47" s="40">
        <v>1632</v>
      </c>
      <c r="N47" s="40">
        <f>1685+38+38+1</f>
        <v>1762</v>
      </c>
      <c r="O47" s="40">
        <v>1873</v>
      </c>
      <c r="P47" s="40">
        <f>1907+42+71</f>
        <v>2020</v>
      </c>
      <c r="Q47" s="40">
        <v>2129</v>
      </c>
      <c r="R47" s="40">
        <v>2273</v>
      </c>
      <c r="S47" s="50">
        <v>2572</v>
      </c>
      <c r="T47" s="117">
        <v>2881</v>
      </c>
    </row>
    <row r="48" spans="1:20" ht="16.149999999999999" customHeight="1" x14ac:dyDescent="0.25">
      <c r="A48" s="39" t="s">
        <v>46</v>
      </c>
      <c r="B48" s="40">
        <v>42</v>
      </c>
      <c r="C48" s="40">
        <v>53</v>
      </c>
      <c r="D48" s="40">
        <v>34</v>
      </c>
      <c r="E48" s="40">
        <v>33</v>
      </c>
      <c r="F48" s="40">
        <v>23</v>
      </c>
      <c r="G48" s="40">
        <v>25</v>
      </c>
      <c r="H48" s="40">
        <v>27</v>
      </c>
      <c r="I48" s="40">
        <v>23</v>
      </c>
      <c r="J48" s="40">
        <v>33</v>
      </c>
      <c r="K48" s="40">
        <v>35</v>
      </c>
      <c r="L48" s="40">
        <v>22</v>
      </c>
      <c r="M48" s="40">
        <v>75</v>
      </c>
      <c r="N48" s="40">
        <f>69</f>
        <v>69</v>
      </c>
      <c r="O48" s="40">
        <v>67</v>
      </c>
      <c r="P48" s="40">
        <f>85+2</f>
        <v>87</v>
      </c>
      <c r="Q48" s="40">
        <v>123</v>
      </c>
      <c r="R48" s="40">
        <v>131</v>
      </c>
      <c r="S48" s="50">
        <v>204</v>
      </c>
      <c r="T48" s="117">
        <v>243</v>
      </c>
    </row>
    <row r="49" spans="1:20" ht="14.25" customHeight="1" x14ac:dyDescent="0.25">
      <c r="A49" s="39"/>
      <c r="B49" s="40"/>
      <c r="C49" s="40"/>
      <c r="D49" s="40"/>
      <c r="E49" s="40"/>
      <c r="F49" s="40"/>
      <c r="G49" s="40"/>
      <c r="H49" s="40"/>
      <c r="I49" s="40"/>
      <c r="J49" s="40"/>
      <c r="K49" s="40"/>
      <c r="L49" s="40"/>
      <c r="M49" s="40"/>
      <c r="N49" s="40"/>
      <c r="O49" s="40"/>
      <c r="P49" s="40"/>
      <c r="Q49" s="40"/>
      <c r="R49" s="40"/>
      <c r="S49" s="50"/>
      <c r="T49" s="117"/>
    </row>
    <row r="50" spans="1:20" ht="14.25" customHeight="1" thickBot="1" x14ac:dyDescent="0.3">
      <c r="A50" s="42" t="s">
        <v>11</v>
      </c>
      <c r="B50" s="43">
        <f>SUM(B39:B48)</f>
        <v>3552</v>
      </c>
      <c r="C50" s="43">
        <f t="shared" ref="C50:T50" si="27">SUM(C39:C48)</f>
        <v>4084</v>
      </c>
      <c r="D50" s="43">
        <f t="shared" si="27"/>
        <v>4768</v>
      </c>
      <c r="E50" s="43">
        <f t="shared" si="27"/>
        <v>5555</v>
      </c>
      <c r="F50" s="43">
        <f t="shared" si="27"/>
        <v>5850</v>
      </c>
      <c r="G50" s="43">
        <f t="shared" si="27"/>
        <v>6036</v>
      </c>
      <c r="H50" s="43">
        <f t="shared" si="27"/>
        <v>6565</v>
      </c>
      <c r="I50" s="43">
        <f t="shared" si="27"/>
        <v>6642</v>
      </c>
      <c r="J50" s="99">
        <f t="shared" si="27"/>
        <v>6804</v>
      </c>
      <c r="K50" s="99">
        <f t="shared" si="27"/>
        <v>7555</v>
      </c>
      <c r="L50" s="43">
        <f t="shared" si="27"/>
        <v>8333</v>
      </c>
      <c r="M50" s="43">
        <f t="shared" si="27"/>
        <v>9416</v>
      </c>
      <c r="N50" s="43">
        <f t="shared" si="27"/>
        <v>10770</v>
      </c>
      <c r="O50" s="43">
        <f t="shared" si="27"/>
        <v>12234</v>
      </c>
      <c r="P50" s="43">
        <f t="shared" ref="P50:Q50" si="28">SUM(P39:P48)</f>
        <v>13329</v>
      </c>
      <c r="Q50" s="43">
        <f t="shared" si="28"/>
        <v>13993</v>
      </c>
      <c r="R50" s="43">
        <f t="shared" si="27"/>
        <v>15148</v>
      </c>
      <c r="S50" s="43">
        <f t="shared" si="27"/>
        <v>17024</v>
      </c>
      <c r="T50" s="44">
        <f t="shared" si="27"/>
        <v>18582</v>
      </c>
    </row>
    <row r="51" spans="1:20" ht="11.25" customHeight="1" x14ac:dyDescent="0.25">
      <c r="B51" s="1"/>
      <c r="C51" s="1"/>
      <c r="D51" s="1"/>
      <c r="E51" s="1"/>
      <c r="F51" s="1"/>
      <c r="G51" s="1"/>
      <c r="H51" s="1"/>
      <c r="I51" s="1"/>
      <c r="J51" s="100"/>
      <c r="K51" s="101"/>
      <c r="L51" s="1"/>
      <c r="M51" s="1"/>
      <c r="N51" s="1"/>
      <c r="O51" s="1"/>
      <c r="P51" s="1"/>
      <c r="Q51" s="1"/>
      <c r="R51" s="1"/>
    </row>
    <row r="52" spans="1:20" ht="14.25" customHeight="1" x14ac:dyDescent="0.25">
      <c r="A52" s="13" t="s">
        <v>127</v>
      </c>
      <c r="B52" s="1"/>
      <c r="C52" s="1"/>
      <c r="D52" s="1"/>
      <c r="E52" s="1"/>
      <c r="F52" s="1"/>
      <c r="G52" s="1"/>
      <c r="H52" s="1"/>
      <c r="I52" s="1"/>
      <c r="J52" s="1"/>
      <c r="K52" s="1"/>
      <c r="L52" s="1"/>
      <c r="M52" s="1"/>
      <c r="N52" s="1"/>
      <c r="O52" s="1"/>
      <c r="P52" s="1"/>
      <c r="Q52" s="1"/>
      <c r="R52" s="1"/>
    </row>
    <row r="53" spans="1:20" ht="14.25" customHeight="1" x14ac:dyDescent="0.25">
      <c r="B53" s="1"/>
      <c r="C53" s="1"/>
      <c r="D53" s="1"/>
      <c r="E53" s="1"/>
      <c r="F53" s="1"/>
      <c r="G53" s="1"/>
      <c r="H53" s="1"/>
      <c r="I53" s="1"/>
      <c r="J53" s="1"/>
      <c r="K53" s="1"/>
      <c r="L53" s="1"/>
      <c r="M53" s="1"/>
      <c r="N53" s="1"/>
      <c r="O53" s="1"/>
      <c r="P53" s="1"/>
      <c r="Q53" s="1"/>
      <c r="R53" s="1"/>
    </row>
    <row r="54" spans="1:20" ht="14.25" customHeight="1" x14ac:dyDescent="0.25">
      <c r="A54" s="18" t="s">
        <v>52</v>
      </c>
    </row>
    <row r="55" spans="1:20" ht="30" customHeight="1" x14ac:dyDescent="0.25">
      <c r="A55" s="155" t="s">
        <v>83</v>
      </c>
      <c r="B55" s="155"/>
      <c r="C55" s="155"/>
      <c r="D55" s="155"/>
      <c r="E55" s="155"/>
      <c r="F55" s="155"/>
      <c r="G55" s="155"/>
      <c r="H55" s="155"/>
      <c r="I55" s="155"/>
      <c r="J55" s="155"/>
      <c r="K55" s="155"/>
      <c r="L55" s="155"/>
      <c r="M55" s="155"/>
      <c r="N55" s="155"/>
      <c r="O55" s="155"/>
      <c r="P55" s="155"/>
      <c r="Q55" s="155"/>
      <c r="R55" s="155"/>
    </row>
    <row r="56" spans="1:20" ht="45" customHeight="1" x14ac:dyDescent="0.25">
      <c r="A56" s="154" t="s">
        <v>129</v>
      </c>
      <c r="B56" s="154"/>
      <c r="C56" s="154"/>
      <c r="D56" s="154"/>
      <c r="E56" s="154"/>
      <c r="F56" s="154"/>
      <c r="G56" s="154"/>
      <c r="H56" s="154"/>
      <c r="I56" s="154"/>
      <c r="J56" s="154"/>
      <c r="K56" s="154"/>
      <c r="L56" s="154"/>
      <c r="M56" s="154"/>
      <c r="N56" s="154"/>
      <c r="O56" s="154"/>
      <c r="P56" s="154"/>
      <c r="Q56" s="154"/>
      <c r="R56" s="154"/>
    </row>
    <row r="57" spans="1:20" ht="31.15" customHeight="1" x14ac:dyDescent="0.25">
      <c r="A57" s="155" t="s">
        <v>130</v>
      </c>
      <c r="B57" s="155"/>
      <c r="C57" s="155"/>
      <c r="D57" s="155"/>
      <c r="E57" s="155"/>
      <c r="F57" s="155"/>
      <c r="G57" s="155"/>
      <c r="H57" s="155"/>
      <c r="I57" s="155"/>
      <c r="J57" s="155"/>
      <c r="K57" s="155"/>
      <c r="L57" s="155"/>
      <c r="M57" s="155"/>
      <c r="N57" s="155"/>
      <c r="O57" s="155"/>
      <c r="P57" s="155"/>
      <c r="Q57" s="155"/>
      <c r="R57" s="155"/>
    </row>
    <row r="58" spans="1:20" ht="30" customHeight="1" x14ac:dyDescent="0.25">
      <c r="A58" s="154" t="s">
        <v>82</v>
      </c>
      <c r="B58" s="154"/>
      <c r="C58" s="154"/>
      <c r="D58" s="154"/>
      <c r="E58" s="154"/>
      <c r="F58" s="154"/>
      <c r="G58" s="154"/>
      <c r="H58" s="154"/>
      <c r="I58" s="154"/>
      <c r="J58" s="154"/>
      <c r="K58" s="154"/>
      <c r="L58" s="154"/>
      <c r="M58" s="154"/>
      <c r="N58" s="154"/>
      <c r="O58" s="154"/>
      <c r="P58" s="154"/>
      <c r="Q58" s="154"/>
      <c r="R58" s="154"/>
    </row>
    <row r="59" spans="1:20" ht="45" customHeight="1" x14ac:dyDescent="0.25">
      <c r="A59" s="136" t="s">
        <v>108</v>
      </c>
      <c r="B59" s="136"/>
      <c r="C59" s="136"/>
      <c r="D59" s="136"/>
      <c r="E59" s="136"/>
      <c r="F59" s="136"/>
      <c r="G59" s="136"/>
      <c r="H59" s="136"/>
      <c r="I59" s="136"/>
      <c r="J59" s="136"/>
      <c r="K59" s="136"/>
      <c r="L59" s="136"/>
      <c r="M59" s="136"/>
      <c r="N59" s="136"/>
      <c r="O59" s="136"/>
      <c r="P59" s="136"/>
      <c r="Q59" s="136"/>
      <c r="R59" s="136"/>
    </row>
    <row r="60" spans="1:20" ht="30" customHeight="1" x14ac:dyDescent="0.25">
      <c r="A60" s="154" t="s">
        <v>88</v>
      </c>
      <c r="B60" s="154"/>
      <c r="C60" s="154"/>
      <c r="D60" s="154"/>
      <c r="E60" s="154"/>
      <c r="F60" s="154"/>
      <c r="G60" s="154"/>
      <c r="H60" s="154"/>
      <c r="I60" s="154"/>
      <c r="J60" s="154"/>
      <c r="K60" s="154"/>
      <c r="L60" s="154"/>
      <c r="M60" s="154"/>
      <c r="N60" s="154"/>
      <c r="O60" s="154"/>
      <c r="P60" s="154"/>
      <c r="Q60" s="154"/>
      <c r="R60" s="154"/>
    </row>
    <row r="61" spans="1:20" ht="29.45" customHeight="1" x14ac:dyDescent="0.25">
      <c r="A61" s="136" t="s">
        <v>97</v>
      </c>
      <c r="B61" s="136"/>
      <c r="C61" s="136"/>
      <c r="D61" s="136"/>
      <c r="E61" s="136"/>
      <c r="F61" s="136"/>
      <c r="G61" s="136"/>
      <c r="H61" s="136"/>
      <c r="I61" s="136"/>
      <c r="J61" s="136"/>
      <c r="K61" s="136"/>
      <c r="L61" s="136"/>
      <c r="M61" s="136"/>
      <c r="N61" s="136"/>
      <c r="O61" s="136"/>
      <c r="P61" s="136"/>
      <c r="Q61" s="136"/>
      <c r="R61" s="136"/>
    </row>
  </sheetData>
  <mergeCells count="11">
    <mergeCell ref="A59:R59"/>
    <mergeCell ref="A60:R60"/>
    <mergeCell ref="A61:R61"/>
    <mergeCell ref="A1:R1"/>
    <mergeCell ref="B3:R3"/>
    <mergeCell ref="B18:R18"/>
    <mergeCell ref="B37:R37"/>
    <mergeCell ref="A55:R55"/>
    <mergeCell ref="A56:R56"/>
    <mergeCell ref="A57:R57"/>
    <mergeCell ref="A58:R58"/>
  </mergeCells>
  <pageMargins left="0.59055118110236204" right="0.59055118110236204" top="0.74803149606299202" bottom="0.74803149606299202" header="0.31496062992126" footer="0.31496062992126"/>
  <pageSetup scale="76" fitToHeight="3" orientation="landscape" r:id="rId1"/>
  <rowBreaks count="1" manualBreakCount="1">
    <brk id="35" max="16"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9"/>
  <sheetViews>
    <sheetView zoomScaleNormal="100" workbookViewId="0">
      <selection activeCell="M17" sqref="M17"/>
    </sheetView>
  </sheetViews>
  <sheetFormatPr defaultRowHeight="15" x14ac:dyDescent="0.25"/>
  <cols>
    <col min="1" max="1" width="8.85546875" customWidth="1"/>
    <col min="2" max="8" width="10.5703125" customWidth="1"/>
    <col min="9" max="9" width="3.28515625" customWidth="1"/>
    <col min="10" max="10" width="14.5703125" customWidth="1"/>
    <col min="11" max="11" width="20.140625" customWidth="1"/>
    <col min="12" max="17" width="14.5703125" customWidth="1"/>
  </cols>
  <sheetData>
    <row r="1" spans="1:13" ht="14.45" x14ac:dyDescent="0.3">
      <c r="A1" s="3" t="s">
        <v>135</v>
      </c>
    </row>
    <row r="2" spans="1:13" ht="9" customHeight="1" thickBot="1" x14ac:dyDescent="0.3"/>
    <row r="3" spans="1:13" ht="15.75" thickBot="1" x14ac:dyDescent="0.3">
      <c r="A3" s="68"/>
      <c r="B3" s="137" t="s">
        <v>59</v>
      </c>
      <c r="C3" s="138"/>
      <c r="D3" s="138"/>
      <c r="E3" s="138"/>
      <c r="F3" s="138"/>
      <c r="G3" s="138"/>
      <c r="H3" s="139"/>
    </row>
    <row r="4" spans="1:13" ht="15" customHeight="1" thickTop="1" x14ac:dyDescent="0.25">
      <c r="A4" s="69"/>
      <c r="B4" s="162" t="s">
        <v>13</v>
      </c>
      <c r="C4" s="163"/>
      <c r="D4" s="164"/>
      <c r="E4" s="163"/>
      <c r="F4" s="143" t="s">
        <v>102</v>
      </c>
      <c r="G4" s="143"/>
      <c r="H4" s="144"/>
      <c r="J4" s="86"/>
      <c r="K4" s="86"/>
      <c r="L4" s="86"/>
      <c r="M4" s="86"/>
    </row>
    <row r="5" spans="1:13" ht="31.15" customHeight="1" thickBot="1" x14ac:dyDescent="0.3">
      <c r="A5" s="69"/>
      <c r="B5" s="75" t="s">
        <v>99</v>
      </c>
      <c r="C5" s="75" t="s">
        <v>100</v>
      </c>
      <c r="D5" s="75" t="s">
        <v>105</v>
      </c>
      <c r="E5" s="89" t="s">
        <v>11</v>
      </c>
      <c r="F5" s="75" t="s">
        <v>99</v>
      </c>
      <c r="G5" s="75" t="s">
        <v>100</v>
      </c>
      <c r="H5" s="76" t="s">
        <v>105</v>
      </c>
      <c r="J5" s="87"/>
      <c r="K5" s="87"/>
      <c r="L5" s="87"/>
      <c r="M5" s="86"/>
    </row>
    <row r="6" spans="1:13" ht="14.45" customHeight="1" thickTop="1" x14ac:dyDescent="0.25">
      <c r="A6" s="63" t="s">
        <v>5</v>
      </c>
      <c r="B6" s="51">
        <f t="shared" ref="B6:D15" si="0">B24+B42</f>
        <v>149545</v>
      </c>
      <c r="C6" s="51">
        <f t="shared" si="0"/>
        <v>197128</v>
      </c>
      <c r="D6" s="51">
        <f t="shared" si="0"/>
        <v>0</v>
      </c>
      <c r="E6" s="90">
        <f t="shared" ref="E6:E19" si="1">SUM(B6:D6)</f>
        <v>346673</v>
      </c>
      <c r="F6" s="92">
        <f>B6/$E6</f>
        <v>0.43137192685902853</v>
      </c>
      <c r="G6" s="92">
        <f t="shared" ref="G6:H15" si="2">C6/$E6</f>
        <v>0.56862807314097141</v>
      </c>
      <c r="H6" s="93">
        <f t="shared" si="2"/>
        <v>0</v>
      </c>
      <c r="J6" s="98"/>
      <c r="K6" s="98"/>
      <c r="L6" s="98"/>
      <c r="M6" s="98"/>
    </row>
    <row r="7" spans="1:13" x14ac:dyDescent="0.25">
      <c r="A7" s="63" t="s">
        <v>6</v>
      </c>
      <c r="B7" s="51">
        <f t="shared" si="0"/>
        <v>153163</v>
      </c>
      <c r="C7" s="51">
        <f t="shared" si="0"/>
        <v>202600</v>
      </c>
      <c r="D7" s="51">
        <f t="shared" si="0"/>
        <v>0</v>
      </c>
      <c r="E7" s="90">
        <f t="shared" si="1"/>
        <v>355763</v>
      </c>
      <c r="F7" s="92">
        <f t="shared" ref="F7:F15" si="3">B7/$E7</f>
        <v>0.43051975612978305</v>
      </c>
      <c r="G7" s="92">
        <f t="shared" si="2"/>
        <v>0.56948024387021701</v>
      </c>
      <c r="H7" s="93">
        <f t="shared" si="2"/>
        <v>0</v>
      </c>
    </row>
    <row r="8" spans="1:13" x14ac:dyDescent="0.25">
      <c r="A8" s="63" t="s">
        <v>7</v>
      </c>
      <c r="B8" s="51">
        <f t="shared" si="0"/>
        <v>156740</v>
      </c>
      <c r="C8" s="51">
        <f t="shared" si="0"/>
        <v>202510</v>
      </c>
      <c r="D8" s="51">
        <f t="shared" si="0"/>
        <v>0</v>
      </c>
      <c r="E8" s="90">
        <f t="shared" si="1"/>
        <v>359250</v>
      </c>
      <c r="F8" s="92">
        <f t="shared" si="3"/>
        <v>0.43629784272790534</v>
      </c>
      <c r="G8" s="92">
        <f t="shared" si="2"/>
        <v>0.56370215727209461</v>
      </c>
      <c r="H8" s="93">
        <f t="shared" si="2"/>
        <v>0</v>
      </c>
    </row>
    <row r="9" spans="1:13" x14ac:dyDescent="0.25">
      <c r="A9" s="63" t="s">
        <v>8</v>
      </c>
      <c r="B9" s="51">
        <f t="shared" si="0"/>
        <v>160888</v>
      </c>
      <c r="C9" s="51">
        <f t="shared" si="0"/>
        <v>206276</v>
      </c>
      <c r="D9" s="51">
        <f t="shared" si="0"/>
        <v>0</v>
      </c>
      <c r="E9" s="90">
        <f t="shared" si="1"/>
        <v>367164</v>
      </c>
      <c r="F9" s="92">
        <f t="shared" si="3"/>
        <v>0.43819110806070311</v>
      </c>
      <c r="G9" s="92">
        <f t="shared" si="2"/>
        <v>0.56180889193929684</v>
      </c>
      <c r="H9" s="93">
        <f t="shared" si="2"/>
        <v>0</v>
      </c>
    </row>
    <row r="10" spans="1:13" x14ac:dyDescent="0.25">
      <c r="A10" s="63" t="s">
        <v>9</v>
      </c>
      <c r="B10" s="51">
        <f t="shared" si="0"/>
        <v>170377</v>
      </c>
      <c r="C10" s="51">
        <f t="shared" si="0"/>
        <v>213686</v>
      </c>
      <c r="D10" s="51">
        <f t="shared" si="0"/>
        <v>21</v>
      </c>
      <c r="E10" s="90">
        <f t="shared" si="1"/>
        <v>384084</v>
      </c>
      <c r="F10" s="92">
        <f t="shared" si="3"/>
        <v>0.44359306818300165</v>
      </c>
      <c r="G10" s="92">
        <f t="shared" si="2"/>
        <v>0.55635225627727269</v>
      </c>
      <c r="H10" s="93">
        <f t="shared" si="2"/>
        <v>5.4675539725685003E-5</v>
      </c>
    </row>
    <row r="11" spans="1:13" x14ac:dyDescent="0.25">
      <c r="A11" s="63" t="s">
        <v>69</v>
      </c>
      <c r="B11" s="51">
        <f t="shared" si="0"/>
        <v>176816</v>
      </c>
      <c r="C11" s="51">
        <f t="shared" si="0"/>
        <v>220792</v>
      </c>
      <c r="D11" s="51">
        <f t="shared" si="0"/>
        <v>45</v>
      </c>
      <c r="E11" s="90">
        <f t="shared" si="1"/>
        <v>397653</v>
      </c>
      <c r="F11" s="92">
        <f t="shared" si="3"/>
        <v>0.44464897787769742</v>
      </c>
      <c r="G11" s="92">
        <f t="shared" si="2"/>
        <v>0.55523785813259297</v>
      </c>
      <c r="H11" s="93">
        <f t="shared" si="2"/>
        <v>1.131639897096212E-4</v>
      </c>
    </row>
    <row r="12" spans="1:13" x14ac:dyDescent="0.25">
      <c r="A12" s="63" t="s">
        <v>89</v>
      </c>
      <c r="B12" s="51">
        <f t="shared" si="0"/>
        <v>182594</v>
      </c>
      <c r="C12" s="51">
        <f t="shared" si="0"/>
        <v>226931</v>
      </c>
      <c r="D12" s="51">
        <f t="shared" si="0"/>
        <v>44</v>
      </c>
      <c r="E12" s="90">
        <f t="shared" si="1"/>
        <v>409569</v>
      </c>
      <c r="F12" s="92">
        <f t="shared" si="3"/>
        <v>0.44581987406273427</v>
      </c>
      <c r="G12" s="92">
        <f t="shared" si="2"/>
        <v>0.55407269593157682</v>
      </c>
      <c r="H12" s="93">
        <f t="shared" si="2"/>
        <v>1.0743000568890712E-4</v>
      </c>
    </row>
    <row r="13" spans="1:13" x14ac:dyDescent="0.25">
      <c r="A13" s="63" t="s">
        <v>90</v>
      </c>
      <c r="B13" s="51">
        <f t="shared" si="0"/>
        <v>187750</v>
      </c>
      <c r="C13" s="51">
        <f t="shared" si="0"/>
        <v>232174</v>
      </c>
      <c r="D13" s="51">
        <f t="shared" si="0"/>
        <v>39</v>
      </c>
      <c r="E13" s="90">
        <f t="shared" si="1"/>
        <v>419963</v>
      </c>
      <c r="F13" s="92">
        <f t="shared" si="3"/>
        <v>0.4470631936622988</v>
      </c>
      <c r="G13" s="92">
        <f t="shared" si="2"/>
        <v>0.55284394101385126</v>
      </c>
      <c r="H13" s="93">
        <f t="shared" si="2"/>
        <v>9.2865323849958216E-5</v>
      </c>
    </row>
    <row r="14" spans="1:13" x14ac:dyDescent="0.25">
      <c r="A14" s="63" t="s">
        <v>94</v>
      </c>
      <c r="B14" s="51">
        <f t="shared" si="0"/>
        <v>191819</v>
      </c>
      <c r="C14" s="51">
        <f t="shared" si="0"/>
        <v>236084</v>
      </c>
      <c r="D14" s="51">
        <f t="shared" si="0"/>
        <v>35</v>
      </c>
      <c r="E14" s="90">
        <f t="shared" si="1"/>
        <v>427938</v>
      </c>
      <c r="F14" s="92">
        <f t="shared" si="3"/>
        <v>0.44824016563146996</v>
      </c>
      <c r="G14" s="92">
        <f t="shared" si="2"/>
        <v>0.55167804681986643</v>
      </c>
      <c r="H14" s="93">
        <f t="shared" si="2"/>
        <v>8.1787548663591456E-5</v>
      </c>
    </row>
    <row r="15" spans="1:13" x14ac:dyDescent="0.25">
      <c r="A15" s="63" t="s">
        <v>98</v>
      </c>
      <c r="B15" s="51">
        <f t="shared" si="0"/>
        <v>194550</v>
      </c>
      <c r="C15" s="51">
        <f t="shared" si="0"/>
        <v>239220</v>
      </c>
      <c r="D15" s="51">
        <f t="shared" si="0"/>
        <v>27</v>
      </c>
      <c r="E15" s="90">
        <f t="shared" si="1"/>
        <v>433797</v>
      </c>
      <c r="F15" s="92">
        <f t="shared" si="3"/>
        <v>0.44848166308204068</v>
      </c>
      <c r="G15" s="92">
        <f t="shared" si="2"/>
        <v>0.55145609582362254</v>
      </c>
      <c r="H15" s="93">
        <f t="shared" si="2"/>
        <v>6.2241094336751982E-5</v>
      </c>
    </row>
    <row r="16" spans="1:13" x14ac:dyDescent="0.25">
      <c r="A16" s="63" t="s">
        <v>101</v>
      </c>
      <c r="B16" s="51">
        <f t="shared" ref="B16:D16" si="4">B34+B52</f>
        <v>197567</v>
      </c>
      <c r="C16" s="51">
        <f t="shared" si="4"/>
        <v>243057</v>
      </c>
      <c r="D16" s="51">
        <f t="shared" si="4"/>
        <v>42</v>
      </c>
      <c r="E16" s="90">
        <f t="shared" ref="E16" si="5">SUM(B16:D16)</f>
        <v>440666</v>
      </c>
      <c r="F16" s="92">
        <f>B16/$E16</f>
        <v>0.44833728946639861</v>
      </c>
      <c r="G16" s="92">
        <f t="shared" ref="G16:G19" si="6">C16/$E16</f>
        <v>0.55156740025325302</v>
      </c>
      <c r="H16" s="93">
        <f t="shared" ref="H16:H19" si="7">D16/$E16</f>
        <v>9.5310280348381764E-5</v>
      </c>
    </row>
    <row r="17" spans="1:9" x14ac:dyDescent="0.25">
      <c r="A17" s="63" t="s">
        <v>112</v>
      </c>
      <c r="B17" s="51">
        <f t="shared" ref="B17:D17" si="8">B35+B53</f>
        <v>201035</v>
      </c>
      <c r="C17" s="51">
        <f t="shared" si="8"/>
        <v>249577</v>
      </c>
      <c r="D17" s="51">
        <f t="shared" si="8"/>
        <v>138</v>
      </c>
      <c r="E17" s="90">
        <f t="shared" si="1"/>
        <v>450750</v>
      </c>
      <c r="F17" s="92">
        <f>B17/$E17</f>
        <v>0.44600110926234054</v>
      </c>
      <c r="G17" s="92">
        <f t="shared" si="6"/>
        <v>0.55369273433166943</v>
      </c>
      <c r="H17" s="93">
        <f t="shared" si="7"/>
        <v>3.0615640599001664E-4</v>
      </c>
    </row>
    <row r="18" spans="1:9" ht="20.45" customHeight="1" x14ac:dyDescent="0.25">
      <c r="A18" s="63" t="s">
        <v>118</v>
      </c>
      <c r="B18" s="51">
        <v>203326</v>
      </c>
      <c r="C18" s="51">
        <v>254391</v>
      </c>
      <c r="D18" s="51">
        <v>2003</v>
      </c>
      <c r="E18" s="90">
        <f t="shared" si="1"/>
        <v>459720</v>
      </c>
      <c r="F18" s="92">
        <f t="shared" ref="F18:F19" si="9">B18/$E18</f>
        <v>0.44228225876620553</v>
      </c>
      <c r="G18" s="92">
        <f t="shared" si="6"/>
        <v>0.55336074132080393</v>
      </c>
      <c r="H18" s="93">
        <f t="shared" si="7"/>
        <v>4.3569999129905159E-3</v>
      </c>
    </row>
    <row r="19" spans="1:9" ht="20.45" customHeight="1" thickBot="1" x14ac:dyDescent="0.3">
      <c r="A19" s="64" t="s">
        <v>119</v>
      </c>
      <c r="B19" s="65">
        <v>205746</v>
      </c>
      <c r="C19" s="65">
        <v>260490</v>
      </c>
      <c r="D19" s="65">
        <v>4072</v>
      </c>
      <c r="E19" s="91">
        <f t="shared" si="1"/>
        <v>470308</v>
      </c>
      <c r="F19" s="94">
        <f t="shared" si="9"/>
        <v>0.43747076383986666</v>
      </c>
      <c r="G19" s="94">
        <f t="shared" si="6"/>
        <v>0.55387108022827591</v>
      </c>
      <c r="H19" s="95">
        <f t="shared" si="7"/>
        <v>8.6581559318574218E-3</v>
      </c>
    </row>
    <row r="20" spans="1:9" ht="20.45" customHeight="1" thickBot="1" x14ac:dyDescent="0.3">
      <c r="A20" s="72"/>
      <c r="B20" s="73"/>
      <c r="C20" s="73"/>
      <c r="D20" s="73"/>
      <c r="E20" s="73"/>
      <c r="F20" s="73"/>
      <c r="G20" s="73"/>
      <c r="H20" s="73"/>
    </row>
    <row r="21" spans="1:9" s="2" customFormat="1" ht="15.75" thickBot="1" x14ac:dyDescent="0.3">
      <c r="A21" s="68"/>
      <c r="B21" s="137" t="s">
        <v>58</v>
      </c>
      <c r="C21" s="138"/>
      <c r="D21" s="138"/>
      <c r="E21" s="138"/>
      <c r="F21" s="138"/>
      <c r="G21" s="138"/>
      <c r="H21" s="139"/>
    </row>
    <row r="22" spans="1:9" s="2" customFormat="1" ht="15.75" thickTop="1" x14ac:dyDescent="0.25">
      <c r="A22" s="69"/>
      <c r="B22" s="165" t="s">
        <v>103</v>
      </c>
      <c r="C22" s="166"/>
      <c r="D22" s="167"/>
      <c r="E22" s="166"/>
      <c r="F22" s="150" t="s">
        <v>102</v>
      </c>
      <c r="G22" s="150"/>
      <c r="H22" s="151"/>
    </row>
    <row r="23" spans="1:9" s="2" customFormat="1" ht="45.75" thickBot="1" x14ac:dyDescent="0.3">
      <c r="A23" s="69"/>
      <c r="B23" s="75" t="s">
        <v>99</v>
      </c>
      <c r="C23" s="75" t="s">
        <v>100</v>
      </c>
      <c r="D23" s="75" t="s">
        <v>105</v>
      </c>
      <c r="E23" s="89" t="s">
        <v>11</v>
      </c>
      <c r="F23" s="75" t="s">
        <v>99</v>
      </c>
      <c r="G23" s="75" t="s">
        <v>100</v>
      </c>
      <c r="H23" s="76" t="s">
        <v>105</v>
      </c>
    </row>
    <row r="24" spans="1:9" ht="15.75" thickTop="1" x14ac:dyDescent="0.25">
      <c r="A24" s="63" t="s">
        <v>5</v>
      </c>
      <c r="B24" s="51">
        <v>132176</v>
      </c>
      <c r="C24" s="51">
        <v>179625</v>
      </c>
      <c r="D24" s="51">
        <v>0</v>
      </c>
      <c r="E24" s="90">
        <f t="shared" ref="E24:E37" si="10">SUM(B24:D24)</f>
        <v>311801</v>
      </c>
      <c r="F24" s="92">
        <f>B24/$E24</f>
        <v>0.42391140503077285</v>
      </c>
      <c r="G24" s="92">
        <f t="shared" ref="G24:H24" si="11">C24/$E24</f>
        <v>0.57608859496922715</v>
      </c>
      <c r="H24" s="93">
        <f t="shared" si="11"/>
        <v>0</v>
      </c>
      <c r="I24" s="1"/>
    </row>
    <row r="25" spans="1:9" x14ac:dyDescent="0.25">
      <c r="A25" s="63" t="s">
        <v>6</v>
      </c>
      <c r="B25" s="51">
        <v>134723</v>
      </c>
      <c r="C25" s="51">
        <v>183806</v>
      </c>
      <c r="D25" s="51">
        <v>0</v>
      </c>
      <c r="E25" s="90">
        <f t="shared" si="10"/>
        <v>318529</v>
      </c>
      <c r="F25" s="92">
        <f t="shared" ref="F25:F37" si="12">B25/$E25</f>
        <v>0.42295364001393909</v>
      </c>
      <c r="G25" s="92">
        <f t="shared" ref="G25:G33" si="13">C25/$E25</f>
        <v>0.57704635998606091</v>
      </c>
      <c r="H25" s="93">
        <f t="shared" ref="H25:H33" si="14">D25/$E25</f>
        <v>0</v>
      </c>
      <c r="I25" s="1"/>
    </row>
    <row r="26" spans="1:9" x14ac:dyDescent="0.25">
      <c r="A26" s="63" t="s">
        <v>7</v>
      </c>
      <c r="B26" s="51">
        <v>135997</v>
      </c>
      <c r="C26" s="51">
        <v>180783</v>
      </c>
      <c r="D26" s="51">
        <v>0</v>
      </c>
      <c r="E26" s="90">
        <f t="shared" si="10"/>
        <v>316780</v>
      </c>
      <c r="F26" s="92">
        <f t="shared" si="12"/>
        <v>0.42931056253551358</v>
      </c>
      <c r="G26" s="92">
        <f t="shared" si="13"/>
        <v>0.57068943746448642</v>
      </c>
      <c r="H26" s="93">
        <f t="shared" si="14"/>
        <v>0</v>
      </c>
      <c r="I26" s="1"/>
    </row>
    <row r="27" spans="1:9" x14ac:dyDescent="0.25">
      <c r="A27" s="63" t="s">
        <v>8</v>
      </c>
      <c r="B27" s="51">
        <v>139259</v>
      </c>
      <c r="C27" s="51">
        <v>183103</v>
      </c>
      <c r="D27" s="51">
        <v>0</v>
      </c>
      <c r="E27" s="90">
        <f t="shared" si="10"/>
        <v>322362</v>
      </c>
      <c r="F27" s="92">
        <f t="shared" si="12"/>
        <v>0.43199570668999449</v>
      </c>
      <c r="G27" s="92">
        <f t="shared" si="13"/>
        <v>0.56800429331000557</v>
      </c>
      <c r="H27" s="93">
        <f t="shared" si="14"/>
        <v>0</v>
      </c>
      <c r="I27" s="1"/>
    </row>
    <row r="28" spans="1:9" x14ac:dyDescent="0.25">
      <c r="A28" s="63" t="s">
        <v>9</v>
      </c>
      <c r="B28" s="51">
        <v>147299</v>
      </c>
      <c r="C28" s="51">
        <v>189489</v>
      </c>
      <c r="D28" s="51">
        <v>11</v>
      </c>
      <c r="E28" s="90">
        <f t="shared" si="10"/>
        <v>336799</v>
      </c>
      <c r="F28" s="92">
        <f t="shared" si="12"/>
        <v>0.43734987336660736</v>
      </c>
      <c r="G28" s="92">
        <f t="shared" si="13"/>
        <v>0.56261746620387831</v>
      </c>
      <c r="H28" s="93">
        <f t="shared" si="14"/>
        <v>3.2660429514339415E-5</v>
      </c>
      <c r="I28" s="1"/>
    </row>
    <row r="29" spans="1:9" x14ac:dyDescent="0.25">
      <c r="A29" s="63" t="s">
        <v>69</v>
      </c>
      <c r="B29" s="51">
        <v>152794</v>
      </c>
      <c r="C29" s="51">
        <v>195722</v>
      </c>
      <c r="D29" s="51">
        <v>25</v>
      </c>
      <c r="E29" s="90">
        <f t="shared" si="10"/>
        <v>348541</v>
      </c>
      <c r="F29" s="92">
        <f t="shared" si="12"/>
        <v>0.43838171119036212</v>
      </c>
      <c r="G29" s="92">
        <f t="shared" si="13"/>
        <v>0.56154656123669811</v>
      </c>
      <c r="H29" s="93">
        <f t="shared" si="14"/>
        <v>7.1727572939768924E-5</v>
      </c>
      <c r="I29" s="1"/>
    </row>
    <row r="30" spans="1:9" x14ac:dyDescent="0.25">
      <c r="A30" s="63" t="s">
        <v>89</v>
      </c>
      <c r="B30" s="51">
        <v>157955</v>
      </c>
      <c r="C30" s="51">
        <v>201091</v>
      </c>
      <c r="D30" s="51">
        <v>18</v>
      </c>
      <c r="E30" s="90">
        <f t="shared" si="10"/>
        <v>359064</v>
      </c>
      <c r="F30" s="92">
        <f t="shared" si="12"/>
        <v>0.43990764877570571</v>
      </c>
      <c r="G30" s="92">
        <f t="shared" si="13"/>
        <v>0.56004222088541322</v>
      </c>
      <c r="H30" s="93">
        <f t="shared" si="14"/>
        <v>5.0130338881090835E-5</v>
      </c>
      <c r="I30" s="1"/>
    </row>
    <row r="31" spans="1:9" x14ac:dyDescent="0.25">
      <c r="A31" s="63" t="s">
        <v>90</v>
      </c>
      <c r="B31" s="51">
        <v>162203</v>
      </c>
      <c r="C31" s="51">
        <v>205077</v>
      </c>
      <c r="D31" s="51">
        <v>18</v>
      </c>
      <c r="E31" s="90">
        <f t="shared" si="10"/>
        <v>367298</v>
      </c>
      <c r="F31" s="92">
        <f t="shared" si="12"/>
        <v>0.44161144356898213</v>
      </c>
      <c r="G31" s="92">
        <f t="shared" si="13"/>
        <v>0.5583395499022592</v>
      </c>
      <c r="H31" s="93">
        <f t="shared" si="14"/>
        <v>4.9006528758664625E-5</v>
      </c>
      <c r="I31" s="1"/>
    </row>
    <row r="32" spans="1:9" x14ac:dyDescent="0.25">
      <c r="A32" s="63" t="s">
        <v>94</v>
      </c>
      <c r="B32" s="51">
        <v>165230</v>
      </c>
      <c r="C32" s="51">
        <v>207922</v>
      </c>
      <c r="D32" s="51">
        <v>19</v>
      </c>
      <c r="E32" s="90">
        <f t="shared" si="10"/>
        <v>373171</v>
      </c>
      <c r="F32" s="92">
        <f t="shared" si="12"/>
        <v>0.44277288428093287</v>
      </c>
      <c r="G32" s="92">
        <f t="shared" si="13"/>
        <v>0.5571762007229929</v>
      </c>
      <c r="H32" s="93">
        <f t="shared" si="14"/>
        <v>5.0914996074185828E-5</v>
      </c>
      <c r="I32" s="1"/>
    </row>
    <row r="33" spans="1:9" x14ac:dyDescent="0.25">
      <c r="A33" s="63" t="s">
        <v>98</v>
      </c>
      <c r="B33" s="51">
        <v>167376</v>
      </c>
      <c r="C33" s="51">
        <v>210129</v>
      </c>
      <c r="D33" s="51">
        <v>15</v>
      </c>
      <c r="E33" s="90">
        <f t="shared" si="10"/>
        <v>377520</v>
      </c>
      <c r="F33" s="92">
        <f t="shared" si="12"/>
        <v>0.44335664335664338</v>
      </c>
      <c r="G33" s="92">
        <f t="shared" si="13"/>
        <v>0.55660362364907823</v>
      </c>
      <c r="H33" s="93">
        <f t="shared" si="14"/>
        <v>3.9732994278448824E-5</v>
      </c>
      <c r="I33" s="1"/>
    </row>
    <row r="34" spans="1:9" x14ac:dyDescent="0.25">
      <c r="A34" s="63" t="s">
        <v>101</v>
      </c>
      <c r="B34" s="51">
        <v>170108</v>
      </c>
      <c r="C34" s="51">
        <v>212633</v>
      </c>
      <c r="D34" s="51">
        <v>20</v>
      </c>
      <c r="E34" s="90">
        <f t="shared" ref="E34" si="15">SUM(B34:D34)</f>
        <v>382761</v>
      </c>
      <c r="F34" s="92">
        <f t="shared" ref="F34" si="16">B34/$E34</f>
        <v>0.44442354367346726</v>
      </c>
      <c r="G34" s="92">
        <f t="shared" ref="G34:G37" si="17">C34/$E34</f>
        <v>0.55552420439908978</v>
      </c>
      <c r="H34" s="93">
        <f t="shared" ref="H34:H37" si="18">D34/$E34</f>
        <v>5.2251927442973553E-5</v>
      </c>
      <c r="I34" s="1"/>
    </row>
    <row r="35" spans="1:9" x14ac:dyDescent="0.25">
      <c r="A35" s="63" t="s">
        <v>112</v>
      </c>
      <c r="B35" s="51">
        <v>172609</v>
      </c>
      <c r="C35" s="51">
        <v>217894</v>
      </c>
      <c r="D35" s="51">
        <v>93</v>
      </c>
      <c r="E35" s="90">
        <f t="shared" si="10"/>
        <v>390596</v>
      </c>
      <c r="F35" s="92">
        <f t="shared" si="12"/>
        <v>0.44191184753556106</v>
      </c>
      <c r="G35" s="92">
        <f t="shared" si="17"/>
        <v>0.55785005478806748</v>
      </c>
      <c r="H35" s="93">
        <f t="shared" si="18"/>
        <v>2.3809767637149383E-4</v>
      </c>
      <c r="I35" s="1"/>
    </row>
    <row r="36" spans="1:9" ht="27.6" customHeight="1" x14ac:dyDescent="0.25">
      <c r="A36" s="63" t="s">
        <v>118</v>
      </c>
      <c r="B36" s="51">
        <f>B18-B54</f>
        <v>173573</v>
      </c>
      <c r="C36" s="51">
        <f t="shared" ref="C36:D36" si="19">C18-C54</f>
        <v>221179</v>
      </c>
      <c r="D36" s="51">
        <f t="shared" si="19"/>
        <v>1648</v>
      </c>
      <c r="E36" s="90">
        <f t="shared" si="10"/>
        <v>396400</v>
      </c>
      <c r="F36" s="92">
        <f t="shared" si="12"/>
        <v>0.4378733602421796</v>
      </c>
      <c r="G36" s="92">
        <f t="shared" si="17"/>
        <v>0.55796922300706353</v>
      </c>
      <c r="H36" s="93">
        <f t="shared" si="18"/>
        <v>4.1574167507568115E-3</v>
      </c>
      <c r="I36" s="51"/>
    </row>
    <row r="37" spans="1:9" ht="15.75" thickBot="1" x14ac:dyDescent="0.3">
      <c r="A37" s="64" t="s">
        <v>119</v>
      </c>
      <c r="B37" s="65">
        <f>B19-B55</f>
        <v>175391</v>
      </c>
      <c r="C37" s="65">
        <f t="shared" ref="C37:D37" si="20">C19-C55</f>
        <v>225596</v>
      </c>
      <c r="D37" s="65">
        <f t="shared" si="20"/>
        <v>3302</v>
      </c>
      <c r="E37" s="91">
        <f t="shared" si="10"/>
        <v>404289</v>
      </c>
      <c r="F37" s="94">
        <f t="shared" si="12"/>
        <v>0.43382580282916428</v>
      </c>
      <c r="G37" s="94">
        <f t="shared" si="17"/>
        <v>0.55800677238312202</v>
      </c>
      <c r="H37" s="95">
        <f t="shared" si="18"/>
        <v>8.1674247877137392E-3</v>
      </c>
      <c r="I37" s="1"/>
    </row>
    <row r="38" spans="1:9" ht="9" customHeight="1" thickBot="1" x14ac:dyDescent="0.3">
      <c r="B38" s="1"/>
      <c r="C38" s="1"/>
      <c r="D38" s="1"/>
      <c r="E38" s="1"/>
      <c r="F38" s="1"/>
      <c r="G38" s="1"/>
      <c r="H38" s="1"/>
      <c r="I38" s="1"/>
    </row>
    <row r="39" spans="1:9" ht="15.75" thickBot="1" x14ac:dyDescent="0.3">
      <c r="A39" s="71"/>
      <c r="B39" s="137" t="s">
        <v>60</v>
      </c>
      <c r="C39" s="145"/>
      <c r="D39" s="145"/>
      <c r="E39" s="145"/>
      <c r="F39" s="145"/>
      <c r="G39" s="145"/>
      <c r="H39" s="146"/>
    </row>
    <row r="40" spans="1:9" ht="15.75" thickTop="1" x14ac:dyDescent="0.25">
      <c r="A40" s="63"/>
      <c r="B40" s="168" t="s">
        <v>13</v>
      </c>
      <c r="C40" s="168"/>
      <c r="D40" s="168"/>
      <c r="E40" s="165"/>
      <c r="F40" s="150" t="s">
        <v>102</v>
      </c>
      <c r="G40" s="150"/>
      <c r="H40" s="151"/>
    </row>
    <row r="41" spans="1:9" ht="45.75" thickBot="1" x14ac:dyDescent="0.3">
      <c r="A41" s="63"/>
      <c r="B41" s="75" t="s">
        <v>99</v>
      </c>
      <c r="C41" s="75" t="s">
        <v>100</v>
      </c>
      <c r="D41" s="75" t="s">
        <v>105</v>
      </c>
      <c r="E41" s="89" t="s">
        <v>11</v>
      </c>
      <c r="F41" s="75" t="s">
        <v>99</v>
      </c>
      <c r="G41" s="75" t="s">
        <v>104</v>
      </c>
      <c r="H41" s="76" t="s">
        <v>105</v>
      </c>
    </row>
    <row r="42" spans="1:9" ht="15.75" thickTop="1" x14ac:dyDescent="0.25">
      <c r="A42" s="63" t="s">
        <v>5</v>
      </c>
      <c r="B42" s="51">
        <v>17369</v>
      </c>
      <c r="C42" s="51">
        <v>17503</v>
      </c>
      <c r="D42" s="51">
        <v>0</v>
      </c>
      <c r="E42" s="90">
        <f>SUM(B42:D42)</f>
        <v>34872</v>
      </c>
      <c r="F42" s="92">
        <f>B42/$E42</f>
        <v>0.49807868777242487</v>
      </c>
      <c r="G42" s="92">
        <f t="shared" ref="G42:H42" si="21">C42/$E42</f>
        <v>0.50192131222757508</v>
      </c>
      <c r="H42" s="93">
        <f t="shared" si="21"/>
        <v>0</v>
      </c>
    </row>
    <row r="43" spans="1:9" x14ac:dyDescent="0.25">
      <c r="A43" s="63" t="s">
        <v>6</v>
      </c>
      <c r="B43" s="51">
        <v>18440</v>
      </c>
      <c r="C43" s="51">
        <v>18794</v>
      </c>
      <c r="D43" s="51">
        <v>0</v>
      </c>
      <c r="E43" s="90">
        <f t="shared" ref="E43:E55" si="22">SUM(B43:D43)</f>
        <v>37234</v>
      </c>
      <c r="F43" s="92">
        <f t="shared" ref="F43:F55" si="23">B43/$E43</f>
        <v>0.49524628028146317</v>
      </c>
      <c r="G43" s="92">
        <f t="shared" ref="G43:G55" si="24">C43/$E43</f>
        <v>0.50475371971853678</v>
      </c>
      <c r="H43" s="93">
        <f t="shared" ref="H43:H55" si="25">D43/$E43</f>
        <v>0</v>
      </c>
    </row>
    <row r="44" spans="1:9" x14ac:dyDescent="0.25">
      <c r="A44" s="63" t="s">
        <v>7</v>
      </c>
      <c r="B44" s="51">
        <v>20743</v>
      </c>
      <c r="C44" s="51">
        <v>21727</v>
      </c>
      <c r="D44" s="51">
        <v>0</v>
      </c>
      <c r="E44" s="90">
        <f t="shared" si="22"/>
        <v>42470</v>
      </c>
      <c r="F44" s="92">
        <f t="shared" si="23"/>
        <v>0.48841535201318576</v>
      </c>
      <c r="G44" s="92">
        <f t="shared" si="24"/>
        <v>0.51158464798681424</v>
      </c>
      <c r="H44" s="93">
        <f t="shared" si="25"/>
        <v>0</v>
      </c>
    </row>
    <row r="45" spans="1:9" x14ac:dyDescent="0.25">
      <c r="A45" s="63" t="s">
        <v>8</v>
      </c>
      <c r="B45" s="51">
        <v>21629</v>
      </c>
      <c r="C45" s="51">
        <v>23173</v>
      </c>
      <c r="D45" s="51">
        <v>0</v>
      </c>
      <c r="E45" s="90">
        <f t="shared" si="22"/>
        <v>44802</v>
      </c>
      <c r="F45" s="92">
        <f t="shared" si="23"/>
        <v>0.48276862640060714</v>
      </c>
      <c r="G45" s="92">
        <f t="shared" si="24"/>
        <v>0.51723137359939286</v>
      </c>
      <c r="H45" s="93">
        <f t="shared" si="25"/>
        <v>0</v>
      </c>
    </row>
    <row r="46" spans="1:9" x14ac:dyDescent="0.25">
      <c r="A46" s="63" t="s">
        <v>9</v>
      </c>
      <c r="B46" s="51">
        <v>23078</v>
      </c>
      <c r="C46" s="51">
        <v>24197</v>
      </c>
      <c r="D46" s="51">
        <v>10</v>
      </c>
      <c r="E46" s="90">
        <f t="shared" si="22"/>
        <v>47285</v>
      </c>
      <c r="F46" s="92">
        <f t="shared" si="23"/>
        <v>0.48806175319868877</v>
      </c>
      <c r="G46" s="92">
        <f t="shared" si="24"/>
        <v>0.51172676324415778</v>
      </c>
      <c r="H46" s="93">
        <f t="shared" si="25"/>
        <v>2.1148355715343132E-4</v>
      </c>
    </row>
    <row r="47" spans="1:9" x14ac:dyDescent="0.25">
      <c r="A47" s="63" t="s">
        <v>69</v>
      </c>
      <c r="B47" s="51">
        <v>24022</v>
      </c>
      <c r="C47" s="51">
        <v>25070</v>
      </c>
      <c r="D47" s="51">
        <v>20</v>
      </c>
      <c r="E47" s="90">
        <f t="shared" si="22"/>
        <v>49112</v>
      </c>
      <c r="F47" s="92">
        <f t="shared" si="23"/>
        <v>0.48912689363088452</v>
      </c>
      <c r="G47" s="92">
        <f t="shared" si="24"/>
        <v>0.51046587392083398</v>
      </c>
      <c r="H47" s="93">
        <f t="shared" si="25"/>
        <v>4.0723244828147904E-4</v>
      </c>
    </row>
    <row r="48" spans="1:9" x14ac:dyDescent="0.25">
      <c r="A48" s="63" t="s">
        <v>89</v>
      </c>
      <c r="B48" s="51">
        <v>24639</v>
      </c>
      <c r="C48" s="51">
        <v>25840</v>
      </c>
      <c r="D48" s="51">
        <v>26</v>
      </c>
      <c r="E48" s="90">
        <f t="shared" si="22"/>
        <v>50505</v>
      </c>
      <c r="F48" s="92">
        <f t="shared" si="23"/>
        <v>0.48785268785268787</v>
      </c>
      <c r="G48" s="92">
        <f t="shared" si="24"/>
        <v>0.51163251163251167</v>
      </c>
      <c r="H48" s="93">
        <f t="shared" si="25"/>
        <v>5.1480051480051476E-4</v>
      </c>
    </row>
    <row r="49" spans="1:11" x14ac:dyDescent="0.25">
      <c r="A49" s="63" t="s">
        <v>90</v>
      </c>
      <c r="B49" s="51">
        <v>25547</v>
      </c>
      <c r="C49" s="51">
        <v>27097</v>
      </c>
      <c r="D49" s="51">
        <v>21</v>
      </c>
      <c r="E49" s="90">
        <f t="shared" si="22"/>
        <v>52665</v>
      </c>
      <c r="F49" s="92">
        <f t="shared" si="23"/>
        <v>0.48508497104338744</v>
      </c>
      <c r="G49" s="92">
        <f t="shared" si="24"/>
        <v>0.5145162821608279</v>
      </c>
      <c r="H49" s="93">
        <f t="shared" si="25"/>
        <v>3.9874679578467671E-4</v>
      </c>
    </row>
    <row r="50" spans="1:11" x14ac:dyDescent="0.25">
      <c r="A50" s="63" t="s">
        <v>94</v>
      </c>
      <c r="B50" s="51">
        <v>26589</v>
      </c>
      <c r="C50" s="51">
        <v>28162</v>
      </c>
      <c r="D50" s="51">
        <v>16</v>
      </c>
      <c r="E50" s="90">
        <f t="shared" si="22"/>
        <v>54767</v>
      </c>
      <c r="F50" s="92">
        <f t="shared" si="23"/>
        <v>0.48549308890390197</v>
      </c>
      <c r="G50" s="92">
        <f t="shared" si="24"/>
        <v>0.51421476436540248</v>
      </c>
      <c r="H50" s="93">
        <f t="shared" si="25"/>
        <v>2.9214673069549182E-4</v>
      </c>
    </row>
    <row r="51" spans="1:11" x14ac:dyDescent="0.25">
      <c r="A51" s="63" t="s">
        <v>98</v>
      </c>
      <c r="B51" s="51">
        <v>27174</v>
      </c>
      <c r="C51" s="51">
        <v>29091</v>
      </c>
      <c r="D51" s="51">
        <v>12</v>
      </c>
      <c r="E51" s="90">
        <f t="shared" si="22"/>
        <v>56277</v>
      </c>
      <c r="F51" s="92">
        <f t="shared" si="23"/>
        <v>0.48286155978463668</v>
      </c>
      <c r="G51" s="92">
        <f t="shared" si="24"/>
        <v>0.51692520923290153</v>
      </c>
      <c r="H51" s="93">
        <f t="shared" si="25"/>
        <v>2.132309824617517E-4</v>
      </c>
    </row>
    <row r="52" spans="1:11" x14ac:dyDescent="0.25">
      <c r="A52" s="63" t="s">
        <v>101</v>
      </c>
      <c r="B52" s="51">
        <v>27459</v>
      </c>
      <c r="C52" s="51">
        <v>30424</v>
      </c>
      <c r="D52" s="51">
        <v>22</v>
      </c>
      <c r="E52" s="90">
        <f t="shared" ref="E52" si="26">SUM(B52:D52)</f>
        <v>57905</v>
      </c>
      <c r="F52" s="92">
        <f t="shared" ref="F52" si="27">B52/$E52</f>
        <v>0.47420775407995858</v>
      </c>
      <c r="G52" s="92">
        <f t="shared" ref="G52" si="28">C52/$E52</f>
        <v>0.52541231327173821</v>
      </c>
      <c r="H52" s="93">
        <f t="shared" ref="H52" si="29">D52/$E52</f>
        <v>3.7993264830325535E-4</v>
      </c>
    </row>
    <row r="53" spans="1:11" x14ac:dyDescent="0.25">
      <c r="A53" s="63" t="s">
        <v>112</v>
      </c>
      <c r="B53" s="51">
        <v>28426</v>
      </c>
      <c r="C53" s="51">
        <v>31683</v>
      </c>
      <c r="D53" s="51">
        <v>45</v>
      </c>
      <c r="E53" s="90">
        <f t="shared" si="22"/>
        <v>60154</v>
      </c>
      <c r="F53" s="92">
        <f t="shared" si="23"/>
        <v>0.47255377863483727</v>
      </c>
      <c r="G53" s="92">
        <f t="shared" si="24"/>
        <v>0.52669814143697846</v>
      </c>
      <c r="H53" s="93">
        <f t="shared" si="25"/>
        <v>7.4807992818432694E-4</v>
      </c>
    </row>
    <row r="54" spans="1:11" ht="15.75" customHeight="1" x14ac:dyDescent="0.25">
      <c r="A54" s="63" t="s">
        <v>118</v>
      </c>
      <c r="B54" s="122">
        <v>29753</v>
      </c>
      <c r="C54" s="122">
        <v>33212</v>
      </c>
      <c r="D54" s="122">
        <v>355</v>
      </c>
      <c r="E54" s="134">
        <f t="shared" si="22"/>
        <v>63320</v>
      </c>
      <c r="F54" s="130">
        <f t="shared" si="23"/>
        <v>0.46988313329121922</v>
      </c>
      <c r="G54" s="130">
        <f t="shared" si="24"/>
        <v>0.52451042324699937</v>
      </c>
      <c r="H54" s="131">
        <f t="shared" si="25"/>
        <v>5.6064434617814273E-3</v>
      </c>
    </row>
    <row r="55" spans="1:11" ht="15.75" customHeight="1" thickBot="1" x14ac:dyDescent="0.3">
      <c r="A55" s="64" t="s">
        <v>119</v>
      </c>
      <c r="B55" s="124">
        <v>30355</v>
      </c>
      <c r="C55" s="124">
        <v>34894</v>
      </c>
      <c r="D55" s="124">
        <v>770</v>
      </c>
      <c r="E55" s="135">
        <f t="shared" si="22"/>
        <v>66019</v>
      </c>
      <c r="F55" s="132">
        <f t="shared" si="23"/>
        <v>0.45979187809569971</v>
      </c>
      <c r="G55" s="132">
        <f t="shared" si="24"/>
        <v>0.5285448128569048</v>
      </c>
      <c r="H55" s="133">
        <f t="shared" si="25"/>
        <v>1.1663309047395447E-2</v>
      </c>
    </row>
    <row r="56" spans="1:11" x14ac:dyDescent="0.25">
      <c r="A56" s="13" t="s">
        <v>127</v>
      </c>
      <c r="B56" s="51"/>
      <c r="C56" s="51"/>
      <c r="D56" s="51"/>
      <c r="E56" s="51"/>
      <c r="F56" s="51"/>
      <c r="G56" s="51"/>
      <c r="H56" s="51"/>
      <c r="I56" s="1"/>
    </row>
    <row r="57" spans="1:11" x14ac:dyDescent="0.25">
      <c r="B57" s="51"/>
      <c r="C57" s="51"/>
      <c r="D57" s="51"/>
      <c r="E57" s="51"/>
      <c r="F57" s="51"/>
      <c r="G57" s="51"/>
      <c r="H57" s="51"/>
      <c r="I57" s="1"/>
    </row>
    <row r="58" spans="1:11" x14ac:dyDescent="0.25">
      <c r="A58" s="3" t="s">
        <v>52</v>
      </c>
    </row>
    <row r="59" spans="1:11" ht="19.149999999999999" customHeight="1" x14ac:dyDescent="0.25">
      <c r="A59" s="136" t="s">
        <v>106</v>
      </c>
      <c r="B59" s="136"/>
      <c r="C59" s="136"/>
      <c r="D59" s="136"/>
      <c r="E59" s="136"/>
      <c r="F59" s="136"/>
      <c r="G59" s="136"/>
      <c r="H59" s="136"/>
      <c r="I59" s="136"/>
      <c r="J59" s="136"/>
      <c r="K59" s="136"/>
    </row>
    <row r="60" spans="1:11" ht="31.5" customHeight="1" x14ac:dyDescent="0.25">
      <c r="A60" s="136" t="s">
        <v>81</v>
      </c>
      <c r="B60" s="136"/>
      <c r="C60" s="136"/>
      <c r="D60" s="136"/>
      <c r="E60" s="136"/>
      <c r="F60" s="136"/>
      <c r="G60" s="136"/>
      <c r="H60" s="136"/>
      <c r="I60" s="136"/>
      <c r="J60" s="136"/>
      <c r="K60" s="136"/>
    </row>
    <row r="61" spans="1:11" ht="61.9" customHeight="1" x14ac:dyDescent="0.25">
      <c r="A61" s="136" t="s">
        <v>110</v>
      </c>
      <c r="B61" s="136"/>
      <c r="C61" s="136"/>
      <c r="D61" s="136"/>
      <c r="E61" s="136"/>
      <c r="F61" s="136"/>
      <c r="G61" s="136"/>
      <c r="H61" s="136"/>
      <c r="I61" s="136"/>
      <c r="J61" s="136"/>
      <c r="K61" s="136"/>
    </row>
    <row r="62" spans="1:11" ht="31.5" customHeight="1" x14ac:dyDescent="0.25">
      <c r="A62" s="136" t="s">
        <v>87</v>
      </c>
      <c r="B62" s="136"/>
      <c r="C62" s="136"/>
      <c r="D62" s="136"/>
      <c r="E62" s="136"/>
      <c r="F62" s="136"/>
      <c r="G62" s="136"/>
      <c r="H62" s="136"/>
      <c r="I62" s="136"/>
      <c r="J62" s="136"/>
      <c r="K62" s="136"/>
    </row>
    <row r="63" spans="1:11" ht="30" customHeight="1" x14ac:dyDescent="0.25">
      <c r="A63" s="136" t="s">
        <v>113</v>
      </c>
      <c r="B63" s="136"/>
      <c r="C63" s="136"/>
      <c r="D63" s="136"/>
      <c r="E63" s="136"/>
      <c r="F63" s="136"/>
      <c r="G63" s="136"/>
      <c r="H63" s="136"/>
      <c r="I63" s="136"/>
      <c r="J63" s="136"/>
      <c r="K63" s="136"/>
    </row>
    <row r="64" spans="1:11" x14ac:dyDescent="0.25">
      <c r="A64" s="14"/>
      <c r="B64" s="14"/>
    </row>
    <row r="65" spans="1:2" x14ac:dyDescent="0.25">
      <c r="A65" s="14"/>
      <c r="B65" s="14"/>
    </row>
    <row r="66" spans="1:2" x14ac:dyDescent="0.25">
      <c r="A66" s="14"/>
      <c r="B66" s="14"/>
    </row>
    <row r="67" spans="1:2" x14ac:dyDescent="0.25">
      <c r="A67" s="14"/>
      <c r="B67" s="14"/>
    </row>
    <row r="68" spans="1:2" x14ac:dyDescent="0.25">
      <c r="A68" s="14"/>
      <c r="B68" s="14"/>
    </row>
    <row r="69" spans="1:2" x14ac:dyDescent="0.25">
      <c r="A69" s="14"/>
      <c r="B69" s="14"/>
    </row>
  </sheetData>
  <mergeCells count="14">
    <mergeCell ref="A60:K60"/>
    <mergeCell ref="A61:K61"/>
    <mergeCell ref="A62:K62"/>
    <mergeCell ref="A63:K63"/>
    <mergeCell ref="B3:H3"/>
    <mergeCell ref="B4:E4"/>
    <mergeCell ref="F4:H4"/>
    <mergeCell ref="B21:H21"/>
    <mergeCell ref="B22:E22"/>
    <mergeCell ref="F22:H22"/>
    <mergeCell ref="B39:H39"/>
    <mergeCell ref="B40:E40"/>
    <mergeCell ref="F40:H40"/>
    <mergeCell ref="A59:K59"/>
  </mergeCells>
  <pageMargins left="0.70866141732283505" right="0.70866141732283505" top="0.31496062992126" bottom="0.31496062992126" header="0.31496062992126" footer="0.31496062992126"/>
  <pageSetup scale="93" orientation="landscape" r:id="rId1"/>
  <headerFooter>
    <oddHeader xml:space="preserve">&amp;L
</oddHeader>
  </headerFooter>
  <rowBreaks count="2" manualBreakCount="2">
    <brk id="35" max="16383" man="1"/>
    <brk id="56" max="16383"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T1 Summary of Enrolment</vt:lpstr>
      <vt:lpstr>T2 Graduate Enrol</vt:lpstr>
      <vt:lpstr>T3 Enrol by Inst and Level</vt:lpstr>
      <vt:lpstr>T4 Enrol by Level and Prog</vt:lpstr>
      <vt:lpstr>T5 International Enrol</vt:lpstr>
      <vt:lpstr>T6 International Enrol by Prog </vt:lpstr>
      <vt:lpstr>T7 Enrolment by Gender</vt:lpstr>
      <vt:lpstr>'T1 Summary of Enrolment'!Print_Area</vt:lpstr>
      <vt:lpstr>'T3 Enrol by Inst and Level'!Print_Area</vt:lpstr>
      <vt:lpstr>'T4 Enrol by Level and Prog'!Print_Area</vt:lpstr>
      <vt:lpstr>'T6 International Enrol by Prog '!Print_Area</vt:lpstr>
      <vt:lpstr>'T7 Enrolment by Gender'!Print_Area</vt:lpstr>
    </vt:vector>
  </TitlesOfParts>
  <Company>COU</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jrabinovich</dc:creator>
  <cp:lastModifiedBy>Sarfraz, Hira</cp:lastModifiedBy>
  <cp:lastPrinted>2018-02-05T15:10:14Z</cp:lastPrinted>
  <dcterms:created xsi:type="dcterms:W3CDTF">2010-08-09T18:25:29Z</dcterms:created>
  <dcterms:modified xsi:type="dcterms:W3CDTF">2019-05-27T18:23:57Z</dcterms:modified>
</cp:coreProperties>
</file>