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4415" yWindow="85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<sst xmlns="http://schemas.openxmlformats.org/spreadsheetml/2006/main" count="51" uniqueCount="49">
  <si>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</si>
  <si>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</si>
  <si>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</si>
  <si>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</si>
  <si>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</si>
  <si>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</si>
  <si>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</si>
  <si>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</si>
  <si>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</si>
  <si>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</si>
  <si>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</si>
  <si>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</si>
  <si>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</si>
  <si>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</si>
  <si>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</si>
  <si>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</si>
  <si>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</si>
  <si>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</si>
  <si>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</si>
  <si>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</si>
  <si>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</si>
  <si>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</si>
  <si>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</si>
  <si>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</si>
  <si>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</si>
  <si>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</si>
  <si>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</si>
  <si>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</si>
  <si>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</si>
  <si>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</si>
  <si>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19 s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</si>
  <si>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</si>
  <si>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</si>
  <si>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</si>
  <si>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</si>
  <si>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</si>
  <si>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</si>
  <si>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</si>
  <si>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</si>
  <si>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</si>
  <si>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</si>
  <si>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</si>
  <si>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</si>
  <si>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</si>
  <si>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</si>
  <si>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Compuerta </t>
  </si>
  <si>
    <t>Talhuén</t>
  </si>
  <si>
    <t>Hormigón</t>
  </si>
  <si>
    <t>Embalse El Seis -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</si>
</sst>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E47" sqref="E47:E48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38</v>
      </c>
      <c r="C4" s="89"/>
      <c r="D4" s="72" t="s">
        <v>42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48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46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31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31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285535.49046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6617122.4076399999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35</v>
      </c>
      <c r="C10" s="89"/>
      <c r="D10" s="72">
        <v>318.94400000000002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30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36</v>
      </c>
      <c r="C12" s="89"/>
      <c r="D12" s="108" t="s">
        <v>41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37</v>
      </c>
      <c r="C13" s="89"/>
      <c r="D13" s="72" t="s">
        <v>45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39</v>
      </c>
      <c r="C14" s="89"/>
      <c r="D14" s="72" t="s">
        <v>43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40</v>
      </c>
      <c r="C15" s="89"/>
      <c r="D15" s="72" t="s">
        <v>47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44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34</v>
      </c>
      <c r="C18" s="63"/>
      <c r="D18" s="54">
        <v>0.2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32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0.35</v>
      </c>
      <c r="D21" s="22">
        <v>0.35</v>
      </c>
      <c r="E21" s="7"/>
      <c r="F21" s="72">
        <v>0.46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0.79</v>
      </c>
      <c r="D23" s="7"/>
      <c r="E23" s="48" t="s">
        <v>33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4</v>
      </c>
      <c r="D24" s="7"/>
      <c r="E24" s="42">
        <v>0.46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0.19750000000000001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0.81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9.8750000000000004E-2</v>
      </c>
      <c r="D31" s="68">
        <f>IF(C31="NO APLICA","NO APLICA",ROUND(C31,2))</f>
        <v>0.1</v>
      </c>
      <c r="E31" s="40">
        <v>0.81</v>
      </c>
      <c r="F31" s="5">
        <f>+IF(C31="NO APLICA","NO APLICA",IF(E31=E29,E31*D31,IF(E31&gt;E29,E29*D31+(((E31-E29))*D31/2),IF(E31&lt;E29,(E31*D31)+(((E29-E31))*D31/2)))))</f>
        <v>8.1000000000000016E-2</v>
      </c>
      <c r="G31" s="57">
        <f>+IF(F32="NO APLICA","NO APLICA",F31+F32)</f>
        <v>0.16200000000000003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8.1000000000000003E-2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0.19750000000000001</v>
      </c>
      <c r="D33" s="68">
        <f>IF(C33="NO APLICA","NO APLICA",ROUND(C31+C33,2))</f>
        <v>0.3</v>
      </c>
      <c r="E33" s="40">
        <v>0.81</v>
      </c>
      <c r="F33" s="5">
        <f>+IF(C33="NO APLICA","NO APLICA",IF(E33=E31,E33*(D33-D31)/2,IF(E33&gt;E31,(E33-((E33-E31)/2))*(D33-D31)/2+(((E33-E31)/2)*(D33-D31)/4),IF(E33&lt;E31,(E33*(D33-D31)/2)+(((E31-E33)/2)*(D33-D31)/4)))))</f>
        <v>8.1000000000000003E-2</v>
      </c>
      <c r="G33" s="57">
        <f t="shared" ref="G33" si="0">+IF(F34="NO APLICA","NO APLICA",F33+F34)</f>
        <v>0.15795000000000001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7.6950000000000005E-2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0.19750000000000001</v>
      </c>
      <c r="D35" s="68">
        <f>IF(C35="NO APLICA","NO APLICA",ROUND(C31+C33+C35,2))</f>
        <v>0.49</v>
      </c>
      <c r="E35" s="40">
        <v>0.81</v>
      </c>
      <c r="F35" s="5">
        <f>+IF(C35="NO APLICA","NO APLICA",IF(E35=E33,E35*(D35-D33)/2,IF(E35&gt;E33,(E35-((E35-E33)/2))*(D35-D33)/2+(((E35-E33)/2)*(D35-D33)/4),IF(E35&lt;E33,(E35*(D35-D33)/2)+(((E33-E35)/2)*(D35-D33)/4)))))</f>
        <v>7.6950000000000005E-2</v>
      </c>
      <c r="G35" s="57">
        <f t="shared" ref="G35" si="1">+IF(F36="NO APLICA","NO APLICA",F35+F36)</f>
        <v>0.15794999999999998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8.0999999999999989E-2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0.19750000000000001</v>
      </c>
      <c r="D37" s="68">
        <f>IF(C37="NO APLICA","NO APLICA",ROUND(C31+C33+C35+C37,2))</f>
        <v>0.69</v>
      </c>
      <c r="E37" s="40">
        <v>0.81</v>
      </c>
      <c r="F37" s="5">
        <f>+IF(C37="NO APLICA","NO APLICA",IF(E37=E35,E37*(D37-D35)/2,IF(E37&gt;E35,(E37-((E37-E35)/2))*(D37-D35)/2+(((E37-E35)/2)*(D37-D35)/4),IF(E37&lt;E35,(E37*(D37-D35)/2)+(((E35-E37)/2)*(D37-D35)/4)))))</f>
        <v>8.0999999999999989E-2</v>
      </c>
      <c r="G37" s="57">
        <f t="shared" ref="G37" si="2">+IF(F38="NO APLICA","NO APLICA",F37+F38)</f>
        <v>0.16200000000000006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8.1000000000000072E-2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 t="str">
        <f>+IF(C39="NO APLICA","S/N",IF(C37&gt;C39,"Final",5))</f>
        <v>Final</v>
      </c>
      <c r="C39" s="66">
        <f>+IF(C24=4,C25/2,IF(C24&gt;4,C25,"NO APLICA"))</f>
        <v>9.8750000000000004E-2</v>
      </c>
      <c r="D39" s="68">
        <f>IF(C39="NO APLICA","NO APLICA",ROUND(C31+C33+C35+C37+C39,2))</f>
        <v>0.79</v>
      </c>
      <c r="E39" s="40">
        <v>0.81</v>
      </c>
      <c r="F39" s="5">
        <f>+IF(C39="NO APLICA","NO APLICA",IF(E39=E37,E39*(D39-D37)/2,IF(E39&gt;E37,(E39-((E39-E37)/2))*(D39-D37)/2+(((E39-E37)/2)*(D39-D37)/4),IF(E39&lt;E37,(E39*(D39-D37)/2)+(((E37-E39)/2)*(D39-D37)/4)))))</f>
        <v>4.0500000000000036E-2</v>
      </c>
      <c r="G39" s="57" t="str">
        <f t="shared" ref="G39" si="3">+IF(F40="NO APLICA","NO APLICA",F39+F40)</f>
        <v>NO APLICA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 t="str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NO APLICA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 t="str">
        <f>+IF(C41="NO APLICA","S/N",6)</f>
        <v>S/N</v>
      </c>
      <c r="C41" s="66" t="str">
        <f>+IF(C24&gt;4,C25,"NO APLICA")</f>
        <v>NO APLICA</v>
      </c>
      <c r="D41" s="68" t="str">
        <f>IF(C41="NO APLICA","NO APLICA",ROUND(C31+C33+C35+C37+C39+C41,2))</f>
        <v>NO APLICA</v>
      </c>
      <c r="E41" s="40"/>
      <c r="F41" s="5" t="str">
        <f>+IF(C41="NO APLICA","NO APLICA",IF(E41=E39,E41*(D41-D39)/2,IF(E41&gt;E39,(E41-((E41-E39)/2))*(D41-D39)/2+(((E41-E39)/2)*(D41-D39)/4),IF(E41&lt;E39,(E41*(D41-D39)/2)+(((E39-E41)/2)*(D41-D39)/4)))))</f>
        <v>NO APLICA</v>
      </c>
      <c r="G41" s="57" t="str">
        <f t="shared" ref="G41" si="4">+IF(F42="NO APLICA","NO APLICA",F41+F42)</f>
        <v>NO APLICA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 t="str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NO APLICA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S/N</v>
      </c>
      <c r="C43" s="66" t="str">
        <f>+IF(C24=6,C25/2,IF(C24&gt;6,C25,"NO APLICA"))</f>
        <v>NO APLICA</v>
      </c>
      <c r="D43" s="68" t="str">
        <f>IF(C43="NO APLICA","NO APLICA",ROUND(C31+C33+C35+C37+C39+C41+C43,2))</f>
        <v>NO APLICA</v>
      </c>
      <c r="E43" s="40"/>
      <c r="F43" s="5" t="str">
        <f>+IF(C43="NO APLICA","NO APLICA",IF(E43=E41,E43*(D43-D41)/2,IF(E43&gt;E41,(E43-((E43-E41)/2))*(D43-D41)/2+(((E43-E41)/2)*(D43-D41)/4),IF(E43&lt;E41,(E43*(D43-D41)/2)+(((E41-E43)/2)*(D43-D41)/4)))))</f>
        <v>NO APLICA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0.63990000000000014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53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52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2018-01-12T18:37:43Z</dcterms:modified>
</cp:coreProperties>
</file>