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755" yWindow="82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<sst xmlns="http://schemas.openxmlformats.org/spreadsheetml/2006/main" count="51" uniqueCount="49">
  <si>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</si>
  <si>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</si>
  <si>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</si>
  <si>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</si>
  <si>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</si>
  <si>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</si>
  <si>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</si>
  <si>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</si>
  <si>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</si>
  <si>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</si>
  <si>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</si>
  <si>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</si>
  <si>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</si>
  <si>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</si>
  <si>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</si>
  <si>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</si>
  <si>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</si>
  <si>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</si>
  <si>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</si>
  <si>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</si>
  <si>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</si>
  <si>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</si>
  <si>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</si>
  <si>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</si>
  <si>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</si>
  <si>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</si>
  <si>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</si>
  <si>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</si>
  <si>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</si>
  <si>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</si>
  <si>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</si>
  <si>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</si>
  <si>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</si>
  <si>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</si>
  <si>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</si>
  <si>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</si>
  <si>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</si>
  <si>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</si>
  <si>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</si>
  <si>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</si>
  <si>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</si>
  <si>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</si>
  <si>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</si>
  <si>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Hormigón</t>
  </si>
  <si>
    <t xml:space="preserve">Sección  Rectangular Revestida </t>
  </si>
  <si>
    <t>19 S</t>
  </si>
  <si>
    <t>Villalón - La Placa</t>
  </si>
  <si>
    <t>La Placa</t>
  </si>
  <si>
    <t>Sin regulación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</si>
</sst>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4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16" sqref="D16:G17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46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47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88" t="s">
        <v>7</v>
      </c>
      <c r="C8" s="89"/>
      <c r="D8" s="72">
        <v>281142.36190999998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6613643.8383799996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287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45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48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42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43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44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0.64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0.86</v>
      </c>
      <c r="D21" s="22">
        <v>0.86</v>
      </c>
      <c r="E21" s="7"/>
      <c r="F21" s="72">
        <v>1.1000000000000001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3.88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10</v>
      </c>
      <c r="D24" s="7"/>
      <c r="E24" s="42">
        <v>1.04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0.38800000000000001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1.9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0.19400000000000001</v>
      </c>
      <c r="D31" s="68">
        <f>IF(C31="NO APLICA","NO APLICA",ROUND(C31,2))</f>
        <v>0.19</v>
      </c>
      <c r="E31" s="40">
        <v>1.9</v>
      </c>
      <c r="F31" s="5">
        <f>+IF(C31="NO APLICA","NO APLICA",IF(E31=E29,E31*D31,IF(E31&gt;E29,E29*D31+(((E31-E29))*D31/2),IF(E31&lt;E29,(E31*D31)+(((E29-E31))*D31/2)))))</f>
        <v>0.36099999999999999</v>
      </c>
      <c r="G31" s="57">
        <f>+IF(F32="NO APLICA","NO APLICA",F31+F32)</f>
        <v>0.73149999999999993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0.37049999999999994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0.38800000000000001</v>
      </c>
      <c r="D33" s="68">
        <f>IF(C33="NO APLICA","NO APLICA",ROUND(C31+C33,2))</f>
        <v>0.57999999999999996</v>
      </c>
      <c r="E33" s="40">
        <v>1.9</v>
      </c>
      <c r="F33" s="5">
        <f>+IF(C33="NO APLICA","NO APLICA",IF(E33=E31,E33*(D33-D31)/2,IF(E33&gt;E31,(E33-((E33-E31)/2))*(D33-D31)/2+(((E33-E31)/2)*(D33-D31)/4),IF(E33&lt;E31,(E33*(D33-D31)/2)+(((E31-E33)/2)*(D33-D31)/4)))))</f>
        <v>0.37049999999999994</v>
      </c>
      <c r="G33" s="57">
        <f t="shared" ref="G33" si="0">+IF(F34="NO APLICA","NO APLICA",F33+F34)</f>
        <v>0.74099999999999988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0.3705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0.38800000000000001</v>
      </c>
      <c r="D35" s="68">
        <f>IF(C35="NO APLICA","NO APLICA",ROUND(C31+C33+C35,2))</f>
        <v>0.97</v>
      </c>
      <c r="E35" s="40">
        <v>1.9</v>
      </c>
      <c r="F35" s="5">
        <f>+IF(C35="NO APLICA","NO APLICA",IF(E35=E33,E35*(D35-D33)/2,IF(E35&gt;E33,(E35-((E35-E33)/2))*(D35-D33)/2+(((E35-E33)/2)*(D35-D33)/4),IF(E35&lt;E33,(E35*(D35-D33)/2)+(((E33-E35)/2)*(D35-D33)/4)))))</f>
        <v>0.3705</v>
      </c>
      <c r="G35" s="57">
        <f t="shared" ref="G35" si="1">+IF(F36="NO APLICA","NO APLICA",F35+F36)</f>
        <v>0.7410000000000001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0.37050000000000011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0.38800000000000001</v>
      </c>
      <c r="D37" s="68">
        <f>IF(C37="NO APLICA","NO APLICA",ROUND(C31+C33+C35+C37,2))</f>
        <v>1.36</v>
      </c>
      <c r="E37" s="40">
        <v>1.9</v>
      </c>
      <c r="F37" s="5">
        <f>+IF(C37="NO APLICA","NO APLICA",IF(E37=E35,E37*(D37-D35)/2,IF(E37&gt;E35,(E37-((E37-E35)/2))*(D37-D35)/2+(((E37-E35)/2)*(D37-D35)/4),IF(E37&lt;E35,(E37*(D37-D35)/2)+(((E35-E37)/2)*(D37-D35)/4)))))</f>
        <v>0.37050000000000011</v>
      </c>
      <c r="G37" s="57">
        <f t="shared" ref="G37" si="2">+IF(F38="NO APLICA","NO APLICA",F37+F38)</f>
        <v>0.74099999999999999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0.37049999999999988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0.38800000000000001</v>
      </c>
      <c r="D39" s="68">
        <f>IF(C39="NO APLICA","NO APLICA",ROUND(C31+C33+C35+C37+C39,2))</f>
        <v>1.75</v>
      </c>
      <c r="E39" s="40">
        <v>1.9</v>
      </c>
      <c r="F39" s="5">
        <f>+IF(C39="NO APLICA","NO APLICA",IF(E39=E37,E39*(D39-D37)/2,IF(E39&gt;E37,(E39-((E39-E37)/2))*(D39-D37)/2+(((E39-E37)/2)*(D39-D37)/4),IF(E39&lt;E37,(E39*(D39-D37)/2)+(((E37-E39)/2)*(D39-D37)/4)))))</f>
        <v>0.37049999999999988</v>
      </c>
      <c r="G39" s="57">
        <f t="shared" ref="G39" si="3">+IF(F40="NO APLICA","NO APLICA",F39+F40)</f>
        <v>0.73149999999999982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0.36099999999999988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0.38800000000000001</v>
      </c>
      <c r="D41" s="68">
        <f>IF(C41="NO APLICA","NO APLICA",ROUND(C31+C33+C35+C37+C39+C41,2))</f>
        <v>2.13</v>
      </c>
      <c r="E41" s="40">
        <v>1.9</v>
      </c>
      <c r="F41" s="5">
        <f>+IF(C41="NO APLICA","NO APLICA",IF(E41=E39,E41*(D41-D39)/2,IF(E41&gt;E39,(E41-((E41-E39)/2))*(D41-D39)/2+(((E41-E39)/2)*(D41-D39)/4),IF(E41&lt;E39,(E41*(D41-D39)/2)+(((E39-E41)/2)*(D41-D39)/4)))))</f>
        <v>0.36099999999999988</v>
      </c>
      <c r="G41" s="57">
        <f t="shared" ref="G41" si="4">+IF(F42="NO APLICA","NO APLICA",F41+F42)</f>
        <v>0.73150000000000004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0.37050000000000011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>
        <f>+IF(C43="NO APLICA","S/N",IF(C41&gt;C43,"Final",7))</f>
        <v>7</v>
      </c>
      <c r="C43" s="66">
        <f>+IF(C24=6,C25/2,IF(C24&gt;6,C25,"NO APLICA"))</f>
        <v>0.38800000000000001</v>
      </c>
      <c r="D43" s="68">
        <f>IF(C43="NO APLICA","NO APLICA",ROUND(C31+C33+C35+C37+C39+C41+C43,2))</f>
        <v>2.52</v>
      </c>
      <c r="E43" s="40">
        <v>1.9</v>
      </c>
      <c r="F43" s="5">
        <f>+IF(C43="NO APLICA","NO APLICA",IF(E43=E41,E43*(D43-D41)/2,IF(E43&gt;E41,(E43-((E43-E41)/2))*(D43-D41)/2+(((E43-E41)/2)*(D43-D41)/4),IF(E43&lt;E41,(E43*(D43-D41)/2)+(((E41-E43)/2)*(D43-D41)/4)))))</f>
        <v>0.37050000000000011</v>
      </c>
      <c r="G43" s="57">
        <f t="shared" ref="G43" si="5">+IF(F44="NO APLICA","NO APLICA",F43+F44)</f>
        <v>0.74100000000000021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0.37050000000000011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>
        <f>+IF(C45="NO APLICA","S/N",8)</f>
        <v>8</v>
      </c>
      <c r="C45" s="66">
        <f>+IF(C24&gt;6,C25,"NO APLICA")</f>
        <v>0.38800000000000001</v>
      </c>
      <c r="D45" s="68">
        <f>IF(C45="NO APLICA","NO APLICA",ROUND(C31+C33+C35+C37+C39+C41+C43+C45,2))</f>
        <v>2.91</v>
      </c>
      <c r="E45" s="40">
        <v>1.9</v>
      </c>
      <c r="F45" s="5">
        <f>+IF(C45="NO APLICA","NO APLICA",IF(E45=E43,E45*(D45-D43)/2,IF(E45&gt;E43,(E45-((E45-E43)/2))*(D45-D43)/2+(((E45-E43)/2)*(D45-D43)/4),IF(E45&lt;E43,(E45*(D45-D43)/2)+(((E43-E45)/2)*(D45-D43)/4)))))</f>
        <v>0.37050000000000011</v>
      </c>
      <c r="G45" s="57">
        <f t="shared" ref="G45" si="6">+IF(F46="NO APLICA","NO APLICA",F45+F46)</f>
        <v>0.74099999999999977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0.37049999999999966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>
        <f>+IF(C47="NO APLICA","S/N",9)</f>
        <v>9</v>
      </c>
      <c r="C47" s="66">
        <f>+IF(C24&gt;6,C25,"NO APLICA")</f>
        <v>0.38800000000000001</v>
      </c>
      <c r="D47" s="68">
        <f>IF(C47="NO APLICA","NO APLICA",ROUND(C31+C33+C35+C37+C39+C41+C43+C45+C47,2))</f>
        <v>3.3</v>
      </c>
      <c r="E47" s="40">
        <v>1.9</v>
      </c>
      <c r="F47" s="5">
        <f>+IF(C47="NO APLICA","NO APLICA",IF(E47=E45,E47*(D47-D45)/2,IF(E47&gt;E45,(E47-((E47-E45)/2))*(D47-D45)/2+(((E47-E45)/2)*(D47-D45)/4),IF(E47&lt;E45,(E47*(D47-D45)/2)+(((E45-E47)/2)*(D47-D45)/4)))))</f>
        <v>0.37049999999999966</v>
      </c>
      <c r="G47" s="57">
        <f t="shared" ref="G47" si="7">+IF(F48="NO APLICA","NO APLICA",F47+F48)</f>
        <v>0.74099999999999977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0.37050000000000011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>
        <f>+IF(C49="NO APLICA","S/N",10)</f>
        <v>10</v>
      </c>
      <c r="C49" s="66">
        <f>+IF(C24&gt;6,C25,"NO APLICA")</f>
        <v>0.38800000000000001</v>
      </c>
      <c r="D49" s="68">
        <f>IF(C49="NO APLICA","NO APLICA",ROUND(C31+C33+C35+C37+C39+C41+C43+C45+C47+C49,2))</f>
        <v>3.69</v>
      </c>
      <c r="E49" s="40">
        <v>1.9</v>
      </c>
      <c r="F49" s="5">
        <f>+IF(C49="NO APLICA","NO APLICA",IF(E49=E47,E49*(D49-D47)/2,IF(E49&gt;E47,(E49-((E49-E47)/2))*(D49-D47)/2+(((E49-E47)/2)*(D49-D47)/4),IF(E49&lt;E47,(E49*(D49-D47)/2)+(((E47-E49)/2)*(D49-D47)/4)))))</f>
        <v>0.37050000000000011</v>
      </c>
      <c r="G49" s="57">
        <f t="shared" ref="G49" si="8">+IF(F50="NO APLICA","NO APLICA",F49+F50)</f>
        <v>0.73150000000000004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0.36099999999999988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Final</v>
      </c>
      <c r="C51" s="66">
        <f>+IF(C24=10,C25/2,IF(C24&gt;10,C25,"NO APLICA"))</f>
        <v>0.19400000000000001</v>
      </c>
      <c r="D51" s="68">
        <f>IF(C51="NO APLICA","NO APLICA",ROUND(C31+C33+C35+C37+C39+C41+C43+C45+C47+C49+C51,2))</f>
        <v>3.88</v>
      </c>
      <c r="E51" s="40">
        <v>1.9</v>
      </c>
      <c r="F51" s="5">
        <f>+IF(C51="NO APLICA","NO APLICA",IF(E51=E49,E51*(D51-D49)/2,IF(E51&gt;E49,(E51-((E51-E49)/2))*(D51-D49)/2+(((E51-E49)/2)*(D51-D49)/4),IF(E51&lt;E49,(E51*(D51-D49)/2)+(((E49-E51)/2)*(D51-D49)/4)))))</f>
        <v>0.18049999999999994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7.3719999999999999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43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2" priority="86" operator="equal">
      <formula>"NO APLICA"</formula>
    </cfRule>
    <cfRule type="cellIs" dxfId="41" priority="87" operator="equal">
      <formula>"NO APLICA"</formula>
    </cfRule>
  </conditionalFormatting>
  <conditionalFormatting sqref="W28:AE28">
    <cfRule type="cellIs" dxfId="40" priority="84" operator="equal">
      <formula>"NO APLICA"</formula>
    </cfRule>
    <cfRule type="cellIs" dxfId="39" priority="85" operator="equal">
      <formula>"NO APLICA"</formula>
    </cfRule>
  </conditionalFormatting>
  <conditionalFormatting sqref="AF27 AF28:AH28">
    <cfRule type="cellIs" dxfId="38" priority="82" operator="equal">
      <formula>"NO APLICA"</formula>
    </cfRule>
    <cfRule type="cellIs" dxfId="37" priority="83" operator="equal">
      <formula>"NO APLICA"</formula>
    </cfRule>
  </conditionalFormatting>
  <conditionalFormatting sqref="AI29:AI62">
    <cfRule type="cellIs" dxfId="36" priority="81" operator="equal">
      <formula>"FALTAN DATOS"</formula>
    </cfRule>
  </conditionalFormatting>
  <conditionalFormatting sqref="F29:F30">
    <cfRule type="cellIs" dxfId="35" priority="79" operator="equal">
      <formula>"NO APLICA"</formula>
    </cfRule>
    <cfRule type="cellIs" dxfId="34" priority="80" operator="equal">
      <formula>"NO APLICA"</formula>
    </cfRule>
  </conditionalFormatting>
  <conditionalFormatting sqref="C31:D64">
    <cfRule type="cellIs" dxfId="33" priority="75" operator="equal">
      <formula>"no aplica"</formula>
    </cfRule>
    <cfRule type="cellIs" dxfId="32" priority="76" operator="equal">
      <formula>"no aplica"</formula>
    </cfRule>
    <cfRule type="cellIs" dxfId="31" priority="77" operator="equal">
      <formula>"no aplica"</formula>
    </cfRule>
    <cfRule type="cellIs" dxfId="30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9" priority="74" operator="equal">
      <formula>"no aplica"</formula>
    </cfRule>
  </conditionalFormatting>
  <conditionalFormatting sqref="W29:AI30 AF31:AI62">
    <cfRule type="cellIs" dxfId="28" priority="73" operator="equal">
      <formula>"no aplica"</formula>
    </cfRule>
  </conditionalFormatting>
  <conditionalFormatting sqref="N23:O25">
    <cfRule type="cellIs" dxfId="27" priority="72" operator="equal">
      <formula>"FALTAN DATOS"</formula>
    </cfRule>
  </conditionalFormatting>
  <conditionalFormatting sqref="W23:X25">
    <cfRule type="cellIs" dxfId="26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5" priority="52" operator="equal">
      <formula>"s/n"</formula>
    </cfRule>
    <cfRule type="cellIs" dxfId="24" priority="53" operator="equal">
      <formula>"final"</formula>
    </cfRule>
    <cfRule type="cellIs" dxfId="23" priority="64" operator="equal">
      <formula>"Final"</formula>
    </cfRule>
    <cfRule type="cellIs" dxfId="22" priority="65" operator="equal">
      <formula>"s/n"</formula>
    </cfRule>
  </conditionalFormatting>
  <conditionalFormatting sqref="E53:E64">
    <cfRule type="cellIs" dxfId="21" priority="40" operator="equal">
      <formula>"NO APLICA"</formula>
    </cfRule>
    <cfRule type="cellIs" dxfId="20" priority="41" operator="equal">
      <formula>"NO APLICA"</formula>
    </cfRule>
  </conditionalFormatting>
  <conditionalFormatting sqref="E29:E52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9" priority="30" operator="equal">
      <formula>"NO APLICA"</formula>
    </cfRule>
    <cfRule type="cellIs" dxfId="18" priority="31" operator="equal">
      <formula>"NO APLICA"</formula>
    </cfRule>
  </conditionalFormatting>
  <conditionalFormatting sqref="W43:AE62 AC31:AE42">
    <cfRule type="cellIs" dxfId="17" priority="29" operator="equal">
      <formula>"no aplica"</formula>
    </cfRule>
  </conditionalFormatting>
  <conditionalFormatting sqref="W31:AB42">
    <cfRule type="cellIs" dxfId="16" priority="27" operator="equal">
      <formula>"NO APLICA"</formula>
    </cfRule>
    <cfRule type="cellIs" dxfId="15" priority="28" operator="equal">
      <formula>"NO APLICA"</formula>
    </cfRule>
  </conditionalFormatting>
  <conditionalFormatting sqref="F63">
    <cfRule type="cellIs" dxfId="14" priority="25" operator="equal">
      <formula>"NO APLICA"</formula>
    </cfRule>
    <cfRule type="cellIs" dxfId="13" priority="26" operator="equal">
      <formula>"NO APLICA"</formula>
    </cfRule>
  </conditionalFormatting>
  <conditionalFormatting sqref="G63:G64">
    <cfRule type="cellIs" dxfId="12" priority="24" operator="equal">
      <formula>"NO APLICA"</formula>
    </cfRule>
  </conditionalFormatting>
  <conditionalFormatting sqref="G65:G66">
    <cfRule type="cellIs" dxfId="11" priority="22" operator="equal">
      <formula>"NO APLICA"</formula>
    </cfRule>
    <cfRule type="cellIs" dxfId="10" priority="23" operator="equal">
      <formula>"NO APLICA"</formula>
    </cfRule>
  </conditionalFormatting>
  <conditionalFormatting sqref="G65:G66">
    <cfRule type="cellIs" dxfId="9" priority="21" operator="equal">
      <formula>"NO APLICA"</formula>
    </cfRule>
  </conditionalFormatting>
  <conditionalFormatting sqref="F65">
    <cfRule type="cellIs" dxfId="8" priority="19" operator="equal">
      <formula>"NO APLICA"</formula>
    </cfRule>
    <cfRule type="cellIs" dxfId="7" priority="20" operator="equal">
      <formula>"NO APLICA"</formula>
    </cfRule>
  </conditionalFormatting>
  <conditionalFormatting sqref="AJ38:AP38 AJ34:AP34 AJ30:AP30">
    <cfRule type="cellIs" dxfId="6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2018-02-15T12:27:25Z</dcterms:modified>
</cp:coreProperties>
</file>