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5600" yWindow="58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<sst xmlns="http://schemas.openxmlformats.org/spreadsheetml/2006/main" count="51" uniqueCount="49">
  <si>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</si>
  <si>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</si>
  <si>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</si>
  <si>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</si>
  <si>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</si>
  <si>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</si>
  <si>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</si>
  <si>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</si>
  <si>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</si>
  <si>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</si>
  <si>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</si>
  <si>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</si>
  <si>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</si>
  <si>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</si>
  <si>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</si>
  <si>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</si>
  <si>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</si>
  <si>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</si>
  <si>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</si>
  <si>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</si>
  <si>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</si>
  <si>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</si>
  <si>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</si>
  <si>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</si>
  <si>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</si>
  <si>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</si>
  <si>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</si>
  <si>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</si>
  <si>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</si>
  <si>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</si>
  <si>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</si>
  <si>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</si>
  <si>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</si>
  <si>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</si>
  <si>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</si>
  <si>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</si>
  <si>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</si>
  <si>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</si>
  <si>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</si>
  <si>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</si>
  <si>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</si>
  <si>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</si>
  <si>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</si>
  <si>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>Sin aforador</t>
  </si>
  <si>
    <t>Válvula</t>
  </si>
  <si>
    <t xml:space="preserve">Sección rectangular revestida  </t>
  </si>
  <si>
    <t>19 S</t>
  </si>
  <si>
    <t>Cerrillos Pobres</t>
  </si>
  <si>
    <t xml:space="preserve">Embalse El Progreso - Salida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</si>
</sst>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D9" sqref="D9:G9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48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262031.51573000001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6611542.8374600001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223.89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46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44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43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42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45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0.17</v>
      </c>
      <c r="D21" s="22">
        <v>0.17</v>
      </c>
      <c r="E21" s="7"/>
      <c r="F21" s="72">
        <v>0.47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0.96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42">
        <v>0.47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0.24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0.64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0.12</v>
      </c>
      <c r="D31" s="68">
        <f>IF(C31="NO APLICA","NO APLICA",ROUND(C31,2))</f>
        <v>0.12</v>
      </c>
      <c r="E31" s="40">
        <v>0.64</v>
      </c>
      <c r="F31" s="5">
        <f>+IF(C31="NO APLICA","NO APLICA",IF(E31=E29,E31*D31,IF(E31&gt;E29,E29*D31+(((E31-E29))*D31/2),IF(E31&lt;E29,(E31*D31)+(((E29-E31))*D31/2)))))</f>
        <v>7.6799999999999993E-2</v>
      </c>
      <c r="G31" s="57">
        <f>+IF(F32="NO APLICA","NO APLICA",F31+F32)</f>
        <v>0.15359999999999999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7.6799999999999993E-2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0.24</v>
      </c>
      <c r="D33" s="68">
        <f>IF(C33="NO APLICA","NO APLICA",ROUND(C31+C33,2))</f>
        <v>0.36</v>
      </c>
      <c r="E33" s="40">
        <v>0.64</v>
      </c>
      <c r="F33" s="5">
        <f>+IF(C33="NO APLICA","NO APLICA",IF(E33=E31,E33*(D33-D31)/2,IF(E33&gt;E31,(E33-((E33-E31)/2))*(D33-D31)/2+(((E33-E31)/2)*(D33-D31)/4),IF(E33&lt;E31,(E33*(D33-D31)/2)+(((E31-E33)/2)*(D33-D31)/4)))))</f>
        <v>7.6799999999999993E-2</v>
      </c>
      <c r="G33" s="57">
        <f t="shared" ref="G33" si="0">+IF(F34="NO APLICA","NO APLICA",F33+F34)</f>
        <v>0.15359999999999999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7.6799999999999993E-2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0.24</v>
      </c>
      <c r="D35" s="68">
        <f>IF(C35="NO APLICA","NO APLICA",ROUND(C31+C33+C35,2))</f>
        <v>0.6</v>
      </c>
      <c r="E35" s="40">
        <v>0.64</v>
      </c>
      <c r="F35" s="5">
        <f>+IF(C35="NO APLICA","NO APLICA",IF(E35=E33,E35*(D35-D33)/2,IF(E35&gt;E33,(E35-((E35-E33)/2))*(D35-D33)/2+(((E35-E33)/2)*(D35-D33)/4),IF(E35&lt;E33,(E35*(D35-D33)/2)+(((E33-E35)/2)*(D35-D33)/4)))))</f>
        <v>7.6799999999999993E-2</v>
      </c>
      <c r="G35" s="57">
        <f t="shared" ref="G35" si="1">+IF(F36="NO APLICA","NO APLICA",F35+F36)</f>
        <v>0.15359999999999999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7.6799999999999993E-2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0.24</v>
      </c>
      <c r="D37" s="68">
        <f>IF(C37="NO APLICA","NO APLICA",ROUND(C31+C33+C35+C37,2))</f>
        <v>0.84</v>
      </c>
      <c r="E37" s="40">
        <v>0.64</v>
      </c>
      <c r="F37" s="5">
        <f>+IF(C37="NO APLICA","NO APLICA",IF(E37=E35,E37*(D37-D35)/2,IF(E37&gt;E35,(E37-((E37-E35)/2))*(D37-D35)/2+(((E37-E35)/2)*(D37-D35)/4),IF(E37&lt;E35,(E37*(D37-D35)/2)+(((E35-E37)/2)*(D37-D35)/4)))))</f>
        <v>7.6799999999999993E-2</v>
      </c>
      <c r="G37" s="57">
        <f t="shared" ref="G37" si="2">+IF(F38="NO APLICA","NO APLICA",F37+F38)</f>
        <v>0.15359999999999999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7.6799999999999993E-2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 t="str">
        <f>+IF(C39="NO APLICA","S/N",IF(C37&gt;C39,"Final",5))</f>
        <v>Final</v>
      </c>
      <c r="C39" s="66">
        <f>+IF(C24=4,C25/2,IF(C24&gt;4,C25,"NO APLICA"))</f>
        <v>0.12</v>
      </c>
      <c r="D39" s="68">
        <f>IF(C39="NO APLICA","NO APLICA",ROUND(C31+C33+C35+C37+C39,2))</f>
        <v>0.96</v>
      </c>
      <c r="E39" s="40">
        <v>0.64</v>
      </c>
      <c r="F39" s="5">
        <f>+IF(C39="NO APLICA","NO APLICA",IF(E39=E37,E39*(D39-D37)/2,IF(E39&gt;E37,(E39-((E39-E37)/2))*(D39-D37)/2+(((E39-E37)/2)*(D39-D37)/4),IF(E39&lt;E37,(E39*(D39-D37)/2)+(((E37-E39)/2)*(D39-D37)/4)))))</f>
        <v>3.8399999999999997E-2</v>
      </c>
      <c r="G39" s="57" t="str">
        <f t="shared" ref="G39" si="3">+IF(F40="NO APLICA","NO APLICA",F39+F40)</f>
        <v>NO APLICA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 t="str">
        <f>+IF(C41="NO APLICA","S/N",6)</f>
        <v>S/N</v>
      </c>
      <c r="C41" s="66" t="str">
        <f>+IF(C24&gt;4,C25,"NO APLICA")</f>
        <v>NO APLICA</v>
      </c>
      <c r="D41" s="68" t="str">
        <f>IF(C41="NO APLICA","NO APLICA",ROUND(C31+C33+C35+C37+C39+C41,2))</f>
        <v>NO APLICA</v>
      </c>
      <c r="E41" s="40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57" t="str">
        <f t="shared" ref="G41" si="4">+IF(F42="NO APLICA","NO APLICA",F41+F42)</f>
        <v>NO APLICA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S/N</v>
      </c>
      <c r="C43" s="66" t="str">
        <f>+IF(C24=6,C25/2,IF(C24&gt;6,C25,"NO APLICA"))</f>
        <v>NO APLICA</v>
      </c>
      <c r="D43" s="68" t="str">
        <f>IF(C43="NO APLICA","NO APLICA",ROUND(C31+C33+C35+C37+C39+C41+C43,2))</f>
        <v>NO APLICA</v>
      </c>
      <c r="E43" s="40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0.61439999999999995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2018-01-31T19:34:04Z</dcterms:modified>
</cp:coreProperties>
</file>