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/>
  <bookViews>
    <workbookView xWindow="12660" yWindow="765" windowWidth="12525" windowHeight="11760"/>
  </bookViews>
  <sheets>
    <sheet name="Resumen" sheetId="10" r:id="rId1"/>
  </sheets>
  <definedNames>
    <definedName name="Base" localSheetId="0">OFFSET(Resumen!$L$29,0,0,COUNT(Resumen!$L:$L),1)</definedName>
    <definedName name="Base">OFFSET(#REF!,0,0,COUNT(#REF!),1)</definedName>
    <definedName name="L_Acumulado" localSheetId="0">OFFSET(Resumen!$J$29,0,0,COUNT(Resumen!$J:$J),1)</definedName>
    <definedName name="L_Acumulado">OFFSET(#REF!,0,0,COUNT(#REF!),1)</definedName>
    <definedName name="Lamina" localSheetId="0">OFFSET(Resumen!$K$29,0,0,COUNT(Resumen!$K:$K),1)</definedName>
    <definedName name="Lamina">OFFSET(#REF!,0,0,COUNT(#REF!),1)</definedName>
    <definedName name="Tipo_molinete">Resumen!$X$5:$X$7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4" i="10" l="1"/>
  <c r="C25" i="10"/>
  <c r="C49" i="10"/>
  <c r="C31" i="10"/>
  <c r="C33" i="10"/>
  <c r="C35" i="10"/>
  <c r="C37" i="10"/>
  <c r="C39" i="10"/>
  <c r="C41" i="10"/>
  <c r="C43" i="10"/>
  <c r="C45" i="10"/>
  <c r="C47" i="10"/>
  <c r="D49" i="10"/>
  <c r="D47" i="10"/>
  <c r="D45" i="10"/>
  <c r="D43" i="10"/>
  <c r="D41" i="10"/>
  <c r="D37" i="10"/>
  <c r="D35" i="10"/>
  <c r="D33" i="10"/>
  <c r="D31" i="10"/>
  <c r="D39" i="10"/>
  <c r="C53" i="10"/>
  <c r="C63" i="10"/>
  <c r="C61" i="10"/>
  <c r="C59" i="10"/>
  <c r="C57" i="10"/>
  <c r="C55" i="10"/>
  <c r="C51" i="10"/>
  <c r="B49" i="10"/>
  <c r="B35" i="10"/>
  <c r="F31" i="10"/>
  <c r="D57" i="10"/>
  <c r="B37" i="10"/>
  <c r="B55" i="10"/>
  <c r="D55" i="10"/>
  <c r="D63" i="10"/>
  <c r="B59" i="10"/>
  <c r="D59" i="10"/>
  <c r="D51" i="10"/>
  <c r="B47" i="10"/>
  <c r="B45" i="10"/>
  <c r="B31" i="10"/>
  <c r="B61" i="10"/>
  <c r="D61" i="10"/>
  <c r="B41" i="10"/>
  <c r="D53" i="10"/>
  <c r="B43" i="10"/>
  <c r="B51" i="10"/>
  <c r="B57" i="10"/>
  <c r="B39" i="10"/>
  <c r="B63" i="10"/>
  <c r="B53" i="10"/>
  <c r="B33" i="10"/>
  <c r="F49" i="10"/>
  <c r="F53" i="10"/>
  <c r="F50" i="10"/>
  <c r="F62" i="10"/>
  <c r="F48" i="10"/>
  <c r="F44" i="10"/>
  <c r="F36" i="10"/>
  <c r="F45" i="10"/>
  <c r="F60" i="10"/>
  <c r="F52" i="10"/>
  <c r="F38" i="10"/>
  <c r="F58" i="10"/>
  <c r="F61" i="10"/>
  <c r="F57" i="10"/>
  <c r="F56" i="10"/>
  <c r="F47" i="10"/>
  <c r="F54" i="10"/>
  <c r="F46" i="10"/>
  <c r="F35" i="10"/>
  <c r="F41" i="10"/>
  <c r="F42" i="10"/>
  <c r="F40" i="10"/>
  <c r="F43" i="10"/>
  <c r="F55" i="10"/>
  <c r="F59" i="10"/>
  <c r="F51" i="10"/>
  <c r="F34" i="10"/>
  <c r="F39" i="10"/>
  <c r="F33" i="10"/>
  <c r="F32" i="10"/>
  <c r="F37" i="10"/>
  <c r="G49" i="10"/>
  <c r="G61" i="10"/>
  <c r="G37" i="10"/>
  <c r="G43" i="10"/>
  <c r="G47" i="10"/>
  <c r="G45" i="10"/>
  <c r="G53" i="10"/>
  <c r="G59" i="10"/>
  <c r="G57" i="10"/>
  <c r="G55" i="10"/>
  <c r="G51" i="10"/>
  <c r="G31" i="10"/>
  <c r="G39" i="10"/>
  <c r="G41" i="10"/>
  <c r="G33" i="10"/>
  <c r="G35" i="10"/>
  <c r="G63" i="10"/>
</calcChain>
</file>

<file path=xl/comments1.xml><?xml version="1.0" encoding="utf-8"?>
<comments xmlns="http://schemas.openxmlformats.org/spreadsheetml/2006/main">
  <authors>
    <author>Aldo</author>
  </authors>
  <commentList>
    <comment ref="B8" authorId="0">
      <text>
        <r>
          <rPr>
            <sz val="11"/>
            <color indexed="81"/>
            <rFont val="Calibri"/>
            <family val="2"/>
            <scheme val="minor"/>
          </rPr>
          <t>Las coordenadas Este corresponden al punto cartesiano X</t>
        </r>
      </text>
    </comment>
    <comment ref="B9" authorId="0">
      <text>
        <r>
          <rPr>
            <sz val="11"/>
            <color indexed="81"/>
            <rFont val="Calibri"/>
            <family val="2"/>
            <scheme val="minor"/>
          </rPr>
          <t>Las coordenadas Norte pertenecen al punto cartesiano Y</t>
        </r>
      </text>
    </comment>
    <comment ref="B16" authorId="0">
      <text>
        <r>
          <rPr>
            <b/>
            <sz val="11"/>
            <color indexed="81"/>
            <rFont val="Calibri"/>
            <family val="2"/>
            <scheme val="minor"/>
          </rPr>
          <t>Sugerencia:</t>
        </r>
        <r>
          <rPr>
            <sz val="11"/>
            <color indexed="81"/>
            <rFont val="Calibri"/>
            <family val="2"/>
            <scheme val="minor"/>
          </rPr>
          <t xml:space="preserve"> escribir la descripción del punto de aforo o del tramo que se está caracterizando para evaluar pérdidas</t>
        </r>
      </text>
    </comment>
    <comment ref="B21" authorId="0">
      <text>
        <r>
          <rPr>
            <sz val="11"/>
            <color indexed="81"/>
            <rFont val="Calibri"/>
            <family val="2"/>
            <scheme val="minor"/>
          </rPr>
          <t>Registrar el dato de referencia en función a un punto arbitrario para hacer comparable los perfiles transversales</t>
        </r>
      </text>
    </comment>
    <comment ref="B24" authorId="0">
      <text>
        <r>
          <rPr>
            <sz val="11"/>
            <color indexed="81"/>
            <rFont val="Calibri"/>
            <family val="2"/>
            <scheme val="minor"/>
          </rPr>
          <t>El número de subsecciones se calcula automáticamente dependiendo del ancho del canal, este valor está determinado en el ITC-09</t>
        </r>
      </text>
    </comment>
    <comment ref="C28" authorId="0">
      <text>
        <r>
          <rPr>
            <sz val="11"/>
            <color indexed="81"/>
            <rFont val="Calibri"/>
            <family val="2"/>
            <scheme val="minor"/>
          </rPr>
          <t>Se deja libre el 50% del ancho de una subsección al comienzo y al final del perfil transversal a evaluar. El propósito de esto es evitar las interferencias en la velocidad provocadas por las paredes del canal</t>
        </r>
      </text>
    </comment>
    <comment ref="D28" authorId="0">
      <text>
        <r>
          <rPr>
            <sz val="11"/>
            <color indexed="81"/>
            <rFont val="Calibri"/>
            <family val="2"/>
            <scheme val="minor"/>
          </rPr>
          <t>El dato de longitud acumulada se entrega para facilitar la determinación de las verticales</t>
        </r>
      </text>
    </comment>
    <comment ref="E28" authorId="0">
      <text>
        <r>
          <rPr>
            <sz val="11"/>
            <color indexed="81"/>
            <rFont val="Calibri"/>
            <family val="2"/>
            <scheme val="minor"/>
          </rPr>
          <t>Insertar aquí la altura de cada una de las verticales determinadas</t>
        </r>
      </text>
    </comment>
    <comment ref="G28" authorId="0">
      <text>
        <r>
          <rPr>
            <sz val="11"/>
            <color indexed="81"/>
            <rFont val="Calibri"/>
            <family val="2"/>
            <scheme val="minor"/>
          </rPr>
          <t>Área que representa la vertical evaluada</t>
        </r>
      </text>
    </comment>
  </commentList>
</comments>
</file>

<file path=xl/sharedStrings.xml><?xml version="1.0" encoding="utf-8"?>
<sst xmlns="http://schemas.openxmlformats.org/spreadsheetml/2006/main" count="51" uniqueCount="49">
  <si>
    <t>Subsección</t>
  </si>
  <si>
    <t>Inicial</t>
  </si>
  <si>
    <t>Número de subsecciones</t>
  </si>
  <si>
    <t>Ancho de subsección (m)</t>
  </si>
  <si>
    <t>Ancho del canal (m)</t>
  </si>
  <si>
    <t>NO APLICA</t>
  </si>
  <si>
    <t>Nombre de Canal</t>
  </si>
  <si>
    <t>Coordenada ESTE</t>
  </si>
  <si>
    <t>Coordenada NORTE</t>
  </si>
  <si>
    <t>Observaciones</t>
  </si>
  <si>
    <t>Longitud acumulada (m)</t>
  </si>
  <si>
    <r>
      <t>Subárea (m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)</t>
    </r>
  </si>
  <si>
    <t>Comentarios, dudas o sugerencias: prommra@userena.cl</t>
  </si>
  <si>
    <t>Inicio</t>
  </si>
  <si>
    <t>Izquierda</t>
  </si>
  <si>
    <t>Derecha</t>
  </si>
  <si>
    <t>Altura Lámina a referencia (m)</t>
  </si>
  <si>
    <t>Otro</t>
  </si>
  <si>
    <t>Molinete digital</t>
  </si>
  <si>
    <t>Molinete electromagnético</t>
  </si>
  <si>
    <r>
      <t>Área por subsección (m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)</t>
    </r>
  </si>
  <si>
    <t>Longitud entre verticales (m)</t>
  </si>
  <si>
    <t>Profundidad vertical (m)</t>
  </si>
  <si>
    <t>Huso</t>
  </si>
  <si>
    <t>Localización (sector, comuna)</t>
  </si>
  <si>
    <t>Kilometraje (inicio, término)</t>
  </si>
  <si>
    <t>Término</t>
  </si>
  <si>
    <t>Autor: Aldo Tapia A.</t>
  </si>
  <si>
    <t>Área total</t>
  </si>
  <si>
    <t>PROMMRA Q-CANAL (versión preliminar)</t>
  </si>
  <si>
    <t>No Aplica</t>
  </si>
  <si>
    <t>Altura pozo de aquietamiento o referencia limnimétrica</t>
  </si>
  <si>
    <t>Máxima lámina de agua (m)</t>
  </si>
  <si>
    <t>Peralte (m)</t>
  </si>
  <si>
    <t>Altitud (msnm)</t>
  </si>
  <si>
    <t>Organización</t>
  </si>
  <si>
    <t>Tipo de compuerta</t>
  </si>
  <si>
    <t>Nombre</t>
  </si>
  <si>
    <t>Tipo de aforador</t>
  </si>
  <si>
    <t>Tipo revestimiento</t>
  </si>
  <si>
    <t>Asociación de Canalistas del Embalse Recoleta (ACER)</t>
  </si>
  <si>
    <t>Gonzalo Rojas</t>
  </si>
  <si>
    <t>19 S</t>
  </si>
  <si>
    <t>Santa Cristina</t>
  </si>
  <si>
    <t>Hormigón</t>
  </si>
  <si>
    <t>Sección rectangular revestida</t>
  </si>
  <si>
    <t>Embalse Santa Cristina - Salida</t>
  </si>
  <si>
    <t>Válvula</t>
  </si>
  <si>
    <t>Vertedero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</si>
</sst>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"/>
    <numFmt numFmtId="165" formatCode="0.0"/>
    <numFmt numFmtId="166" formatCode="0.0000"/>
  </numFmts>
  <fonts count="2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6" tint="-0.499984740745262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20"/>
      <color theme="0"/>
      <name val="Calibri"/>
      <family val="2"/>
      <scheme val="minor"/>
    </font>
    <font>
      <b/>
      <sz val="14"/>
      <color theme="6" tint="-0.499984740745262"/>
      <name val="Calibri"/>
      <family val="2"/>
      <scheme val="minor"/>
    </font>
    <font>
      <b/>
      <sz val="11"/>
      <color theme="6" tint="-0.499984740745262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8"/>
      <color rgb="FFC00000"/>
      <name val="Calibri"/>
      <family val="2"/>
      <scheme val="minor"/>
    </font>
    <font>
      <sz val="11"/>
      <color indexed="81"/>
      <name val="Calibri"/>
      <family val="2"/>
      <scheme val="minor"/>
    </font>
    <font>
      <b/>
      <sz val="11"/>
      <color indexed="81"/>
      <name val="Calibri"/>
      <family val="2"/>
      <scheme val="minor"/>
    </font>
    <font>
      <sz val="16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6" tint="-0.499984740745262"/>
      <name val="Calibri"/>
      <family val="2"/>
      <scheme val="minor"/>
    </font>
    <font>
      <sz val="28"/>
      <color theme="6" tint="-0.499984740745262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2"/>
      <color theme="3" tint="0.3999755851924192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7">
    <xf numFmtId="0" fontId="0" fillId="0" borderId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</cellStyleXfs>
  <cellXfs count="115">
    <xf numFmtId="0" fontId="0" fillId="0" borderId="0" xfId="0"/>
    <xf numFmtId="0" fontId="0" fillId="0" borderId="0" xfId="0" applyAlignment="1" applyProtection="1">
      <alignment horizontal="center" vertical="center"/>
    </xf>
    <xf numFmtId="0" fontId="2" fillId="4" borderId="1" xfId="0" applyFont="1" applyFill="1" applyBorder="1" applyAlignment="1" applyProtection="1">
      <alignment horizontal="center" vertical="center" wrapText="1"/>
    </xf>
    <xf numFmtId="0" fontId="9" fillId="5" borderId="1" xfId="0" applyFont="1" applyFill="1" applyBorder="1" applyAlignment="1" applyProtection="1">
      <alignment horizontal="center" vertical="center"/>
    </xf>
    <xf numFmtId="0" fontId="0" fillId="0" borderId="0" xfId="0" applyAlignment="1" applyProtection="1">
      <alignment horizontal="center" vertical="center" wrapText="1"/>
    </xf>
    <xf numFmtId="0" fontId="10" fillId="5" borderId="1" xfId="0" applyFont="1" applyFill="1" applyBorder="1" applyAlignment="1" applyProtection="1">
      <alignment horizontal="center" vertical="center"/>
    </xf>
    <xf numFmtId="0" fontId="4" fillId="0" borderId="0" xfId="0" applyFont="1" applyFill="1" applyBorder="1" applyAlignment="1" applyProtection="1">
      <alignment horizontal="center" vertical="center"/>
    </xf>
    <xf numFmtId="0" fontId="0" fillId="6" borderId="0" xfId="0" applyFill="1" applyAlignment="1" applyProtection="1">
      <alignment horizontal="center" vertical="center"/>
    </xf>
    <xf numFmtId="0" fontId="1" fillId="6" borderId="0" xfId="0" applyFont="1" applyFill="1" applyAlignment="1" applyProtection="1">
      <alignment horizontal="center" vertical="center"/>
    </xf>
    <xf numFmtId="0" fontId="0" fillId="6" borderId="0" xfId="0" applyFill="1" applyAlignment="1" applyProtection="1">
      <alignment horizontal="center" vertical="center" wrapText="1"/>
    </xf>
    <xf numFmtId="0" fontId="8" fillId="6" borderId="0" xfId="0" applyFont="1" applyFill="1" applyBorder="1" applyAlignment="1" applyProtection="1">
      <alignment horizontal="center" vertical="center"/>
    </xf>
    <xf numFmtId="0" fontId="3" fillId="6" borderId="0" xfId="0" applyFont="1" applyFill="1" applyBorder="1" applyAlignment="1" applyProtection="1">
      <alignment horizontal="center" vertical="center"/>
    </xf>
    <xf numFmtId="0" fontId="7" fillId="6" borderId="0" xfId="0" applyFont="1" applyFill="1" applyBorder="1" applyAlignment="1" applyProtection="1">
      <alignment horizontal="center" vertical="center" wrapText="1"/>
    </xf>
    <xf numFmtId="0" fontId="1" fillId="6" borderId="0" xfId="0" applyFont="1" applyFill="1" applyBorder="1" applyAlignment="1" applyProtection="1">
      <alignment horizontal="center" vertical="center" wrapText="1"/>
    </xf>
    <xf numFmtId="2" fontId="7" fillId="6" borderId="0" xfId="0" applyNumberFormat="1" applyFont="1" applyFill="1" applyBorder="1" applyAlignment="1" applyProtection="1">
      <alignment horizontal="center" vertical="center"/>
    </xf>
    <xf numFmtId="165" fontId="6" fillId="6" borderId="0" xfId="0" applyNumberFormat="1" applyFont="1" applyFill="1" applyBorder="1" applyAlignment="1" applyProtection="1">
      <alignment vertical="center"/>
    </xf>
    <xf numFmtId="165" fontId="6" fillId="6" borderId="0" xfId="0" applyNumberFormat="1" applyFont="1" applyFill="1" applyBorder="1" applyAlignment="1" applyProtection="1">
      <alignment horizontal="center" vertical="center"/>
    </xf>
    <xf numFmtId="0" fontId="14" fillId="6" borderId="0" xfId="0" applyFont="1" applyFill="1" applyBorder="1" applyAlignment="1" applyProtection="1">
      <alignment vertical="center" wrapText="1"/>
    </xf>
    <xf numFmtId="2" fontId="4" fillId="6" borderId="0" xfId="0" applyNumberFormat="1" applyFont="1" applyFill="1" applyBorder="1" applyAlignment="1" applyProtection="1">
      <alignment horizontal="center" vertical="center"/>
    </xf>
    <xf numFmtId="0" fontId="0" fillId="6" borderId="0" xfId="0" applyFill="1" applyAlignment="1" applyProtection="1">
      <alignment vertical="center"/>
    </xf>
    <xf numFmtId="2" fontId="1" fillId="6" borderId="0" xfId="0" applyNumberFormat="1" applyFont="1" applyFill="1" applyBorder="1" applyAlignment="1" applyProtection="1">
      <alignment horizontal="center" vertical="center"/>
    </xf>
    <xf numFmtId="0" fontId="1" fillId="4" borderId="1" xfId="0" applyFont="1" applyFill="1" applyBorder="1" applyAlignment="1" applyProtection="1">
      <alignment horizontal="center" vertical="center" wrapText="1"/>
    </xf>
    <xf numFmtId="0" fontId="21" fillId="2" borderId="1" xfId="0" applyFont="1" applyFill="1" applyBorder="1" applyAlignment="1" applyProtection="1">
      <alignment horizontal="center" vertical="center"/>
      <protection locked="0"/>
    </xf>
    <xf numFmtId="0" fontId="11" fillId="6" borderId="0" xfId="0" applyFont="1" applyFill="1" applyAlignment="1" applyProtection="1">
      <alignment horizontal="center" vertical="center" wrapText="1"/>
    </xf>
    <xf numFmtId="0" fontId="11" fillId="6" borderId="0" xfId="0" applyFont="1" applyFill="1" applyAlignment="1" applyProtection="1">
      <alignment vertical="center" wrapText="1"/>
    </xf>
    <xf numFmtId="0" fontId="24" fillId="4" borderId="1" xfId="0" applyFont="1" applyFill="1" applyBorder="1" applyAlignment="1" applyProtection="1">
      <alignment horizontal="center" vertical="center" wrapText="1"/>
    </xf>
    <xf numFmtId="0" fontId="0" fillId="6" borderId="0" xfId="0" applyFill="1" applyAlignment="1" applyProtection="1">
      <alignment vertical="center" wrapText="1"/>
    </xf>
    <xf numFmtId="0" fontId="10" fillId="5" borderId="1" xfId="0" applyFont="1" applyFill="1" applyBorder="1" applyAlignment="1" applyProtection="1">
      <alignment horizontal="center" vertical="center"/>
    </xf>
    <xf numFmtId="0" fontId="7" fillId="6" borderId="0" xfId="0" applyFont="1" applyFill="1" applyBorder="1" applyAlignment="1" applyProtection="1">
      <alignment horizontal="center" vertical="center"/>
    </xf>
    <xf numFmtId="0" fontId="4" fillId="6" borderId="0" xfId="0" applyFont="1" applyFill="1" applyBorder="1" applyAlignment="1" applyProtection="1">
      <alignment horizontal="center" vertical="center"/>
    </xf>
    <xf numFmtId="0" fontId="4" fillId="6" borderId="0" xfId="0" applyFont="1" applyFill="1" applyBorder="1" applyAlignment="1" applyProtection="1">
      <alignment horizontal="center" vertical="center"/>
    </xf>
    <xf numFmtId="0" fontId="4" fillId="6" borderId="0" xfId="0" applyFont="1" applyFill="1" applyBorder="1" applyAlignment="1" applyProtection="1">
      <alignment horizontal="center" vertical="center" wrapText="1"/>
    </xf>
    <xf numFmtId="0" fontId="4" fillId="0" borderId="0" xfId="0" applyFont="1" applyBorder="1" applyAlignment="1" applyProtection="1">
      <alignment horizontal="center" vertical="center"/>
    </xf>
    <xf numFmtId="0" fontId="7" fillId="6" borderId="0" xfId="0" applyFont="1" applyFill="1" applyBorder="1" applyAlignment="1" applyProtection="1">
      <alignment horizontal="center" vertical="center"/>
    </xf>
    <xf numFmtId="0" fontId="4" fillId="6" borderId="0" xfId="0" applyFont="1" applyFill="1" applyBorder="1" applyAlignment="1" applyProtection="1">
      <alignment horizontal="center" vertical="center"/>
    </xf>
    <xf numFmtId="0" fontId="1" fillId="6" borderId="0" xfId="0" applyFont="1" applyFill="1" applyBorder="1" applyAlignment="1" applyProtection="1">
      <alignment horizontal="center" vertical="center"/>
    </xf>
    <xf numFmtId="0" fontId="0" fillId="6" borderId="0" xfId="0" applyFill="1" applyBorder="1" applyAlignment="1" applyProtection="1">
      <alignment horizontal="center" vertical="center"/>
    </xf>
    <xf numFmtId="0" fontId="4" fillId="6" borderId="0" xfId="0" applyFont="1" applyFill="1" applyBorder="1" applyAlignment="1" applyProtection="1">
      <alignment horizontal="center" vertical="center"/>
    </xf>
    <xf numFmtId="0" fontId="0" fillId="6" borderId="0" xfId="0" applyFill="1" applyAlignment="1" applyProtection="1">
      <alignment horizontal="center" vertical="center"/>
    </xf>
    <xf numFmtId="0" fontId="0" fillId="6" borderId="0" xfId="0" applyFill="1" applyBorder="1" applyAlignment="1" applyProtection="1">
      <alignment horizontal="center" vertical="center" wrapText="1"/>
    </xf>
    <xf numFmtId="2" fontId="21" fillId="2" borderId="2" xfId="0" applyNumberFormat="1" applyFont="1" applyFill="1" applyBorder="1" applyAlignment="1" applyProtection="1">
      <alignment horizontal="center" vertical="center"/>
      <protection locked="0"/>
    </xf>
    <xf numFmtId="2" fontId="21" fillId="2" borderId="3" xfId="0" applyNumberFormat="1" applyFont="1" applyFill="1" applyBorder="1" applyAlignment="1" applyProtection="1">
      <alignment horizontal="center" vertical="center"/>
      <protection locked="0"/>
    </xf>
    <xf numFmtId="0" fontId="21" fillId="2" borderId="4" xfId="0" applyFont="1" applyFill="1" applyBorder="1" applyAlignment="1" applyProtection="1">
      <alignment horizontal="center" vertical="center"/>
      <protection locked="0"/>
    </xf>
    <xf numFmtId="0" fontId="21" fillId="2" borderId="5" xfId="0" applyFont="1" applyFill="1" applyBorder="1" applyAlignment="1" applyProtection="1">
      <alignment horizontal="center" vertical="center"/>
      <protection locked="0"/>
    </xf>
    <xf numFmtId="0" fontId="21" fillId="2" borderId="10" xfId="0" applyFont="1" applyFill="1" applyBorder="1" applyAlignment="1" applyProtection="1">
      <alignment horizontal="center" vertical="center"/>
      <protection locked="0"/>
    </xf>
    <xf numFmtId="0" fontId="21" fillId="2" borderId="9" xfId="0" applyFont="1" applyFill="1" applyBorder="1" applyAlignment="1" applyProtection="1">
      <alignment horizontal="center" vertical="center"/>
      <protection locked="0"/>
    </xf>
    <xf numFmtId="0" fontId="21" fillId="2" borderId="11" xfId="0" applyFont="1" applyFill="1" applyBorder="1" applyAlignment="1" applyProtection="1">
      <alignment horizontal="center" vertical="center"/>
      <protection locked="0"/>
    </xf>
    <xf numFmtId="0" fontId="21" fillId="2" borderId="12" xfId="0" applyFont="1" applyFill="1" applyBorder="1" applyAlignment="1" applyProtection="1">
      <alignment horizontal="center" vertical="center"/>
      <protection locked="0"/>
    </xf>
    <xf numFmtId="0" fontId="5" fillId="4" borderId="7" xfId="0" applyFont="1" applyFill="1" applyBorder="1" applyAlignment="1" applyProtection="1">
      <alignment horizontal="center" vertical="center"/>
    </xf>
    <xf numFmtId="0" fontId="5" fillId="4" borderId="8" xfId="0" applyFont="1" applyFill="1" applyBorder="1" applyAlignment="1" applyProtection="1">
      <alignment horizontal="center" vertical="center"/>
    </xf>
    <xf numFmtId="0" fontId="5" fillId="4" borderId="6" xfId="0" applyFont="1" applyFill="1" applyBorder="1" applyAlignment="1" applyProtection="1">
      <alignment horizontal="center" vertical="center"/>
    </xf>
    <xf numFmtId="0" fontId="21" fillId="2" borderId="4" xfId="0" applyFont="1" applyFill="1" applyBorder="1" applyAlignment="1" applyProtection="1">
      <alignment horizontal="center" vertical="center" wrapText="1"/>
      <protection locked="0"/>
    </xf>
    <xf numFmtId="0" fontId="21" fillId="2" borderId="5" xfId="0" applyFont="1" applyFill="1" applyBorder="1" applyAlignment="1" applyProtection="1">
      <alignment horizontal="center" vertical="center" wrapText="1"/>
      <protection locked="0"/>
    </xf>
    <xf numFmtId="0" fontId="21" fillId="2" borderId="10" xfId="0" applyFont="1" applyFill="1" applyBorder="1" applyAlignment="1" applyProtection="1">
      <alignment horizontal="center" vertical="center" wrapText="1"/>
      <protection locked="0"/>
    </xf>
    <xf numFmtId="0" fontId="21" fillId="2" borderId="9" xfId="0" applyFont="1" applyFill="1" applyBorder="1" applyAlignment="1" applyProtection="1">
      <alignment horizontal="center" vertical="center" wrapText="1"/>
      <protection locked="0"/>
    </xf>
    <xf numFmtId="0" fontId="21" fillId="2" borderId="11" xfId="0" applyFont="1" applyFill="1" applyBorder="1" applyAlignment="1" applyProtection="1">
      <alignment horizontal="center" vertical="center" wrapText="1"/>
      <protection locked="0"/>
    </xf>
    <xf numFmtId="0" fontId="21" fillId="2" borderId="12" xfId="0" applyFont="1" applyFill="1" applyBorder="1" applyAlignment="1" applyProtection="1">
      <alignment horizontal="center" vertical="center" wrapText="1"/>
      <protection locked="0"/>
    </xf>
    <xf numFmtId="0" fontId="10" fillId="5" borderId="1" xfId="0" applyFont="1" applyFill="1" applyBorder="1" applyAlignment="1" applyProtection="1">
      <alignment horizontal="center" vertical="center" wrapText="1"/>
    </xf>
    <xf numFmtId="166" fontId="10" fillId="6" borderId="0" xfId="0" applyNumberFormat="1" applyFont="1" applyFill="1" applyBorder="1" applyAlignment="1" applyProtection="1">
      <alignment horizontal="center" vertical="center"/>
    </xf>
    <xf numFmtId="0" fontId="1" fillId="6" borderId="0" xfId="0" applyFont="1" applyFill="1" applyBorder="1" applyAlignment="1" applyProtection="1">
      <alignment horizontal="center" vertical="center" wrapText="1"/>
    </xf>
    <xf numFmtId="0" fontId="1" fillId="4" borderId="2" xfId="0" applyFont="1" applyFill="1" applyBorder="1" applyAlignment="1" applyProtection="1">
      <alignment horizontal="center" vertical="center" wrapText="1"/>
    </xf>
    <xf numFmtId="0" fontId="1" fillId="4" borderId="3" xfId="0" applyFont="1" applyFill="1" applyBorder="1" applyAlignment="1" applyProtection="1">
      <alignment horizontal="center" vertical="center" wrapText="1"/>
    </xf>
    <xf numFmtId="0" fontId="19" fillId="4" borderId="9" xfId="0" applyFont="1" applyFill="1" applyBorder="1" applyAlignment="1" applyProtection="1">
      <alignment horizontal="center" vertical="center" wrapText="1"/>
    </xf>
    <xf numFmtId="0" fontId="19" fillId="4" borderId="12" xfId="0" applyFont="1" applyFill="1" applyBorder="1" applyAlignment="1" applyProtection="1">
      <alignment horizontal="center" vertical="center" wrapText="1"/>
    </xf>
    <xf numFmtId="0" fontId="1" fillId="4" borderId="2" xfId="0" applyFont="1" applyFill="1" applyBorder="1" applyAlignment="1" applyProtection="1">
      <alignment horizontal="center" vertical="center"/>
    </xf>
    <xf numFmtId="0" fontId="1" fillId="4" borderId="3" xfId="0" applyFont="1" applyFill="1" applyBorder="1" applyAlignment="1" applyProtection="1">
      <alignment horizontal="center" vertical="center"/>
    </xf>
    <xf numFmtId="2" fontId="22" fillId="5" borderId="2" xfId="0" applyNumberFormat="1" applyFont="1" applyFill="1" applyBorder="1" applyAlignment="1" applyProtection="1">
      <alignment horizontal="center" vertical="center" wrapText="1"/>
    </xf>
    <xf numFmtId="2" fontId="22" fillId="5" borderId="3" xfId="0" applyNumberFormat="1" applyFont="1" applyFill="1" applyBorder="1" applyAlignment="1" applyProtection="1">
      <alignment horizontal="center" vertical="center" wrapText="1"/>
    </xf>
    <xf numFmtId="2" fontId="10" fillId="5" borderId="2" xfId="0" applyNumberFormat="1" applyFont="1" applyFill="1" applyBorder="1" applyAlignment="1" applyProtection="1">
      <alignment horizontal="center" vertical="center" wrapText="1"/>
    </xf>
    <xf numFmtId="2" fontId="10" fillId="5" borderId="3" xfId="0" applyNumberFormat="1" applyFont="1" applyFill="1" applyBorder="1" applyAlignment="1" applyProtection="1">
      <alignment horizontal="center" vertical="center" wrapText="1"/>
    </xf>
    <xf numFmtId="0" fontId="24" fillId="4" borderId="7" xfId="0" applyFont="1" applyFill="1" applyBorder="1" applyAlignment="1" applyProtection="1">
      <alignment horizontal="center" vertical="center" wrapText="1"/>
    </xf>
    <xf numFmtId="0" fontId="24" fillId="4" borderId="6" xfId="0" applyFont="1" applyFill="1" applyBorder="1" applyAlignment="1" applyProtection="1">
      <alignment horizontal="center" vertical="center" wrapText="1"/>
    </xf>
    <xf numFmtId="0" fontId="21" fillId="2" borderId="7" xfId="0" applyFont="1" applyFill="1" applyBorder="1" applyAlignment="1" applyProtection="1">
      <alignment horizontal="center" vertical="center"/>
      <protection locked="0"/>
    </xf>
    <xf numFmtId="0" fontId="21" fillId="2" borderId="6" xfId="0" applyFont="1" applyFill="1" applyBorder="1" applyAlignment="1" applyProtection="1">
      <alignment horizontal="center" vertical="center"/>
      <protection locked="0"/>
    </xf>
    <xf numFmtId="2" fontId="21" fillId="6" borderId="0" xfId="0" applyNumberFormat="1" applyFont="1" applyFill="1" applyBorder="1" applyAlignment="1" applyProtection="1">
      <alignment horizontal="center" vertical="center" wrapText="1"/>
    </xf>
    <xf numFmtId="2" fontId="21" fillId="6" borderId="0" xfId="0" applyNumberFormat="1" applyFont="1" applyFill="1" applyBorder="1" applyAlignment="1" applyProtection="1">
      <alignment horizontal="center" vertical="center"/>
      <protection locked="0"/>
    </xf>
    <xf numFmtId="166" fontId="10" fillId="5" borderId="2" xfId="0" applyNumberFormat="1" applyFont="1" applyFill="1" applyBorder="1" applyAlignment="1" applyProtection="1">
      <alignment horizontal="center" vertical="center"/>
    </xf>
    <xf numFmtId="166" fontId="10" fillId="5" borderId="3" xfId="0" applyNumberFormat="1" applyFont="1" applyFill="1" applyBorder="1" applyAlignment="1" applyProtection="1">
      <alignment horizontal="center" vertical="center"/>
    </xf>
    <xf numFmtId="0" fontId="7" fillId="6" borderId="0" xfId="0" applyFont="1" applyFill="1" applyBorder="1" applyAlignment="1" applyProtection="1">
      <alignment horizontal="center" vertical="center"/>
    </xf>
    <xf numFmtId="0" fontId="0" fillId="6" borderId="0" xfId="0" applyFill="1" applyBorder="1" applyAlignment="1" applyProtection="1">
      <alignment horizontal="center" vertical="center"/>
    </xf>
    <xf numFmtId="0" fontId="1" fillId="6" borderId="0" xfId="0" applyFont="1" applyFill="1" applyBorder="1" applyAlignment="1" applyProtection="1">
      <alignment horizontal="center" vertical="center"/>
    </xf>
    <xf numFmtId="2" fontId="1" fillId="6" borderId="0" xfId="0" applyNumberFormat="1" applyFont="1" applyFill="1" applyBorder="1" applyAlignment="1" applyProtection="1">
      <alignment horizontal="center" vertical="center" wrapText="1"/>
    </xf>
    <xf numFmtId="0" fontId="0" fillId="6" borderId="0" xfId="0" applyFill="1" applyBorder="1" applyAlignment="1" applyProtection="1">
      <alignment horizontal="center" vertical="center" wrapText="1"/>
    </xf>
    <xf numFmtId="0" fontId="21" fillId="6" borderId="0" xfId="0" applyFont="1" applyFill="1" applyBorder="1" applyAlignment="1" applyProtection="1">
      <alignment horizontal="center" vertical="center" wrapText="1"/>
    </xf>
    <xf numFmtId="0" fontId="22" fillId="5" borderId="2" xfId="0" applyFont="1" applyFill="1" applyBorder="1" applyAlignment="1" applyProtection="1">
      <alignment horizontal="center" vertical="center" wrapText="1"/>
    </xf>
    <xf numFmtId="0" fontId="22" fillId="5" borderId="3" xfId="0" applyFont="1" applyFill="1" applyBorder="1" applyAlignment="1" applyProtection="1">
      <alignment horizontal="center" vertical="center" wrapText="1"/>
    </xf>
    <xf numFmtId="0" fontId="10" fillId="5" borderId="2" xfId="0" applyFont="1" applyFill="1" applyBorder="1" applyAlignment="1" applyProtection="1">
      <alignment horizontal="center" vertical="center" wrapText="1"/>
    </xf>
    <xf numFmtId="0" fontId="10" fillId="5" borderId="3" xfId="0" applyFont="1" applyFill="1" applyBorder="1" applyAlignment="1" applyProtection="1">
      <alignment horizontal="center" vertical="center" wrapText="1"/>
    </xf>
    <xf numFmtId="0" fontId="19" fillId="4" borderId="7" xfId="0" applyFont="1" applyFill="1" applyBorder="1" applyAlignment="1" applyProtection="1">
      <alignment horizontal="center" vertical="center" wrapText="1"/>
    </xf>
    <xf numFmtId="0" fontId="19" fillId="4" borderId="6" xfId="0" applyFont="1" applyFill="1" applyBorder="1" applyAlignment="1" applyProtection="1">
      <alignment horizontal="center" vertical="center" wrapText="1"/>
    </xf>
    <xf numFmtId="0" fontId="21" fillId="2" borderId="8" xfId="0" applyFont="1" applyFill="1" applyBorder="1" applyAlignment="1" applyProtection="1">
      <alignment horizontal="center" vertical="center"/>
      <protection locked="0"/>
    </xf>
    <xf numFmtId="0" fontId="19" fillId="4" borderId="4" xfId="0" applyFont="1" applyFill="1" applyBorder="1" applyAlignment="1" applyProtection="1">
      <alignment horizontal="center" vertical="center" wrapText="1"/>
    </xf>
    <xf numFmtId="0" fontId="19" fillId="4" borderId="10" xfId="0" applyFont="1" applyFill="1" applyBorder="1" applyAlignment="1" applyProtection="1">
      <alignment horizontal="center" vertical="center" wrapText="1"/>
    </xf>
    <xf numFmtId="0" fontId="11" fillId="6" borderId="0" xfId="0" applyFont="1" applyFill="1" applyAlignment="1" applyProtection="1">
      <alignment horizontal="center" vertical="center" wrapText="1"/>
    </xf>
    <xf numFmtId="0" fontId="18" fillId="6" borderId="0" xfId="0" applyFont="1" applyFill="1" applyBorder="1" applyAlignment="1" applyProtection="1">
      <alignment horizontal="center" vertical="center" wrapText="1"/>
    </xf>
    <xf numFmtId="0" fontId="12" fillId="6" borderId="0" xfId="0" applyFont="1" applyFill="1" applyBorder="1" applyAlignment="1" applyProtection="1">
      <alignment horizontal="center" vertical="center" wrapText="1"/>
    </xf>
    <xf numFmtId="2" fontId="21" fillId="2" borderId="7" xfId="0" applyNumberFormat="1" applyFont="1" applyFill="1" applyBorder="1" applyAlignment="1" applyProtection="1">
      <alignment horizontal="center" vertical="center"/>
      <protection locked="0"/>
    </xf>
    <xf numFmtId="2" fontId="21" fillId="2" borderId="6" xfId="0" applyNumberFormat="1" applyFont="1" applyFill="1" applyBorder="1" applyAlignment="1" applyProtection="1">
      <alignment horizontal="center" vertical="center"/>
      <protection locked="0"/>
    </xf>
    <xf numFmtId="0" fontId="15" fillId="3" borderId="7" xfId="0" applyFont="1" applyFill="1" applyBorder="1" applyAlignment="1" applyProtection="1">
      <alignment horizontal="center" vertical="center"/>
    </xf>
    <xf numFmtId="0" fontId="15" fillId="3" borderId="8" xfId="0" applyFont="1" applyFill="1" applyBorder="1" applyAlignment="1" applyProtection="1">
      <alignment horizontal="center" vertical="center"/>
    </xf>
    <xf numFmtId="0" fontId="15" fillId="3" borderId="6" xfId="0" applyFont="1" applyFill="1" applyBorder="1" applyAlignment="1" applyProtection="1">
      <alignment horizontal="center" vertical="center"/>
    </xf>
    <xf numFmtId="0" fontId="0" fillId="6" borderId="0" xfId="0" applyFill="1" applyAlignment="1" applyProtection="1">
      <alignment horizontal="center" vertical="center"/>
    </xf>
    <xf numFmtId="0" fontId="13" fillId="6" borderId="0" xfId="0" applyFont="1" applyFill="1" applyBorder="1" applyAlignment="1" applyProtection="1">
      <alignment horizontal="center" vertical="center" wrapText="1"/>
    </xf>
    <xf numFmtId="0" fontId="25" fillId="6" borderId="0" xfId="0" applyFont="1" applyFill="1" applyAlignment="1" applyProtection="1">
      <alignment horizontal="center" vertical="center" wrapText="1"/>
    </xf>
    <xf numFmtId="164" fontId="6" fillId="6" borderId="0" xfId="0" applyNumberFormat="1" applyFont="1" applyFill="1" applyBorder="1" applyAlignment="1" applyProtection="1">
      <alignment horizontal="center" vertical="center" wrapText="1"/>
    </xf>
    <xf numFmtId="0" fontId="3" fillId="6" borderId="0" xfId="0" applyFont="1" applyFill="1" applyBorder="1" applyAlignment="1" applyProtection="1">
      <alignment horizontal="center" vertical="center"/>
    </xf>
    <xf numFmtId="165" fontId="23" fillId="6" borderId="0" xfId="0" applyNumberFormat="1" applyFont="1" applyFill="1" applyBorder="1" applyAlignment="1" applyProtection="1">
      <alignment horizontal="center" vertical="center" wrapText="1"/>
    </xf>
    <xf numFmtId="0" fontId="19" fillId="6" borderId="0" xfId="0" applyFont="1" applyFill="1" applyAlignment="1" applyProtection="1">
      <alignment horizontal="center" vertical="center"/>
    </xf>
    <xf numFmtId="0" fontId="21" fillId="2" borderId="7" xfId="0" applyFont="1" applyFill="1" applyBorder="1" applyAlignment="1" applyProtection="1">
      <alignment horizontal="center" vertical="center" wrapText="1"/>
      <protection locked="0"/>
    </xf>
    <xf numFmtId="0" fontId="21" fillId="2" borderId="8" xfId="0" applyFont="1" applyFill="1" applyBorder="1" applyAlignment="1" applyProtection="1">
      <alignment horizontal="center" vertical="center" wrapText="1"/>
      <protection locked="0"/>
    </xf>
    <xf numFmtId="0" fontId="21" fillId="2" borderId="6" xfId="0" applyFont="1" applyFill="1" applyBorder="1" applyAlignment="1" applyProtection="1">
      <alignment horizontal="center" vertical="center" wrapText="1"/>
      <protection locked="0"/>
    </xf>
    <xf numFmtId="2" fontId="12" fillId="6" borderId="0" xfId="0" applyNumberFormat="1" applyFont="1" applyFill="1" applyBorder="1" applyAlignment="1" applyProtection="1">
      <alignment horizontal="center" vertical="center" textRotation="90"/>
    </xf>
    <xf numFmtId="0" fontId="5" fillId="6" borderId="0" xfId="0" applyFont="1" applyFill="1" applyBorder="1" applyAlignment="1" applyProtection="1">
      <alignment horizontal="center" vertical="center"/>
    </xf>
    <xf numFmtId="0" fontId="12" fillId="6" borderId="0" xfId="0" applyFont="1" applyFill="1" applyBorder="1" applyAlignment="1" applyProtection="1">
      <alignment horizontal="center" vertical="center"/>
    </xf>
    <xf numFmtId="2" fontId="12" fillId="6" borderId="0" xfId="0" applyNumberFormat="1" applyFont="1" applyFill="1" applyBorder="1" applyAlignment="1" applyProtection="1">
      <alignment horizontal="center" vertical="center" textRotation="90" wrapText="1"/>
    </xf>
  </cellXfs>
  <cellStyles count="7">
    <cellStyle name="Hipervínculo" xfId="1" builtinId="8" hidden="1"/>
    <cellStyle name="Hipervínculo" xfId="4" builtinId="8" hidden="1"/>
    <cellStyle name="Hipervínculo" xfId="6" builtinId="8" hidden="1"/>
    <cellStyle name="Hipervínculo visitado" xfId="2" builtinId="9" hidden="1"/>
    <cellStyle name="Hipervínculo visitado" xfId="3" builtinId="9" hidden="1"/>
    <cellStyle name="Hipervínculo visitado" xfId="5" builtinId="9" hidden="1"/>
    <cellStyle name="Normal" xfId="0" builtinId="0"/>
  </cellStyles>
  <dxfs count="42">
    <dxf>
      <font>
        <color rgb="FF9C0006"/>
      </font>
    </dxf>
    <dxf>
      <fill>
        <patternFill>
          <bgColor theme="1"/>
        </patternFill>
      </fill>
    </dxf>
    <dxf>
      <font>
        <color rgb="FF9C0006"/>
      </font>
    </dxf>
    <dxf>
      <fill>
        <patternFill>
          <bgColor theme="1"/>
        </patternFill>
      </fill>
    </dxf>
    <dxf>
      <font>
        <color theme="0"/>
      </font>
    </dxf>
    <dxf>
      <font>
        <color rgb="FF9C0006"/>
      </font>
    </dxf>
    <dxf>
      <fill>
        <patternFill>
          <bgColor theme="1"/>
        </patternFill>
      </fill>
    </dxf>
    <dxf>
      <font>
        <color theme="9"/>
      </font>
      <fill>
        <patternFill>
          <bgColor theme="9"/>
        </patternFill>
      </fill>
    </dxf>
    <dxf>
      <font>
        <color rgb="FF9C0006"/>
      </font>
    </dxf>
    <dxf>
      <fill>
        <patternFill>
          <bgColor theme="1"/>
        </patternFill>
      </fill>
    </dxf>
    <dxf>
      <font>
        <color theme="9"/>
      </font>
      <fill>
        <patternFill>
          <bgColor theme="9"/>
        </patternFill>
      </fill>
    </dxf>
    <dxf>
      <font>
        <color rgb="FF9C0006"/>
      </font>
    </dxf>
    <dxf>
      <fill>
        <patternFill>
          <bgColor theme="1"/>
        </patternFill>
      </fill>
    </dxf>
    <dxf>
      <font>
        <color rgb="FF9C0006"/>
      </font>
    </dxf>
    <dxf>
      <fill>
        <patternFill>
          <bgColor theme="1"/>
        </patternFill>
      </fill>
    </dxf>
    <dxf>
      <font>
        <color theme="9"/>
      </font>
      <fill>
        <patternFill>
          <bgColor theme="9"/>
        </patternFill>
      </fill>
    </dxf>
    <dxf>
      <font>
        <color rgb="FF9C0006"/>
      </font>
    </dxf>
    <dxf>
      <fill>
        <patternFill>
          <bgColor theme="1"/>
        </patternFill>
      </fill>
    </dxf>
    <dxf>
      <font>
        <color rgb="FF9C0006"/>
      </font>
    </dxf>
    <dxf>
      <fill>
        <patternFill>
          <bgColor theme="1"/>
        </patternFill>
      </fill>
    </dxf>
    <dxf>
      <font>
        <color theme="0"/>
      </font>
    </dxf>
    <dxf>
      <font>
        <color theme="0"/>
      </font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/>
      </font>
      <fill>
        <patternFill>
          <bgColor theme="9"/>
        </patternFill>
      </fill>
    </dxf>
    <dxf>
      <font>
        <color theme="9"/>
      </font>
      <fill>
        <patternFill>
          <bgColor theme="9"/>
        </patternFill>
      </fill>
    </dxf>
    <dxf>
      <font>
        <color theme="1"/>
      </font>
    </dxf>
    <dxf>
      <font>
        <color theme="4" tint="0.79998168889431442"/>
      </font>
      <fill>
        <patternFill patternType="solid">
          <bgColor theme="3" tint="0.79998168889431442"/>
        </patternFill>
      </fill>
    </dxf>
    <dxf>
      <font>
        <color theme="4"/>
      </font>
      <fill>
        <patternFill>
          <bgColor rgb="FF0070C0"/>
        </patternFill>
      </fill>
    </dxf>
    <dxf>
      <font>
        <color theme="9"/>
      </font>
      <fill>
        <patternFill>
          <bgColor theme="9"/>
        </patternFill>
      </fill>
    </dxf>
    <dxf>
      <font>
        <color rgb="FF9C0006"/>
      </font>
    </dxf>
    <dxf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ill>
        <patternFill>
          <bgColor theme="1"/>
        </patternFill>
      </fill>
    </dxf>
    <dxf>
      <font>
        <color rgb="FF9C0006"/>
      </font>
    </dxf>
    <dxf>
      <fill>
        <patternFill>
          <bgColor theme="1"/>
        </patternFill>
      </fill>
    </dxf>
    <dxf>
      <font>
        <color rgb="FF9C0006"/>
      </font>
    </dxf>
    <dxf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CC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autoPageBreaks="0"/>
  </sheetPr>
  <dimension ref="A1:AS68"/>
  <sheetViews>
    <sheetView showGridLines="0" tabSelected="1" topLeftCell="A4" zoomScale="64" zoomScaleNormal="70" zoomScalePageLayoutView="70" workbookViewId="0">
      <selection activeCell="E45" sqref="E45:E46"/>
    </sheetView>
  </sheetViews>
  <sheetFormatPr baseColWidth="10" defaultColWidth="10.85546875" defaultRowHeight="15" x14ac:dyDescent="0.25"/>
  <cols>
    <col min="1" max="1" width="2.85546875" style="1" customWidth="1"/>
    <col min="2" max="2" width="15.28515625" style="1" customWidth="1"/>
    <col min="3" max="4" width="14.28515625" style="1" customWidth="1"/>
    <col min="5" max="6" width="10.85546875" style="1"/>
    <col min="7" max="7" width="21.85546875" style="1" customWidth="1"/>
    <col min="8" max="12" width="0.7109375" style="6" customWidth="1"/>
    <col min="13" max="13" width="0.7109375" style="32" customWidth="1"/>
    <col min="14" max="14" width="21.85546875" style="1" customWidth="1"/>
    <col min="15" max="16" width="10.85546875" style="1"/>
    <col min="17" max="17" width="1.140625" style="1" customWidth="1"/>
    <col min="18" max="20" width="10.85546875" style="1"/>
    <col min="21" max="21" width="1.28515625" style="1" customWidth="1"/>
    <col min="22" max="22" width="2.28515625" style="1" customWidth="1"/>
    <col min="23" max="35" width="10.85546875" style="1"/>
    <col min="36" max="42" width="5.140625" style="1" customWidth="1"/>
    <col min="43" max="16384" width="10.85546875" style="1"/>
  </cols>
  <sheetData>
    <row r="1" spans="1:45" ht="15" customHeight="1" x14ac:dyDescent="0.2">
      <c r="A1" s="7"/>
      <c r="B1" s="7"/>
      <c r="C1" s="7"/>
      <c r="D1" s="7"/>
      <c r="E1" s="7"/>
      <c r="F1" s="7"/>
      <c r="G1" s="7"/>
      <c r="H1" s="29"/>
      <c r="I1" s="29"/>
      <c r="J1" s="29"/>
      <c r="K1" s="29"/>
      <c r="L1" s="29"/>
      <c r="M1" s="29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</row>
    <row r="2" spans="1:45" ht="36.75" customHeight="1" x14ac:dyDescent="0.25">
      <c r="A2" s="7"/>
      <c r="B2" s="98" t="s">
        <v>29</v>
      </c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100"/>
      <c r="P2" s="7"/>
      <c r="Q2" s="107" t="s">
        <v>12</v>
      </c>
      <c r="R2" s="107"/>
      <c r="S2" s="107"/>
      <c r="T2" s="107"/>
      <c r="U2" s="107"/>
      <c r="V2" s="107"/>
      <c r="W2" s="107"/>
      <c r="X2" s="107"/>
      <c r="Y2" s="107"/>
      <c r="Z2" s="107"/>
      <c r="AA2" s="19"/>
      <c r="AB2" s="19"/>
      <c r="AC2" s="19"/>
      <c r="AD2" s="19"/>
      <c r="AE2" s="19"/>
      <c r="AF2" s="19"/>
      <c r="AG2" s="19"/>
      <c r="AH2" s="19"/>
      <c r="AI2" s="19"/>
      <c r="AJ2" s="7"/>
      <c r="AK2" s="7"/>
      <c r="AL2" s="7"/>
      <c r="AM2" s="7"/>
      <c r="AN2" s="7"/>
      <c r="AO2" s="7"/>
      <c r="AP2" s="7"/>
      <c r="AQ2" s="7"/>
      <c r="AR2" s="7"/>
      <c r="AS2" s="7"/>
    </row>
    <row r="3" spans="1:45" x14ac:dyDescent="0.2">
      <c r="A3" s="7"/>
      <c r="B3" s="7"/>
      <c r="C3" s="7"/>
      <c r="D3" s="7"/>
      <c r="E3" s="7"/>
      <c r="F3" s="7"/>
      <c r="G3" s="7"/>
      <c r="H3" s="29"/>
      <c r="I3" s="29"/>
      <c r="J3" s="29"/>
      <c r="K3" s="29"/>
      <c r="L3" s="29"/>
      <c r="M3" s="29"/>
      <c r="N3" s="7"/>
      <c r="O3" s="7"/>
      <c r="P3" s="7"/>
      <c r="Q3" s="7"/>
      <c r="R3" s="101" t="s">
        <v>27</v>
      </c>
      <c r="S3" s="101"/>
      <c r="T3" s="101"/>
      <c r="U3" s="101"/>
      <c r="V3" s="101"/>
      <c r="W3" s="101"/>
      <c r="X3" s="101"/>
      <c r="Y3" s="101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</row>
    <row r="4" spans="1:45" ht="30" customHeight="1" x14ac:dyDescent="0.2">
      <c r="A4" s="7"/>
      <c r="B4" s="88" t="s">
        <v>37</v>
      </c>
      <c r="C4" s="89"/>
      <c r="D4" s="72" t="s">
        <v>41</v>
      </c>
      <c r="E4" s="90"/>
      <c r="F4" s="90"/>
      <c r="G4" s="73"/>
      <c r="H4" s="29"/>
      <c r="I4" s="29"/>
      <c r="J4" s="29"/>
      <c r="K4" s="29"/>
      <c r="L4" s="29"/>
      <c r="M4" s="29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</row>
    <row r="5" spans="1:45" ht="30" customHeight="1" x14ac:dyDescent="0.25">
      <c r="A5" s="7"/>
      <c r="B5" s="88" t="s">
        <v>6</v>
      </c>
      <c r="C5" s="89"/>
      <c r="D5" s="72" t="s">
        <v>46</v>
      </c>
      <c r="E5" s="90"/>
      <c r="F5" s="90"/>
      <c r="G5" s="73"/>
      <c r="H5" s="29"/>
      <c r="I5" s="29"/>
      <c r="J5" s="29"/>
      <c r="K5" s="29"/>
      <c r="L5" s="29"/>
      <c r="M5" s="29"/>
      <c r="N5" s="95"/>
      <c r="O5" s="95"/>
      <c r="P5" s="95"/>
      <c r="Q5" s="17"/>
      <c r="R5" s="102"/>
      <c r="S5" s="102"/>
      <c r="T5" s="102"/>
      <c r="U5" s="36"/>
      <c r="V5" s="36"/>
      <c r="W5" s="37" t="s">
        <v>13</v>
      </c>
      <c r="X5" s="37" t="s">
        <v>18</v>
      </c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</row>
    <row r="6" spans="1:45" ht="30" customHeight="1" x14ac:dyDescent="0.25">
      <c r="A6" s="7"/>
      <c r="B6" s="88" t="s">
        <v>24</v>
      </c>
      <c r="C6" s="89"/>
      <c r="D6" s="72" t="s">
        <v>43</v>
      </c>
      <c r="E6" s="90"/>
      <c r="F6" s="90"/>
      <c r="G6" s="73"/>
      <c r="H6" s="29"/>
      <c r="I6" s="29"/>
      <c r="J6" s="29"/>
      <c r="K6" s="29"/>
      <c r="L6" s="29"/>
      <c r="M6" s="29"/>
      <c r="N6" s="95"/>
      <c r="O6" s="95"/>
      <c r="P6" s="95"/>
      <c r="Q6" s="17"/>
      <c r="R6" s="102"/>
      <c r="S6" s="102"/>
      <c r="T6" s="102"/>
      <c r="U6" s="36"/>
      <c r="V6" s="36"/>
      <c r="W6" s="37" t="s">
        <v>26</v>
      </c>
      <c r="X6" s="37" t="s">
        <v>19</v>
      </c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</row>
    <row r="7" spans="1:45" ht="30" customHeight="1" x14ac:dyDescent="0.25">
      <c r="A7" s="7"/>
      <c r="B7" s="88" t="s">
        <v>25</v>
      </c>
      <c r="C7" s="89"/>
      <c r="D7" s="96"/>
      <c r="E7" s="97"/>
      <c r="F7" s="96" t="s">
        <v>30</v>
      </c>
      <c r="G7" s="97"/>
      <c r="H7" s="29"/>
      <c r="I7" s="29"/>
      <c r="J7" s="29"/>
      <c r="K7" s="29"/>
      <c r="L7" s="29"/>
      <c r="M7" s="29"/>
      <c r="N7" s="95"/>
      <c r="O7" s="95"/>
      <c r="P7" s="95"/>
      <c r="Q7" s="17"/>
      <c r="R7" s="102"/>
      <c r="S7" s="102"/>
      <c r="T7" s="102"/>
      <c r="U7" s="36"/>
      <c r="V7" s="36"/>
      <c r="W7" s="37" t="s">
        <v>30</v>
      </c>
      <c r="X7" s="37" t="s">
        <v>17</v>
      </c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</row>
    <row r="8" spans="1:45" ht="30" customHeight="1" x14ac:dyDescent="0.25">
      <c r="A8" s="7"/>
      <c r="B8" s="88" t="s">
        <v>7</v>
      </c>
      <c r="C8" s="89"/>
      <c r="D8" s="72">
        <v>268561.13</v>
      </c>
      <c r="E8" s="90"/>
      <c r="F8" s="90"/>
      <c r="G8" s="73"/>
      <c r="H8" s="29"/>
      <c r="I8" s="29"/>
      <c r="J8" s="29"/>
      <c r="K8" s="29"/>
      <c r="L8" s="29"/>
      <c r="M8" s="29"/>
      <c r="N8" s="17"/>
      <c r="O8" s="17"/>
      <c r="P8" s="17"/>
      <c r="Q8" s="17"/>
      <c r="R8" s="17"/>
      <c r="S8" s="17"/>
      <c r="T8" s="17"/>
      <c r="U8" s="36"/>
      <c r="V8" s="36"/>
      <c r="W8" s="36"/>
      <c r="X8" s="36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</row>
    <row r="9" spans="1:45" ht="30" customHeight="1" x14ac:dyDescent="0.25">
      <c r="A9" s="7"/>
      <c r="B9" s="88" t="s">
        <v>8</v>
      </c>
      <c r="C9" s="89"/>
      <c r="D9" s="72">
        <v>6618804.9199999999</v>
      </c>
      <c r="E9" s="90"/>
      <c r="F9" s="90"/>
      <c r="G9" s="73"/>
      <c r="H9" s="29"/>
      <c r="I9" s="29"/>
      <c r="J9" s="29"/>
      <c r="K9" s="29"/>
      <c r="L9" s="29"/>
      <c r="M9" s="29"/>
      <c r="N9" s="94"/>
      <c r="O9" s="94"/>
      <c r="P9" s="94"/>
      <c r="Q9" s="94"/>
      <c r="R9" s="94"/>
      <c r="S9" s="94"/>
      <c r="T9" s="94"/>
      <c r="U9" s="94"/>
      <c r="V9" s="94"/>
      <c r="W9" s="94"/>
      <c r="X9" s="94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</row>
    <row r="10" spans="1:45" ht="30" customHeight="1" x14ac:dyDescent="0.25">
      <c r="A10" s="38"/>
      <c r="B10" s="88" t="s">
        <v>34</v>
      </c>
      <c r="C10" s="89"/>
      <c r="D10" s="72">
        <v>240</v>
      </c>
      <c r="E10" s="90"/>
      <c r="F10" s="90"/>
      <c r="G10" s="73"/>
      <c r="H10" s="37"/>
      <c r="I10" s="37"/>
      <c r="J10" s="37"/>
      <c r="K10" s="37"/>
      <c r="L10" s="37"/>
      <c r="M10" s="37"/>
      <c r="N10" s="94"/>
      <c r="O10" s="94"/>
      <c r="P10" s="94"/>
      <c r="Q10" s="94"/>
      <c r="R10" s="94"/>
      <c r="S10" s="94"/>
      <c r="T10" s="94"/>
      <c r="U10" s="94"/>
      <c r="V10" s="94"/>
      <c r="W10" s="94"/>
      <c r="X10" s="94"/>
      <c r="Y10" s="38"/>
      <c r="Z10" s="38"/>
      <c r="AA10" s="38"/>
      <c r="AB10" s="38"/>
      <c r="AC10" s="38"/>
      <c r="AD10" s="38"/>
      <c r="AE10" s="38"/>
      <c r="AF10" s="38"/>
      <c r="AG10" s="38"/>
      <c r="AH10" s="38"/>
      <c r="AI10" s="38"/>
      <c r="AJ10" s="38"/>
      <c r="AK10" s="38"/>
      <c r="AL10" s="38"/>
      <c r="AM10" s="38"/>
      <c r="AN10" s="38"/>
      <c r="AO10" s="38"/>
      <c r="AP10" s="38"/>
      <c r="AQ10" s="38"/>
      <c r="AR10" s="38"/>
      <c r="AS10" s="38"/>
    </row>
    <row r="11" spans="1:45" ht="30" customHeight="1" x14ac:dyDescent="0.25">
      <c r="A11" s="7"/>
      <c r="B11" s="88" t="s">
        <v>23</v>
      </c>
      <c r="C11" s="89"/>
      <c r="D11" s="72" t="s">
        <v>42</v>
      </c>
      <c r="E11" s="90"/>
      <c r="F11" s="90"/>
      <c r="G11" s="73"/>
      <c r="H11" s="29"/>
      <c r="I11" s="29"/>
      <c r="J11" s="29"/>
      <c r="K11" s="29"/>
      <c r="L11" s="29"/>
      <c r="M11" s="29"/>
      <c r="N11" s="94"/>
      <c r="O11" s="94"/>
      <c r="P11" s="94"/>
      <c r="Q11" s="94"/>
      <c r="R11" s="94"/>
      <c r="S11" s="94"/>
      <c r="T11" s="94"/>
      <c r="U11" s="94"/>
      <c r="V11" s="94"/>
      <c r="W11" s="94"/>
      <c r="X11" s="94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</row>
    <row r="12" spans="1:45" ht="60.95" customHeight="1" x14ac:dyDescent="0.25">
      <c r="A12" s="38"/>
      <c r="B12" s="88" t="s">
        <v>35</v>
      </c>
      <c r="C12" s="89"/>
      <c r="D12" s="108" t="s">
        <v>40</v>
      </c>
      <c r="E12" s="109"/>
      <c r="F12" s="109"/>
      <c r="G12" s="110"/>
      <c r="H12" s="37"/>
      <c r="I12" s="37"/>
      <c r="J12" s="37"/>
      <c r="K12" s="37"/>
      <c r="L12" s="37"/>
      <c r="M12" s="37"/>
      <c r="N12" s="94"/>
      <c r="O12" s="94"/>
      <c r="P12" s="94"/>
      <c r="Q12" s="94"/>
      <c r="R12" s="94"/>
      <c r="S12" s="94"/>
      <c r="T12" s="94"/>
      <c r="U12" s="94"/>
      <c r="V12" s="94"/>
      <c r="W12" s="94"/>
      <c r="X12" s="94"/>
      <c r="Y12" s="38"/>
      <c r="Z12" s="38"/>
      <c r="AA12" s="38"/>
      <c r="AB12" s="38"/>
      <c r="AC12" s="38"/>
      <c r="AD12" s="38"/>
      <c r="AE12" s="38"/>
      <c r="AF12" s="38"/>
      <c r="AG12" s="38"/>
      <c r="AH12" s="38"/>
      <c r="AI12" s="38"/>
      <c r="AJ12" s="38"/>
      <c r="AK12" s="38"/>
      <c r="AL12" s="38"/>
      <c r="AM12" s="38"/>
      <c r="AN12" s="38"/>
      <c r="AO12" s="38"/>
      <c r="AP12" s="38"/>
      <c r="AQ12" s="38"/>
      <c r="AR12" s="38"/>
      <c r="AS12" s="38"/>
    </row>
    <row r="13" spans="1:45" ht="30" customHeight="1" x14ac:dyDescent="0.25">
      <c r="A13" s="38"/>
      <c r="B13" s="88" t="s">
        <v>36</v>
      </c>
      <c r="C13" s="89"/>
      <c r="D13" s="72" t="s">
        <v>47</v>
      </c>
      <c r="E13" s="90"/>
      <c r="F13" s="90"/>
      <c r="G13" s="73"/>
      <c r="H13" s="37"/>
      <c r="I13" s="37"/>
      <c r="J13" s="37"/>
      <c r="K13" s="37"/>
      <c r="L13" s="37"/>
      <c r="M13" s="37"/>
      <c r="N13" s="94"/>
      <c r="O13" s="94"/>
      <c r="P13" s="94"/>
      <c r="Q13" s="94"/>
      <c r="R13" s="94"/>
      <c r="S13" s="94"/>
      <c r="T13" s="94"/>
      <c r="U13" s="94"/>
      <c r="V13" s="94"/>
      <c r="W13" s="94"/>
      <c r="X13" s="94"/>
      <c r="Y13" s="38"/>
      <c r="Z13" s="38"/>
      <c r="AA13" s="38"/>
      <c r="AB13" s="38"/>
      <c r="AC13" s="38"/>
      <c r="AD13" s="38"/>
      <c r="AE13" s="38"/>
      <c r="AF13" s="38"/>
      <c r="AG13" s="38"/>
      <c r="AH13" s="38"/>
      <c r="AI13" s="38"/>
      <c r="AJ13" s="38"/>
      <c r="AK13" s="38"/>
      <c r="AL13" s="38"/>
      <c r="AM13" s="38"/>
      <c r="AN13" s="38"/>
      <c r="AO13" s="38"/>
      <c r="AP13" s="38"/>
      <c r="AQ13" s="38"/>
      <c r="AR13" s="38"/>
      <c r="AS13" s="38"/>
    </row>
    <row r="14" spans="1:45" ht="30" customHeight="1" x14ac:dyDescent="0.25">
      <c r="A14" s="38"/>
      <c r="B14" s="88" t="s">
        <v>38</v>
      </c>
      <c r="C14" s="89"/>
      <c r="D14" s="72" t="s">
        <v>48</v>
      </c>
      <c r="E14" s="90"/>
      <c r="F14" s="90"/>
      <c r="G14" s="73"/>
      <c r="H14" s="37"/>
      <c r="I14" s="37"/>
      <c r="J14" s="37"/>
      <c r="K14" s="37"/>
      <c r="L14" s="37"/>
      <c r="M14" s="37"/>
      <c r="N14" s="94"/>
      <c r="O14" s="94"/>
      <c r="P14" s="94"/>
      <c r="Q14" s="94"/>
      <c r="R14" s="94"/>
      <c r="S14" s="94"/>
      <c r="T14" s="94"/>
      <c r="U14" s="94"/>
      <c r="V14" s="94"/>
      <c r="W14" s="94"/>
      <c r="X14" s="94"/>
      <c r="Y14" s="38"/>
      <c r="Z14" s="38"/>
      <c r="AA14" s="38"/>
      <c r="AB14" s="38"/>
      <c r="AC14" s="38"/>
      <c r="AD14" s="38"/>
      <c r="AE14" s="38"/>
      <c r="AF14" s="38"/>
      <c r="AG14" s="38"/>
      <c r="AH14" s="38"/>
      <c r="AI14" s="38"/>
      <c r="AJ14" s="38"/>
      <c r="AK14" s="38"/>
      <c r="AL14" s="38"/>
      <c r="AM14" s="38"/>
      <c r="AN14" s="38"/>
      <c r="AO14" s="38"/>
      <c r="AP14" s="38"/>
      <c r="AQ14" s="38"/>
      <c r="AR14" s="38"/>
      <c r="AS14" s="38"/>
    </row>
    <row r="15" spans="1:45" ht="30" customHeight="1" x14ac:dyDescent="0.25">
      <c r="A15" s="38"/>
      <c r="B15" s="88" t="s">
        <v>39</v>
      </c>
      <c r="C15" s="89"/>
      <c r="D15" s="72" t="s">
        <v>44</v>
      </c>
      <c r="E15" s="90"/>
      <c r="F15" s="90"/>
      <c r="G15" s="73"/>
      <c r="H15" s="37"/>
      <c r="I15" s="37"/>
      <c r="J15" s="37"/>
      <c r="K15" s="37"/>
      <c r="L15" s="37"/>
      <c r="M15" s="37"/>
      <c r="N15" s="94"/>
      <c r="O15" s="94"/>
      <c r="P15" s="94"/>
      <c r="Q15" s="94"/>
      <c r="R15" s="94"/>
      <c r="S15" s="94"/>
      <c r="T15" s="94"/>
      <c r="U15" s="94"/>
      <c r="V15" s="94"/>
      <c r="W15" s="94"/>
      <c r="X15" s="94"/>
      <c r="Y15" s="38"/>
      <c r="Z15" s="38"/>
      <c r="AA15" s="38"/>
      <c r="AB15" s="38"/>
      <c r="AC15" s="38"/>
      <c r="AD15" s="38"/>
      <c r="AE15" s="38"/>
      <c r="AF15" s="38"/>
      <c r="AG15" s="38"/>
      <c r="AH15" s="38"/>
      <c r="AI15" s="38"/>
      <c r="AJ15" s="38"/>
      <c r="AK15" s="38"/>
      <c r="AL15" s="38"/>
      <c r="AM15" s="38"/>
      <c r="AN15" s="38"/>
      <c r="AO15" s="38"/>
      <c r="AP15" s="38"/>
      <c r="AQ15" s="38"/>
      <c r="AR15" s="38"/>
      <c r="AS15" s="38"/>
    </row>
    <row r="16" spans="1:45" ht="30" customHeight="1" x14ac:dyDescent="0.25">
      <c r="A16" s="7"/>
      <c r="B16" s="91" t="s">
        <v>9</v>
      </c>
      <c r="C16" s="92"/>
      <c r="D16" s="51" t="s">
        <v>45</v>
      </c>
      <c r="E16" s="52"/>
      <c r="F16" s="52"/>
      <c r="G16" s="53"/>
      <c r="H16" s="29"/>
      <c r="I16" s="29"/>
      <c r="J16" s="29"/>
      <c r="K16" s="29"/>
      <c r="L16" s="29"/>
      <c r="M16" s="29"/>
      <c r="N16" s="94"/>
      <c r="O16" s="94"/>
      <c r="P16" s="94"/>
      <c r="Q16" s="94"/>
      <c r="R16" s="94"/>
      <c r="S16" s="94"/>
      <c r="T16" s="94"/>
      <c r="U16" s="94"/>
      <c r="V16" s="94"/>
      <c r="W16" s="94"/>
      <c r="X16" s="94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</row>
    <row r="17" spans="1:45" ht="30" customHeight="1" x14ac:dyDescent="0.25">
      <c r="A17" s="7"/>
      <c r="B17" s="62"/>
      <c r="C17" s="63"/>
      <c r="D17" s="54"/>
      <c r="E17" s="55"/>
      <c r="F17" s="55"/>
      <c r="G17" s="56"/>
      <c r="H17" s="29"/>
      <c r="I17" s="29"/>
      <c r="J17" s="29"/>
      <c r="K17" s="29"/>
      <c r="L17" s="29"/>
      <c r="M17" s="29"/>
      <c r="N17" s="94"/>
      <c r="O17" s="94"/>
      <c r="P17" s="94"/>
      <c r="Q17" s="94"/>
      <c r="R17" s="94"/>
      <c r="S17" s="94"/>
      <c r="T17" s="94"/>
      <c r="U17" s="94"/>
      <c r="V17" s="94"/>
      <c r="W17" s="94"/>
      <c r="X17" s="94"/>
      <c r="Y17" s="7"/>
      <c r="Z17" s="7"/>
      <c r="AA17" s="7"/>
      <c r="AB17" s="7"/>
      <c r="AC17" s="7"/>
      <c r="AD17" s="7"/>
      <c r="AE17" s="7"/>
      <c r="AF17" s="7"/>
      <c r="AG17" s="7"/>
      <c r="AH17" s="7"/>
      <c r="AJ17" s="7"/>
      <c r="AK17" s="7"/>
      <c r="AL17" s="7"/>
      <c r="AM17" s="7"/>
      <c r="AN17" s="7"/>
      <c r="AO17" s="7"/>
      <c r="AP17" s="7"/>
      <c r="AQ17" s="7"/>
      <c r="AR17" s="7"/>
      <c r="AS17" s="7"/>
    </row>
    <row r="18" spans="1:45" ht="30" customHeight="1" x14ac:dyDescent="0.25">
      <c r="A18" s="7"/>
      <c r="B18" s="62" t="s">
        <v>33</v>
      </c>
      <c r="C18" s="63"/>
      <c r="D18" s="54">
        <v>0.2</v>
      </c>
      <c r="E18" s="55"/>
      <c r="F18" s="55"/>
      <c r="G18" s="56"/>
      <c r="H18" s="29"/>
      <c r="I18" s="29"/>
      <c r="J18" s="29"/>
      <c r="K18" s="29"/>
      <c r="L18" s="29"/>
      <c r="M18" s="29"/>
      <c r="N18" s="94"/>
      <c r="O18" s="94"/>
      <c r="P18" s="94"/>
      <c r="Q18" s="94"/>
      <c r="R18" s="94"/>
      <c r="S18" s="94"/>
      <c r="T18" s="94"/>
      <c r="U18" s="94"/>
      <c r="V18" s="94"/>
      <c r="W18" s="94"/>
      <c r="X18" s="94"/>
      <c r="Y18" s="7"/>
      <c r="Z18" s="7"/>
      <c r="AA18" s="7"/>
      <c r="AB18" s="103"/>
      <c r="AC18" s="103"/>
      <c r="AD18" s="103"/>
      <c r="AE18" s="103"/>
      <c r="AF18" s="103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</row>
    <row r="19" spans="1:45" ht="15.75" x14ac:dyDescent="0.25">
      <c r="A19" s="7"/>
      <c r="B19" s="7"/>
      <c r="C19" s="7"/>
      <c r="D19" s="7"/>
      <c r="E19" s="7"/>
      <c r="F19" s="7"/>
      <c r="G19" s="7"/>
      <c r="H19" s="29"/>
      <c r="I19" s="29"/>
      <c r="J19" s="29"/>
      <c r="K19" s="29"/>
      <c r="L19" s="29"/>
      <c r="M19" s="29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103"/>
      <c r="AC19" s="103"/>
      <c r="AD19" s="103"/>
      <c r="AE19" s="103"/>
      <c r="AF19" s="103"/>
      <c r="AG19" s="26"/>
      <c r="AH19" s="7"/>
      <c r="AI19" s="24"/>
      <c r="AJ19" s="7"/>
      <c r="AK19" s="7"/>
      <c r="AL19" s="7"/>
      <c r="AM19" s="7"/>
      <c r="AN19" s="7"/>
      <c r="AO19" s="7"/>
      <c r="AP19" s="7"/>
      <c r="AQ19" s="7"/>
      <c r="AR19" s="7"/>
      <c r="AS19" s="7"/>
    </row>
    <row r="20" spans="1:45" ht="28.5" customHeight="1" x14ac:dyDescent="0.25">
      <c r="A20" s="7"/>
      <c r="B20" s="7"/>
      <c r="C20" s="25" t="s">
        <v>14</v>
      </c>
      <c r="D20" s="25" t="s">
        <v>15</v>
      </c>
      <c r="E20" s="7"/>
      <c r="F20" s="70" t="s">
        <v>31</v>
      </c>
      <c r="G20" s="71"/>
      <c r="H20" s="29"/>
      <c r="I20" s="29"/>
      <c r="J20" s="29"/>
      <c r="K20" s="29"/>
      <c r="L20" s="29"/>
      <c r="M20" s="29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26"/>
      <c r="AC20" s="26"/>
      <c r="AD20" s="26"/>
      <c r="AE20" s="26"/>
      <c r="AF20" s="26"/>
      <c r="AG20" s="26"/>
      <c r="AH20" s="7"/>
      <c r="AI20" s="23"/>
      <c r="AJ20" s="7"/>
      <c r="AK20" s="7"/>
      <c r="AL20" s="7"/>
      <c r="AM20" s="7"/>
      <c r="AN20" s="7"/>
      <c r="AO20" s="7"/>
      <c r="AP20" s="7"/>
      <c r="AQ20" s="7"/>
      <c r="AR20" s="7"/>
      <c r="AS20" s="7"/>
    </row>
    <row r="21" spans="1:45" ht="28.5" customHeight="1" x14ac:dyDescent="0.25">
      <c r="A21" s="7"/>
      <c r="B21" s="2" t="s">
        <v>16</v>
      </c>
      <c r="C21" s="22">
        <v>0.45</v>
      </c>
      <c r="D21" s="22">
        <v>0.45</v>
      </c>
      <c r="E21" s="7"/>
      <c r="F21" s="72">
        <v>0.4</v>
      </c>
      <c r="G21" s="73"/>
      <c r="H21" s="29"/>
      <c r="I21" s="29"/>
      <c r="J21" s="29"/>
      <c r="K21" s="29"/>
      <c r="L21" s="29"/>
      <c r="M21" s="29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23"/>
      <c r="AJ21" s="7"/>
      <c r="AK21" s="7"/>
      <c r="AL21" s="7"/>
      <c r="AM21" s="7"/>
      <c r="AN21" s="7"/>
      <c r="AO21" s="7"/>
      <c r="AP21" s="7"/>
      <c r="AQ21" s="7"/>
      <c r="AR21" s="7"/>
      <c r="AS21" s="7"/>
    </row>
    <row r="22" spans="1:45" ht="28.5" customHeight="1" x14ac:dyDescent="0.25">
      <c r="A22" s="7"/>
      <c r="B22" s="7"/>
      <c r="C22" s="7"/>
      <c r="D22" s="7"/>
      <c r="E22" s="7"/>
      <c r="F22" s="7"/>
      <c r="G22" s="7"/>
      <c r="H22" s="29"/>
      <c r="I22" s="29"/>
      <c r="J22" s="29"/>
      <c r="K22" s="29"/>
      <c r="L22" s="29"/>
      <c r="M22" s="29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J22" s="7"/>
      <c r="AK22" s="93"/>
      <c r="AL22" s="93"/>
      <c r="AM22" s="93"/>
      <c r="AN22" s="93"/>
      <c r="AO22" s="7"/>
      <c r="AP22" s="7"/>
      <c r="AQ22" s="7"/>
      <c r="AR22" s="7"/>
      <c r="AS22" s="7"/>
    </row>
    <row r="23" spans="1:45" ht="36.75" customHeight="1" x14ac:dyDescent="0.25">
      <c r="A23" s="7"/>
      <c r="B23" s="2" t="s">
        <v>4</v>
      </c>
      <c r="C23" s="22">
        <v>1.4</v>
      </c>
      <c r="D23" s="7"/>
      <c r="E23" s="48" t="s">
        <v>32</v>
      </c>
      <c r="F23" s="49"/>
      <c r="G23" s="50"/>
      <c r="H23" s="10"/>
      <c r="I23" s="10"/>
      <c r="J23" s="10"/>
      <c r="K23" s="10"/>
      <c r="L23" s="10"/>
      <c r="M23" s="10"/>
      <c r="N23" s="104"/>
      <c r="O23" s="104"/>
      <c r="P23" s="36"/>
      <c r="Q23" s="36"/>
      <c r="R23" s="105"/>
      <c r="S23" s="105"/>
      <c r="T23" s="105"/>
      <c r="U23" s="11"/>
      <c r="V23" s="11"/>
      <c r="W23" s="106"/>
      <c r="X23" s="106"/>
      <c r="Y23" s="15"/>
      <c r="Z23" s="15"/>
      <c r="AA23" s="15"/>
      <c r="AB23" s="15"/>
      <c r="AC23" s="16"/>
      <c r="AD23" s="16"/>
      <c r="AE23" s="36"/>
      <c r="AF23" s="36"/>
      <c r="AG23" s="36"/>
      <c r="AH23" s="36"/>
      <c r="AI23" s="36"/>
      <c r="AJ23" s="7"/>
      <c r="AK23" s="7"/>
      <c r="AL23" s="7"/>
      <c r="AM23" s="7"/>
      <c r="AN23" s="7"/>
      <c r="AO23" s="7"/>
      <c r="AP23" s="7"/>
      <c r="AQ23" s="7"/>
      <c r="AR23" s="7"/>
      <c r="AS23" s="7"/>
    </row>
    <row r="24" spans="1:45" ht="36" customHeight="1" x14ac:dyDescent="0.25">
      <c r="A24" s="7"/>
      <c r="B24" s="2" t="s">
        <v>2</v>
      </c>
      <c r="C24" s="3">
        <f>+IF(C23=0,0,IF(C23&lt;1,4,IF(C23&lt;2,6,IF(C23&lt;4,10,IF(C23&lt;8,16,"EXCEDE CAPACIDADES")))))</f>
        <v>6</v>
      </c>
      <c r="D24" s="7"/>
      <c r="E24" s="42">
        <v>0.4</v>
      </c>
      <c r="F24" s="43"/>
      <c r="G24" s="44"/>
      <c r="H24" s="10"/>
      <c r="I24" s="10"/>
      <c r="J24" s="10"/>
      <c r="K24" s="10"/>
      <c r="L24" s="10"/>
      <c r="M24" s="10"/>
      <c r="N24" s="104"/>
      <c r="O24" s="104"/>
      <c r="P24" s="36"/>
      <c r="Q24" s="36"/>
      <c r="R24" s="105"/>
      <c r="S24" s="105"/>
      <c r="T24" s="105"/>
      <c r="U24" s="11"/>
      <c r="V24" s="11"/>
      <c r="W24" s="106"/>
      <c r="X24" s="106"/>
      <c r="Y24" s="15"/>
      <c r="Z24" s="15"/>
      <c r="AA24" s="15"/>
      <c r="AB24" s="15"/>
      <c r="AC24" s="16"/>
      <c r="AD24" s="16"/>
      <c r="AE24" s="36"/>
      <c r="AF24" s="36"/>
      <c r="AG24" s="36"/>
      <c r="AH24" s="36"/>
      <c r="AI24" s="36"/>
      <c r="AJ24" s="7"/>
      <c r="AK24" s="7"/>
      <c r="AL24" s="7"/>
      <c r="AM24" s="7"/>
      <c r="AN24" s="7"/>
      <c r="AO24" s="7"/>
      <c r="AP24" s="7"/>
      <c r="AQ24" s="7"/>
      <c r="AR24" s="7"/>
      <c r="AS24" s="7"/>
    </row>
    <row r="25" spans="1:45" ht="26.25" x14ac:dyDescent="0.25">
      <c r="A25" s="7"/>
      <c r="B25" s="2" t="s">
        <v>3</v>
      </c>
      <c r="C25" s="3">
        <f>IF(ISNUMBER(C24),IF(C24=0,0,+C23/C24),"NO APLICA")</f>
        <v>0.23333333333333331</v>
      </c>
      <c r="D25" s="7"/>
      <c r="E25" s="45"/>
      <c r="F25" s="46"/>
      <c r="G25" s="47"/>
      <c r="H25" s="10"/>
      <c r="I25" s="10"/>
      <c r="J25" s="10"/>
      <c r="K25" s="10"/>
      <c r="L25" s="10"/>
      <c r="M25" s="10"/>
      <c r="N25" s="104"/>
      <c r="O25" s="104"/>
      <c r="P25" s="36"/>
      <c r="Q25" s="36"/>
      <c r="R25" s="105"/>
      <c r="S25" s="105"/>
      <c r="T25" s="105"/>
      <c r="U25" s="11"/>
      <c r="V25" s="11"/>
      <c r="W25" s="106"/>
      <c r="X25" s="106"/>
      <c r="Y25" s="15"/>
      <c r="Z25" s="15"/>
      <c r="AA25" s="15"/>
      <c r="AB25" s="15"/>
      <c r="AC25" s="16"/>
      <c r="AD25" s="16"/>
      <c r="AE25" s="36"/>
      <c r="AF25" s="36"/>
      <c r="AG25" s="36"/>
      <c r="AH25" s="36"/>
      <c r="AI25" s="36"/>
      <c r="AJ25" s="7"/>
      <c r="AK25" s="7"/>
      <c r="AL25" s="7"/>
      <c r="AM25" s="7"/>
      <c r="AN25" s="7"/>
      <c r="AO25" s="7"/>
      <c r="AP25" s="7"/>
      <c r="AQ25" s="7"/>
      <c r="AR25" s="7"/>
      <c r="AS25" s="7"/>
    </row>
    <row r="26" spans="1:45" ht="6" customHeight="1" x14ac:dyDescent="0.25">
      <c r="A26" s="7"/>
      <c r="B26" s="7"/>
      <c r="C26" s="7"/>
      <c r="D26" s="7"/>
      <c r="E26" s="7"/>
      <c r="F26" s="7"/>
      <c r="G26" s="7"/>
      <c r="H26" s="29"/>
      <c r="I26" s="29"/>
      <c r="J26" s="29"/>
      <c r="K26" s="29"/>
      <c r="L26" s="29"/>
      <c r="M26" s="29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  <c r="AA26" s="36"/>
      <c r="AB26" s="36"/>
      <c r="AC26" s="36"/>
      <c r="AD26" s="36"/>
      <c r="AE26" s="36"/>
      <c r="AF26" s="36"/>
      <c r="AG26" s="36"/>
      <c r="AH26" s="36"/>
      <c r="AI26" s="36"/>
      <c r="AJ26" s="7"/>
      <c r="AK26" s="7"/>
      <c r="AL26" s="7"/>
      <c r="AM26" s="7"/>
      <c r="AN26" s="7"/>
      <c r="AO26" s="7"/>
      <c r="AP26" s="7"/>
      <c r="AQ26" s="7"/>
      <c r="AR26" s="7"/>
      <c r="AS26" s="7"/>
    </row>
    <row r="27" spans="1:45" ht="33" customHeight="1" x14ac:dyDescent="0.25">
      <c r="A27" s="7"/>
      <c r="B27" s="8"/>
      <c r="C27" s="8"/>
      <c r="D27" s="8"/>
      <c r="E27" s="8"/>
      <c r="F27" s="8"/>
      <c r="G27" s="8"/>
      <c r="H27" s="28"/>
      <c r="I27" s="33"/>
      <c r="J27" s="33"/>
      <c r="K27" s="33"/>
      <c r="L27" s="33"/>
      <c r="M27" s="28"/>
      <c r="N27" s="59"/>
      <c r="O27" s="59"/>
      <c r="P27" s="59"/>
      <c r="Q27" s="13"/>
      <c r="R27" s="59"/>
      <c r="S27" s="59"/>
      <c r="T27" s="59"/>
      <c r="U27" s="13"/>
      <c r="V27" s="13"/>
      <c r="W27" s="80"/>
      <c r="X27" s="80"/>
      <c r="Y27" s="80"/>
      <c r="Z27" s="80"/>
      <c r="AA27" s="80"/>
      <c r="AB27" s="80"/>
      <c r="AC27" s="80"/>
      <c r="AD27" s="80"/>
      <c r="AE27" s="80"/>
      <c r="AF27" s="80"/>
      <c r="AG27" s="80"/>
      <c r="AH27" s="80"/>
      <c r="AI27" s="59"/>
      <c r="AJ27" s="36"/>
      <c r="AK27" s="36"/>
      <c r="AL27" s="36"/>
      <c r="AM27" s="36"/>
      <c r="AN27" s="36"/>
      <c r="AO27" s="36"/>
      <c r="AP27" s="36"/>
      <c r="AQ27" s="36"/>
      <c r="AR27" s="36"/>
      <c r="AS27" s="7"/>
    </row>
    <row r="28" spans="1:45" s="4" customFormat="1" ht="51" customHeight="1" x14ac:dyDescent="0.25">
      <c r="A28" s="9"/>
      <c r="B28" s="21" t="s">
        <v>0</v>
      </c>
      <c r="C28" s="21" t="s">
        <v>21</v>
      </c>
      <c r="D28" s="21" t="s">
        <v>10</v>
      </c>
      <c r="E28" s="21" t="s">
        <v>22</v>
      </c>
      <c r="F28" s="21" t="s">
        <v>11</v>
      </c>
      <c r="G28" s="21" t="s">
        <v>20</v>
      </c>
      <c r="H28" s="12"/>
      <c r="I28" s="12"/>
      <c r="J28" s="12"/>
      <c r="K28" s="12"/>
      <c r="L28" s="12"/>
      <c r="M28" s="12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59"/>
      <c r="AJ28" s="112"/>
      <c r="AK28" s="112"/>
      <c r="AL28" s="112"/>
      <c r="AM28" s="112"/>
      <c r="AN28" s="112"/>
      <c r="AO28" s="112"/>
      <c r="AP28" s="112"/>
      <c r="AQ28" s="39"/>
      <c r="AR28" s="39"/>
      <c r="AS28" s="9"/>
    </row>
    <row r="29" spans="1:45" s="4" customFormat="1" ht="15" customHeight="1" x14ac:dyDescent="0.25">
      <c r="A29" s="9"/>
      <c r="B29" s="60" t="s">
        <v>1</v>
      </c>
      <c r="C29" s="84">
        <v>0</v>
      </c>
      <c r="D29" s="86">
        <v>0</v>
      </c>
      <c r="E29" s="40">
        <v>0.85</v>
      </c>
      <c r="F29" s="57" t="s">
        <v>5</v>
      </c>
      <c r="G29" s="57" t="s">
        <v>5</v>
      </c>
      <c r="H29" s="78"/>
      <c r="I29" s="78"/>
      <c r="J29" s="14"/>
      <c r="K29" s="14"/>
      <c r="L29" s="14"/>
      <c r="M29" s="31"/>
      <c r="N29" s="83"/>
      <c r="O29" s="83"/>
      <c r="P29" s="83"/>
      <c r="Q29" s="13"/>
      <c r="R29" s="83"/>
      <c r="S29" s="83"/>
      <c r="T29" s="83"/>
      <c r="U29" s="13"/>
      <c r="V29" s="13"/>
      <c r="W29" s="82"/>
      <c r="X29" s="82"/>
      <c r="Y29" s="82"/>
      <c r="Z29" s="82"/>
      <c r="AA29" s="82"/>
      <c r="AB29" s="82"/>
      <c r="AC29" s="82"/>
      <c r="AD29" s="82"/>
      <c r="AE29" s="82"/>
      <c r="AF29" s="82"/>
      <c r="AG29" s="82"/>
      <c r="AH29" s="82"/>
      <c r="AI29" s="59"/>
      <c r="AJ29" s="39"/>
      <c r="AK29" s="39"/>
      <c r="AL29" s="39"/>
      <c r="AM29" s="39"/>
      <c r="AN29" s="39"/>
      <c r="AO29" s="39"/>
      <c r="AP29" s="39"/>
      <c r="AQ29" s="39"/>
      <c r="AR29" s="39"/>
      <c r="AS29" s="9"/>
    </row>
    <row r="30" spans="1:45" s="4" customFormat="1" ht="15" customHeight="1" x14ac:dyDescent="0.25">
      <c r="A30" s="9"/>
      <c r="B30" s="61"/>
      <c r="C30" s="85"/>
      <c r="D30" s="87"/>
      <c r="E30" s="41"/>
      <c r="F30" s="57"/>
      <c r="G30" s="57"/>
      <c r="H30" s="78"/>
      <c r="I30" s="78"/>
      <c r="J30" s="14"/>
      <c r="K30" s="14"/>
      <c r="L30" s="14"/>
      <c r="M30" s="31"/>
      <c r="N30" s="83"/>
      <c r="O30" s="83"/>
      <c r="P30" s="83"/>
      <c r="Q30" s="13"/>
      <c r="R30" s="83"/>
      <c r="S30" s="83"/>
      <c r="T30" s="83"/>
      <c r="U30" s="13"/>
      <c r="V30" s="13"/>
      <c r="W30" s="82"/>
      <c r="X30" s="82"/>
      <c r="Y30" s="82"/>
      <c r="Z30" s="82"/>
      <c r="AA30" s="82"/>
      <c r="AB30" s="82"/>
      <c r="AC30" s="82"/>
      <c r="AD30" s="82"/>
      <c r="AE30" s="82"/>
      <c r="AF30" s="82"/>
      <c r="AG30" s="82"/>
      <c r="AH30" s="82"/>
      <c r="AI30" s="59"/>
      <c r="AJ30" s="111"/>
      <c r="AK30" s="111"/>
      <c r="AL30" s="111"/>
      <c r="AM30" s="111"/>
      <c r="AN30" s="111"/>
      <c r="AO30" s="111"/>
      <c r="AP30" s="111"/>
      <c r="AQ30" s="39"/>
      <c r="AR30" s="39"/>
      <c r="AS30" s="9"/>
    </row>
    <row r="31" spans="1:45" ht="15" customHeight="1" x14ac:dyDescent="0.25">
      <c r="A31" s="7"/>
      <c r="B31" s="64">
        <f>+IF(C31="NO APLICA","S/N",1)</f>
        <v>1</v>
      </c>
      <c r="C31" s="66">
        <f>+IF(AND(C24&gt;0,ISNUMBER(C24)),C25/2,"NO APLICA")</f>
        <v>0.11666666666666665</v>
      </c>
      <c r="D31" s="68">
        <f>IF(C31="NO APLICA","NO APLICA",ROUND(C31,2))</f>
        <v>0.12</v>
      </c>
      <c r="E31" s="40">
        <v>0.85</v>
      </c>
      <c r="F31" s="5">
        <f>+IF(C31="NO APLICA","NO APLICA",IF(E31=E29,E31*D31,IF(E31&gt;E29,E29*D31+(((E31-E29))*D31/2),IF(E31&lt;E29,(E31*D31)+(((E29-E31))*D31/2)))))</f>
        <v>0.10199999999999999</v>
      </c>
      <c r="G31" s="57">
        <f>+IF(F32="NO APLICA","NO APLICA",F31+F32)</f>
        <v>0.19974999999999998</v>
      </c>
      <c r="H31" s="78"/>
      <c r="I31" s="78"/>
      <c r="J31" s="18"/>
      <c r="K31" s="18"/>
      <c r="L31" s="18"/>
      <c r="M31" s="30"/>
      <c r="N31" s="74"/>
      <c r="O31" s="74"/>
      <c r="P31" s="74"/>
      <c r="Q31" s="20"/>
      <c r="R31" s="74"/>
      <c r="S31" s="74"/>
      <c r="T31" s="74"/>
      <c r="U31" s="35"/>
      <c r="V31" s="35"/>
      <c r="W31" s="75"/>
      <c r="X31" s="75"/>
      <c r="Y31" s="75"/>
      <c r="Z31" s="75"/>
      <c r="AA31" s="75"/>
      <c r="AB31" s="75"/>
      <c r="AC31" s="75"/>
      <c r="AD31" s="75"/>
      <c r="AE31" s="75"/>
      <c r="AF31" s="81"/>
      <c r="AG31" s="81"/>
      <c r="AH31" s="81"/>
      <c r="AI31" s="81"/>
      <c r="AJ31" s="111"/>
      <c r="AK31" s="111"/>
      <c r="AL31" s="111"/>
      <c r="AM31" s="111"/>
      <c r="AN31" s="111"/>
      <c r="AO31" s="111"/>
      <c r="AP31" s="111"/>
      <c r="AQ31" s="36"/>
      <c r="AR31" s="36"/>
      <c r="AS31" s="7"/>
    </row>
    <row r="32" spans="1:45" ht="15" customHeight="1" x14ac:dyDescent="0.25">
      <c r="A32" s="7"/>
      <c r="B32" s="65"/>
      <c r="C32" s="67"/>
      <c r="D32" s="69"/>
      <c r="E32" s="41"/>
      <c r="F32" s="5">
        <f>+IF(C33="NO APLICA","NO APLICA",IF(E33=E31,E33*(D33-D31)/2,IF(E33&gt;E31,(E31*(D33-D31)/2)+(((E33-E31)/2)*(D33-D31)/4),IF(E33&lt;E31,(E31-((E31-E33)/2))*(D33-D31)/2+(((E31-E33)/2)*(D33-D31)/4)))))</f>
        <v>9.774999999999999E-2</v>
      </c>
      <c r="G32" s="57"/>
      <c r="H32" s="78"/>
      <c r="I32" s="78"/>
      <c r="J32" s="14"/>
      <c r="K32" s="14"/>
      <c r="L32" s="14"/>
      <c r="M32" s="30"/>
      <c r="N32" s="74"/>
      <c r="O32" s="74"/>
      <c r="P32" s="74"/>
      <c r="Q32" s="20"/>
      <c r="R32" s="74"/>
      <c r="S32" s="74"/>
      <c r="T32" s="74"/>
      <c r="U32" s="35"/>
      <c r="V32" s="35"/>
      <c r="W32" s="75"/>
      <c r="X32" s="75"/>
      <c r="Y32" s="75"/>
      <c r="Z32" s="75"/>
      <c r="AA32" s="75"/>
      <c r="AB32" s="75"/>
      <c r="AC32" s="75"/>
      <c r="AD32" s="75"/>
      <c r="AE32" s="75"/>
      <c r="AF32" s="81"/>
      <c r="AG32" s="81"/>
      <c r="AH32" s="81"/>
      <c r="AI32" s="81"/>
      <c r="AJ32" s="111"/>
      <c r="AK32" s="111"/>
      <c r="AL32" s="111"/>
      <c r="AM32" s="111"/>
      <c r="AN32" s="111"/>
      <c r="AO32" s="111"/>
      <c r="AP32" s="111"/>
      <c r="AQ32" s="36"/>
      <c r="AR32" s="36"/>
      <c r="AS32" s="7"/>
    </row>
    <row r="33" spans="1:45" ht="15" customHeight="1" x14ac:dyDescent="0.25">
      <c r="A33" s="7"/>
      <c r="B33" s="64">
        <f>+IF(C33="NO APLICA","S/N",2)</f>
        <v>2</v>
      </c>
      <c r="C33" s="66">
        <f>+IF(C24&gt;0,C25,"NO APLICA")</f>
        <v>0.23333333333333331</v>
      </c>
      <c r="D33" s="68">
        <f>IF(C33="NO APLICA","NO APLICA",ROUND(C31+C33,2))</f>
        <v>0.35</v>
      </c>
      <c r="E33" s="40">
        <v>0.85</v>
      </c>
      <c r="F33" s="5">
        <f>+IF(C33="NO APLICA","NO APLICA",IF(E33=E31,E33*(D33-D31)/2,IF(E33&gt;E31,(E33-((E33-E31)/2))*(D33-D31)/2+(((E33-E31)/2)*(D33-D31)/4),IF(E33&lt;E31,(E33*(D33-D31)/2)+(((E31-E33)/2)*(D33-D31)/4)))))</f>
        <v>9.774999999999999E-2</v>
      </c>
      <c r="G33" s="57">
        <f t="shared" ref="G33" si="0">+IF(F34="NO APLICA","NO APLICA",F33+F34)</f>
        <v>0.19549999999999998</v>
      </c>
      <c r="H33" s="78"/>
      <c r="I33" s="78"/>
      <c r="J33" s="18"/>
      <c r="K33" s="18"/>
      <c r="L33" s="18"/>
      <c r="M33" s="30"/>
      <c r="N33" s="74"/>
      <c r="O33" s="74"/>
      <c r="P33" s="74"/>
      <c r="Q33" s="20"/>
      <c r="R33" s="74"/>
      <c r="S33" s="74"/>
      <c r="T33" s="74"/>
      <c r="U33" s="35"/>
      <c r="V33" s="35"/>
      <c r="W33" s="75"/>
      <c r="X33" s="75"/>
      <c r="Y33" s="75"/>
      <c r="Z33" s="75"/>
      <c r="AA33" s="75"/>
      <c r="AB33" s="75"/>
      <c r="AC33" s="75"/>
      <c r="AD33" s="75"/>
      <c r="AE33" s="75"/>
      <c r="AF33" s="81"/>
      <c r="AG33" s="81"/>
      <c r="AH33" s="81"/>
      <c r="AI33" s="81"/>
      <c r="AJ33" s="111"/>
      <c r="AK33" s="111"/>
      <c r="AL33" s="111"/>
      <c r="AM33" s="111"/>
      <c r="AN33" s="111"/>
      <c r="AO33" s="111"/>
      <c r="AP33" s="111"/>
      <c r="AQ33" s="36"/>
      <c r="AR33" s="36"/>
      <c r="AS33" s="7"/>
    </row>
    <row r="34" spans="1:45" ht="15" customHeight="1" x14ac:dyDescent="0.25">
      <c r="A34" s="7"/>
      <c r="B34" s="65"/>
      <c r="C34" s="67"/>
      <c r="D34" s="69"/>
      <c r="E34" s="41"/>
      <c r="F34" s="5">
        <f>+IF(C35="NO APLICA","NO APLICA",IF(C33=C35,IF(E35=E33,E35*(D35-D33)/2,IF(E35&gt;E33,(E33*(D35-D33)/2)+(((E35-E33)/2)*(D35-D33)/4),IF(E35&lt;E33,(E33-((E33-E35)/2))*(D35-D33)/2+(((E33-E35)/2)*(D35-D33)/4)))),IF(E35=E33,E35*2*(D35-D33)/2,IF(E35&gt;E33,E33*2*(D35-D33)/2+(((E35-E33))*2*(D35-D33)/4),IF(E35&lt;E33,E35*2*(D35-D33)/2+(((E33-E35))*2*(D35-D33)/4))))))</f>
        <v>9.774999999999999E-2</v>
      </c>
      <c r="G34" s="57"/>
      <c r="H34" s="78"/>
      <c r="I34" s="78"/>
      <c r="J34" s="14"/>
      <c r="K34" s="14"/>
      <c r="L34" s="14"/>
      <c r="M34" s="30"/>
      <c r="N34" s="74"/>
      <c r="O34" s="74"/>
      <c r="P34" s="74"/>
      <c r="Q34" s="20"/>
      <c r="R34" s="74"/>
      <c r="S34" s="74"/>
      <c r="T34" s="74"/>
      <c r="U34" s="35"/>
      <c r="V34" s="35"/>
      <c r="W34" s="75"/>
      <c r="X34" s="75"/>
      <c r="Y34" s="75"/>
      <c r="Z34" s="75"/>
      <c r="AA34" s="75"/>
      <c r="AB34" s="75"/>
      <c r="AC34" s="75"/>
      <c r="AD34" s="75"/>
      <c r="AE34" s="75"/>
      <c r="AF34" s="81"/>
      <c r="AG34" s="81"/>
      <c r="AH34" s="81"/>
      <c r="AI34" s="81"/>
      <c r="AJ34" s="111"/>
      <c r="AK34" s="111"/>
      <c r="AL34" s="111"/>
      <c r="AM34" s="111"/>
      <c r="AN34" s="111"/>
      <c r="AO34" s="111"/>
      <c r="AP34" s="111"/>
      <c r="AQ34" s="36"/>
      <c r="AR34" s="36"/>
      <c r="AS34" s="7"/>
    </row>
    <row r="35" spans="1:45" ht="15" customHeight="1" x14ac:dyDescent="0.25">
      <c r="A35" s="7"/>
      <c r="B35" s="64">
        <f>+IF(C35="NO APLICA","S/N",3)</f>
        <v>3</v>
      </c>
      <c r="C35" s="66">
        <f>+IF(C24&gt;0,C25,"NO APLICA")</f>
        <v>0.23333333333333331</v>
      </c>
      <c r="D35" s="68">
        <f>IF(C35="NO APLICA","NO APLICA",ROUND(C31+C33+C35,2))</f>
        <v>0.57999999999999996</v>
      </c>
      <c r="E35" s="40">
        <v>0.85</v>
      </c>
      <c r="F35" s="5">
        <f>+IF(C35="NO APLICA","NO APLICA",IF(E35=E33,E35*(D35-D33)/2,IF(E35&gt;E33,(E35-((E35-E33)/2))*(D35-D33)/2+(((E35-E33)/2)*(D35-D33)/4),IF(E35&lt;E33,(E35*(D35-D33)/2)+(((E33-E35)/2)*(D35-D33)/4)))))</f>
        <v>9.774999999999999E-2</v>
      </c>
      <c r="G35" s="57">
        <f t="shared" ref="G35" si="1">+IF(F36="NO APLICA","NO APLICA",F35+F36)</f>
        <v>0.19974999999999998</v>
      </c>
      <c r="H35" s="78"/>
      <c r="I35" s="78"/>
      <c r="J35" s="18"/>
      <c r="K35" s="18"/>
      <c r="L35" s="18"/>
      <c r="M35" s="30"/>
      <c r="N35" s="74"/>
      <c r="O35" s="74"/>
      <c r="P35" s="74"/>
      <c r="Q35" s="20"/>
      <c r="R35" s="74"/>
      <c r="S35" s="74"/>
      <c r="T35" s="74"/>
      <c r="U35" s="35"/>
      <c r="V35" s="35"/>
      <c r="W35" s="75"/>
      <c r="X35" s="75"/>
      <c r="Y35" s="75"/>
      <c r="Z35" s="75"/>
      <c r="AA35" s="75"/>
      <c r="AB35" s="75"/>
      <c r="AC35" s="75"/>
      <c r="AD35" s="75"/>
      <c r="AE35" s="75"/>
      <c r="AF35" s="81"/>
      <c r="AG35" s="81"/>
      <c r="AH35" s="81"/>
      <c r="AI35" s="81"/>
      <c r="AJ35" s="111"/>
      <c r="AK35" s="111"/>
      <c r="AL35" s="111"/>
      <c r="AM35" s="111"/>
      <c r="AN35" s="111"/>
      <c r="AO35" s="111"/>
      <c r="AP35" s="111"/>
      <c r="AQ35" s="36"/>
      <c r="AR35" s="36"/>
      <c r="AS35" s="7"/>
    </row>
    <row r="36" spans="1:45" ht="15" customHeight="1" x14ac:dyDescent="0.25">
      <c r="A36" s="7"/>
      <c r="B36" s="65"/>
      <c r="C36" s="67"/>
      <c r="D36" s="69"/>
      <c r="E36" s="41"/>
      <c r="F36" s="27">
        <f>+IF(C37="NO APLICA","NO APLICA",IF(C35=C37,IF(E37=E35,E37*(D37-D35)/2,IF(E37&gt;E35,(E35*(D37-D35)/2)+(((E37-E35)/2)*(D37-D35)/4),IF(E37&lt;E35,(E35-((E35-E37)/2))*(D37-D35)/2+(((E35-E37)/2)*(D37-D35)/4)))),IF(E37=E35,E37*2*(D37-D35)/2,IF(E37&gt;E35,E35*2*(D37-D35)/2+(((E37-E35))*2*(D37-D35)/4),IF(E37&lt;E35,E37*2*(D37-D35)/2+(((E35-E37))*2*(D37-D35)/4))))))</f>
        <v>0.10199999999999999</v>
      </c>
      <c r="G36" s="57"/>
      <c r="H36" s="78"/>
      <c r="I36" s="78"/>
      <c r="J36" s="14"/>
      <c r="K36" s="14"/>
      <c r="L36" s="14"/>
      <c r="M36" s="30"/>
      <c r="N36" s="74"/>
      <c r="O36" s="74"/>
      <c r="P36" s="74"/>
      <c r="Q36" s="20"/>
      <c r="R36" s="74"/>
      <c r="S36" s="74"/>
      <c r="T36" s="74"/>
      <c r="U36" s="35"/>
      <c r="V36" s="35"/>
      <c r="W36" s="75"/>
      <c r="X36" s="75"/>
      <c r="Y36" s="75"/>
      <c r="Z36" s="75"/>
      <c r="AA36" s="75"/>
      <c r="AB36" s="75"/>
      <c r="AC36" s="75"/>
      <c r="AD36" s="75"/>
      <c r="AE36" s="75"/>
      <c r="AF36" s="81"/>
      <c r="AG36" s="81"/>
      <c r="AH36" s="81"/>
      <c r="AI36" s="81"/>
      <c r="AJ36" s="111"/>
      <c r="AK36" s="111"/>
      <c r="AL36" s="111"/>
      <c r="AM36" s="111"/>
      <c r="AN36" s="111"/>
      <c r="AO36" s="111"/>
      <c r="AP36" s="111"/>
      <c r="AQ36" s="36"/>
      <c r="AR36" s="36"/>
      <c r="AS36" s="7"/>
    </row>
    <row r="37" spans="1:45" ht="15" customHeight="1" x14ac:dyDescent="0.25">
      <c r="A37" s="7"/>
      <c r="B37" s="64">
        <f>+IF(C37="NO APLICA","S/N",4)</f>
        <v>4</v>
      </c>
      <c r="C37" s="66">
        <f>+IF(C24&gt;0,C25,"NO APLICA")</f>
        <v>0.23333333333333331</v>
      </c>
      <c r="D37" s="68">
        <f>IF(C37="NO APLICA","NO APLICA",ROUND(C31+C33+C35+C37,2))</f>
        <v>0.82</v>
      </c>
      <c r="E37" s="40">
        <v>0.85</v>
      </c>
      <c r="F37" s="5">
        <f>+IF(C37="NO APLICA","NO APLICA",IF(E37=E35,E37*(D37-D35)/2,IF(E37&gt;E35,(E37-((E37-E35)/2))*(D37-D35)/2+(((E37-E35)/2)*(D37-D35)/4),IF(E37&lt;E35,(E37*(D37-D35)/2)+(((E35-E37)/2)*(D37-D35)/4)))))</f>
        <v>0.10199999999999999</v>
      </c>
      <c r="G37" s="57">
        <f t="shared" ref="G37" si="2">+IF(F38="NO APLICA","NO APLICA",F37+F38)</f>
        <v>0.19975000000000004</v>
      </c>
      <c r="H37" s="78"/>
      <c r="I37" s="78"/>
      <c r="J37" s="18"/>
      <c r="K37" s="18"/>
      <c r="L37" s="18"/>
      <c r="M37" s="30"/>
      <c r="N37" s="74"/>
      <c r="O37" s="74"/>
      <c r="P37" s="74"/>
      <c r="Q37" s="20"/>
      <c r="R37" s="74"/>
      <c r="S37" s="74"/>
      <c r="T37" s="74"/>
      <c r="U37" s="35"/>
      <c r="V37" s="35"/>
      <c r="W37" s="75"/>
      <c r="X37" s="75"/>
      <c r="Y37" s="75"/>
      <c r="Z37" s="75"/>
      <c r="AA37" s="75"/>
      <c r="AB37" s="75"/>
      <c r="AC37" s="75"/>
      <c r="AD37" s="75"/>
      <c r="AE37" s="75"/>
      <c r="AF37" s="81"/>
      <c r="AG37" s="81"/>
      <c r="AH37" s="81"/>
      <c r="AI37" s="81"/>
      <c r="AJ37" s="111"/>
      <c r="AK37" s="111"/>
      <c r="AL37" s="111"/>
      <c r="AM37" s="111"/>
      <c r="AN37" s="111"/>
      <c r="AO37" s="111"/>
      <c r="AP37" s="111"/>
      <c r="AQ37" s="36"/>
      <c r="AR37" s="36"/>
      <c r="AS37" s="7"/>
    </row>
    <row r="38" spans="1:45" ht="15" customHeight="1" x14ac:dyDescent="0.25">
      <c r="A38" s="7"/>
      <c r="B38" s="65"/>
      <c r="C38" s="67"/>
      <c r="D38" s="69"/>
      <c r="E38" s="41"/>
      <c r="F38" s="27">
        <f>+IF(C39="NO APLICA","NO APLICA",IF(C37=C39,IF(E39=E37,E39*(D39-D37)/2,IF(E39&gt;E37,(E37*(D39-D37)/2)+(((E39-E37)/2)*(D39-D37)/4),IF(E39&lt;E37,(E37-((E37-E39)/2))*(D39-D37)/2+(((E37-E39)/2)*(D39-D37)/4)))),IF(E39=E37,E39*2*(D39-D37)/2,IF(E39&gt;E37,E37*2*(D39-D37)/2+(((E39-E37))*2*(D39-D37)/4),IF(E39&lt;E37,E39*2*(D39-D37)/2+(((E37-E39))*2*(D39-D37)/4))))))</f>
        <v>9.7750000000000031E-2</v>
      </c>
      <c r="G38" s="57"/>
      <c r="H38" s="78"/>
      <c r="I38" s="78"/>
      <c r="J38" s="14"/>
      <c r="K38" s="14"/>
      <c r="L38" s="14"/>
      <c r="M38" s="30"/>
      <c r="N38" s="74"/>
      <c r="O38" s="74"/>
      <c r="P38" s="74"/>
      <c r="Q38" s="20"/>
      <c r="R38" s="74"/>
      <c r="S38" s="74"/>
      <c r="T38" s="74"/>
      <c r="U38" s="35"/>
      <c r="V38" s="35"/>
      <c r="W38" s="75"/>
      <c r="X38" s="75"/>
      <c r="Y38" s="75"/>
      <c r="Z38" s="75"/>
      <c r="AA38" s="75"/>
      <c r="AB38" s="75"/>
      <c r="AC38" s="75"/>
      <c r="AD38" s="75"/>
      <c r="AE38" s="75"/>
      <c r="AF38" s="81"/>
      <c r="AG38" s="81"/>
      <c r="AH38" s="81"/>
      <c r="AI38" s="81"/>
      <c r="AJ38" s="111"/>
      <c r="AK38" s="111"/>
      <c r="AL38" s="114"/>
      <c r="AM38" s="111"/>
      <c r="AN38" s="114"/>
      <c r="AO38" s="114"/>
      <c r="AP38" s="114"/>
      <c r="AQ38" s="36"/>
      <c r="AR38" s="36"/>
      <c r="AS38" s="7"/>
    </row>
    <row r="39" spans="1:45" ht="15" customHeight="1" x14ac:dyDescent="0.25">
      <c r="A39" s="7"/>
      <c r="B39" s="64">
        <f>+IF(C39="NO APLICA","S/N",IF(C37&gt;C39,"Final",5))</f>
        <v>5</v>
      </c>
      <c r="C39" s="66">
        <f>+IF(C24=4,C25/2,IF(C24&gt;4,C25,"NO APLICA"))</f>
        <v>0.23333333333333331</v>
      </c>
      <c r="D39" s="68">
        <f>IF(C39="NO APLICA","NO APLICA",ROUND(C31+C33+C35+C37+C39,2))</f>
        <v>1.05</v>
      </c>
      <c r="E39" s="40">
        <v>0.85</v>
      </c>
      <c r="F39" s="5">
        <f>+IF(C39="NO APLICA","NO APLICA",IF(E39=E37,E39*(D39-D37)/2,IF(E39&gt;E37,(E39-((E39-E37)/2))*(D39-D37)/2+(((E39-E37)/2)*(D39-D37)/4),IF(E39&lt;E37,(E39*(D39-D37)/2)+(((E37-E39)/2)*(D39-D37)/4)))))</f>
        <v>9.7750000000000031E-2</v>
      </c>
      <c r="G39" s="57">
        <f t="shared" ref="G39" si="3">+IF(F40="NO APLICA","NO APLICA",F39+F40)</f>
        <v>0.19550000000000001</v>
      </c>
      <c r="H39" s="78"/>
      <c r="I39" s="78"/>
      <c r="J39" s="18"/>
      <c r="K39" s="18"/>
      <c r="L39" s="18"/>
      <c r="M39" s="30"/>
      <c r="N39" s="74"/>
      <c r="O39" s="74"/>
      <c r="P39" s="74"/>
      <c r="Q39" s="20"/>
      <c r="R39" s="74"/>
      <c r="S39" s="74"/>
      <c r="T39" s="74"/>
      <c r="U39" s="35"/>
      <c r="V39" s="35"/>
      <c r="W39" s="75"/>
      <c r="X39" s="75"/>
      <c r="Y39" s="75"/>
      <c r="Z39" s="75"/>
      <c r="AA39" s="75"/>
      <c r="AB39" s="75"/>
      <c r="AC39" s="75"/>
      <c r="AD39" s="75"/>
      <c r="AE39" s="75"/>
      <c r="AF39" s="81"/>
      <c r="AG39" s="81"/>
      <c r="AH39" s="81"/>
      <c r="AI39" s="81"/>
      <c r="AJ39" s="111"/>
      <c r="AK39" s="111"/>
      <c r="AL39" s="114"/>
      <c r="AM39" s="111"/>
      <c r="AN39" s="114"/>
      <c r="AO39" s="114"/>
      <c r="AP39" s="114"/>
      <c r="AQ39" s="36"/>
      <c r="AR39" s="36"/>
      <c r="AS39" s="7"/>
    </row>
    <row r="40" spans="1:45" ht="15" customHeight="1" x14ac:dyDescent="0.25">
      <c r="A40" s="7"/>
      <c r="B40" s="65"/>
      <c r="C40" s="67"/>
      <c r="D40" s="69"/>
      <c r="E40" s="41"/>
      <c r="F40" s="27">
        <f>+IF(C41="NO APLICA","NO APLICA",IF(C39=C41,IF(E41=E39,E41*(D41-D39)/2,IF(E41&gt;E39,(E39*(D41-D39)/2)+(((E41-E39)/2)*(D41-D39)/4),IF(E41&lt;E39,(E39-((E39-E41)/2))*(D41-D39)/2+(((E39-E41)/2)*(D41-D39)/4)))),IF(E41=E39,E41*2*(D41-D39)/2,IF(E41&gt;E39,E39*2*(D41-D39)/2+(((E41-E39))*2*(D41-D39)/4),IF(E41&lt;E39,E41*2*(D41-D39)/2+(((E39-E41))*2*(D41-D39)/4))))))</f>
        <v>9.774999999999999E-2</v>
      </c>
      <c r="G40" s="57"/>
      <c r="H40" s="78"/>
      <c r="I40" s="78"/>
      <c r="J40" s="14"/>
      <c r="K40" s="14"/>
      <c r="L40" s="14"/>
      <c r="M40" s="30"/>
      <c r="N40" s="74"/>
      <c r="O40" s="74"/>
      <c r="P40" s="74"/>
      <c r="Q40" s="20"/>
      <c r="R40" s="74"/>
      <c r="S40" s="74"/>
      <c r="T40" s="74"/>
      <c r="U40" s="35"/>
      <c r="V40" s="35"/>
      <c r="W40" s="75"/>
      <c r="X40" s="75"/>
      <c r="Y40" s="75"/>
      <c r="Z40" s="75"/>
      <c r="AA40" s="75"/>
      <c r="AB40" s="75"/>
      <c r="AC40" s="75"/>
      <c r="AD40" s="75"/>
      <c r="AE40" s="75"/>
      <c r="AF40" s="81"/>
      <c r="AG40" s="81"/>
      <c r="AH40" s="81"/>
      <c r="AI40" s="81"/>
      <c r="AJ40" s="111"/>
      <c r="AK40" s="111"/>
      <c r="AL40" s="114"/>
      <c r="AM40" s="111"/>
      <c r="AN40" s="114"/>
      <c r="AO40" s="114"/>
      <c r="AP40" s="114"/>
      <c r="AQ40" s="36"/>
      <c r="AR40" s="36"/>
      <c r="AS40" s="7"/>
    </row>
    <row r="41" spans="1:45" ht="15" customHeight="1" x14ac:dyDescent="0.25">
      <c r="A41" s="7"/>
      <c r="B41" s="64">
        <f>+IF(C41="NO APLICA","S/N",6)</f>
        <v>6</v>
      </c>
      <c r="C41" s="66">
        <f>+IF(C24&gt;4,C25,"NO APLICA")</f>
        <v>0.23333333333333331</v>
      </c>
      <c r="D41" s="68">
        <f>IF(C41="NO APLICA","NO APLICA",ROUND(C31+C33+C35+C37+C39+C41,2))</f>
        <v>1.28</v>
      </c>
      <c r="E41" s="40">
        <v>0.85</v>
      </c>
      <c r="F41" s="5">
        <f>+IF(C41="NO APLICA","NO APLICA",IF(E41=E39,E41*(D41-D39)/2,IF(E41&gt;E39,(E41-((E41-E39)/2))*(D41-D39)/2+(((E41-E39)/2)*(D41-D39)/4),IF(E41&lt;E39,(E41*(D41-D39)/2)+(((E39-E41)/2)*(D41-D39)/4)))))</f>
        <v>9.774999999999999E-2</v>
      </c>
      <c r="G41" s="57">
        <f t="shared" ref="G41" si="4">+IF(F42="NO APLICA","NO APLICA",F41+F42)</f>
        <v>0.19974999999999987</v>
      </c>
      <c r="H41" s="78"/>
      <c r="I41" s="78"/>
      <c r="J41" s="18"/>
      <c r="K41" s="18"/>
      <c r="L41" s="18"/>
      <c r="M41" s="30"/>
      <c r="N41" s="74"/>
      <c r="O41" s="74"/>
      <c r="P41" s="74"/>
      <c r="Q41" s="20"/>
      <c r="R41" s="74"/>
      <c r="S41" s="74"/>
      <c r="T41" s="74"/>
      <c r="U41" s="35"/>
      <c r="V41" s="35"/>
      <c r="W41" s="75"/>
      <c r="X41" s="75"/>
      <c r="Y41" s="75"/>
      <c r="Z41" s="75"/>
      <c r="AA41" s="75"/>
      <c r="AB41" s="75"/>
      <c r="AC41" s="75"/>
      <c r="AD41" s="75"/>
      <c r="AE41" s="75"/>
      <c r="AF41" s="81"/>
      <c r="AG41" s="81"/>
      <c r="AH41" s="81"/>
      <c r="AI41" s="81"/>
      <c r="AJ41" s="111"/>
      <c r="AK41" s="111"/>
      <c r="AL41" s="114"/>
      <c r="AM41" s="111"/>
      <c r="AN41" s="114"/>
      <c r="AO41" s="114"/>
      <c r="AP41" s="114"/>
      <c r="AQ41" s="36"/>
      <c r="AR41" s="36"/>
      <c r="AS41" s="7"/>
    </row>
    <row r="42" spans="1:45" ht="15" customHeight="1" x14ac:dyDescent="0.25">
      <c r="A42" s="7"/>
      <c r="B42" s="65"/>
      <c r="C42" s="67"/>
      <c r="D42" s="69"/>
      <c r="E42" s="41"/>
      <c r="F42" s="27">
        <f>+IF(C43="NO APLICA","NO APLICA",IF(C41=C43,IF(E43=E41,E43*(D43-D41)/2,IF(E43&gt;E41,(E41*(D43-D41)/2)+(((E43-E41)/2)*(D43-D41)/4),IF(E43&lt;E41,(E41-((E41-E43)/2))*(D43-D41)/2+(((E41-E43)/2)*(D43-D41)/4)))),IF(E43=E41,E43*2*(D43-D41)/2,IF(E43&gt;E41,E41*2*(D43-D41)/2+(((E43-E41))*2*(D43-D41)/4),IF(E43&lt;E41,E43*2*(D43-D41)/2+(((E41-E43))*2*(D43-D41)/4))))))</f>
        <v>0.1019999999999999</v>
      </c>
      <c r="G42" s="57"/>
      <c r="H42" s="78"/>
      <c r="I42" s="78"/>
      <c r="J42" s="14"/>
      <c r="K42" s="14"/>
      <c r="L42" s="14"/>
      <c r="M42" s="30"/>
      <c r="N42" s="74"/>
      <c r="O42" s="74"/>
      <c r="P42" s="74"/>
      <c r="Q42" s="20"/>
      <c r="R42" s="74"/>
      <c r="S42" s="74"/>
      <c r="T42" s="74"/>
      <c r="U42" s="35"/>
      <c r="V42" s="35"/>
      <c r="W42" s="75"/>
      <c r="X42" s="75"/>
      <c r="Y42" s="75"/>
      <c r="Z42" s="75"/>
      <c r="AA42" s="75"/>
      <c r="AB42" s="75"/>
      <c r="AC42" s="75"/>
      <c r="AD42" s="75"/>
      <c r="AE42" s="75"/>
      <c r="AF42" s="81"/>
      <c r="AG42" s="81"/>
      <c r="AH42" s="81"/>
      <c r="AI42" s="81"/>
      <c r="AJ42" s="113"/>
      <c r="AK42" s="113"/>
      <c r="AL42" s="113"/>
      <c r="AM42" s="113"/>
      <c r="AN42" s="113"/>
      <c r="AO42" s="113"/>
      <c r="AP42" s="113"/>
      <c r="AQ42" s="36"/>
      <c r="AR42" s="36"/>
      <c r="AS42" s="7"/>
    </row>
    <row r="43" spans="1:45" ht="15" customHeight="1" x14ac:dyDescent="0.25">
      <c r="A43" s="7"/>
      <c r="B43" s="64" t="str">
        <f>+IF(C43="NO APLICA","S/N",IF(C41&gt;C43,"Final",7))</f>
        <v>Final</v>
      </c>
      <c r="C43" s="66">
        <f>+IF(C24=6,C25/2,IF(C24&gt;6,C25,"NO APLICA"))</f>
        <v>0.11666666666666665</v>
      </c>
      <c r="D43" s="68">
        <f>IF(C43="NO APLICA","NO APLICA",ROUND(C31+C33+C35+C37+C39+C41+C43,2))</f>
        <v>1.4</v>
      </c>
      <c r="E43" s="40">
        <v>0.85</v>
      </c>
      <c r="F43" s="5">
        <f>+IF(C43="NO APLICA","NO APLICA",IF(E43=E41,E43*(D43-D41)/2,IF(E43&gt;E41,(E43-((E43-E41)/2))*(D43-D41)/2+(((E43-E41)/2)*(D43-D41)/4),IF(E43&lt;E41,(E43*(D43-D41)/2)+(((E41-E43)/2)*(D43-D41)/4)))))</f>
        <v>5.0999999999999948E-2</v>
      </c>
      <c r="G43" s="57" t="str">
        <f t="shared" ref="G43" si="5">+IF(F44="NO APLICA","NO APLICA",F43+F44)</f>
        <v>NO APLICA</v>
      </c>
      <c r="H43" s="78"/>
      <c r="I43" s="78"/>
      <c r="J43" s="18"/>
      <c r="K43" s="18"/>
      <c r="L43" s="18"/>
      <c r="M43" s="30"/>
      <c r="N43" s="74"/>
      <c r="O43" s="74"/>
      <c r="P43" s="74"/>
      <c r="Q43" s="20"/>
      <c r="R43" s="74"/>
      <c r="S43" s="74"/>
      <c r="T43" s="74"/>
      <c r="U43" s="35"/>
      <c r="V43" s="35"/>
      <c r="W43" s="75"/>
      <c r="X43" s="75"/>
      <c r="Y43" s="75"/>
      <c r="Z43" s="75"/>
      <c r="AA43" s="75"/>
      <c r="AB43" s="75"/>
      <c r="AC43" s="75"/>
      <c r="AD43" s="75"/>
      <c r="AE43" s="75"/>
      <c r="AF43" s="81"/>
      <c r="AG43" s="81"/>
      <c r="AH43" s="81"/>
      <c r="AI43" s="81"/>
      <c r="AJ43" s="36"/>
      <c r="AK43" s="36"/>
      <c r="AL43" s="36"/>
      <c r="AM43" s="36"/>
      <c r="AN43" s="36"/>
      <c r="AO43" s="36"/>
      <c r="AP43" s="36"/>
      <c r="AQ43" s="36"/>
      <c r="AR43" s="36"/>
      <c r="AS43" s="7"/>
    </row>
    <row r="44" spans="1:45" ht="15" customHeight="1" x14ac:dyDescent="0.25">
      <c r="A44" s="7"/>
      <c r="B44" s="65"/>
      <c r="C44" s="67"/>
      <c r="D44" s="69"/>
      <c r="E44" s="41"/>
      <c r="F44" s="27" t="str">
        <f>+IF(C45="NO APLICA","NO APLICA",IF(C43=C45,IF(E45=E43,E45*(D45-D43)/2,IF(E45&gt;E43,(E43*(D45-D43)/2)+(((E45-E43)/2)*(D45-D43)/4),IF(E45&lt;E43,(E43-((E43-E45)/2))*(D45-D43)/2+(((E43-E45)/2)*(D45-D43)/4)))),IF(E45=E43,E45*2*(D45-D43)/2,IF(E45&gt;E43,E43*2*(D45-D43)/2+(((E45-E43))*2*(D45-D43)/4),IF(E45&lt;E43,E45*2*(D45-D43)/2+(((E43-E45))*2*(D45-D43)/4))))))</f>
        <v>NO APLICA</v>
      </c>
      <c r="G44" s="57"/>
      <c r="H44" s="78"/>
      <c r="I44" s="78"/>
      <c r="J44" s="14"/>
      <c r="K44" s="14"/>
      <c r="L44" s="14"/>
      <c r="M44" s="30"/>
      <c r="N44" s="74"/>
      <c r="O44" s="74"/>
      <c r="P44" s="74"/>
      <c r="Q44" s="20"/>
      <c r="R44" s="74"/>
      <c r="S44" s="74"/>
      <c r="T44" s="74"/>
      <c r="U44" s="35"/>
      <c r="V44" s="35"/>
      <c r="W44" s="75"/>
      <c r="X44" s="75"/>
      <c r="Y44" s="75"/>
      <c r="Z44" s="75"/>
      <c r="AA44" s="75"/>
      <c r="AB44" s="75"/>
      <c r="AC44" s="75"/>
      <c r="AD44" s="75"/>
      <c r="AE44" s="75"/>
      <c r="AF44" s="81"/>
      <c r="AG44" s="81"/>
      <c r="AH44" s="81"/>
      <c r="AI44" s="81"/>
      <c r="AJ44" s="36"/>
      <c r="AK44" s="36"/>
      <c r="AL44" s="36"/>
      <c r="AM44" s="36"/>
      <c r="AN44" s="36"/>
      <c r="AO44" s="36"/>
      <c r="AP44" s="36"/>
      <c r="AQ44" s="36"/>
      <c r="AR44" s="36"/>
      <c r="AS44" s="7"/>
    </row>
    <row r="45" spans="1:45" ht="15" customHeight="1" x14ac:dyDescent="0.25">
      <c r="A45" s="7"/>
      <c r="B45" s="64" t="str">
        <f>+IF(C45="NO APLICA","S/N",8)</f>
        <v>S/N</v>
      </c>
      <c r="C45" s="66" t="str">
        <f>+IF(C24&gt;6,C25,"NO APLICA")</f>
        <v>NO APLICA</v>
      </c>
      <c r="D45" s="68" t="str">
        <f>IF(C45="NO APLICA","NO APLICA",ROUND(C31+C33+C35+C37+C39+C41+C43+C45,2))</f>
        <v>NO APLICA</v>
      </c>
      <c r="E45" s="40"/>
      <c r="F45" s="5" t="str">
        <f>+IF(C45="NO APLICA","NO APLICA",IF(E45=E43,E45*(D45-D43)/2,IF(E45&gt;E43,(E45-((E45-E43)/2))*(D45-D43)/2+(((E45-E43)/2)*(D45-D43)/4),IF(E45&lt;E43,(E45*(D45-D43)/2)+(((E43-E45)/2)*(D45-D43)/4)))))</f>
        <v>NO APLICA</v>
      </c>
      <c r="G45" s="57" t="str">
        <f t="shared" ref="G45" si="6">+IF(F46="NO APLICA","NO APLICA",F45+F46)</f>
        <v>NO APLICA</v>
      </c>
      <c r="H45" s="78"/>
      <c r="I45" s="78"/>
      <c r="J45" s="18"/>
      <c r="K45" s="18"/>
      <c r="L45" s="18"/>
      <c r="M45" s="30"/>
      <c r="N45" s="74"/>
      <c r="O45" s="74"/>
      <c r="P45" s="74"/>
      <c r="Q45" s="20"/>
      <c r="R45" s="74"/>
      <c r="S45" s="74"/>
      <c r="T45" s="74"/>
      <c r="U45" s="35"/>
      <c r="V45" s="35"/>
      <c r="W45" s="75"/>
      <c r="X45" s="75"/>
      <c r="Y45" s="75"/>
      <c r="Z45" s="75"/>
      <c r="AA45" s="75"/>
      <c r="AB45" s="75"/>
      <c r="AC45" s="75"/>
      <c r="AD45" s="75"/>
      <c r="AE45" s="75"/>
      <c r="AF45" s="81"/>
      <c r="AG45" s="81"/>
      <c r="AH45" s="81"/>
      <c r="AI45" s="81"/>
      <c r="AJ45" s="36"/>
      <c r="AK45" s="36"/>
      <c r="AL45" s="36"/>
      <c r="AM45" s="36"/>
      <c r="AN45" s="36"/>
      <c r="AO45" s="36"/>
      <c r="AP45" s="36"/>
      <c r="AQ45" s="36"/>
      <c r="AR45" s="36"/>
      <c r="AS45" s="7"/>
    </row>
    <row r="46" spans="1:45" ht="15" customHeight="1" x14ac:dyDescent="0.25">
      <c r="A46" s="7"/>
      <c r="B46" s="65"/>
      <c r="C46" s="67"/>
      <c r="D46" s="69"/>
      <c r="E46" s="41"/>
      <c r="F46" s="27" t="str">
        <f>+IF(C47="NO APLICA","NO APLICA",IF(C45=C47,IF(E47=E45,E47*(D47-D45)/2,IF(E47&gt;E45,(E45*(D47-D45)/2)+(((E47-E45)/2)*(D47-D45)/4),IF(E47&lt;E45,(E45-((E45-E47)/2))*(D47-D45)/2+(((E45-E47)/2)*(D47-D45)/4)))),IF(E47=E45,E47*2*(D47-D45)/2,IF(E47&gt;E45,E45*2*(D47-D45)/2+(((E47-E45))*2*(D47-D45)/4),IF(E47&lt;E45,E47*2*(D47-D45)/2+(((E45-E47))*2*(D47-D45)/4))))))</f>
        <v>NO APLICA</v>
      </c>
      <c r="G46" s="57"/>
      <c r="H46" s="78"/>
      <c r="I46" s="78"/>
      <c r="J46" s="14"/>
      <c r="K46" s="14"/>
      <c r="L46" s="14"/>
      <c r="M46" s="30"/>
      <c r="N46" s="74"/>
      <c r="O46" s="74"/>
      <c r="P46" s="74"/>
      <c r="Q46" s="20"/>
      <c r="R46" s="74"/>
      <c r="S46" s="74"/>
      <c r="T46" s="74"/>
      <c r="U46" s="35"/>
      <c r="V46" s="35"/>
      <c r="W46" s="75"/>
      <c r="X46" s="75"/>
      <c r="Y46" s="75"/>
      <c r="Z46" s="75"/>
      <c r="AA46" s="75"/>
      <c r="AB46" s="75"/>
      <c r="AC46" s="75"/>
      <c r="AD46" s="75"/>
      <c r="AE46" s="75"/>
      <c r="AF46" s="81"/>
      <c r="AG46" s="81"/>
      <c r="AH46" s="81"/>
      <c r="AI46" s="81"/>
      <c r="AJ46" s="36"/>
      <c r="AK46" s="36"/>
      <c r="AL46" s="36"/>
      <c r="AM46" s="36"/>
      <c r="AN46" s="36"/>
      <c r="AO46" s="36"/>
      <c r="AP46" s="36"/>
      <c r="AQ46" s="36"/>
      <c r="AR46" s="36"/>
      <c r="AS46" s="7"/>
    </row>
    <row r="47" spans="1:45" ht="15" customHeight="1" x14ac:dyDescent="0.25">
      <c r="A47" s="7"/>
      <c r="B47" s="64" t="str">
        <f>+IF(C47="NO APLICA","S/N",9)</f>
        <v>S/N</v>
      </c>
      <c r="C47" s="66" t="str">
        <f>+IF(C24&gt;6,C25,"NO APLICA")</f>
        <v>NO APLICA</v>
      </c>
      <c r="D47" s="68" t="str">
        <f>IF(C47="NO APLICA","NO APLICA",ROUND(C31+C33+C35+C37+C39+C41+C43+C45+C47,2))</f>
        <v>NO APLICA</v>
      </c>
      <c r="E47" s="40"/>
      <c r="F47" s="5" t="str">
        <f>+IF(C47="NO APLICA","NO APLICA",IF(E47=E45,E47*(D47-D45)/2,IF(E47&gt;E45,(E47-((E47-E45)/2))*(D47-D45)/2+(((E47-E45)/2)*(D47-D45)/4),IF(E47&lt;E45,(E47*(D47-D45)/2)+(((E45-E47)/2)*(D47-D45)/4)))))</f>
        <v>NO APLICA</v>
      </c>
      <c r="G47" s="57" t="str">
        <f t="shared" ref="G47" si="7">+IF(F48="NO APLICA","NO APLICA",F47+F48)</f>
        <v>NO APLICA</v>
      </c>
      <c r="H47" s="78"/>
      <c r="I47" s="78"/>
      <c r="J47" s="18"/>
      <c r="K47" s="18"/>
      <c r="L47" s="18"/>
      <c r="M47" s="30"/>
      <c r="N47" s="74"/>
      <c r="O47" s="74"/>
      <c r="P47" s="74"/>
      <c r="Q47" s="20"/>
      <c r="R47" s="74"/>
      <c r="S47" s="74"/>
      <c r="T47" s="74"/>
      <c r="U47" s="35"/>
      <c r="V47" s="35"/>
      <c r="W47" s="75"/>
      <c r="X47" s="75"/>
      <c r="Y47" s="75"/>
      <c r="Z47" s="75"/>
      <c r="AA47" s="75"/>
      <c r="AB47" s="75"/>
      <c r="AC47" s="75"/>
      <c r="AD47" s="75"/>
      <c r="AE47" s="75"/>
      <c r="AF47" s="81"/>
      <c r="AG47" s="81"/>
      <c r="AH47" s="81"/>
      <c r="AI47" s="81"/>
      <c r="AJ47" s="36"/>
      <c r="AK47" s="36"/>
      <c r="AL47" s="36"/>
      <c r="AM47" s="36"/>
      <c r="AN47" s="36"/>
      <c r="AO47" s="36"/>
      <c r="AP47" s="36"/>
      <c r="AQ47" s="36"/>
      <c r="AR47" s="36"/>
      <c r="AS47" s="7"/>
    </row>
    <row r="48" spans="1:45" ht="15" customHeight="1" x14ac:dyDescent="0.25">
      <c r="A48" s="7"/>
      <c r="B48" s="65"/>
      <c r="C48" s="67"/>
      <c r="D48" s="69"/>
      <c r="E48" s="41"/>
      <c r="F48" s="27" t="str">
        <f>+IF(C49="NO APLICA","NO APLICA",IF(C47=C49,IF(E49=E47,E49*(D49-D47)/2,IF(E49&gt;E47,(E47*(D49-D47)/2)+(((E49-E47)/2)*(D49-D47)/4),IF(E49&lt;E47,(E47-((E47-E49)/2))*(D49-D47)/2+(((E47-E49)/2)*(D49-D47)/4)))),IF(E49=E47,E49*2*(D49-D47)/2,IF(E49&gt;E47,E47*2*(D49-D47)/2+(((E49-E47))*2*(D49-D47)/4),IF(E49&lt;E47,E49*2*(D49-D47)/2+(((E47-E49))*2*(D49-D47)/4))))))</f>
        <v>NO APLICA</v>
      </c>
      <c r="G48" s="57"/>
      <c r="H48" s="78"/>
      <c r="I48" s="78"/>
      <c r="J48" s="14"/>
      <c r="K48" s="14"/>
      <c r="L48" s="14"/>
      <c r="M48" s="30"/>
      <c r="N48" s="74"/>
      <c r="O48" s="74"/>
      <c r="P48" s="74"/>
      <c r="Q48" s="20"/>
      <c r="R48" s="74"/>
      <c r="S48" s="74"/>
      <c r="T48" s="74"/>
      <c r="U48" s="35"/>
      <c r="V48" s="35"/>
      <c r="W48" s="75"/>
      <c r="X48" s="75"/>
      <c r="Y48" s="75"/>
      <c r="Z48" s="75"/>
      <c r="AA48" s="75"/>
      <c r="AB48" s="75"/>
      <c r="AC48" s="75"/>
      <c r="AD48" s="75"/>
      <c r="AE48" s="75"/>
      <c r="AF48" s="81"/>
      <c r="AG48" s="81"/>
      <c r="AH48" s="81"/>
      <c r="AI48" s="81"/>
      <c r="AJ48" s="36"/>
      <c r="AK48" s="36"/>
      <c r="AL48" s="36"/>
      <c r="AM48" s="36"/>
      <c r="AN48" s="36"/>
      <c r="AO48" s="36"/>
      <c r="AP48" s="36"/>
      <c r="AQ48" s="36"/>
      <c r="AR48" s="36"/>
      <c r="AS48" s="7"/>
    </row>
    <row r="49" spans="1:45" ht="15" customHeight="1" x14ac:dyDescent="0.25">
      <c r="A49" s="7"/>
      <c r="B49" s="64" t="str">
        <f>+IF(C49="NO APLICA","S/N",10)</f>
        <v>S/N</v>
      </c>
      <c r="C49" s="66" t="str">
        <f>+IF(C24&gt;6,C25,"NO APLICA")</f>
        <v>NO APLICA</v>
      </c>
      <c r="D49" s="68" t="str">
        <f>IF(C49="NO APLICA","NO APLICA",ROUND(C31+C33+C35+C37+C39+C41+C43+C45+C47+C49,2))</f>
        <v>NO APLICA</v>
      </c>
      <c r="E49" s="40"/>
      <c r="F49" s="5" t="str">
        <f>+IF(C49="NO APLICA","NO APLICA",IF(E49=E47,E49*(D49-D47)/2,IF(E49&gt;E47,(E49-((E49-E47)/2))*(D49-D47)/2+(((E49-E47)/2)*(D49-D47)/4),IF(E49&lt;E47,(E49*(D49-D47)/2)+(((E47-E49)/2)*(D49-D47)/4)))))</f>
        <v>NO APLICA</v>
      </c>
      <c r="G49" s="57" t="str">
        <f t="shared" ref="G49" si="8">+IF(F50="NO APLICA","NO APLICA",F49+F50)</f>
        <v>NO APLICA</v>
      </c>
      <c r="H49" s="78"/>
      <c r="I49" s="78"/>
      <c r="J49" s="18"/>
      <c r="K49" s="18"/>
      <c r="L49" s="18"/>
      <c r="M49" s="30"/>
      <c r="N49" s="74"/>
      <c r="O49" s="74"/>
      <c r="P49" s="74"/>
      <c r="Q49" s="20"/>
      <c r="R49" s="74"/>
      <c r="S49" s="74"/>
      <c r="T49" s="74"/>
      <c r="U49" s="35"/>
      <c r="V49" s="35"/>
      <c r="W49" s="75"/>
      <c r="X49" s="75"/>
      <c r="Y49" s="75"/>
      <c r="Z49" s="75"/>
      <c r="AA49" s="75"/>
      <c r="AB49" s="75"/>
      <c r="AC49" s="75"/>
      <c r="AD49" s="75"/>
      <c r="AE49" s="75"/>
      <c r="AF49" s="81"/>
      <c r="AG49" s="81"/>
      <c r="AH49" s="81"/>
      <c r="AI49" s="81"/>
      <c r="AJ49" s="7"/>
      <c r="AK49" s="7"/>
      <c r="AL49" s="7"/>
      <c r="AM49" s="7"/>
      <c r="AN49" s="7"/>
      <c r="AO49" s="7"/>
      <c r="AP49" s="7"/>
      <c r="AQ49" s="7"/>
      <c r="AR49" s="7"/>
      <c r="AS49" s="7"/>
    </row>
    <row r="50" spans="1:45" ht="15" customHeight="1" x14ac:dyDescent="0.25">
      <c r="A50" s="7"/>
      <c r="B50" s="65"/>
      <c r="C50" s="67"/>
      <c r="D50" s="69"/>
      <c r="E50" s="41"/>
      <c r="F50" s="27" t="str">
        <f>+IF(C51="NO APLICA","NO APLICA",IF(C49=C51,IF(E51=E49,E51*(D51-D49)/2,IF(E51&gt;E49,(E49*(D51-D49)/2)+(((E51-E49)/2)*(D51-D49)/4),IF(E51&lt;E49,(E49-((E49-E51)/2))*(D51-D49)/2+(((E49-E51)/2)*(D51-D49)/4)))),IF(E51=E49,E51*2*(D51-D49)/2,IF(E51&gt;E49,E49*2*(D51-D49)/2+(((E51-E49))*2*(D51-D49)/4),IF(E51&lt;E49,E51*2*(D51-D49)/2+(((E49-E51))*2*(D51-D49)/4))))))</f>
        <v>NO APLICA</v>
      </c>
      <c r="G50" s="57"/>
      <c r="H50" s="78"/>
      <c r="I50" s="78"/>
      <c r="J50" s="14"/>
      <c r="K50" s="14"/>
      <c r="L50" s="14"/>
      <c r="M50" s="30"/>
      <c r="N50" s="74"/>
      <c r="O50" s="74"/>
      <c r="P50" s="74"/>
      <c r="Q50" s="20"/>
      <c r="R50" s="74"/>
      <c r="S50" s="74"/>
      <c r="T50" s="74"/>
      <c r="U50" s="35"/>
      <c r="V50" s="35"/>
      <c r="W50" s="75"/>
      <c r="X50" s="75"/>
      <c r="Y50" s="75"/>
      <c r="Z50" s="75"/>
      <c r="AA50" s="75"/>
      <c r="AB50" s="75"/>
      <c r="AC50" s="75"/>
      <c r="AD50" s="75"/>
      <c r="AE50" s="75"/>
      <c r="AF50" s="81"/>
      <c r="AG50" s="81"/>
      <c r="AH50" s="81"/>
      <c r="AI50" s="81"/>
      <c r="AJ50" s="7"/>
      <c r="AK50" s="7"/>
      <c r="AL50" s="7"/>
      <c r="AM50" s="7"/>
      <c r="AN50" s="7"/>
      <c r="AO50" s="7"/>
      <c r="AP50" s="7"/>
      <c r="AQ50" s="7"/>
      <c r="AR50" s="7"/>
      <c r="AS50" s="7"/>
    </row>
    <row r="51" spans="1:45" ht="15" customHeight="1" x14ac:dyDescent="0.25">
      <c r="A51" s="7"/>
      <c r="B51" s="64" t="str">
        <f>+IF(C51="NO APLICA","S/N",IF(C49&gt;C51,"Final",11))</f>
        <v>S/N</v>
      </c>
      <c r="C51" s="66" t="str">
        <f>+IF(C24=10,C25/2,IF(C24&gt;10,C25,"NO APLICA"))</f>
        <v>NO APLICA</v>
      </c>
      <c r="D51" s="68" t="str">
        <f>IF(C51="NO APLICA","NO APLICA",ROUND(C31+C33+C35+C37+C39+C41+C43+C45+C47+C49+C51,2))</f>
        <v>NO APLICA</v>
      </c>
      <c r="E51" s="40"/>
      <c r="F51" s="5" t="str">
        <f>+IF(C51="NO APLICA","NO APLICA",IF(E51=E49,E51*(D51-D49)/2,IF(E51&gt;E49,(E51-((E51-E49)/2))*(D51-D49)/2+(((E51-E49)/2)*(D51-D49)/4),IF(E51&lt;E49,(E51*(D51-D49)/2)+(((E49-E51)/2)*(D51-D49)/4)))))</f>
        <v>NO APLICA</v>
      </c>
      <c r="G51" s="57" t="str">
        <f t="shared" ref="G51" si="9">+IF(F52="NO APLICA","NO APLICA",F51+F52)</f>
        <v>NO APLICA</v>
      </c>
      <c r="H51" s="78"/>
      <c r="I51" s="78"/>
      <c r="J51" s="18"/>
      <c r="K51" s="18"/>
      <c r="L51" s="18"/>
      <c r="M51" s="30"/>
      <c r="N51" s="74"/>
      <c r="O51" s="74"/>
      <c r="P51" s="74"/>
      <c r="Q51" s="20"/>
      <c r="R51" s="74"/>
      <c r="S51" s="74"/>
      <c r="T51" s="74"/>
      <c r="U51" s="35"/>
      <c r="V51" s="35"/>
      <c r="W51" s="75"/>
      <c r="X51" s="75"/>
      <c r="Y51" s="75"/>
      <c r="Z51" s="75"/>
      <c r="AA51" s="75"/>
      <c r="AB51" s="75"/>
      <c r="AC51" s="75"/>
      <c r="AD51" s="75"/>
      <c r="AE51" s="75"/>
      <c r="AF51" s="81"/>
      <c r="AG51" s="81"/>
      <c r="AH51" s="81"/>
      <c r="AI51" s="81"/>
      <c r="AJ51" s="7"/>
      <c r="AK51" s="7"/>
      <c r="AL51" s="7"/>
      <c r="AM51" s="7"/>
      <c r="AN51" s="7"/>
      <c r="AO51" s="7"/>
      <c r="AP51" s="7"/>
      <c r="AQ51" s="7"/>
      <c r="AR51" s="7"/>
      <c r="AS51" s="7"/>
    </row>
    <row r="52" spans="1:45" ht="15" customHeight="1" x14ac:dyDescent="0.25">
      <c r="A52" s="7"/>
      <c r="B52" s="65"/>
      <c r="C52" s="67"/>
      <c r="D52" s="69"/>
      <c r="E52" s="41"/>
      <c r="F52" s="27" t="str">
        <f>+IF(C53="NO APLICA","NO APLICA",IF(C51=C53,IF(E53=E51,E53*(D53-D51)/2,IF(E53&gt;E51,(E51*(D53-D51)/2)+(((E53-E51)/2)*(D53-D51)/4),IF(E53&lt;E51,(E51-((E51-E53)/2))*(D53-D51)/2+(((E51-E53)/2)*(D53-D51)/4)))),IF(E53=E51,E53*2*(D53-D51)/2,IF(E53&gt;E51,E51*2*(D53-D51)/2+(((E53-E51))*2*(D53-D51)/4),IF(E53&lt;E51,E53*2*(D53-D51)/2+(((E51-E53))*2*(D53-D51)/4))))))</f>
        <v>NO APLICA</v>
      </c>
      <c r="G52" s="57"/>
      <c r="H52" s="78"/>
      <c r="I52" s="78"/>
      <c r="J52" s="14"/>
      <c r="K52" s="14"/>
      <c r="L52" s="14"/>
      <c r="M52" s="30"/>
      <c r="N52" s="74"/>
      <c r="O52" s="74"/>
      <c r="P52" s="74"/>
      <c r="Q52" s="20"/>
      <c r="R52" s="74"/>
      <c r="S52" s="74"/>
      <c r="T52" s="74"/>
      <c r="U52" s="35"/>
      <c r="V52" s="35"/>
      <c r="W52" s="75"/>
      <c r="X52" s="75"/>
      <c r="Y52" s="75"/>
      <c r="Z52" s="75"/>
      <c r="AA52" s="75"/>
      <c r="AB52" s="75"/>
      <c r="AC52" s="75"/>
      <c r="AD52" s="75"/>
      <c r="AE52" s="75"/>
      <c r="AF52" s="81"/>
      <c r="AG52" s="81"/>
      <c r="AH52" s="81"/>
      <c r="AI52" s="81"/>
      <c r="AJ52" s="7"/>
      <c r="AK52" s="7"/>
      <c r="AL52" s="7"/>
      <c r="AM52" s="7"/>
      <c r="AN52" s="7"/>
      <c r="AO52" s="7"/>
      <c r="AP52" s="7"/>
      <c r="AQ52" s="7"/>
      <c r="AR52" s="7"/>
      <c r="AS52" s="7"/>
    </row>
    <row r="53" spans="1:45" ht="15" customHeight="1" x14ac:dyDescent="0.25">
      <c r="A53" s="7"/>
      <c r="B53" s="64" t="str">
        <f>+IF(C53="NO APLICA","S/N",12)</f>
        <v>S/N</v>
      </c>
      <c r="C53" s="66" t="str">
        <f>+IF(C24&gt;10,C25,"NO APLICA")</f>
        <v>NO APLICA</v>
      </c>
      <c r="D53" s="68" t="str">
        <f>IF(C53="NO APLICA","NO APLICA",ROUND(C31+C33+C35+C37+C39+C41+C43+C45+C47+C49+C51+C53,2))</f>
        <v>NO APLICA</v>
      </c>
      <c r="E53" s="40"/>
      <c r="F53" s="5" t="str">
        <f>+IF(C53="NO APLICA","NO APLICA",IF(E53=E51,E53*(D53-D51)/2,IF(E53&gt;E51,(E53-((E53-E51)/2))*(D53-D51)/2+(((E53-E51)/2)*(D53-D51)/4),IF(E53&lt;E51,(E53*(D53-D51)/2)+(((E51-E53)/2)*(D53-D51)/4)))))</f>
        <v>NO APLICA</v>
      </c>
      <c r="G53" s="57" t="str">
        <f t="shared" ref="G53" si="10">+IF(F54="NO APLICA","NO APLICA",F53+F54)</f>
        <v>NO APLICA</v>
      </c>
      <c r="H53" s="78"/>
      <c r="I53" s="78"/>
      <c r="J53" s="18"/>
      <c r="K53" s="18"/>
      <c r="L53" s="18"/>
      <c r="M53" s="30"/>
      <c r="N53" s="74"/>
      <c r="O53" s="74"/>
      <c r="P53" s="74"/>
      <c r="Q53" s="20"/>
      <c r="R53" s="74"/>
      <c r="S53" s="74"/>
      <c r="T53" s="74"/>
      <c r="U53" s="35"/>
      <c r="V53" s="35"/>
      <c r="W53" s="75"/>
      <c r="X53" s="75"/>
      <c r="Y53" s="75"/>
      <c r="Z53" s="75"/>
      <c r="AA53" s="75"/>
      <c r="AB53" s="75"/>
      <c r="AC53" s="75"/>
      <c r="AD53" s="75"/>
      <c r="AE53" s="75"/>
      <c r="AF53" s="81"/>
      <c r="AG53" s="81"/>
      <c r="AH53" s="81"/>
      <c r="AI53" s="81"/>
      <c r="AJ53" s="7"/>
      <c r="AK53" s="7"/>
      <c r="AL53" s="7"/>
      <c r="AM53" s="7"/>
      <c r="AN53" s="7"/>
      <c r="AO53" s="7"/>
      <c r="AP53" s="7"/>
      <c r="AQ53" s="7"/>
      <c r="AR53" s="7"/>
      <c r="AS53" s="7"/>
    </row>
    <row r="54" spans="1:45" ht="15" customHeight="1" x14ac:dyDescent="0.25">
      <c r="A54" s="7"/>
      <c r="B54" s="65"/>
      <c r="C54" s="67"/>
      <c r="D54" s="69"/>
      <c r="E54" s="41"/>
      <c r="F54" s="27" t="str">
        <f>+IF(C55="NO APLICA","NO APLICA",IF(C53=C55,IF(E55=E53,E55*(D55-D53)/2,IF(E55&gt;E53,(E53*(D55-D53)/2)+(((E55-E53)/2)*(D55-D53)/4),IF(E55&lt;E53,(E53-((E53-E55)/2))*(D55-D53)/2+(((E53-E55)/2)*(D55-D53)/4)))),IF(E55=E53,E55*2*(D55-D53)/2,IF(E55&gt;E53,E53*2*(D55-D53)/2+(((E55-E53))*2*(D55-D53)/4),IF(E55&lt;E53,E55*2*(D55-D53)/2+(((E53-E55))*2*(D55-D53)/4))))))</f>
        <v>NO APLICA</v>
      </c>
      <c r="G54" s="57"/>
      <c r="H54" s="78"/>
      <c r="I54" s="78"/>
      <c r="J54" s="14"/>
      <c r="K54" s="14"/>
      <c r="L54" s="14"/>
      <c r="M54" s="30"/>
      <c r="N54" s="74"/>
      <c r="O54" s="74"/>
      <c r="P54" s="74"/>
      <c r="Q54" s="20"/>
      <c r="R54" s="74"/>
      <c r="S54" s="74"/>
      <c r="T54" s="74"/>
      <c r="U54" s="35"/>
      <c r="V54" s="35"/>
      <c r="W54" s="75"/>
      <c r="X54" s="75"/>
      <c r="Y54" s="75"/>
      <c r="Z54" s="75"/>
      <c r="AA54" s="75"/>
      <c r="AB54" s="75"/>
      <c r="AC54" s="75"/>
      <c r="AD54" s="75"/>
      <c r="AE54" s="75"/>
      <c r="AF54" s="81"/>
      <c r="AG54" s="81"/>
      <c r="AH54" s="81"/>
      <c r="AI54" s="81"/>
      <c r="AJ54" s="7"/>
      <c r="AK54" s="7"/>
      <c r="AL54" s="7"/>
      <c r="AM54" s="7"/>
      <c r="AN54" s="7"/>
      <c r="AO54" s="7"/>
      <c r="AP54" s="7"/>
      <c r="AQ54" s="7"/>
      <c r="AR54" s="7"/>
      <c r="AS54" s="7"/>
    </row>
    <row r="55" spans="1:45" ht="15" customHeight="1" x14ac:dyDescent="0.25">
      <c r="A55" s="7"/>
      <c r="B55" s="64" t="str">
        <f>+IF(C55="NO APLICA","S/N",13)</f>
        <v>S/N</v>
      </c>
      <c r="C55" s="66" t="str">
        <f>+IF(C24&gt;10,C25,"NO APLICA")</f>
        <v>NO APLICA</v>
      </c>
      <c r="D55" s="68" t="str">
        <f>IF(C55="NO APLICA","NO APLICA",ROUND(C31+C33+C35+C37+C39+C41+C43+C45+C47+C49+C51+C53+C55,2))</f>
        <v>NO APLICA</v>
      </c>
      <c r="E55" s="40"/>
      <c r="F55" s="5" t="str">
        <f>+IF(C55="NO APLICA","NO APLICA",IF(E55=E53,E55*(D55-D53)/2,IF(E55&gt;E53,(E55-((E55-E53)/2))*(D55-D53)/2+(((E55-E53)/2)*(D55-D53)/4),IF(E55&lt;E53,(E55*(D55-D53)/2)+(((E53-E55)/2)*(D55-D53)/4)))))</f>
        <v>NO APLICA</v>
      </c>
      <c r="G55" s="57" t="str">
        <f t="shared" ref="G55" si="11">+IF(F56="NO APLICA","NO APLICA",F55+F56)</f>
        <v>NO APLICA</v>
      </c>
      <c r="H55" s="78"/>
      <c r="I55" s="78"/>
      <c r="J55" s="18"/>
      <c r="K55" s="18"/>
      <c r="L55" s="18"/>
      <c r="M55" s="30"/>
      <c r="N55" s="74"/>
      <c r="O55" s="74"/>
      <c r="P55" s="74"/>
      <c r="Q55" s="20"/>
      <c r="R55" s="74"/>
      <c r="S55" s="74"/>
      <c r="T55" s="74"/>
      <c r="U55" s="35"/>
      <c r="V55" s="35"/>
      <c r="W55" s="75"/>
      <c r="X55" s="75"/>
      <c r="Y55" s="75"/>
      <c r="Z55" s="75"/>
      <c r="AA55" s="75"/>
      <c r="AB55" s="75"/>
      <c r="AC55" s="75"/>
      <c r="AD55" s="75"/>
      <c r="AE55" s="75"/>
      <c r="AF55" s="81"/>
      <c r="AG55" s="81"/>
      <c r="AH55" s="81"/>
      <c r="AI55" s="81"/>
      <c r="AJ55" s="7"/>
      <c r="AK55" s="7"/>
      <c r="AL55" s="7"/>
      <c r="AM55" s="7"/>
      <c r="AN55" s="7"/>
      <c r="AO55" s="7"/>
      <c r="AP55" s="7"/>
      <c r="AQ55" s="7"/>
      <c r="AR55" s="7"/>
      <c r="AS55" s="7"/>
    </row>
    <row r="56" spans="1:45" ht="15" customHeight="1" x14ac:dyDescent="0.25">
      <c r="A56" s="7"/>
      <c r="B56" s="65"/>
      <c r="C56" s="67"/>
      <c r="D56" s="69"/>
      <c r="E56" s="41"/>
      <c r="F56" s="27" t="str">
        <f>+IF(C57="NO APLICA","NO APLICA",IF(C55=C57,IF(E57=E55,E57*(D57-D55)/2,IF(E57&gt;E55,(E55*(D57-D55)/2)+(((E57-E55)/2)*(D57-D55)/4),IF(E57&lt;E55,(E55-((E55-E57)/2))*(D57-D55)/2+(((E55-E57)/2)*(D57-D55)/4)))),IF(E57=E55,E57*2*(D57-D55)/2,IF(E57&gt;E55,E55*2*(D57-D55)/2+(((E57-E55))*2*(D57-D55)/4),IF(E57&lt;E55,E57*2*(D57-D55)/2+(((E55-E57))*2*(D57-D55)/4))))))</f>
        <v>NO APLICA</v>
      </c>
      <c r="G56" s="57"/>
      <c r="H56" s="78"/>
      <c r="I56" s="78"/>
      <c r="J56" s="14"/>
      <c r="K56" s="14"/>
      <c r="L56" s="14"/>
      <c r="M56" s="30"/>
      <c r="N56" s="74"/>
      <c r="O56" s="74"/>
      <c r="P56" s="74"/>
      <c r="Q56" s="20"/>
      <c r="R56" s="74"/>
      <c r="S56" s="74"/>
      <c r="T56" s="74"/>
      <c r="U56" s="35"/>
      <c r="V56" s="35"/>
      <c r="W56" s="75"/>
      <c r="X56" s="75"/>
      <c r="Y56" s="75"/>
      <c r="Z56" s="75"/>
      <c r="AA56" s="75"/>
      <c r="AB56" s="75"/>
      <c r="AC56" s="75"/>
      <c r="AD56" s="75"/>
      <c r="AE56" s="75"/>
      <c r="AF56" s="81"/>
      <c r="AG56" s="81"/>
      <c r="AH56" s="81"/>
      <c r="AI56" s="81"/>
      <c r="AJ56" s="7"/>
      <c r="AK56" s="7"/>
      <c r="AL56" s="7"/>
      <c r="AM56" s="7"/>
      <c r="AN56" s="7"/>
      <c r="AO56" s="7"/>
      <c r="AP56" s="7"/>
      <c r="AQ56" s="7"/>
      <c r="AR56" s="7"/>
      <c r="AS56" s="7"/>
    </row>
    <row r="57" spans="1:45" ht="15" customHeight="1" x14ac:dyDescent="0.25">
      <c r="A57" s="7"/>
      <c r="B57" s="64" t="str">
        <f>+IF(C57="NO APLICA","S/N",14)</f>
        <v>S/N</v>
      </c>
      <c r="C57" s="66" t="str">
        <f>+IF(C24&gt;10,C25,"NO APLICA")</f>
        <v>NO APLICA</v>
      </c>
      <c r="D57" s="68" t="str">
        <f>IF(C57="NO APLICA","NO APLICA",ROUND(C31+C33+C35+C37+C39+C41+C43+C45+C47+C49+C51+C53+C55+C57,2))</f>
        <v>NO APLICA</v>
      </c>
      <c r="E57" s="40"/>
      <c r="F57" s="5" t="str">
        <f>+IF(C57="NO APLICA","NO APLICA",IF(E57=E55,E57*(D57-D55)/2,IF(E57&gt;E55,(E57-((E57-E55)/2))*(D57-D55)/2+(((E57-E55)/2)*(D57-D55)/4),IF(E57&lt;E55,(E57*(D57-D55)/2)+(((E55-E57)/2)*(D57-D55)/4)))))</f>
        <v>NO APLICA</v>
      </c>
      <c r="G57" s="57" t="str">
        <f t="shared" ref="G57" si="12">+IF(F58="NO APLICA","NO APLICA",F57+F58)</f>
        <v>NO APLICA</v>
      </c>
      <c r="H57" s="78"/>
      <c r="I57" s="78"/>
      <c r="J57" s="18"/>
      <c r="K57" s="18"/>
      <c r="L57" s="18"/>
      <c r="M57" s="30"/>
      <c r="N57" s="74"/>
      <c r="O57" s="74"/>
      <c r="P57" s="74"/>
      <c r="Q57" s="20"/>
      <c r="R57" s="74"/>
      <c r="S57" s="74"/>
      <c r="T57" s="74"/>
      <c r="U57" s="35"/>
      <c r="V57" s="35"/>
      <c r="W57" s="75"/>
      <c r="X57" s="75"/>
      <c r="Y57" s="75"/>
      <c r="Z57" s="75"/>
      <c r="AA57" s="75"/>
      <c r="AB57" s="75"/>
      <c r="AC57" s="75"/>
      <c r="AD57" s="75"/>
      <c r="AE57" s="75"/>
      <c r="AF57" s="81"/>
      <c r="AG57" s="81"/>
      <c r="AH57" s="81"/>
      <c r="AI57" s="81"/>
      <c r="AJ57" s="7"/>
      <c r="AK57" s="7"/>
      <c r="AL57" s="7"/>
      <c r="AM57" s="7"/>
      <c r="AN57" s="7"/>
      <c r="AO57" s="7"/>
      <c r="AP57" s="7"/>
      <c r="AQ57" s="7"/>
      <c r="AR57" s="7"/>
      <c r="AS57" s="7"/>
    </row>
    <row r="58" spans="1:45" ht="15" customHeight="1" x14ac:dyDescent="0.25">
      <c r="A58" s="7"/>
      <c r="B58" s="65"/>
      <c r="C58" s="67"/>
      <c r="D58" s="69"/>
      <c r="E58" s="41"/>
      <c r="F58" s="27" t="str">
        <f>+IF(C59="NO APLICA","NO APLICA",IF(C57=C59,IF(E59=E57,E59*(D59-D57)/2,IF(E59&gt;E57,(E57*(D59-D57)/2)+(((E59-E57)/2)*(D59-D57)/4),IF(E59&lt;E57,(E57-((E57-E59)/2))*(D59-D57)/2+(((E57-E59)/2)*(D59-D57)/4)))),IF(E59=E57,E59*2*(D59-D57)/2,IF(E59&gt;E57,E57*2*(D59-D57)/2+(((E59-E57))*2*(D59-D57)/4),IF(E59&lt;E57,E59*2*(D59-D57)/2+(((E57-E59))*2*(D59-D57)/4))))))</f>
        <v>NO APLICA</v>
      </c>
      <c r="G58" s="57"/>
      <c r="H58" s="78"/>
      <c r="I58" s="78"/>
      <c r="J58" s="14"/>
      <c r="K58" s="14"/>
      <c r="L58" s="14"/>
      <c r="M58" s="30"/>
      <c r="N58" s="74"/>
      <c r="O58" s="74"/>
      <c r="P58" s="74"/>
      <c r="Q58" s="20"/>
      <c r="R58" s="74"/>
      <c r="S58" s="74"/>
      <c r="T58" s="74"/>
      <c r="U58" s="35"/>
      <c r="V58" s="35"/>
      <c r="W58" s="75"/>
      <c r="X58" s="75"/>
      <c r="Y58" s="75"/>
      <c r="Z58" s="75"/>
      <c r="AA58" s="75"/>
      <c r="AB58" s="75"/>
      <c r="AC58" s="75"/>
      <c r="AD58" s="75"/>
      <c r="AE58" s="75"/>
      <c r="AF58" s="81"/>
      <c r="AG58" s="81"/>
      <c r="AH58" s="81"/>
      <c r="AI58" s="81"/>
      <c r="AJ58" s="7"/>
      <c r="AK58" s="7"/>
      <c r="AL58" s="7"/>
      <c r="AM58" s="7"/>
      <c r="AN58" s="7"/>
      <c r="AO58" s="7"/>
      <c r="AP58" s="7"/>
      <c r="AQ58" s="7"/>
      <c r="AR58" s="7"/>
      <c r="AS58" s="7"/>
    </row>
    <row r="59" spans="1:45" ht="15" customHeight="1" x14ac:dyDescent="0.25">
      <c r="A59" s="7"/>
      <c r="B59" s="64" t="str">
        <f>+IF(C59="NO APLICA","S/N",15)</f>
        <v>S/N</v>
      </c>
      <c r="C59" s="66" t="str">
        <f>+IF(C24&gt;10,C25,"NO APLICA")</f>
        <v>NO APLICA</v>
      </c>
      <c r="D59" s="68" t="str">
        <f>IF(C59="NO APLICA","NO APLICA",ROUND(C31+C33+C35+C37+C39+C41+C43+C45+C47+C49+C51+C53+C55+C57+C59,2))</f>
        <v>NO APLICA</v>
      </c>
      <c r="E59" s="40"/>
      <c r="F59" s="5" t="str">
        <f>+IF(C59="NO APLICA","NO APLICA",IF(E59=E57,E59*(D59-D57)/2,IF(E59&gt;E57,(E59-((E59-E57)/2))*(D59-D57)/2+(((E59-E57)/2)*(D59-D57)/4),IF(E59&lt;E57,(E59*(D59-D57)/2)+(((E57-E59)/2)*(D59-D57)/4)))))</f>
        <v>NO APLICA</v>
      </c>
      <c r="G59" s="57" t="str">
        <f t="shared" ref="G59" si="13">+IF(F60="NO APLICA","NO APLICA",F59+F60)</f>
        <v>NO APLICA</v>
      </c>
      <c r="H59" s="78"/>
      <c r="I59" s="78"/>
      <c r="J59" s="18"/>
      <c r="K59" s="18"/>
      <c r="L59" s="18"/>
      <c r="M59" s="30"/>
      <c r="N59" s="74"/>
      <c r="O59" s="74"/>
      <c r="P59" s="74"/>
      <c r="Q59" s="20"/>
      <c r="R59" s="74"/>
      <c r="S59" s="74"/>
      <c r="T59" s="74"/>
      <c r="U59" s="35"/>
      <c r="V59" s="35"/>
      <c r="W59" s="75"/>
      <c r="X59" s="75"/>
      <c r="Y59" s="75"/>
      <c r="Z59" s="75"/>
      <c r="AA59" s="75"/>
      <c r="AB59" s="75"/>
      <c r="AC59" s="75"/>
      <c r="AD59" s="75"/>
      <c r="AE59" s="75"/>
      <c r="AF59" s="81"/>
      <c r="AG59" s="81"/>
      <c r="AH59" s="81"/>
      <c r="AI59" s="81"/>
      <c r="AJ59" s="7"/>
      <c r="AK59" s="7"/>
      <c r="AL59" s="7"/>
      <c r="AM59" s="7"/>
      <c r="AN59" s="7"/>
      <c r="AO59" s="7"/>
      <c r="AP59" s="7"/>
      <c r="AQ59" s="7"/>
      <c r="AR59" s="7"/>
      <c r="AS59" s="7"/>
    </row>
    <row r="60" spans="1:45" ht="15" customHeight="1" x14ac:dyDescent="0.25">
      <c r="A60" s="7"/>
      <c r="B60" s="65"/>
      <c r="C60" s="67"/>
      <c r="D60" s="69"/>
      <c r="E60" s="41"/>
      <c r="F60" s="27" t="str">
        <f>+IF(C61="NO APLICA","NO APLICA",IF(C59=C61,IF(E61=E59,E61*(D61-D59)/2,IF(E61&gt;E59,(E59*(D61-D59)/2)+(((E61-E59)/2)*(D61-D59)/4),IF(E61&lt;E59,(E59-((E59-E61)/2))*(D61-D59)/2+(((E59-E61)/2)*(D61-D59)/4)))),IF(E61=E59,E61*2*(D61-D59)/2,IF(E61&gt;E59,E59*2*(D61-D59)/2+(((E61-E59))*2*(D61-D59)/4),IF(E61&lt;E59,E61*2*(D61-D59)/2+(((E59-E61))*2*(D61-D59)/4))))))</f>
        <v>NO APLICA</v>
      </c>
      <c r="G60" s="57"/>
      <c r="H60" s="78"/>
      <c r="I60" s="78"/>
      <c r="J60" s="14"/>
      <c r="K60" s="14"/>
      <c r="L60" s="14"/>
      <c r="M60" s="30"/>
      <c r="N60" s="74"/>
      <c r="O60" s="74"/>
      <c r="P60" s="74"/>
      <c r="Q60" s="20"/>
      <c r="R60" s="74"/>
      <c r="S60" s="74"/>
      <c r="T60" s="74"/>
      <c r="U60" s="35"/>
      <c r="V60" s="35"/>
      <c r="W60" s="75"/>
      <c r="X60" s="75"/>
      <c r="Y60" s="75"/>
      <c r="Z60" s="75"/>
      <c r="AA60" s="75"/>
      <c r="AB60" s="75"/>
      <c r="AC60" s="75"/>
      <c r="AD60" s="75"/>
      <c r="AE60" s="75"/>
      <c r="AF60" s="81"/>
      <c r="AG60" s="81"/>
      <c r="AH60" s="81"/>
      <c r="AI60" s="81"/>
      <c r="AJ60" s="7"/>
      <c r="AK60" s="7"/>
      <c r="AL60" s="7"/>
      <c r="AM60" s="7"/>
      <c r="AN60" s="7"/>
      <c r="AO60" s="7"/>
      <c r="AP60" s="7"/>
      <c r="AQ60" s="7"/>
      <c r="AR60" s="7"/>
      <c r="AS60" s="7"/>
    </row>
    <row r="61" spans="1:45" ht="15" customHeight="1" x14ac:dyDescent="0.25">
      <c r="A61" s="7"/>
      <c r="B61" s="64" t="str">
        <f>+IF(C61="NO APLICA","S/N",16)</f>
        <v>S/N</v>
      </c>
      <c r="C61" s="66" t="str">
        <f>+IF(C24&gt;10,C25,"NO APLICA")</f>
        <v>NO APLICA</v>
      </c>
      <c r="D61" s="68" t="str">
        <f>IF(C61="NO APLICA","NO APLICA",ROUND(C31+C33+C35+C37+C39+C41+C43+C45+C47+C49+C51+C53+C55+C57+C59+C61,2))</f>
        <v>NO APLICA</v>
      </c>
      <c r="E61" s="40"/>
      <c r="F61" s="5" t="str">
        <f>+IF(C61="NO APLICA","NO APLICA",IF(E61=E59,E61*(D61-D59)/2,IF(E61&gt;E59,(E61-((E61-E59)/2))*(D61-D59)/2+(((E61-E59)/2)*(D61-D59)/4),IF(E61&lt;E59,(E61*(D61-D59)/2)+(((E59-E61)/2)*(D61-D59)/4)))))</f>
        <v>NO APLICA</v>
      </c>
      <c r="G61" s="57" t="str">
        <f t="shared" ref="G61" si="14">+IF(F62="NO APLICA","NO APLICA",F61+F62)</f>
        <v>NO APLICA</v>
      </c>
      <c r="H61" s="78"/>
      <c r="I61" s="78"/>
      <c r="J61" s="18"/>
      <c r="K61" s="18"/>
      <c r="L61" s="18"/>
      <c r="M61" s="30"/>
      <c r="N61" s="74"/>
      <c r="O61" s="74"/>
      <c r="P61" s="74"/>
      <c r="Q61" s="20"/>
      <c r="R61" s="74"/>
      <c r="S61" s="74"/>
      <c r="T61" s="74"/>
      <c r="U61" s="35"/>
      <c r="V61" s="35"/>
      <c r="W61" s="75"/>
      <c r="X61" s="75"/>
      <c r="Y61" s="75"/>
      <c r="Z61" s="75"/>
      <c r="AA61" s="75"/>
      <c r="AB61" s="75"/>
      <c r="AC61" s="75"/>
      <c r="AD61" s="75"/>
      <c r="AE61" s="75"/>
      <c r="AF61" s="81"/>
      <c r="AG61" s="81"/>
      <c r="AH61" s="81"/>
      <c r="AI61" s="81"/>
      <c r="AJ61" s="7"/>
      <c r="AK61" s="7"/>
      <c r="AL61" s="7"/>
      <c r="AM61" s="7"/>
      <c r="AN61" s="7"/>
      <c r="AO61" s="7"/>
      <c r="AP61" s="7"/>
      <c r="AQ61" s="7"/>
      <c r="AR61" s="7"/>
      <c r="AS61" s="7"/>
    </row>
    <row r="62" spans="1:45" ht="15.75" customHeight="1" x14ac:dyDescent="0.25">
      <c r="A62" s="7"/>
      <c r="B62" s="65"/>
      <c r="C62" s="67"/>
      <c r="D62" s="69"/>
      <c r="E62" s="41"/>
      <c r="F62" s="27" t="str">
        <f>+IF(C63="NO APLICA","NO APLICA",IF(C61=C63,IF(E63=E61,E63*(D63-D61)/2,IF(E63&gt;E61,(E61*(D63-D61)/2)+(((E63-E61)/2)*(D63-D61)/4),IF(E63&lt;E61,(E61-((E61-E63)/2))*(D63-D61)/2+(((E61-E63)/2)*(D63-D61)/4)))),IF(E63=E61,E63*2*(D63-D61)/2,IF(E63&gt;E61,E61*2*(D63-D61)/2+(((E63-E61))*2*(D63-D61)/4),IF(E63&lt;E61,E63*2*(D63-D61)/2+(((E61-E63))*2*(D63-D61)/4))))))</f>
        <v>NO APLICA</v>
      </c>
      <c r="G62" s="57"/>
      <c r="H62" s="78"/>
      <c r="I62" s="78"/>
      <c r="J62" s="14"/>
      <c r="K62" s="33"/>
      <c r="L62" s="33"/>
      <c r="M62" s="30"/>
      <c r="N62" s="74"/>
      <c r="O62" s="74"/>
      <c r="P62" s="74"/>
      <c r="Q62" s="20"/>
      <c r="R62" s="74"/>
      <c r="S62" s="74"/>
      <c r="T62" s="74"/>
      <c r="U62" s="35"/>
      <c r="V62" s="35"/>
      <c r="W62" s="75"/>
      <c r="X62" s="75"/>
      <c r="Y62" s="75"/>
      <c r="Z62" s="75"/>
      <c r="AA62" s="75"/>
      <c r="AB62" s="75"/>
      <c r="AC62" s="75"/>
      <c r="AD62" s="75"/>
      <c r="AE62" s="75"/>
      <c r="AF62" s="81"/>
      <c r="AG62" s="81"/>
      <c r="AH62" s="81"/>
      <c r="AI62" s="81"/>
      <c r="AJ62" s="7"/>
      <c r="AK62" s="7"/>
      <c r="AL62" s="7"/>
      <c r="AM62" s="7"/>
      <c r="AN62" s="7"/>
      <c r="AO62" s="7"/>
      <c r="AP62" s="7"/>
      <c r="AQ62" s="7"/>
      <c r="AR62" s="7"/>
      <c r="AS62" s="7"/>
    </row>
    <row r="63" spans="1:45" ht="15" customHeight="1" x14ac:dyDescent="0.25">
      <c r="A63" s="7"/>
      <c r="B63" s="64" t="str">
        <f>+IF(C63="NO APLICA","S/N",IF(C61&gt;C63,"Final",17))</f>
        <v>S/N</v>
      </c>
      <c r="C63" s="66" t="str">
        <f>+IF(C24=16,C25/2,IF(C24&gt;16,C25,"NO APLICA"))</f>
        <v>NO APLICA</v>
      </c>
      <c r="D63" s="68" t="str">
        <f>IF(C63="NO APLICA","NO APLICA",ROUND(C31+C33+C35+C37+C39+C41+C43+C45+C47+C49+C51+C53+C55+C57+C59+C61+C63,2))</f>
        <v>NO APLICA</v>
      </c>
      <c r="E63" s="40"/>
      <c r="F63" s="60" t="s">
        <v>28</v>
      </c>
      <c r="G63" s="76">
        <f>+IF(SUM(G31:G62)&gt;0,SUM(G31:G62),"NO APLICA")</f>
        <v>1.19</v>
      </c>
      <c r="H63" s="78"/>
      <c r="I63" s="78"/>
      <c r="K63" s="33"/>
      <c r="L63" s="33"/>
      <c r="M63" s="30"/>
      <c r="N63" s="79"/>
      <c r="O63" s="79"/>
      <c r="P63" s="79"/>
      <c r="Q63" s="36"/>
      <c r="R63" s="79"/>
      <c r="S63" s="79"/>
      <c r="T63" s="79"/>
      <c r="U63" s="36"/>
      <c r="V63" s="36"/>
      <c r="W63" s="80"/>
      <c r="X63" s="80"/>
      <c r="Y63" s="80"/>
      <c r="Z63" s="80"/>
      <c r="AA63" s="80"/>
      <c r="AB63" s="80"/>
      <c r="AC63" s="80"/>
      <c r="AD63" s="80"/>
      <c r="AE63" s="80"/>
      <c r="AF63" s="80"/>
      <c r="AG63" s="80"/>
      <c r="AH63" s="80"/>
      <c r="AI63" s="79"/>
      <c r="AJ63" s="7"/>
      <c r="AK63" s="7"/>
      <c r="AL63" s="7"/>
      <c r="AM63" s="7"/>
      <c r="AN63" s="7"/>
      <c r="AO63" s="7"/>
      <c r="AP63" s="7"/>
      <c r="AQ63" s="7"/>
      <c r="AR63" s="7"/>
      <c r="AS63" s="7"/>
    </row>
    <row r="64" spans="1:45" ht="15" customHeight="1" x14ac:dyDescent="0.25">
      <c r="A64" s="7"/>
      <c r="B64" s="65"/>
      <c r="C64" s="67"/>
      <c r="D64" s="69"/>
      <c r="E64" s="41"/>
      <c r="F64" s="61"/>
      <c r="G64" s="77"/>
      <c r="H64" s="78"/>
      <c r="I64" s="78"/>
      <c r="J64" s="33"/>
      <c r="K64" s="33"/>
      <c r="L64" s="33"/>
      <c r="M64" s="30"/>
      <c r="N64" s="79"/>
      <c r="O64" s="79"/>
      <c r="P64" s="79"/>
      <c r="Q64" s="36"/>
      <c r="R64" s="79"/>
      <c r="S64" s="79"/>
      <c r="T64" s="79"/>
      <c r="U64" s="36"/>
      <c r="V64" s="36"/>
      <c r="W64" s="80"/>
      <c r="X64" s="80"/>
      <c r="Y64" s="80"/>
      <c r="Z64" s="80"/>
      <c r="AA64" s="80"/>
      <c r="AB64" s="80"/>
      <c r="AC64" s="80"/>
      <c r="AD64" s="80"/>
      <c r="AE64" s="80"/>
      <c r="AF64" s="80"/>
      <c r="AG64" s="80"/>
      <c r="AH64" s="80"/>
      <c r="AI64" s="79"/>
      <c r="AJ64" s="7"/>
      <c r="AK64" s="7"/>
      <c r="AL64" s="7"/>
      <c r="AM64" s="7"/>
      <c r="AN64" s="7"/>
      <c r="AO64" s="7"/>
      <c r="AP64" s="7"/>
      <c r="AQ64" s="7"/>
      <c r="AR64" s="7"/>
      <c r="AS64" s="7"/>
    </row>
    <row r="65" spans="1:45" ht="26.25" customHeight="1" x14ac:dyDescent="0.25">
      <c r="A65" s="7"/>
      <c r="B65" s="7"/>
      <c r="C65" s="7"/>
      <c r="D65" s="7"/>
      <c r="E65" s="7"/>
      <c r="F65" s="59"/>
      <c r="G65" s="58"/>
      <c r="H65" s="30"/>
      <c r="I65" s="34"/>
      <c r="J65" s="34"/>
      <c r="K65" s="34"/>
      <c r="L65" s="34"/>
      <c r="M65" s="30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  <c r="AA65" s="36"/>
      <c r="AB65" s="36"/>
      <c r="AC65" s="36"/>
      <c r="AD65" s="36"/>
      <c r="AE65" s="36"/>
      <c r="AF65" s="36"/>
      <c r="AG65" s="36"/>
      <c r="AH65" s="36"/>
      <c r="AI65" s="36"/>
      <c r="AJ65" s="7"/>
      <c r="AK65" s="7"/>
      <c r="AL65" s="7"/>
      <c r="AM65" s="7"/>
      <c r="AN65" s="7"/>
      <c r="AO65" s="7"/>
      <c r="AP65" s="7"/>
      <c r="AQ65" s="7"/>
      <c r="AR65" s="7"/>
      <c r="AS65" s="7"/>
    </row>
    <row r="66" spans="1:45" ht="19.5" customHeight="1" x14ac:dyDescent="0.25">
      <c r="A66" s="7"/>
      <c r="B66" s="7"/>
      <c r="C66" s="7"/>
      <c r="D66" s="7"/>
      <c r="E66" s="7"/>
      <c r="F66" s="59"/>
      <c r="G66" s="58"/>
      <c r="H66" s="30"/>
      <c r="I66" s="34"/>
      <c r="J66" s="34"/>
      <c r="K66" s="34"/>
      <c r="L66" s="34"/>
      <c r="M66" s="30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  <c r="AA66" s="36"/>
      <c r="AB66" s="36"/>
      <c r="AC66" s="36"/>
      <c r="AD66" s="36"/>
      <c r="AE66" s="36"/>
      <c r="AF66" s="36"/>
      <c r="AG66" s="36"/>
      <c r="AH66" s="36"/>
      <c r="AI66" s="36"/>
      <c r="AJ66" s="7"/>
      <c r="AK66" s="7"/>
      <c r="AL66" s="7"/>
      <c r="AM66" s="7"/>
      <c r="AN66" s="7"/>
      <c r="AO66" s="7"/>
      <c r="AP66" s="7"/>
      <c r="AQ66" s="7"/>
      <c r="AR66" s="7"/>
      <c r="AS66" s="7"/>
    </row>
    <row r="67" spans="1:45" x14ac:dyDescent="0.25">
      <c r="A67" s="7"/>
      <c r="B67" s="7"/>
      <c r="C67" s="7"/>
      <c r="D67" s="7"/>
      <c r="E67" s="7"/>
      <c r="F67" s="36"/>
      <c r="G67" s="36"/>
      <c r="H67" s="30"/>
      <c r="I67" s="30"/>
      <c r="J67" s="30"/>
      <c r="K67" s="30"/>
      <c r="L67" s="30"/>
      <c r="M67" s="30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</row>
    <row r="68" spans="1:45" x14ac:dyDescent="0.25">
      <c r="A68" s="7"/>
      <c r="B68" s="7"/>
      <c r="C68" s="7"/>
      <c r="D68" s="7"/>
      <c r="E68" s="7"/>
      <c r="F68" s="36"/>
      <c r="G68" s="36"/>
      <c r="H68" s="30"/>
      <c r="I68" s="30"/>
      <c r="J68" s="30"/>
      <c r="K68" s="30"/>
      <c r="L68" s="30"/>
      <c r="M68" s="30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</row>
  </sheetData>
  <sheetProtection password="B321" sheet="1" objects="1" scenarios="1" selectLockedCells="1"/>
  <mergeCells count="544">
    <mergeCell ref="AJ34:AJ37"/>
    <mergeCell ref="AJ28:AP28"/>
    <mergeCell ref="AK34:AK37"/>
    <mergeCell ref="AL34:AL37"/>
    <mergeCell ref="AM34:AM37"/>
    <mergeCell ref="AN34:AN37"/>
    <mergeCell ref="AO34:AO37"/>
    <mergeCell ref="AP34:AP37"/>
    <mergeCell ref="AJ42:AP42"/>
    <mergeCell ref="AJ38:AJ41"/>
    <mergeCell ref="AK38:AK41"/>
    <mergeCell ref="AL38:AL41"/>
    <mergeCell ref="AM38:AM41"/>
    <mergeCell ref="AN38:AN41"/>
    <mergeCell ref="AO38:AO41"/>
    <mergeCell ref="AP38:AP41"/>
    <mergeCell ref="AJ30:AJ33"/>
    <mergeCell ref="AK30:AK33"/>
    <mergeCell ref="AL30:AL33"/>
    <mergeCell ref="AM30:AM33"/>
    <mergeCell ref="AN30:AN33"/>
    <mergeCell ref="AO30:AO33"/>
    <mergeCell ref="AP30:AP33"/>
    <mergeCell ref="B2:O2"/>
    <mergeCell ref="B5:C5"/>
    <mergeCell ref="D5:G5"/>
    <mergeCell ref="R3:Y3"/>
    <mergeCell ref="R5:T7"/>
    <mergeCell ref="AB18:AF19"/>
    <mergeCell ref="N23:O25"/>
    <mergeCell ref="R23:T25"/>
    <mergeCell ref="W23:X25"/>
    <mergeCell ref="Q2:Z2"/>
    <mergeCell ref="B12:C12"/>
    <mergeCell ref="B13:C13"/>
    <mergeCell ref="B15:C15"/>
    <mergeCell ref="D12:G12"/>
    <mergeCell ref="D13:G13"/>
    <mergeCell ref="D15:G15"/>
    <mergeCell ref="B14:C14"/>
    <mergeCell ref="D14:G14"/>
    <mergeCell ref="N27:P27"/>
    <mergeCell ref="R27:T27"/>
    <mergeCell ref="W27:AE27"/>
    <mergeCell ref="B4:C4"/>
    <mergeCell ref="D4:G4"/>
    <mergeCell ref="AF27:AH27"/>
    <mergeCell ref="B16:C17"/>
    <mergeCell ref="AK22:AN22"/>
    <mergeCell ref="AI27:AI28"/>
    <mergeCell ref="N9:X18"/>
    <mergeCell ref="B8:C8"/>
    <mergeCell ref="D8:G8"/>
    <mergeCell ref="B9:C9"/>
    <mergeCell ref="D9:G9"/>
    <mergeCell ref="N5:P7"/>
    <mergeCell ref="B11:C11"/>
    <mergeCell ref="D11:G11"/>
    <mergeCell ref="B6:C6"/>
    <mergeCell ref="D6:G6"/>
    <mergeCell ref="B7:C7"/>
    <mergeCell ref="D7:E7"/>
    <mergeCell ref="F7:G7"/>
    <mergeCell ref="B10:C10"/>
    <mergeCell ref="D10:G10"/>
    <mergeCell ref="O29:O30"/>
    <mergeCell ref="P29:P30"/>
    <mergeCell ref="R29:R30"/>
    <mergeCell ref="S29:S30"/>
    <mergeCell ref="T29:T30"/>
    <mergeCell ref="W29:W30"/>
    <mergeCell ref="B29:B30"/>
    <mergeCell ref="C29:C30"/>
    <mergeCell ref="D29:D30"/>
    <mergeCell ref="E29:E30"/>
    <mergeCell ref="F29:F30"/>
    <mergeCell ref="G29:G30"/>
    <mergeCell ref="H29:H30"/>
    <mergeCell ref="I29:I30"/>
    <mergeCell ref="N29:N30"/>
    <mergeCell ref="AD29:AD30"/>
    <mergeCell ref="AE29:AE30"/>
    <mergeCell ref="AF29:AF30"/>
    <mergeCell ref="AG29:AG30"/>
    <mergeCell ref="AH29:AH30"/>
    <mergeCell ref="AI29:AI30"/>
    <mergeCell ref="X29:X30"/>
    <mergeCell ref="Y29:Y30"/>
    <mergeCell ref="AE31:AE32"/>
    <mergeCell ref="Y31:Y32"/>
    <mergeCell ref="Z31:Z32"/>
    <mergeCell ref="AA31:AA32"/>
    <mergeCell ref="AB31:AB32"/>
    <mergeCell ref="AC31:AC32"/>
    <mergeCell ref="Z29:Z30"/>
    <mergeCell ref="AA29:AA30"/>
    <mergeCell ref="AB29:AB30"/>
    <mergeCell ref="AC29:AC30"/>
    <mergeCell ref="S33:S34"/>
    <mergeCell ref="AD31:AD32"/>
    <mergeCell ref="P31:P32"/>
    <mergeCell ref="R31:R32"/>
    <mergeCell ref="S31:S32"/>
    <mergeCell ref="T31:T32"/>
    <mergeCell ref="W31:W32"/>
    <mergeCell ref="X31:X32"/>
    <mergeCell ref="B33:B34"/>
    <mergeCell ref="C33:C34"/>
    <mergeCell ref="D33:D34"/>
    <mergeCell ref="G33:G34"/>
    <mergeCell ref="H33:H34"/>
    <mergeCell ref="E33:E34"/>
    <mergeCell ref="B31:B32"/>
    <mergeCell ref="C31:C32"/>
    <mergeCell ref="D31:D32"/>
    <mergeCell ref="G31:G32"/>
    <mergeCell ref="H31:H32"/>
    <mergeCell ref="I31:I32"/>
    <mergeCell ref="N31:N32"/>
    <mergeCell ref="O31:O32"/>
    <mergeCell ref="Z33:Z34"/>
    <mergeCell ref="AA33:AA34"/>
    <mergeCell ref="B35:B36"/>
    <mergeCell ref="C35:C36"/>
    <mergeCell ref="D35:D36"/>
    <mergeCell ref="AF31:AF32"/>
    <mergeCell ref="AG31:AG32"/>
    <mergeCell ref="AH31:AH32"/>
    <mergeCell ref="AI31:AI32"/>
    <mergeCell ref="H35:H36"/>
    <mergeCell ref="I35:I36"/>
    <mergeCell ref="AB33:AB34"/>
    <mergeCell ref="AC33:AC34"/>
    <mergeCell ref="AD33:AD34"/>
    <mergeCell ref="AE33:AE34"/>
    <mergeCell ref="AF33:AF34"/>
    <mergeCell ref="AG33:AG34"/>
    <mergeCell ref="T33:T34"/>
    <mergeCell ref="W33:W34"/>
    <mergeCell ref="X33:X34"/>
    <mergeCell ref="Y33:Y34"/>
    <mergeCell ref="I33:I34"/>
    <mergeCell ref="N33:N34"/>
    <mergeCell ref="O33:O34"/>
    <mergeCell ref="P33:P34"/>
    <mergeCell ref="R33:R34"/>
    <mergeCell ref="T37:T38"/>
    <mergeCell ref="W37:W38"/>
    <mergeCell ref="W35:W36"/>
    <mergeCell ref="X35:X36"/>
    <mergeCell ref="Y35:Y36"/>
    <mergeCell ref="Z35:Z36"/>
    <mergeCell ref="AA35:AA36"/>
    <mergeCell ref="AB35:AB36"/>
    <mergeCell ref="N35:N36"/>
    <mergeCell ref="O35:O36"/>
    <mergeCell ref="P35:P36"/>
    <mergeCell ref="R35:R36"/>
    <mergeCell ref="S35:S36"/>
    <mergeCell ref="T35:T36"/>
    <mergeCell ref="AH33:AH34"/>
    <mergeCell ref="AG35:AG36"/>
    <mergeCell ref="AH35:AH36"/>
    <mergeCell ref="AI33:AI34"/>
    <mergeCell ref="AC35:AC36"/>
    <mergeCell ref="AD35:AD36"/>
    <mergeCell ref="B37:B38"/>
    <mergeCell ref="C37:C38"/>
    <mergeCell ref="D37:D38"/>
    <mergeCell ref="G37:G38"/>
    <mergeCell ref="H37:H38"/>
    <mergeCell ref="I37:I38"/>
    <mergeCell ref="N37:N38"/>
    <mergeCell ref="AD37:AD38"/>
    <mergeCell ref="X37:X38"/>
    <mergeCell ref="Y37:Y38"/>
    <mergeCell ref="Z37:Z38"/>
    <mergeCell ref="AA37:AA38"/>
    <mergeCell ref="AB37:AB38"/>
    <mergeCell ref="AC37:AC38"/>
    <mergeCell ref="O37:O38"/>
    <mergeCell ref="P37:P38"/>
    <mergeCell ref="R37:R38"/>
    <mergeCell ref="S37:S38"/>
    <mergeCell ref="AF39:AF40"/>
    <mergeCell ref="AI35:AI36"/>
    <mergeCell ref="AE35:AE36"/>
    <mergeCell ref="AF35:AF36"/>
    <mergeCell ref="AE37:AE38"/>
    <mergeCell ref="AF37:AF38"/>
    <mergeCell ref="AG37:AG38"/>
    <mergeCell ref="AH37:AH38"/>
    <mergeCell ref="AI37:AI38"/>
    <mergeCell ref="AG39:AG40"/>
    <mergeCell ref="AH39:AH40"/>
    <mergeCell ref="AI39:AI40"/>
    <mergeCell ref="B39:B40"/>
    <mergeCell ref="C39:C40"/>
    <mergeCell ref="D39:D40"/>
    <mergeCell ref="G39:G40"/>
    <mergeCell ref="H39:H40"/>
    <mergeCell ref="I39:I40"/>
    <mergeCell ref="N39:N40"/>
    <mergeCell ref="O39:O40"/>
    <mergeCell ref="AE39:AE40"/>
    <mergeCell ref="P39:P40"/>
    <mergeCell ref="R39:R40"/>
    <mergeCell ref="S39:S40"/>
    <mergeCell ref="T39:T40"/>
    <mergeCell ref="W39:W40"/>
    <mergeCell ref="X39:X40"/>
    <mergeCell ref="Y39:Y40"/>
    <mergeCell ref="Z39:Z40"/>
    <mergeCell ref="AA39:AA40"/>
    <mergeCell ref="AB39:AB40"/>
    <mergeCell ref="AC39:AC40"/>
    <mergeCell ref="AD39:AD40"/>
    <mergeCell ref="AI43:AI44"/>
    <mergeCell ref="P41:P42"/>
    <mergeCell ref="R41:R42"/>
    <mergeCell ref="S41:S42"/>
    <mergeCell ref="C41:C42"/>
    <mergeCell ref="D41:D42"/>
    <mergeCell ref="G41:G42"/>
    <mergeCell ref="H41:H42"/>
    <mergeCell ref="Z41:Z42"/>
    <mergeCell ref="AF43:AF44"/>
    <mergeCell ref="AG43:AG44"/>
    <mergeCell ref="AH43:AH44"/>
    <mergeCell ref="W43:W44"/>
    <mergeCell ref="X43:X44"/>
    <mergeCell ref="AH41:AH42"/>
    <mergeCell ref="AI41:AI42"/>
    <mergeCell ref="AE41:AE42"/>
    <mergeCell ref="AF41:AF42"/>
    <mergeCell ref="AG41:AG42"/>
    <mergeCell ref="AE43:AE44"/>
    <mergeCell ref="AB43:AB44"/>
    <mergeCell ref="P43:P44"/>
    <mergeCell ref="R43:R44"/>
    <mergeCell ref="S43:S44"/>
    <mergeCell ref="B43:B44"/>
    <mergeCell ref="C43:C44"/>
    <mergeCell ref="D43:D44"/>
    <mergeCell ref="G43:G44"/>
    <mergeCell ref="H43:H44"/>
    <mergeCell ref="I43:I44"/>
    <mergeCell ref="AB41:AB42"/>
    <mergeCell ref="AC41:AC42"/>
    <mergeCell ref="AD41:AD42"/>
    <mergeCell ref="T41:T42"/>
    <mergeCell ref="W41:W42"/>
    <mergeCell ref="X41:X42"/>
    <mergeCell ref="Y41:Y42"/>
    <mergeCell ref="AA41:AA42"/>
    <mergeCell ref="AD43:AD44"/>
    <mergeCell ref="I41:I42"/>
    <mergeCell ref="N41:N42"/>
    <mergeCell ref="O41:O42"/>
    <mergeCell ref="AC43:AC44"/>
    <mergeCell ref="N43:N44"/>
    <mergeCell ref="O43:O44"/>
    <mergeCell ref="Y43:Y44"/>
    <mergeCell ref="Z43:Z44"/>
    <mergeCell ref="AA43:AA44"/>
    <mergeCell ref="T43:T44"/>
    <mergeCell ref="R47:R48"/>
    <mergeCell ref="S47:S48"/>
    <mergeCell ref="T47:T48"/>
    <mergeCell ref="W47:W48"/>
    <mergeCell ref="X47:X48"/>
    <mergeCell ref="Y47:Y48"/>
    <mergeCell ref="Z47:Z48"/>
    <mergeCell ref="AA47:AA48"/>
    <mergeCell ref="Z45:Z46"/>
    <mergeCell ref="AA45:AA46"/>
    <mergeCell ref="R45:R46"/>
    <mergeCell ref="S45:S46"/>
    <mergeCell ref="T45:T46"/>
    <mergeCell ref="W45:W46"/>
    <mergeCell ref="H45:H46"/>
    <mergeCell ref="I45:I46"/>
    <mergeCell ref="N45:N46"/>
    <mergeCell ref="AH45:AH46"/>
    <mergeCell ref="AI45:AI46"/>
    <mergeCell ref="X45:X46"/>
    <mergeCell ref="Y45:Y46"/>
    <mergeCell ref="AE47:AE48"/>
    <mergeCell ref="AF47:AF48"/>
    <mergeCell ref="AG47:AG48"/>
    <mergeCell ref="AH47:AH48"/>
    <mergeCell ref="AI47:AI48"/>
    <mergeCell ref="AB47:AB48"/>
    <mergeCell ref="AD45:AD46"/>
    <mergeCell ref="AE45:AE46"/>
    <mergeCell ref="AF45:AF46"/>
    <mergeCell ref="AG45:AG46"/>
    <mergeCell ref="AB45:AB46"/>
    <mergeCell ref="AC45:AC46"/>
    <mergeCell ref="O45:O46"/>
    <mergeCell ref="P45:P46"/>
    <mergeCell ref="I49:I50"/>
    <mergeCell ref="N49:N50"/>
    <mergeCell ref="AC47:AC48"/>
    <mergeCell ref="AD47:AD48"/>
    <mergeCell ref="O49:O50"/>
    <mergeCell ref="P49:P50"/>
    <mergeCell ref="R49:R50"/>
    <mergeCell ref="S49:S50"/>
    <mergeCell ref="B49:B50"/>
    <mergeCell ref="C49:C50"/>
    <mergeCell ref="D49:D50"/>
    <mergeCell ref="E49:E50"/>
    <mergeCell ref="G49:G50"/>
    <mergeCell ref="H49:H50"/>
    <mergeCell ref="B47:B48"/>
    <mergeCell ref="C47:C48"/>
    <mergeCell ref="D47:D48"/>
    <mergeCell ref="E47:E48"/>
    <mergeCell ref="G47:G48"/>
    <mergeCell ref="H47:H48"/>
    <mergeCell ref="I47:I48"/>
    <mergeCell ref="N47:N48"/>
    <mergeCell ref="O47:O48"/>
    <mergeCell ref="P47:P48"/>
    <mergeCell ref="R51:R52"/>
    <mergeCell ref="S51:S52"/>
    <mergeCell ref="T51:T52"/>
    <mergeCell ref="AH49:AH50"/>
    <mergeCell ref="AI49:AI50"/>
    <mergeCell ref="B51:B52"/>
    <mergeCell ref="C51:C52"/>
    <mergeCell ref="D51:D52"/>
    <mergeCell ref="E51:E52"/>
    <mergeCell ref="G51:G52"/>
    <mergeCell ref="H51:H52"/>
    <mergeCell ref="I51:I52"/>
    <mergeCell ref="AB49:AB50"/>
    <mergeCell ref="AC49:AC50"/>
    <mergeCell ref="AD49:AD50"/>
    <mergeCell ref="AE49:AE50"/>
    <mergeCell ref="AF49:AF50"/>
    <mergeCell ref="AG49:AG50"/>
    <mergeCell ref="T49:T50"/>
    <mergeCell ref="W49:W50"/>
    <mergeCell ref="X49:X50"/>
    <mergeCell ref="Y49:Y50"/>
    <mergeCell ref="Z49:Z50"/>
    <mergeCell ref="AA49:AA50"/>
    <mergeCell ref="AI51:AI52"/>
    <mergeCell ref="B53:B54"/>
    <mergeCell ref="C53:C54"/>
    <mergeCell ref="D53:D54"/>
    <mergeCell ref="E53:E54"/>
    <mergeCell ref="G53:G54"/>
    <mergeCell ref="H53:H54"/>
    <mergeCell ref="I53:I54"/>
    <mergeCell ref="N53:N54"/>
    <mergeCell ref="AC51:AC52"/>
    <mergeCell ref="AD51:AD52"/>
    <mergeCell ref="AE51:AE52"/>
    <mergeCell ref="AF51:AF52"/>
    <mergeCell ref="AG51:AG52"/>
    <mergeCell ref="AH51:AH52"/>
    <mergeCell ref="W51:W52"/>
    <mergeCell ref="X51:X52"/>
    <mergeCell ref="Y51:Y52"/>
    <mergeCell ref="Z51:Z52"/>
    <mergeCell ref="AA51:AA52"/>
    <mergeCell ref="AB51:AB52"/>
    <mergeCell ref="N51:N52"/>
    <mergeCell ref="O51:O52"/>
    <mergeCell ref="P51:P52"/>
    <mergeCell ref="AF53:AF54"/>
    <mergeCell ref="AG53:AG54"/>
    <mergeCell ref="AH53:AH54"/>
    <mergeCell ref="AI53:AI54"/>
    <mergeCell ref="X53:X54"/>
    <mergeCell ref="Y53:Y54"/>
    <mergeCell ref="Z53:Z54"/>
    <mergeCell ref="AA53:AA54"/>
    <mergeCell ref="AB53:AB54"/>
    <mergeCell ref="AC53:AC54"/>
    <mergeCell ref="AE53:AE54"/>
    <mergeCell ref="AD53:AD54"/>
    <mergeCell ref="B55:B56"/>
    <mergeCell ref="C55:C56"/>
    <mergeCell ref="D55:D56"/>
    <mergeCell ref="E55:E56"/>
    <mergeCell ref="G55:G56"/>
    <mergeCell ref="H55:H56"/>
    <mergeCell ref="I55:I56"/>
    <mergeCell ref="N55:N56"/>
    <mergeCell ref="O55:O56"/>
    <mergeCell ref="AG55:AG56"/>
    <mergeCell ref="AH55:AH56"/>
    <mergeCell ref="AI55:AI56"/>
    <mergeCell ref="Y55:Y56"/>
    <mergeCell ref="Z55:Z56"/>
    <mergeCell ref="AA55:AA56"/>
    <mergeCell ref="AB55:AB56"/>
    <mergeCell ref="AC55:AC56"/>
    <mergeCell ref="AD55:AD56"/>
    <mergeCell ref="AI59:AI60"/>
    <mergeCell ref="AD59:AD60"/>
    <mergeCell ref="AE59:AE60"/>
    <mergeCell ref="AF59:AF60"/>
    <mergeCell ref="AG59:AG60"/>
    <mergeCell ref="AH59:AH60"/>
    <mergeCell ref="AB57:AB58"/>
    <mergeCell ref="AC57:AC58"/>
    <mergeCell ref="AC61:AC62"/>
    <mergeCell ref="AB59:AB60"/>
    <mergeCell ref="AF61:AF62"/>
    <mergeCell ref="AG61:AG62"/>
    <mergeCell ref="I57:I58"/>
    <mergeCell ref="N57:N58"/>
    <mergeCell ref="O57:O58"/>
    <mergeCell ref="P57:P58"/>
    <mergeCell ref="R57:R58"/>
    <mergeCell ref="AH57:AH58"/>
    <mergeCell ref="AI57:AI58"/>
    <mergeCell ref="AD57:AD58"/>
    <mergeCell ref="AE57:AE58"/>
    <mergeCell ref="AF57:AF58"/>
    <mergeCell ref="AG57:AG58"/>
    <mergeCell ref="T57:T58"/>
    <mergeCell ref="X57:X58"/>
    <mergeCell ref="Y57:Y58"/>
    <mergeCell ref="B61:B62"/>
    <mergeCell ref="C61:C62"/>
    <mergeCell ref="D61:D62"/>
    <mergeCell ref="E61:E62"/>
    <mergeCell ref="G61:G62"/>
    <mergeCell ref="H61:H62"/>
    <mergeCell ref="I61:I62"/>
    <mergeCell ref="N61:N62"/>
    <mergeCell ref="N59:N60"/>
    <mergeCell ref="O61:O62"/>
    <mergeCell ref="P61:P62"/>
    <mergeCell ref="R61:R62"/>
    <mergeCell ref="S61:S62"/>
    <mergeCell ref="T61:T62"/>
    <mergeCell ref="AE55:AE56"/>
    <mergeCell ref="AF55:AF56"/>
    <mergeCell ref="P55:P56"/>
    <mergeCell ref="R55:R56"/>
    <mergeCell ref="S55:S56"/>
    <mergeCell ref="T55:T56"/>
    <mergeCell ref="W55:W56"/>
    <mergeCell ref="X55:X56"/>
    <mergeCell ref="Z57:Z58"/>
    <mergeCell ref="AA57:AA58"/>
    <mergeCell ref="S57:S58"/>
    <mergeCell ref="W61:W62"/>
    <mergeCell ref="Y59:Y60"/>
    <mergeCell ref="Z59:Z60"/>
    <mergeCell ref="AA59:AA60"/>
    <mergeCell ref="O59:O60"/>
    <mergeCell ref="P59:P60"/>
    <mergeCell ref="R59:R60"/>
    <mergeCell ref="S59:S60"/>
    <mergeCell ref="X63:X64"/>
    <mergeCell ref="AD61:AD62"/>
    <mergeCell ref="AE61:AE62"/>
    <mergeCell ref="AC59:AC60"/>
    <mergeCell ref="W59:W60"/>
    <mergeCell ref="X59:X60"/>
    <mergeCell ref="AH61:AH62"/>
    <mergeCell ref="AI61:AI62"/>
    <mergeCell ref="X61:X62"/>
    <mergeCell ref="Y61:Y62"/>
    <mergeCell ref="AH63:AH64"/>
    <mergeCell ref="AI63:AI64"/>
    <mergeCell ref="Y63:Y64"/>
    <mergeCell ref="Z63:Z64"/>
    <mergeCell ref="AA63:AA64"/>
    <mergeCell ref="AB63:AB64"/>
    <mergeCell ref="AC63:AC64"/>
    <mergeCell ref="AD63:AD64"/>
    <mergeCell ref="AE63:AE64"/>
    <mergeCell ref="AF63:AF64"/>
    <mergeCell ref="AG63:AG64"/>
    <mergeCell ref="Z61:Z62"/>
    <mergeCell ref="AA61:AA62"/>
    <mergeCell ref="AB61:AB62"/>
    <mergeCell ref="P53:P54"/>
    <mergeCell ref="R53:R54"/>
    <mergeCell ref="S53:S54"/>
    <mergeCell ref="T53:T54"/>
    <mergeCell ref="W53:W54"/>
    <mergeCell ref="C63:C64"/>
    <mergeCell ref="D63:D64"/>
    <mergeCell ref="E63:E64"/>
    <mergeCell ref="G63:G64"/>
    <mergeCell ref="H63:H64"/>
    <mergeCell ref="I63:I64"/>
    <mergeCell ref="N63:N64"/>
    <mergeCell ref="O63:O64"/>
    <mergeCell ref="H59:H60"/>
    <mergeCell ref="I59:I60"/>
    <mergeCell ref="O53:O54"/>
    <mergeCell ref="P63:P64"/>
    <mergeCell ref="R63:R64"/>
    <mergeCell ref="S63:S64"/>
    <mergeCell ref="T63:T64"/>
    <mergeCell ref="W63:W64"/>
    <mergeCell ref="W57:W58"/>
    <mergeCell ref="T59:T60"/>
    <mergeCell ref="H57:H58"/>
    <mergeCell ref="G65:G66"/>
    <mergeCell ref="F65:F66"/>
    <mergeCell ref="F63:F64"/>
    <mergeCell ref="E57:E58"/>
    <mergeCell ref="G57:G58"/>
    <mergeCell ref="B18:C18"/>
    <mergeCell ref="D18:G18"/>
    <mergeCell ref="B59:B60"/>
    <mergeCell ref="C59:C60"/>
    <mergeCell ref="D59:D60"/>
    <mergeCell ref="E59:E60"/>
    <mergeCell ref="G59:G60"/>
    <mergeCell ref="B57:B58"/>
    <mergeCell ref="C57:C58"/>
    <mergeCell ref="D57:D58"/>
    <mergeCell ref="B45:B46"/>
    <mergeCell ref="C45:C46"/>
    <mergeCell ref="D45:D46"/>
    <mergeCell ref="E45:E46"/>
    <mergeCell ref="G45:G46"/>
    <mergeCell ref="B41:B42"/>
    <mergeCell ref="F20:G20"/>
    <mergeCell ref="F21:G21"/>
    <mergeCell ref="B63:B64"/>
    <mergeCell ref="E35:E36"/>
    <mergeCell ref="E37:E38"/>
    <mergeCell ref="E43:E44"/>
    <mergeCell ref="E39:E40"/>
    <mergeCell ref="E41:E42"/>
    <mergeCell ref="E24:G25"/>
    <mergeCell ref="E23:G23"/>
    <mergeCell ref="D16:G17"/>
    <mergeCell ref="G35:G36"/>
    <mergeCell ref="E31:E32"/>
  </mergeCells>
  <conditionalFormatting sqref="N29:V62">
    <cfRule type="cellIs" dxfId="41" priority="88" operator="greaterThan">
      <formula>0</formula>
    </cfRule>
  </conditionalFormatting>
  <conditionalFormatting sqref="B27:AE27 B28:V28 AI27:AI28 G29:AI30 K63:AI63 J62:V62 J32:L32 J34:L34 J36:L36 J38:L38 J40:L40 J42:L42 J44:L44 J46:L46 J48:L48 J50:L50 J52:L52 J54:L54 J56:L56 J58:L58 J60:L60 B29:D64 G64:AI64 M31:V61 AF31:AI62 G63:I63 F31:I62">
    <cfRule type="cellIs" dxfId="40" priority="86" operator="equal">
      <formula>"NO APLICA"</formula>
    </cfRule>
    <cfRule type="cellIs" dxfId="39" priority="87" operator="equal">
      <formula>"NO APLICA"</formula>
    </cfRule>
  </conditionalFormatting>
  <conditionalFormatting sqref="W28:AE28">
    <cfRule type="cellIs" dxfId="38" priority="84" operator="equal">
      <formula>"NO APLICA"</formula>
    </cfRule>
    <cfRule type="cellIs" dxfId="37" priority="85" operator="equal">
      <formula>"NO APLICA"</formula>
    </cfRule>
  </conditionalFormatting>
  <conditionalFormatting sqref="AF27 AF28:AH28">
    <cfRule type="cellIs" dxfId="36" priority="82" operator="equal">
      <formula>"NO APLICA"</formula>
    </cfRule>
    <cfRule type="cellIs" dxfId="35" priority="83" operator="equal">
      <formula>"NO APLICA"</formula>
    </cfRule>
  </conditionalFormatting>
  <conditionalFormatting sqref="AI29:AI62">
    <cfRule type="cellIs" dxfId="34" priority="81" operator="equal">
      <formula>"FALTAN DATOS"</formula>
    </cfRule>
  </conditionalFormatting>
  <conditionalFormatting sqref="F29:F30">
    <cfRule type="cellIs" dxfId="33" priority="79" operator="equal">
      <formula>"NO APLICA"</formula>
    </cfRule>
    <cfRule type="cellIs" dxfId="32" priority="80" operator="equal">
      <formula>"NO APLICA"</formula>
    </cfRule>
  </conditionalFormatting>
  <conditionalFormatting sqref="C31:D64">
    <cfRule type="cellIs" dxfId="31" priority="75" operator="equal">
      <formula>"no aplica"</formula>
    </cfRule>
    <cfRule type="cellIs" dxfId="30" priority="76" operator="equal">
      <formula>"no aplica"</formula>
    </cfRule>
    <cfRule type="cellIs" dxfId="29" priority="77" operator="equal">
      <formula>"no aplica"</formula>
    </cfRule>
    <cfRule type="cellIs" dxfId="28" priority="78" operator="equal">
      <formula>"No aplica"</formula>
    </cfRule>
  </conditionalFormatting>
  <conditionalFormatting sqref="F29:T29 J62:T62 J30:T30 J32:L32 J34:L34 J36:L36 J38:L38 J40:L40 J42:L42 J44:L44 J46:L46 J48:L48 J50:L50 J52:L52 J54:L54 J56:L56 M31:T61 J58:L58 J60:L60 F30:I62">
    <cfRule type="cellIs" dxfId="27" priority="74" operator="equal">
      <formula>"no aplica"</formula>
    </cfRule>
  </conditionalFormatting>
  <conditionalFormatting sqref="W29:AI30 AF31:AI62">
    <cfRule type="cellIs" dxfId="26" priority="73" operator="equal">
      <formula>"no aplica"</formula>
    </cfRule>
  </conditionalFormatting>
  <conditionalFormatting sqref="N23:O25">
    <cfRule type="cellIs" dxfId="25" priority="72" operator="equal">
      <formula>"FALTAN DATOS"</formula>
    </cfRule>
  </conditionalFormatting>
  <conditionalFormatting sqref="W23:X25">
    <cfRule type="cellIs" dxfId="24" priority="71" operator="equal">
      <formula>"FALTAN DATOS"</formula>
    </cfRule>
  </conditionalFormatting>
  <conditionalFormatting sqref="AJ46:AK56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29:AP29">
    <cfRule type="cellIs" dxfId="23" priority="52" operator="equal">
      <formula>"s/n"</formula>
    </cfRule>
    <cfRule type="cellIs" dxfId="22" priority="53" operator="equal">
      <formula>"final"</formula>
    </cfRule>
    <cfRule type="cellIs" dxfId="21" priority="64" operator="equal">
      <formula>"Final"</formula>
    </cfRule>
    <cfRule type="cellIs" dxfId="20" priority="65" operator="equal">
      <formula>"s/n"</formula>
    </cfRule>
  </conditionalFormatting>
  <conditionalFormatting sqref="E45:E64">
    <cfRule type="cellIs" dxfId="19" priority="40" operator="equal">
      <formula>"NO APLICA"</formula>
    </cfRule>
    <cfRule type="cellIs" dxfId="18" priority="41" operator="equal">
      <formula>"NO APLICA"</formula>
    </cfRule>
  </conditionalFormatting>
  <conditionalFormatting sqref="E29:E44">
    <cfRule type="cellIs" dxfId="3" priority="38" operator="equal">
      <formula>"NO APLICA"</formula>
    </cfRule>
    <cfRule type="cellIs" dxfId="2" priority="39" operator="equal">
      <formula>"NO APLICA"</formula>
    </cfRule>
  </conditionalFormatting>
  <conditionalFormatting sqref="AC31:AE42 W43:AE62">
    <cfRule type="cellIs" dxfId="17" priority="30" operator="equal">
      <formula>"NO APLICA"</formula>
    </cfRule>
    <cfRule type="cellIs" dxfId="16" priority="31" operator="equal">
      <formula>"NO APLICA"</formula>
    </cfRule>
  </conditionalFormatting>
  <conditionalFormatting sqref="W43:AE62 AC31:AE42">
    <cfRule type="cellIs" dxfId="15" priority="29" operator="equal">
      <formula>"no aplica"</formula>
    </cfRule>
  </conditionalFormatting>
  <conditionalFormatting sqref="W31:AB42">
    <cfRule type="cellIs" dxfId="14" priority="27" operator="equal">
      <formula>"NO APLICA"</formula>
    </cfRule>
    <cfRule type="cellIs" dxfId="13" priority="28" operator="equal">
      <formula>"NO APLICA"</formula>
    </cfRule>
  </conditionalFormatting>
  <conditionalFormatting sqref="F63">
    <cfRule type="cellIs" dxfId="12" priority="25" operator="equal">
      <formula>"NO APLICA"</formula>
    </cfRule>
    <cfRule type="cellIs" dxfId="11" priority="26" operator="equal">
      <formula>"NO APLICA"</formula>
    </cfRule>
  </conditionalFormatting>
  <conditionalFormatting sqref="G63:G64">
    <cfRule type="cellIs" dxfId="10" priority="24" operator="equal">
      <formula>"NO APLICA"</formula>
    </cfRule>
  </conditionalFormatting>
  <conditionalFormatting sqref="G65:G66">
    <cfRule type="cellIs" dxfId="9" priority="22" operator="equal">
      <formula>"NO APLICA"</formula>
    </cfRule>
    <cfRule type="cellIs" dxfId="8" priority="23" operator="equal">
      <formula>"NO APLICA"</formula>
    </cfRule>
  </conditionalFormatting>
  <conditionalFormatting sqref="G65:G66">
    <cfRule type="cellIs" dxfId="7" priority="21" operator="equal">
      <formula>"NO APLICA"</formula>
    </cfRule>
  </conditionalFormatting>
  <conditionalFormatting sqref="F65">
    <cfRule type="cellIs" dxfId="6" priority="19" operator="equal">
      <formula>"NO APLICA"</formula>
    </cfRule>
    <cfRule type="cellIs" dxfId="5" priority="20" operator="equal">
      <formula>"NO APLICA"</formula>
    </cfRule>
  </conditionalFormatting>
  <conditionalFormatting sqref="AJ38:AP38 AJ34:AP34 AJ30:AP30">
    <cfRule type="cellIs" dxfId="4" priority="102" operator="equal">
      <formula>"no aplica"</formula>
    </cfRule>
    <cfRule type="colorScale" priority="1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2">
    <dataValidation allowBlank="1" showInputMessage="1" showErrorMessage="1" promptTitle="Especificar tipo de molinete" sqref="D18:G18"/>
    <dataValidation type="list" allowBlank="1" showInputMessage="1" showErrorMessage="1" sqref="F7:G7">
      <formula1>$W$5:$W$7</formula1>
    </dataValidation>
  </dataValidations>
  <pageMargins left="0.7" right="0.7" top="0.75" bottom="0.75" header="0.3" footer="0.3"/>
  <pageSetup orientation="portrait" horizontalDpi="0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Resumen</vt:lpstr>
      <vt:lpstr>Tipo_molinete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Aldo</dc:creator>
  <cp:lastModifiedBy>Laboratorio PROMMRA</cp:lastModifiedBy>
  <cp:lastPrinted>2015-09-01T18:08:32Z</cp:lastPrinted>
  <dcterms:created xsi:type="dcterms:W3CDTF">2015-03-16T20:03:09Z</dcterms:created>
  <dcterms:modified xsi:type="dcterms:W3CDTF">2018-02-15T16:08:24Z</dcterms:modified>
</cp:coreProperties>
</file>