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O1" authorId="0">
      <text>
        <r>
          <rPr>
            <b val="true"/>
            <sz val="9"/>
            <color rgb="FF000000"/>
            <rFont val="Tahoma"/>
            <family val="0"/>
            <charset val="1"/>
          </rPr>
          <t xml:space="preserve">Makela, Anni Maarit:
</t>
        </r>
        <r>
          <rPr>
            <sz val="9"/>
            <color rgb="FF000000"/>
            <rFont val="Tahoma"/>
            <family val="0"/>
            <charset val="1"/>
          </rPr>
          <t xml:space="preserve">=(delta13C/1000+1)*0.0112372</t>
        </r>
      </text>
    </comment>
    <comment ref="P1" authorId="0">
      <text>
        <r>
          <rPr>
            <b val="true"/>
            <sz val="9"/>
            <color rgb="FF000000"/>
            <rFont val="Tahoma"/>
            <family val="0"/>
            <charset val="1"/>
          </rPr>
          <t xml:space="preserve">Makela, Anni Maarit:
</t>
        </r>
        <r>
          <rPr>
            <sz val="9"/>
            <color rgb="FF000000"/>
            <rFont val="Tahoma"/>
            <family val="0"/>
            <charset val="1"/>
          </rPr>
          <t xml:space="preserve">=R/(R+1)</t>
        </r>
      </text>
    </comment>
    <comment ref="Q1" authorId="0">
      <text>
        <r>
          <rPr>
            <b val="true"/>
            <sz val="9"/>
            <color rgb="FF000000"/>
            <rFont val="Tahoma"/>
            <family val="0"/>
            <charset val="1"/>
          </rPr>
          <t xml:space="preserve">Makela, Anni Maarit:
</t>
        </r>
        <r>
          <rPr>
            <sz val="9"/>
            <color rgb="FF000000"/>
            <rFont val="Tahoma"/>
            <family val="0"/>
            <charset val="1"/>
          </rPr>
          <t xml:space="preserve">=Fsample-Fbackground</t>
        </r>
      </text>
    </comment>
    <comment ref="R1" authorId="0">
      <text>
        <r>
          <rPr>
            <b val="true"/>
            <sz val="9"/>
            <color rgb="FF000000"/>
            <rFont val="Tahoma"/>
            <family val="0"/>
            <charset val="1"/>
          </rPr>
          <t xml:space="preserve">Makela, Anni Maarit:
</t>
        </r>
        <r>
          <rPr>
            <sz val="9"/>
            <color rgb="FF000000"/>
            <rFont val="Tahoma"/>
            <family val="0"/>
            <charset val="1"/>
          </rPr>
          <t xml:space="preserve">=E*DIC (umol/ml)
</t>
        </r>
      </text>
    </comment>
  </commentList>
</comments>
</file>

<file path=xl/sharedStrings.xml><?xml version="1.0" encoding="utf-8"?>
<sst xmlns="http://schemas.openxmlformats.org/spreadsheetml/2006/main" count="33" uniqueCount="33">
  <si>
    <t xml:space="preserve">δ13C (‰)</t>
  </si>
  <si>
    <t xml:space="preserve">±1SD</t>
  </si>
  <si>
    <t xml:space="preserve">Peak height (mV)</t>
  </si>
  <si>
    <t xml:space="preserve">AT% 13C/12C</t>
  </si>
  <si>
    <t xml:space="preserve">Area</t>
  </si>
  <si>
    <t xml:space="preserve">ppm C - DIC ul/ml</t>
  </si>
  <si>
    <t xml:space="preserve">Site</t>
  </si>
  <si>
    <t xml:space="preserve">Core</t>
  </si>
  <si>
    <t xml:space="preserve">Time</t>
  </si>
  <si>
    <t xml:space="preserve">Algal labelling</t>
  </si>
  <si>
    <t xml:space="preserve">Core area (m2)</t>
  </si>
  <si>
    <t xml:space="preserve">Water volume (L)</t>
  </si>
  <si>
    <t xml:space="preserve">Δ13C</t>
  </si>
  <si>
    <t xml:space="preserve">DIC(umol/ml)</t>
  </si>
  <si>
    <t xml:space="preserve">R</t>
  </si>
  <si>
    <t xml:space="preserve">F</t>
  </si>
  <si>
    <t xml:space="preserve">E</t>
  </si>
  <si>
    <t xml:space="preserve">Total DI13C  (umol /ml)</t>
  </si>
  <si>
    <t xml:space="preserve">DI13C (umol/L) </t>
  </si>
  <si>
    <t xml:space="preserve">DIC enrich(umol/L)</t>
  </si>
  <si>
    <t xml:space="preserve">algal DIC (mmol/m2)</t>
  </si>
  <si>
    <t xml:space="preserve">DIC(mg/m2)</t>
  </si>
  <si>
    <t xml:space="preserve">IA1</t>
  </si>
  <si>
    <t xml:space="preserve">IA2</t>
  </si>
  <si>
    <t xml:space="preserve">IA3</t>
  </si>
  <si>
    <t xml:space="preserve">This is the value you want</t>
  </si>
  <si>
    <t xml:space="preserve">So 4.1 mg C m-2</t>
  </si>
  <si>
    <t xml:space="preserve">same as for macrofauna</t>
  </si>
  <si>
    <t xml:space="preserve">You need to calculate F for the control cores and then do this calculation</t>
  </si>
  <si>
    <t xml:space="preserve">Or you can report it as mmol C m2, but I prefer mg</t>
  </si>
  <si>
    <t xml:space="preserve">I am not sure how you get your DIC results. Mine only report area under the slope and ppm C for control samples (known ppm).</t>
  </si>
  <si>
    <t xml:space="preserve">This ppm C you need to calculate using the formula you obtain from your control samples, so linear relationship between area under curve and known ppm. So plot this on excel, and then use the formula to calculate the DIC ul/ml of your samples.</t>
  </si>
  <si>
    <t xml:space="preserve">Let me know if you need help with this step.</t>
  </si>
</sst>
</file>

<file path=xl/styles.xml><?xml version="1.0" encoding="utf-8"?>
<styleSheet xmlns="http://schemas.openxmlformats.org/spreadsheetml/2006/main">
  <numFmts count="6">
    <numFmt numFmtId="164" formatCode="General"/>
    <numFmt numFmtId="165" formatCode="0.0"/>
    <numFmt numFmtId="166" formatCode="0.00"/>
    <numFmt numFmtId="167" formatCode="0"/>
    <numFmt numFmtId="168" formatCode="0.000"/>
    <numFmt numFmtId="169" formatCode="0.0000"/>
  </numFmts>
  <fonts count="14">
    <font>
      <sz val="11"/>
      <color rgb="FF000000"/>
      <name val="Calibri"/>
      <family val="2"/>
      <charset val="1"/>
    </font>
    <font>
      <sz val="10"/>
      <name val="Arial"/>
      <family val="0"/>
    </font>
    <font>
      <sz val="10"/>
      <name val="Arial"/>
      <family val="0"/>
    </font>
    <font>
      <sz val="10"/>
      <name val="Arial"/>
      <family val="0"/>
    </font>
    <font>
      <sz val="10"/>
      <name val="MS Sans Serif"/>
      <family val="2"/>
      <charset val="1"/>
    </font>
    <font>
      <sz val="10"/>
      <color rgb="FF000000"/>
      <name val="Arial"/>
      <family val="2"/>
      <charset val="1"/>
    </font>
    <font>
      <b val="true"/>
      <sz val="11"/>
      <color rgb="FF000000"/>
      <name val="Calibri"/>
      <family val="2"/>
      <charset val="1"/>
    </font>
    <font>
      <b val="true"/>
      <sz val="11"/>
      <name val="Calibri"/>
      <family val="2"/>
      <charset val="1"/>
    </font>
    <font>
      <b val="true"/>
      <sz val="11"/>
      <name val="Arial"/>
      <family val="2"/>
      <charset val="1"/>
    </font>
    <font>
      <b val="true"/>
      <sz val="10"/>
      <name val="Arial"/>
      <family val="2"/>
      <charset val="1"/>
    </font>
    <font>
      <sz val="11"/>
      <name val="Calibri"/>
      <family val="2"/>
      <charset val="1"/>
    </font>
    <font>
      <sz val="10"/>
      <name val="Arial"/>
      <family val="2"/>
    </font>
    <font>
      <b val="true"/>
      <sz val="9"/>
      <color rgb="FF000000"/>
      <name val="Tahoma"/>
      <family val="0"/>
      <charset val="1"/>
    </font>
    <font>
      <sz val="9"/>
      <color rgb="FF000000"/>
      <name val="Tahoma"/>
      <family val="0"/>
      <charset val="1"/>
    </font>
  </fonts>
  <fills count="5">
    <fill>
      <patternFill patternType="none"/>
    </fill>
    <fill>
      <patternFill patternType="gray125"/>
    </fill>
    <fill>
      <patternFill patternType="solid">
        <fgColor rgb="FFFFC000"/>
        <bgColor rgb="FFFF9900"/>
      </patternFill>
    </fill>
    <fill>
      <patternFill patternType="solid">
        <fgColor rgb="FF92D050"/>
        <bgColor rgb="FFC0C0C0"/>
      </patternFill>
    </fill>
    <fill>
      <patternFill patternType="solid">
        <fgColor rgb="FF66CCFF"/>
        <bgColor rgb="FF33CCCC"/>
      </patternFill>
    </fill>
  </fills>
  <borders count="2">
    <border diagonalUp="false" diagonalDown="false">
      <left/>
      <right/>
      <top/>
      <bottom/>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1" xfId="22" applyFont="true" applyBorder="tru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6" fillId="2" borderId="1" xfId="22" applyFont="true" applyBorder="true" applyAlignment="true" applyProtection="false">
      <alignment horizontal="center" vertical="top" textRotation="0" wrapText="false" indent="0" shrinkToFit="false"/>
      <protection locked="true" hidden="false"/>
    </xf>
    <xf numFmtId="164" fontId="6" fillId="0" borderId="0" xfId="21" applyFont="true" applyBorder="false" applyAlignment="true" applyProtection="false">
      <alignment horizontal="center" vertical="bottom" textRotation="0" wrapText="false" indent="0" shrinkToFit="false"/>
      <protection locked="true" hidden="false"/>
    </xf>
    <xf numFmtId="164" fontId="6" fillId="0" borderId="0" xfId="21"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5" fontId="10" fillId="0" borderId="0" xfId="20" applyFont="true" applyBorder="false" applyAlignment="true" applyProtection="false">
      <alignment horizontal="center" vertical="bottom" textRotation="0" wrapText="false" indent="0" shrinkToFit="false"/>
      <protection locked="true" hidden="false"/>
    </xf>
    <xf numFmtId="166" fontId="10" fillId="0" borderId="0" xfId="20" applyFont="true" applyBorder="false" applyAlignment="true" applyProtection="false">
      <alignment horizontal="center" vertical="bottom" textRotation="0" wrapText="false" indent="0" shrinkToFit="false"/>
      <protection locked="true" hidden="false"/>
    </xf>
    <xf numFmtId="167" fontId="10" fillId="0" borderId="0" xfId="20" applyFont="true" applyBorder="false" applyAlignment="true" applyProtection="false">
      <alignment horizontal="center" vertical="bottom" textRotation="0" wrapText="false" indent="0" shrinkToFit="false"/>
      <protection locked="true" hidden="false"/>
    </xf>
    <xf numFmtId="168" fontId="10" fillId="0" borderId="0" xfId="2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9" fontId="0"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9" fontId="10" fillId="0" borderId="0" xfId="20" applyFont="true" applyBorder="false" applyAlignment="true" applyProtection="false">
      <alignment horizontal="center" vertical="bottom" textRotation="0" wrapText="false" indent="0" shrinkToFit="false"/>
      <protection locked="true" hidden="false"/>
    </xf>
    <xf numFmtId="166" fontId="0" fillId="2" borderId="0" xfId="0" applyFont="true" applyBorder="false" applyAlignment="true" applyProtection="false">
      <alignment horizontal="center" vertical="bottom" textRotation="0" wrapText="false" indent="0" shrinkToFit="false"/>
      <protection locked="true" hidden="false"/>
    </xf>
    <xf numFmtId="164" fontId="0" fillId="0" borderId="0" xfId="21"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11" fillId="4" borderId="0" xfId="0" applyFont="true" applyBorder="true" applyAlignment="true" applyProtection="false">
      <alignment horizontal="center"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3" xfId="21" builtinId="53" customBuiltin="true"/>
    <cellStyle name="Normal_summary" xfId="22"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7"/>
  <sheetViews>
    <sheetView windowProtection="false" showFormulas="false" showGridLines="true" showRowColHeaders="true" showZeros="true" rightToLeft="false" tabSelected="true" showOutlineSymbols="true" defaultGridColor="true" view="normal" topLeftCell="D1" colorId="64" zoomScale="55" zoomScaleNormal="55" zoomScalePageLayoutView="100" workbookViewId="0">
      <selection pane="topLeft" activeCell="V6" activeCellId="0" sqref="V6"/>
    </sheetView>
  </sheetViews>
  <sheetFormatPr defaultRowHeight="13.8"/>
  <cols>
    <col collapsed="false" hidden="false" max="1" min="1" style="1" width="11.8061224489796"/>
    <col collapsed="false" hidden="false" max="2" min="2" style="1" width="7.90816326530612"/>
    <col collapsed="false" hidden="false" max="3" min="3" style="1" width="22.7040816326531"/>
    <col collapsed="false" hidden="false" max="4" min="4" style="1" width="18.0102040816327"/>
    <col collapsed="false" hidden="false" max="5" min="5" style="1" width="11.5204081632653"/>
    <col collapsed="false" hidden="false" max="6" min="6" style="1" width="75.6938775510204"/>
    <col collapsed="false" hidden="false" max="7" min="7" style="1" width="6.76530612244898"/>
    <col collapsed="false" hidden="false" max="9" min="8" style="1" width="7.68367346938776"/>
    <col collapsed="false" hidden="false" max="10" min="10" style="1" width="19.265306122449"/>
    <col collapsed="false" hidden="false" max="11" min="11" style="1" width="19.9540816326531"/>
    <col collapsed="false" hidden="false" max="12" min="12" style="1" width="22.2448979591837"/>
    <col collapsed="false" hidden="false" max="13" min="13" style="1" width="26.2602040816327"/>
    <col collapsed="false" hidden="false" max="14" min="14" style="1" width="17.0918367346939"/>
    <col collapsed="false" hidden="false" max="16" min="15" style="1" width="16.0561224489796"/>
    <col collapsed="false" hidden="false" max="17" min="17" style="1" width="76.719387755102"/>
    <col collapsed="false" hidden="false" max="18" min="18" style="1" width="29.25"/>
    <col collapsed="false" hidden="false" max="19" min="19" style="1" width="20.0663265306122"/>
    <col collapsed="false" hidden="false" max="20" min="20" style="1" width="24.765306122449"/>
    <col collapsed="false" hidden="false" max="21" min="21" style="1" width="25.2244897959184"/>
    <col collapsed="false" hidden="false" max="22" min="22" style="1" width="27.2959183673469"/>
    <col collapsed="false" hidden="false" max="1022" min="23" style="1" width="9.74489795918367"/>
    <col collapsed="false" hidden="false" max="1025" min="1023" style="0" width="9.74489795918367"/>
  </cols>
  <sheetData>
    <row r="1" s="7" customFormat="true" ht="13.8" hidden="false" customHeight="false" outlineLevel="0" collapsed="false">
      <c r="A1" s="2" t="s">
        <v>0</v>
      </c>
      <c r="B1" s="2" t="s">
        <v>1</v>
      </c>
      <c r="C1" s="2" t="s">
        <v>2</v>
      </c>
      <c r="D1" s="3" t="s">
        <v>3</v>
      </c>
      <c r="E1" s="2" t="s">
        <v>4</v>
      </c>
      <c r="F1" s="4" t="s">
        <v>5</v>
      </c>
      <c r="G1" s="5" t="s">
        <v>6</v>
      </c>
      <c r="H1" s="5" t="s">
        <v>7</v>
      </c>
      <c r="I1" s="5" t="s">
        <v>8</v>
      </c>
      <c r="J1" s="6" t="s">
        <v>9</v>
      </c>
      <c r="K1" s="6" t="s">
        <v>10</v>
      </c>
      <c r="L1" s="7" t="s">
        <v>11</v>
      </c>
      <c r="M1" s="7" t="s">
        <v>12</v>
      </c>
      <c r="N1" s="7" t="s">
        <v>13</v>
      </c>
      <c r="O1" s="7" t="s">
        <v>14</v>
      </c>
      <c r="P1" s="7" t="s">
        <v>15</v>
      </c>
      <c r="Q1" s="7" t="s">
        <v>16</v>
      </c>
      <c r="R1" s="7" t="s">
        <v>17</v>
      </c>
      <c r="S1" s="7" t="s">
        <v>18</v>
      </c>
      <c r="T1" s="8" t="s">
        <v>19</v>
      </c>
      <c r="U1" s="9" t="s">
        <v>20</v>
      </c>
      <c r="V1" s="10" t="s">
        <v>21</v>
      </c>
      <c r="AMI1" s="0"/>
      <c r="AMJ1" s="0"/>
    </row>
    <row r="2" s="16" customFormat="true" ht="13.8" hidden="false" customHeight="false" outlineLevel="0" collapsed="false">
      <c r="A2" s="11" t="n">
        <v>283.3326</v>
      </c>
      <c r="B2" s="12" t="n">
        <v>0.0997060680199575</v>
      </c>
      <c r="C2" s="13" t="n">
        <v>1345</v>
      </c>
      <c r="D2" s="14" t="n">
        <v>1.4144966</v>
      </c>
      <c r="E2" s="14" t="n">
        <v>6.9834</v>
      </c>
      <c r="F2" s="15" t="n">
        <v>8.743</v>
      </c>
      <c r="G2" s="16" t="n">
        <v>124</v>
      </c>
      <c r="H2" s="16" t="s">
        <v>22</v>
      </c>
      <c r="I2" s="16" t="n">
        <v>1</v>
      </c>
      <c r="J2" s="17" t="n">
        <v>0.6101</v>
      </c>
      <c r="K2" s="18" t="n">
        <v>0.00693977817177985</v>
      </c>
      <c r="L2" s="17" t="n">
        <v>0.735616486208664</v>
      </c>
      <c r="M2" s="19" t="n">
        <v>245.36135</v>
      </c>
      <c r="N2" s="1" t="n">
        <f aca="false">F2/12</f>
        <v>0.728583333333333</v>
      </c>
      <c r="O2" s="1" t="n">
        <f aca="false">(A2/1000+1)*0.0112372</f>
        <v>0.01442106509272</v>
      </c>
      <c r="P2" s="1" t="n">
        <f aca="false">O2/(O2+1)</f>
        <v>0.0142160544461898</v>
      </c>
      <c r="Q2" s="16" t="n">
        <v>0.00268664172356747</v>
      </c>
      <c r="R2" s="1" t="n">
        <f aca="false">Q2*N2</f>
        <v>0.0019574423824292</v>
      </c>
      <c r="S2" s="16" t="n">
        <v>1.9574423824292</v>
      </c>
      <c r="T2" s="1" t="n">
        <f aca="false">S2/J2</f>
        <v>3.20839597185576</v>
      </c>
      <c r="U2" s="1" t="n">
        <f aca="false">T2/1000*L2/K2</f>
        <v>0.34008997301671</v>
      </c>
      <c r="V2" s="20" t="n">
        <f aca="false">U2*12</f>
        <v>4.08107967620053</v>
      </c>
      <c r="AMI2" s="0"/>
      <c r="AMJ2" s="0"/>
    </row>
    <row r="3" customFormat="false" ht="13.8" hidden="false" customHeight="false" outlineLevel="0" collapsed="false">
      <c r="A3" s="11" t="n">
        <v>373.976</v>
      </c>
      <c r="B3" s="12" t="n">
        <v>0.0483735464897986</v>
      </c>
      <c r="C3" s="13" t="n">
        <v>4110.5</v>
      </c>
      <c r="D3" s="21" t="n">
        <v>1.512893</v>
      </c>
      <c r="E3" s="14" t="n">
        <v>20.74425</v>
      </c>
      <c r="F3" s="22" t="n">
        <v>23.742115843699</v>
      </c>
      <c r="G3" s="23" t="n">
        <v>124</v>
      </c>
      <c r="H3" s="23" t="s">
        <v>23</v>
      </c>
      <c r="I3" s="23" t="n">
        <v>1</v>
      </c>
      <c r="J3" s="23" t="n">
        <v>0.6101</v>
      </c>
      <c r="K3" s="18" t="n">
        <v>0.00693977817177985</v>
      </c>
      <c r="L3" s="17" t="n">
        <v>0.603760700944847</v>
      </c>
      <c r="M3" s="19" t="n">
        <v>328.813</v>
      </c>
      <c r="N3" s="1" t="n">
        <f aca="false">F3/12</f>
        <v>1.97850965364158</v>
      </c>
      <c r="O3" s="1" t="n">
        <f aca="false">(A3/1000+1)*0.0112372</f>
        <v>0.0154396431072</v>
      </c>
      <c r="P3" s="1" t="n">
        <f aca="false">O3/(O3+1)</f>
        <v>0.0152048851076519</v>
      </c>
      <c r="Q3" s="16" t="n">
        <v>0.00359651631871249</v>
      </c>
      <c r="R3" s="1" t="n">
        <f aca="false">Q3*N3</f>
        <v>0.00711574225605213</v>
      </c>
      <c r="S3" s="16" t="n">
        <v>7.11574225605213</v>
      </c>
      <c r="T3" s="1" t="n">
        <f aca="false">S3/J3</f>
        <v>11.6632392329981</v>
      </c>
      <c r="U3" s="1" t="n">
        <f aca="false">T3/1000*L3/K3</f>
        <v>1.01470181327083</v>
      </c>
      <c r="V3" s="20" t="n">
        <f aca="false">U3*12</f>
        <v>12.17642175925</v>
      </c>
    </row>
    <row r="4" customFormat="false" ht="13.8" hidden="false" customHeight="false" outlineLevel="0" collapsed="false">
      <c r="A4" s="11" t="n">
        <v>317.94</v>
      </c>
      <c r="B4" s="12" t="n">
        <v>0.0342442209236328</v>
      </c>
      <c r="C4" s="13" t="n">
        <v>3888.75</v>
      </c>
      <c r="D4" s="21" t="n">
        <v>1.452087</v>
      </c>
      <c r="E4" s="14" t="n">
        <v>19.60825</v>
      </c>
      <c r="F4" s="22" t="n">
        <v>22.3148008543787</v>
      </c>
      <c r="G4" s="23" t="n">
        <v>124</v>
      </c>
      <c r="H4" s="23" t="s">
        <v>24</v>
      </c>
      <c r="I4" s="23" t="n">
        <v>1</v>
      </c>
      <c r="J4" s="23" t="n">
        <v>0.6101</v>
      </c>
      <c r="K4" s="18" t="n">
        <v>0.00693977817177985</v>
      </c>
      <c r="L4" s="17" t="n">
        <v>0.749496042552224</v>
      </c>
      <c r="M4" s="19" t="n">
        <v>281.2735</v>
      </c>
      <c r="N4" s="1" t="n">
        <f aca="false">F4/12</f>
        <v>1.85956673786489</v>
      </c>
      <c r="O4" s="1" t="n">
        <f aca="false">(A4/1000+1)*0.0112372</f>
        <v>0.014809955368</v>
      </c>
      <c r="P4" s="1" t="n">
        <f aca="false">O4/(O4+1)</f>
        <v>0.0145938215226017</v>
      </c>
      <c r="Q4" s="16" t="n">
        <v>0.00307873461081758</v>
      </c>
      <c r="R4" s="1" t="n">
        <f aca="false">Q4*N4</f>
        <v>0.00572511247698978</v>
      </c>
      <c r="S4" s="16" t="n">
        <v>5.72511247698978</v>
      </c>
      <c r="T4" s="1" t="n">
        <f aca="false">S4/J4</f>
        <v>9.38389194720501</v>
      </c>
      <c r="U4" s="1" t="n">
        <f aca="false">T4/1000*L4/K4</f>
        <v>1.01346033029814</v>
      </c>
      <c r="V4" s="20" t="n">
        <f aca="false">U4*12</f>
        <v>12.1615239635777</v>
      </c>
    </row>
    <row r="6" customFormat="false" ht="15.8" hidden="false" customHeight="false" outlineLevel="0" collapsed="false">
      <c r="A6" s="24" t="n">
        <v>491.444489900312</v>
      </c>
      <c r="F6" s="25" t="n">
        <v>22.5437180864333</v>
      </c>
      <c r="J6" s="17" t="n">
        <v>0.6101</v>
      </c>
      <c r="K6" s="18" t="n">
        <v>0.00693977817177985</v>
      </c>
      <c r="L6" s="17" t="n">
        <v>0.735616486208664</v>
      </c>
      <c r="M6" s="0"/>
      <c r="N6" s="1" t="n">
        <f aca="false">F6/12</f>
        <v>1.87864317386944</v>
      </c>
      <c r="O6" s="1" t="n">
        <f aca="false">(A6/1000+1)*0.0112372</f>
        <v>0.0167596600219078</v>
      </c>
      <c r="P6" s="1" t="n">
        <f aca="false">O6/(O6+1)</f>
        <v>0.016483403778575</v>
      </c>
      <c r="Q6" s="0" t="n">
        <f aca="false">+P6-P9</f>
        <v>0.00537245834894897</v>
      </c>
      <c r="R6" s="1" t="n">
        <f aca="false">Q6*N6</f>
        <v>0.0100929322041509</v>
      </c>
      <c r="S6" s="1" t="n">
        <f aca="false">+R6*1000</f>
        <v>10.0929322041509</v>
      </c>
      <c r="T6" s="1" t="n">
        <f aca="false">S6/J6</f>
        <v>16.543078518523</v>
      </c>
      <c r="U6" s="1" t="n">
        <f aca="false">T6/1000*L6/K6</f>
        <v>1.75356632296343</v>
      </c>
      <c r="V6" s="20" t="n">
        <f aca="false">U6*12</f>
        <v>21.0427958755612</v>
      </c>
    </row>
    <row r="7" customFormat="false" ht="15.8" hidden="false" customHeight="false" outlineLevel="0" collapsed="false">
      <c r="A7" s="24" t="n">
        <v>768.921380328036</v>
      </c>
      <c r="F7" s="25" t="n">
        <v>27.7337352942279</v>
      </c>
      <c r="J7" s="23" t="n">
        <v>0.6101</v>
      </c>
      <c r="K7" s="18" t="n">
        <v>0.00693977817177985</v>
      </c>
      <c r="L7" s="17" t="n">
        <v>0.603760700944847</v>
      </c>
      <c r="N7" s="1" t="n">
        <f aca="false">F7/12</f>
        <v>2.31114460785232</v>
      </c>
      <c r="O7" s="1" t="n">
        <f aca="false">(A7/1000+1)*0.0112372</f>
        <v>0.0198777233350222</v>
      </c>
      <c r="P7" s="1" t="n">
        <f aca="false">O7/(O7+1)</f>
        <v>0.0194903005333047</v>
      </c>
      <c r="Q7" s="0" t="n">
        <f aca="false">+P7-P10</f>
        <v>0.00837899324098516</v>
      </c>
      <c r="R7" s="1" t="n">
        <f aca="false">Q7*N7</f>
        <v>0.0193650650481339</v>
      </c>
      <c r="S7" s="1" t="n">
        <f aca="false">+R7*1000</f>
        <v>19.3650650481339</v>
      </c>
      <c r="T7" s="1" t="n">
        <f aca="false">S7/J7</f>
        <v>31.7408048649958</v>
      </c>
      <c r="U7" s="1" t="n">
        <f aca="false">T7/1000*L7/K7</f>
        <v>2.76145002325463</v>
      </c>
      <c r="V7" s="20" t="n">
        <f aca="false">U7*12</f>
        <v>33.1374002790556</v>
      </c>
    </row>
    <row r="8" customFormat="false" ht="15.8" hidden="false" customHeight="false" outlineLevel="0" collapsed="false">
      <c r="A8" s="24" t="n">
        <v>806.471034926175</v>
      </c>
      <c r="F8" s="25" t="n">
        <v>25.6047307085596</v>
      </c>
      <c r="J8" s="23" t="n">
        <v>0.6101</v>
      </c>
      <c r="K8" s="18" t="n">
        <v>0.00693977817177985</v>
      </c>
      <c r="L8" s="17" t="n">
        <v>0.749496042552224</v>
      </c>
      <c r="N8" s="1" t="n">
        <f aca="false">F8/12</f>
        <v>2.13372755904663</v>
      </c>
      <c r="O8" s="1" t="n">
        <f aca="false">(A8/1000+1)*0.0112372</f>
        <v>0.0202996763136724</v>
      </c>
      <c r="P8" s="1" t="n">
        <f aca="false">O8/(O8+1)</f>
        <v>0.0198957980531905</v>
      </c>
      <c r="Q8" s="0" t="n">
        <f aca="false">+P8-P11</f>
        <v>0.00878051648182027</v>
      </c>
      <c r="R8" s="1" t="n">
        <f aca="false">Q8*N8</f>
        <v>0.0187352299999231</v>
      </c>
      <c r="S8" s="1" t="n">
        <f aca="false">+R8*1000</f>
        <v>18.7352299999231</v>
      </c>
      <c r="T8" s="1" t="n">
        <f aca="false">S8/J8</f>
        <v>30.7084576297707</v>
      </c>
      <c r="U8" s="1" t="n">
        <f aca="false">T8/1000*L8/K8</f>
        <v>3.31651342401523</v>
      </c>
      <c r="V8" s="20" t="n">
        <f aca="false">U8*12</f>
        <v>39.7981610881828</v>
      </c>
    </row>
    <row r="9" customFormat="false" ht="14.65" hidden="false" customHeight="false" outlineLevel="0" collapsed="false">
      <c r="A9" s="26" t="n">
        <v>-0.125864928368191</v>
      </c>
      <c r="F9" s="27" t="n">
        <v>23.0557648599758</v>
      </c>
      <c r="J9" s="23" t="n">
        <v>0.6101</v>
      </c>
      <c r="K9" s="18" t="n">
        <v>0.00693977817177985</v>
      </c>
      <c r="L9" s="17" t="n">
        <v>0.749496042552224</v>
      </c>
      <c r="N9" s="1" t="n">
        <f aca="false">F9/12</f>
        <v>1.92131373833132</v>
      </c>
      <c r="O9" s="1" t="n">
        <f aca="false">(A9/1000+1)*0.0112372</f>
        <v>0.0112357856306269</v>
      </c>
      <c r="P9" s="1" t="n">
        <f aca="false">O9/(O9+1)</f>
        <v>0.0111109454296261</v>
      </c>
      <c r="Q9" s="0"/>
      <c r="V9" s="0"/>
    </row>
    <row r="10" customFormat="false" ht="14.65" hidden="false" customHeight="false" outlineLevel="0" collapsed="false">
      <c r="A10" s="26" t="n">
        <v>-0.092935005005631</v>
      </c>
      <c r="F10" s="27" t="n">
        <v>23.5484405589609</v>
      </c>
      <c r="J10" s="23" t="n">
        <v>0.6101</v>
      </c>
      <c r="K10" s="18" t="n">
        <v>0.00693977817177985</v>
      </c>
      <c r="L10" s="17" t="n">
        <v>0.749496042552224</v>
      </c>
      <c r="M10" s="0"/>
      <c r="N10" s="1" t="n">
        <f aca="false">F10/12</f>
        <v>1.96237004658008</v>
      </c>
      <c r="O10" s="1" t="n">
        <f aca="false">(A10/1000+1)*0.0112372</f>
        <v>0.0112361556707618</v>
      </c>
      <c r="P10" s="1" t="n">
        <f aca="false">O10/(O10+1)</f>
        <v>0.0111113072923196</v>
      </c>
    </row>
    <row r="11" customFormat="false" ht="14.65" hidden="false" customHeight="false" outlineLevel="0" collapsed="false">
      <c r="A11" s="26" t="n">
        <v>0.26873056806005</v>
      </c>
      <c r="E11" s="0"/>
      <c r="F11" s="27" t="n">
        <v>28.6624688786242</v>
      </c>
      <c r="J11" s="23" t="n">
        <v>0.6101</v>
      </c>
      <c r="K11" s="18" t="n">
        <v>0.00693977817177985</v>
      </c>
      <c r="L11" s="17" t="n">
        <v>0.749496042552224</v>
      </c>
      <c r="N11" s="1" t="n">
        <f aca="false">F11/12</f>
        <v>2.38853907321868</v>
      </c>
      <c r="O11" s="1" t="n">
        <f aca="false">(A11/1000+1)*0.0112372</f>
        <v>0.0112402197791394</v>
      </c>
      <c r="P11" s="1" t="n">
        <f aca="false">O11/(O11+1)</f>
        <v>0.0111152815713702</v>
      </c>
      <c r="V11" s="20" t="s">
        <v>25</v>
      </c>
    </row>
    <row r="12" customFormat="false" ht="15" hidden="false" customHeight="true" outlineLevel="0" collapsed="false">
      <c r="F12" s="0"/>
      <c r="V12" s="1" t="s">
        <v>26</v>
      </c>
    </row>
    <row r="13" customFormat="false" ht="13.8" hidden="false" customHeight="false" outlineLevel="0" collapsed="false">
      <c r="F13" s="0"/>
      <c r="M13" s="1" t="s">
        <v>27</v>
      </c>
      <c r="Q13" s="1" t="s">
        <v>28</v>
      </c>
      <c r="V13" s="1" t="s">
        <v>29</v>
      </c>
    </row>
    <row r="15" customFormat="false" ht="13.8" hidden="false" customHeight="false" outlineLevel="0" collapsed="false">
      <c r="F15" s="15" t="s">
        <v>30</v>
      </c>
    </row>
    <row r="16" customFormat="false" ht="13.8" hidden="false" customHeight="false" outlineLevel="0" collapsed="false">
      <c r="F16" s="15" t="s">
        <v>31</v>
      </c>
    </row>
    <row r="17" customFormat="false" ht="13.8" hidden="false" customHeight="false" outlineLevel="0" collapsed="false">
      <c r="F17" s="15" t="s">
        <v>32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TotalTime>
  <Application>LibreOffice/5.2.3.3$MacOSX_X86_64 LibreOffice_project/d54a8868f08a7b39642414cf2c8ef2f228f780cf</Application>
  <Company>University of Aberdeen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2017-04-03T10:47:13Z</dcterms:created>
  <dc:creator>Makela, Anni Maarit</dc:creator>
  <dc:description/>
  <dc:language>en-CA</dc:language>
  <cp:lastModifiedBy>Gonzalo Bravo</cp:lastModifiedBy>
  <dcterms:modified xsi:type="dcterms:W3CDTF">2017-05-05T10:14:13Z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University of Aberdeen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