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IOS\Dropbox\RA position\"/>
    </mc:Choice>
  </mc:AlternateContent>
  <bookViews>
    <workbookView xWindow="0" yWindow="0" windowWidth="20490" windowHeight="7155" activeTab="1"/>
  </bookViews>
  <sheets>
    <sheet name="Experiment - oxygen level" sheetId="1" r:id="rId1"/>
    <sheet name="Experiment - nutrients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AD4" i="2" l="1"/>
  <c r="AC4" i="2"/>
  <c r="AB4" i="2"/>
  <c r="U124" i="3" l="1"/>
  <c r="U123" i="3"/>
  <c r="U122" i="3"/>
  <c r="N123" i="3"/>
  <c r="H124" i="3"/>
  <c r="H122" i="3"/>
  <c r="H104" i="3"/>
  <c r="T118" i="3"/>
  <c r="N116" i="3"/>
  <c r="H117" i="3"/>
  <c r="U112" i="3"/>
  <c r="U110" i="3"/>
  <c r="N111" i="3"/>
  <c r="H110" i="3"/>
  <c r="U104" i="3"/>
  <c r="N106" i="3"/>
  <c r="T124" i="3"/>
  <c r="O124" i="3"/>
  <c r="N124" i="3"/>
  <c r="I124" i="3"/>
  <c r="T123" i="3"/>
  <c r="O123" i="3"/>
  <c r="I123" i="3"/>
  <c r="H123" i="3"/>
  <c r="T122" i="3"/>
  <c r="O122" i="3"/>
  <c r="N122" i="3"/>
  <c r="I122" i="3"/>
  <c r="U118" i="3"/>
  <c r="O118" i="3"/>
  <c r="N118" i="3"/>
  <c r="I118" i="3"/>
  <c r="H118" i="3"/>
  <c r="U117" i="3"/>
  <c r="T117" i="3"/>
  <c r="O117" i="3"/>
  <c r="N117" i="3"/>
  <c r="I117" i="3"/>
  <c r="U116" i="3"/>
  <c r="T116" i="3"/>
  <c r="O116" i="3"/>
  <c r="I116" i="3"/>
  <c r="H116" i="3"/>
  <c r="T112" i="3"/>
  <c r="O112" i="3"/>
  <c r="N112" i="3"/>
  <c r="I112" i="3"/>
  <c r="H112" i="3"/>
  <c r="U111" i="3"/>
  <c r="T111" i="3"/>
  <c r="O111" i="3"/>
  <c r="I111" i="3"/>
  <c r="H111" i="3"/>
  <c r="T110" i="3"/>
  <c r="O110" i="3"/>
  <c r="N110" i="3"/>
  <c r="I110" i="3"/>
  <c r="U106" i="3"/>
  <c r="T106" i="3"/>
  <c r="O106" i="3"/>
  <c r="I106" i="3"/>
  <c r="H106" i="3"/>
  <c r="U105" i="3"/>
  <c r="T105" i="3"/>
  <c r="O105" i="3"/>
  <c r="N105" i="3"/>
  <c r="I105" i="3"/>
  <c r="H105" i="3"/>
  <c r="T104" i="3"/>
  <c r="O104" i="3"/>
  <c r="N104" i="3"/>
  <c r="I104" i="3"/>
  <c r="U74" i="3"/>
  <c r="T74" i="3"/>
  <c r="O74" i="3"/>
  <c r="N74" i="3"/>
  <c r="I74" i="3"/>
  <c r="H74" i="3"/>
  <c r="U73" i="3"/>
  <c r="T73" i="3"/>
  <c r="O73" i="3"/>
  <c r="N73" i="3"/>
  <c r="I73" i="3"/>
  <c r="H73" i="3"/>
  <c r="U72" i="3"/>
  <c r="T72" i="3"/>
  <c r="O72" i="3"/>
  <c r="N72" i="3"/>
  <c r="I72" i="3"/>
  <c r="H72" i="3"/>
  <c r="O67" i="3"/>
  <c r="U68" i="3"/>
  <c r="T68" i="3"/>
  <c r="O68" i="3"/>
  <c r="N68" i="3"/>
  <c r="I68" i="3"/>
  <c r="H68" i="3"/>
  <c r="U67" i="3"/>
  <c r="T67" i="3"/>
  <c r="N67" i="3"/>
  <c r="I67" i="3"/>
  <c r="H67" i="3"/>
  <c r="U66" i="3"/>
  <c r="T66" i="3"/>
  <c r="O66" i="3"/>
  <c r="N66" i="3"/>
  <c r="I66" i="3"/>
  <c r="H66" i="3"/>
  <c r="H60" i="3"/>
  <c r="U62" i="3"/>
  <c r="T62" i="3"/>
  <c r="O62" i="3"/>
  <c r="N62" i="3"/>
  <c r="I62" i="3"/>
  <c r="H62" i="3"/>
  <c r="U61" i="3"/>
  <c r="T61" i="3"/>
  <c r="O61" i="3"/>
  <c r="N61" i="3"/>
  <c r="I61" i="3"/>
  <c r="H61" i="3"/>
  <c r="U60" i="3"/>
  <c r="T60" i="3"/>
  <c r="O60" i="3"/>
  <c r="N60" i="3"/>
  <c r="I60" i="3"/>
  <c r="U56" i="3"/>
  <c r="H55" i="3"/>
  <c r="H54" i="3"/>
  <c r="T56" i="3"/>
  <c r="O56" i="3"/>
  <c r="N56" i="3"/>
  <c r="I56" i="3"/>
  <c r="H56" i="3"/>
  <c r="U55" i="3"/>
  <c r="T55" i="3"/>
  <c r="O55" i="3"/>
  <c r="N55" i="3"/>
  <c r="I55" i="3"/>
  <c r="U54" i="3"/>
  <c r="T54" i="3"/>
  <c r="O54" i="3"/>
  <c r="N54" i="3"/>
  <c r="I54" i="3"/>
  <c r="U24" i="3" l="1"/>
  <c r="T24" i="3"/>
  <c r="U23" i="3"/>
  <c r="T23" i="3"/>
  <c r="U22" i="3"/>
  <c r="T22" i="3"/>
  <c r="O24" i="3"/>
  <c r="N24" i="3"/>
  <c r="O23" i="3"/>
  <c r="N23" i="3"/>
  <c r="O22" i="3"/>
  <c r="N22" i="3"/>
  <c r="I24" i="3"/>
  <c r="H24" i="3"/>
  <c r="I23" i="3"/>
  <c r="H23" i="3"/>
  <c r="I22" i="3"/>
  <c r="H22" i="3"/>
  <c r="U18" i="3"/>
  <c r="T18" i="3"/>
  <c r="U17" i="3"/>
  <c r="T17" i="3"/>
  <c r="U16" i="3"/>
  <c r="T16" i="3"/>
  <c r="O18" i="3"/>
  <c r="N18" i="3"/>
  <c r="O17" i="3"/>
  <c r="N17" i="3"/>
  <c r="O16" i="3"/>
  <c r="N16" i="3"/>
  <c r="I18" i="3"/>
  <c r="H18" i="3"/>
  <c r="I17" i="3"/>
  <c r="H17" i="3"/>
  <c r="I16" i="3"/>
  <c r="H16" i="3"/>
  <c r="I12" i="3"/>
  <c r="I5" i="3"/>
  <c r="H5" i="3"/>
  <c r="U12" i="3"/>
  <c r="T12" i="3"/>
  <c r="U11" i="3"/>
  <c r="T11" i="3"/>
  <c r="U10" i="3"/>
  <c r="T10" i="3"/>
  <c r="O12" i="3"/>
  <c r="N12" i="3"/>
  <c r="O11" i="3"/>
  <c r="N11" i="3"/>
  <c r="O10" i="3"/>
  <c r="N10" i="3"/>
  <c r="H12" i="3"/>
  <c r="I11" i="3"/>
  <c r="H11" i="3"/>
  <c r="H6" i="3"/>
  <c r="I10" i="3"/>
  <c r="H10" i="3"/>
  <c r="T5" i="3"/>
  <c r="T4" i="3"/>
  <c r="O6" i="3"/>
  <c r="U6" i="3" l="1"/>
  <c r="T6" i="3"/>
  <c r="U5" i="3"/>
  <c r="U4" i="3"/>
  <c r="N6" i="3"/>
  <c r="O5" i="3"/>
  <c r="N5" i="3"/>
  <c r="O4" i="3"/>
  <c r="N4" i="3"/>
  <c r="I6" i="3"/>
  <c r="I4" i="3"/>
  <c r="H4" i="3"/>
  <c r="AA4" i="2" l="1"/>
  <c r="U142" i="2" l="1"/>
  <c r="AC142" i="2"/>
  <c r="T142" i="2"/>
  <c r="AD142" i="2"/>
  <c r="S142" i="2"/>
  <c r="AB142" i="2"/>
  <c r="R142" i="2"/>
  <c r="AA142" i="2"/>
  <c r="U141" i="2"/>
  <c r="AC141" i="2"/>
  <c r="T141" i="2"/>
  <c r="AD141" i="2"/>
  <c r="S141" i="2"/>
  <c r="AB141" i="2"/>
  <c r="R141" i="2"/>
  <c r="AA141" i="2"/>
  <c r="U140" i="2"/>
  <c r="AC140" i="2"/>
  <c r="T140" i="2"/>
  <c r="AD140" i="2"/>
  <c r="S140" i="2"/>
  <c r="AB140" i="2"/>
  <c r="R140" i="2"/>
  <c r="AA140" i="2"/>
  <c r="U139" i="2"/>
  <c r="AC139" i="2"/>
  <c r="T139" i="2"/>
  <c r="AD139" i="2"/>
  <c r="S139" i="2"/>
  <c r="AB139" i="2"/>
  <c r="R139" i="2"/>
  <c r="AA139" i="2"/>
  <c r="U138" i="2"/>
  <c r="AC138" i="2"/>
  <c r="T138" i="2"/>
  <c r="AD138" i="2"/>
  <c r="S138" i="2"/>
  <c r="AB138" i="2"/>
  <c r="R138" i="2"/>
  <c r="AA138" i="2"/>
  <c r="U137" i="2"/>
  <c r="AC137" i="2"/>
  <c r="T137" i="2"/>
  <c r="AD137" i="2"/>
  <c r="S137" i="2"/>
  <c r="AB137" i="2"/>
  <c r="R137" i="2"/>
  <c r="AA137" i="2"/>
  <c r="U136" i="2"/>
  <c r="AC136" i="2"/>
  <c r="T136" i="2"/>
  <c r="AD136" i="2"/>
  <c r="S136" i="2"/>
  <c r="AB136" i="2"/>
  <c r="R136" i="2"/>
  <c r="AA136" i="2"/>
  <c r="U135" i="2"/>
  <c r="AC135" i="2"/>
  <c r="T135" i="2"/>
  <c r="AD135" i="2"/>
  <c r="S135" i="2"/>
  <c r="AB135" i="2"/>
  <c r="R135" i="2"/>
  <c r="AA135" i="2"/>
  <c r="U134" i="2"/>
  <c r="AC134" i="2"/>
  <c r="T134" i="2"/>
  <c r="AD134" i="2"/>
  <c r="S134" i="2"/>
  <c r="AB134" i="2"/>
  <c r="R134" i="2"/>
  <c r="AA134" i="2"/>
  <c r="T133" i="2"/>
  <c r="AD133" i="2"/>
  <c r="U133" i="2"/>
  <c r="AC133" i="2"/>
  <c r="S133" i="2"/>
  <c r="AB133" i="2"/>
  <c r="R133" i="2"/>
  <c r="AA133" i="2"/>
  <c r="U132" i="2"/>
  <c r="AC132" i="2"/>
  <c r="T132" i="2"/>
  <c r="AD132" i="2"/>
  <c r="S132" i="2"/>
  <c r="AB132" i="2"/>
  <c r="R132" i="2"/>
  <c r="AA132" i="2"/>
  <c r="U131" i="2"/>
  <c r="AC131" i="2"/>
  <c r="T131" i="2"/>
  <c r="AD131" i="2"/>
  <c r="S131" i="2"/>
  <c r="AB131" i="2"/>
  <c r="R131" i="2"/>
  <c r="AA131" i="2"/>
  <c r="U130" i="2"/>
  <c r="AC130" i="2"/>
  <c r="T130" i="2"/>
  <c r="AD130" i="2"/>
  <c r="S130" i="2"/>
  <c r="AB130" i="2"/>
  <c r="R130" i="2"/>
  <c r="AA130" i="2"/>
  <c r="U129" i="2"/>
  <c r="AC129" i="2"/>
  <c r="T129" i="2"/>
  <c r="AD129" i="2"/>
  <c r="S129" i="2"/>
  <c r="AB129" i="2"/>
  <c r="R129" i="2"/>
  <c r="AA129" i="2"/>
  <c r="U128" i="2"/>
  <c r="AC128" i="2"/>
  <c r="T128" i="2"/>
  <c r="AD128" i="2"/>
  <c r="S128" i="2"/>
  <c r="AB128" i="2"/>
  <c r="R128" i="2"/>
  <c r="AA128" i="2"/>
  <c r="U127" i="2"/>
  <c r="AC127" i="2"/>
  <c r="T127" i="2"/>
  <c r="AD127" i="2"/>
  <c r="S127" i="2"/>
  <c r="AB127" i="2"/>
  <c r="R127" i="2"/>
  <c r="AA127" i="2"/>
  <c r="U126" i="2"/>
  <c r="AC126" i="2"/>
  <c r="T126" i="2"/>
  <c r="AD126" i="2"/>
  <c r="S126" i="2"/>
  <c r="AB126" i="2"/>
  <c r="R126" i="2"/>
  <c r="AA126" i="2"/>
  <c r="U125" i="2"/>
  <c r="AC125" i="2"/>
  <c r="T125" i="2"/>
  <c r="AD125" i="2"/>
  <c r="S125" i="2"/>
  <c r="AB125" i="2"/>
  <c r="R125" i="2"/>
  <c r="AA125" i="2"/>
  <c r="U124" i="2"/>
  <c r="AC124" i="2"/>
  <c r="T124" i="2"/>
  <c r="AD124" i="2"/>
  <c r="S124" i="2"/>
  <c r="AB124" i="2"/>
  <c r="R124" i="2"/>
  <c r="AA124" i="2"/>
  <c r="U123" i="2"/>
  <c r="AC123" i="2"/>
  <c r="T123" i="2"/>
  <c r="AD123" i="2"/>
  <c r="S123" i="2"/>
  <c r="AB123" i="2"/>
  <c r="R123" i="2"/>
  <c r="AA123" i="2"/>
  <c r="T122" i="2"/>
  <c r="AD122" i="2"/>
  <c r="U122" i="2"/>
  <c r="AC122" i="2"/>
  <c r="S122" i="2"/>
  <c r="AB122" i="2"/>
  <c r="R122" i="2"/>
  <c r="AA122" i="2"/>
  <c r="U121" i="2"/>
  <c r="AC121" i="2"/>
  <c r="T121" i="2"/>
  <c r="AD121" i="2"/>
  <c r="S121" i="2"/>
  <c r="AB121" i="2"/>
  <c r="R121" i="2"/>
  <c r="AA121" i="2"/>
  <c r="U120" i="2"/>
  <c r="AC120" i="2"/>
  <c r="T120" i="2"/>
  <c r="AD120" i="2"/>
  <c r="S120" i="2"/>
  <c r="AB120" i="2"/>
  <c r="R120" i="2"/>
  <c r="AA120" i="2"/>
  <c r="U119" i="2"/>
  <c r="AC119" i="2"/>
  <c r="T119" i="2"/>
  <c r="AD119" i="2"/>
  <c r="S119" i="2"/>
  <c r="AB119" i="2"/>
  <c r="R119" i="2"/>
  <c r="AA119" i="2"/>
  <c r="U118" i="2"/>
  <c r="AC118" i="2"/>
  <c r="T118" i="2"/>
  <c r="AD118" i="2"/>
  <c r="S118" i="2"/>
  <c r="AB118" i="2"/>
  <c r="R118" i="2"/>
  <c r="AA118" i="2"/>
  <c r="U117" i="2"/>
  <c r="AC117" i="2"/>
  <c r="T117" i="2"/>
  <c r="AD117" i="2"/>
  <c r="S117" i="2"/>
  <c r="AB117" i="2"/>
  <c r="R117" i="2"/>
  <c r="AA117" i="2"/>
  <c r="U116" i="2"/>
  <c r="AC116" i="2"/>
  <c r="T116" i="2"/>
  <c r="AD116" i="2"/>
  <c r="S116" i="2"/>
  <c r="AB116" i="2"/>
  <c r="R116" i="2"/>
  <c r="AA116" i="2"/>
  <c r="U115" i="2"/>
  <c r="AC115" i="2"/>
  <c r="T115" i="2"/>
  <c r="AD115" i="2"/>
  <c r="S115" i="2"/>
  <c r="AB115" i="2"/>
  <c r="R115" i="2"/>
  <c r="AA115" i="2"/>
  <c r="U114" i="2"/>
  <c r="AC114" i="2"/>
  <c r="T114" i="2"/>
  <c r="AD114" i="2"/>
  <c r="S114" i="2"/>
  <c r="AB114" i="2"/>
  <c r="R114" i="2"/>
  <c r="AA114" i="2"/>
  <c r="U113" i="2"/>
  <c r="AC113" i="2"/>
  <c r="T113" i="2"/>
  <c r="AD113" i="2"/>
  <c r="S113" i="2"/>
  <c r="AB113" i="2"/>
  <c r="R113" i="2"/>
  <c r="AA113" i="2"/>
  <c r="U112" i="2"/>
  <c r="AC112" i="2"/>
  <c r="T112" i="2"/>
  <c r="AD112" i="2"/>
  <c r="S112" i="2"/>
  <c r="AB112" i="2"/>
  <c r="R112" i="2"/>
  <c r="AA112" i="2"/>
  <c r="U111" i="2"/>
  <c r="AC111" i="2"/>
  <c r="T111" i="2"/>
  <c r="AD111" i="2"/>
  <c r="S111" i="2"/>
  <c r="AB111" i="2"/>
  <c r="R111" i="2"/>
  <c r="AA111" i="2"/>
  <c r="U110" i="2"/>
  <c r="AC110" i="2"/>
  <c r="T110" i="2"/>
  <c r="AD110" i="2"/>
  <c r="S110" i="2"/>
  <c r="AB110" i="2"/>
  <c r="R110" i="2"/>
  <c r="AA110" i="2"/>
  <c r="U109" i="2"/>
  <c r="AC109" i="2"/>
  <c r="T109" i="2"/>
  <c r="AD109" i="2"/>
  <c r="S109" i="2"/>
  <c r="AB109" i="2"/>
  <c r="R109" i="2"/>
  <c r="AA109" i="2"/>
  <c r="U108" i="2"/>
  <c r="AC108" i="2"/>
  <c r="T108" i="2"/>
  <c r="AD108" i="2"/>
  <c r="S108" i="2"/>
  <c r="AB108" i="2"/>
  <c r="R108" i="2"/>
  <c r="AA108" i="2"/>
  <c r="U107" i="2"/>
  <c r="AC107" i="2"/>
  <c r="T107" i="2"/>
  <c r="AD107" i="2"/>
  <c r="S107" i="2"/>
  <c r="AB107" i="2"/>
  <c r="R107" i="2"/>
  <c r="AA107" i="2"/>
  <c r="U106" i="2"/>
  <c r="AC106" i="2"/>
  <c r="T106" i="2"/>
  <c r="AD106" i="2"/>
  <c r="S106" i="2"/>
  <c r="AB106" i="2"/>
  <c r="R106" i="2"/>
  <c r="AA106" i="2"/>
  <c r="U105" i="2"/>
  <c r="AC105" i="2"/>
  <c r="T105" i="2"/>
  <c r="AD105" i="2"/>
  <c r="S105" i="2"/>
  <c r="AB105" i="2"/>
  <c r="R105" i="2"/>
  <c r="AA105" i="2"/>
  <c r="U104" i="2"/>
  <c r="AC104" i="2"/>
  <c r="T104" i="2"/>
  <c r="AD104" i="2"/>
  <c r="S104" i="2"/>
  <c r="AB104" i="2"/>
  <c r="R104" i="2"/>
  <c r="AA104" i="2"/>
  <c r="U103" i="2"/>
  <c r="AC103" i="2"/>
  <c r="T103" i="2"/>
  <c r="AD103" i="2"/>
  <c r="S103" i="2"/>
  <c r="AB103" i="2"/>
  <c r="R103" i="2"/>
  <c r="AA103" i="2"/>
  <c r="U102" i="2"/>
  <c r="AC102" i="2"/>
  <c r="T102" i="2"/>
  <c r="AD102" i="2"/>
  <c r="S102" i="2"/>
  <c r="AB102" i="2"/>
  <c r="R102" i="2"/>
  <c r="AA102" i="2"/>
  <c r="U101" i="2"/>
  <c r="AC101" i="2"/>
  <c r="T101" i="2"/>
  <c r="AD101" i="2"/>
  <c r="S101" i="2"/>
  <c r="AB101" i="2"/>
  <c r="R101" i="2"/>
  <c r="AA101" i="2"/>
  <c r="U100" i="2"/>
  <c r="AC100" i="2"/>
  <c r="T100" i="2"/>
  <c r="AD100" i="2"/>
  <c r="S100" i="2"/>
  <c r="AB100" i="2"/>
  <c r="R100" i="2"/>
  <c r="AA100" i="2"/>
  <c r="U99" i="2"/>
  <c r="AC99" i="2"/>
  <c r="T99" i="2"/>
  <c r="AD99" i="2"/>
  <c r="S99" i="2"/>
  <c r="AB99" i="2"/>
  <c r="R99" i="2"/>
  <c r="AA99" i="2"/>
  <c r="U98" i="2"/>
  <c r="AC98" i="2"/>
  <c r="T98" i="2"/>
  <c r="AD98" i="2"/>
  <c r="S98" i="2"/>
  <c r="AB98" i="2"/>
  <c r="R98" i="2"/>
  <c r="AA98" i="2"/>
  <c r="U96" i="2"/>
  <c r="AC96" i="2"/>
  <c r="T96" i="2"/>
  <c r="AD96" i="2"/>
  <c r="S96" i="2"/>
  <c r="AB96" i="2"/>
  <c r="R96" i="2"/>
  <c r="AA96" i="2"/>
  <c r="U95" i="2"/>
  <c r="AC95" i="2"/>
  <c r="T95" i="2"/>
  <c r="AD95" i="2"/>
  <c r="S95" i="2"/>
  <c r="AB95" i="2"/>
  <c r="R95" i="2"/>
  <c r="AA95" i="2"/>
  <c r="U94" i="2"/>
  <c r="AC94" i="2"/>
  <c r="T94" i="2"/>
  <c r="AD94" i="2"/>
  <c r="S94" i="2"/>
  <c r="AB94" i="2"/>
  <c r="R94" i="2"/>
  <c r="AA94" i="2"/>
  <c r="U93" i="2"/>
  <c r="AC93" i="2"/>
  <c r="T93" i="2"/>
  <c r="AD93" i="2"/>
  <c r="S93" i="2"/>
  <c r="AB93" i="2"/>
  <c r="R93" i="2"/>
  <c r="AA93" i="2"/>
  <c r="S92" i="2"/>
  <c r="AB92" i="2"/>
  <c r="U92" i="2"/>
  <c r="AC92" i="2"/>
  <c r="T92" i="2"/>
  <c r="AD92" i="2"/>
  <c r="R92" i="2"/>
  <c r="AA92" i="2"/>
  <c r="U91" i="2"/>
  <c r="AC91" i="2"/>
  <c r="T91" i="2"/>
  <c r="AD91" i="2"/>
  <c r="S91" i="2"/>
  <c r="AB91" i="2"/>
  <c r="R91" i="2"/>
  <c r="AA91" i="2"/>
  <c r="U90" i="2"/>
  <c r="AC90" i="2"/>
  <c r="T90" i="2"/>
  <c r="AD90" i="2"/>
  <c r="S90" i="2"/>
  <c r="AB90" i="2"/>
  <c r="R90" i="2"/>
  <c r="AA90" i="2"/>
  <c r="U89" i="2"/>
  <c r="AC89" i="2"/>
  <c r="T89" i="2"/>
  <c r="AD89" i="2"/>
  <c r="S89" i="2"/>
  <c r="AB89" i="2"/>
  <c r="R89" i="2"/>
  <c r="AA89" i="2"/>
  <c r="T88" i="2"/>
  <c r="AD88" i="2"/>
  <c r="U88" i="2"/>
  <c r="AC88" i="2"/>
  <c r="S88" i="2"/>
  <c r="AB88" i="2"/>
  <c r="R88" i="2"/>
  <c r="AA88" i="2"/>
  <c r="U87" i="2"/>
  <c r="AC87" i="2"/>
  <c r="T87" i="2"/>
  <c r="AD87" i="2"/>
  <c r="S87" i="2"/>
  <c r="AB87" i="2"/>
  <c r="R87" i="2"/>
  <c r="AA87" i="2"/>
  <c r="U86" i="2"/>
  <c r="AC86" i="2"/>
  <c r="T86" i="2"/>
  <c r="AD86" i="2"/>
  <c r="S86" i="2"/>
  <c r="AB86" i="2"/>
  <c r="R86" i="2"/>
  <c r="AA86" i="2"/>
  <c r="U85" i="2"/>
  <c r="AC85" i="2"/>
  <c r="T85" i="2"/>
  <c r="AD85" i="2"/>
  <c r="S85" i="2"/>
  <c r="AB85" i="2"/>
  <c r="R85" i="2"/>
  <c r="AA85" i="2"/>
  <c r="U84" i="2"/>
  <c r="AC84" i="2"/>
  <c r="T84" i="2"/>
  <c r="AD84" i="2"/>
  <c r="S84" i="2"/>
  <c r="AB84" i="2"/>
  <c r="R84" i="2"/>
  <c r="AA84" i="2"/>
  <c r="U83" i="2"/>
  <c r="AC83" i="2"/>
  <c r="T83" i="2"/>
  <c r="AD83" i="2"/>
  <c r="S83" i="2"/>
  <c r="AB83" i="2"/>
  <c r="R83" i="2"/>
  <c r="AA83" i="2"/>
  <c r="U82" i="2"/>
  <c r="AC82" i="2"/>
  <c r="T82" i="2"/>
  <c r="AD82" i="2"/>
  <c r="S82" i="2"/>
  <c r="AB82" i="2"/>
  <c r="R82" i="2"/>
  <c r="AA82" i="2"/>
  <c r="U81" i="2"/>
  <c r="AC81" i="2"/>
  <c r="T81" i="2"/>
  <c r="AD81" i="2"/>
  <c r="S81" i="2"/>
  <c r="AB81" i="2"/>
  <c r="R81" i="2"/>
  <c r="AA81" i="2"/>
  <c r="U80" i="2"/>
  <c r="AC80" i="2"/>
  <c r="T80" i="2"/>
  <c r="AD80" i="2"/>
  <c r="S80" i="2"/>
  <c r="AB80" i="2"/>
  <c r="R80" i="2"/>
  <c r="AA80" i="2"/>
  <c r="U79" i="2"/>
  <c r="AC79" i="2"/>
  <c r="T79" i="2"/>
  <c r="AD79" i="2"/>
  <c r="S79" i="2"/>
  <c r="AB79" i="2"/>
  <c r="R79" i="2"/>
  <c r="AA79" i="2"/>
  <c r="U78" i="2"/>
  <c r="AC78" i="2"/>
  <c r="T78" i="2"/>
  <c r="AD78" i="2"/>
  <c r="S78" i="2"/>
  <c r="AB78" i="2"/>
  <c r="R78" i="2"/>
  <c r="AA78" i="2"/>
  <c r="U77" i="2"/>
  <c r="AC77" i="2"/>
  <c r="T77" i="2"/>
  <c r="AD77" i="2"/>
  <c r="S77" i="2"/>
  <c r="AB77" i="2"/>
  <c r="R77" i="2"/>
  <c r="AA77" i="2"/>
  <c r="U76" i="2"/>
  <c r="AC76" i="2"/>
  <c r="T76" i="2"/>
  <c r="AD76" i="2"/>
  <c r="S76" i="2"/>
  <c r="AB76" i="2"/>
  <c r="R76" i="2"/>
  <c r="AA76" i="2"/>
  <c r="U75" i="2"/>
  <c r="AC75" i="2"/>
  <c r="T75" i="2"/>
  <c r="AD75" i="2"/>
  <c r="S75" i="2"/>
  <c r="AB75" i="2"/>
  <c r="R75" i="2"/>
  <c r="AA75" i="2"/>
  <c r="U74" i="2"/>
  <c r="AC74" i="2"/>
  <c r="T74" i="2"/>
  <c r="AD74" i="2"/>
  <c r="S74" i="2"/>
  <c r="AB74" i="2"/>
  <c r="R74" i="2"/>
  <c r="AA74" i="2"/>
  <c r="U73" i="2"/>
  <c r="AC73" i="2"/>
  <c r="T73" i="2"/>
  <c r="AD73" i="2"/>
  <c r="S73" i="2"/>
  <c r="AB73" i="2"/>
  <c r="R73" i="2"/>
  <c r="AA73" i="2"/>
  <c r="U72" i="2"/>
  <c r="AC72" i="2"/>
  <c r="T72" i="2"/>
  <c r="AD72" i="2"/>
  <c r="S72" i="2"/>
  <c r="AB72" i="2"/>
  <c r="R72" i="2"/>
  <c r="AA72" i="2"/>
  <c r="U71" i="2"/>
  <c r="AC71" i="2"/>
  <c r="T71" i="2"/>
  <c r="AD71" i="2"/>
  <c r="S71" i="2"/>
  <c r="AB71" i="2"/>
  <c r="R71" i="2"/>
  <c r="AA71" i="2"/>
  <c r="U70" i="2"/>
  <c r="AC70" i="2"/>
  <c r="T70" i="2"/>
  <c r="AD70" i="2"/>
  <c r="S70" i="2"/>
  <c r="AB70" i="2"/>
  <c r="R70" i="2"/>
  <c r="AA70" i="2"/>
  <c r="U69" i="2"/>
  <c r="AC69" i="2"/>
  <c r="T69" i="2"/>
  <c r="AD69" i="2"/>
  <c r="S69" i="2"/>
  <c r="AB69" i="2"/>
  <c r="R69" i="2"/>
  <c r="AA69" i="2"/>
  <c r="U68" i="2"/>
  <c r="AC68" i="2"/>
  <c r="T68" i="2"/>
  <c r="AD68" i="2"/>
  <c r="S68" i="2"/>
  <c r="AB68" i="2"/>
  <c r="R68" i="2"/>
  <c r="AA68" i="2"/>
  <c r="U67" i="2"/>
  <c r="AC67" i="2"/>
  <c r="T67" i="2"/>
  <c r="AD67" i="2"/>
  <c r="S67" i="2"/>
  <c r="AB67" i="2"/>
  <c r="R67" i="2"/>
  <c r="AA67" i="2"/>
  <c r="U66" i="2"/>
  <c r="AC66" i="2"/>
  <c r="T66" i="2"/>
  <c r="AD66" i="2"/>
  <c r="S66" i="2"/>
  <c r="AB66" i="2"/>
  <c r="R66" i="2"/>
  <c r="AA66" i="2"/>
  <c r="U65" i="2"/>
  <c r="AC65" i="2"/>
  <c r="T65" i="2"/>
  <c r="AD65" i="2"/>
  <c r="S65" i="2"/>
  <c r="AB65" i="2"/>
  <c r="R65" i="2"/>
  <c r="AA65" i="2"/>
  <c r="U64" i="2"/>
  <c r="AC64" i="2"/>
  <c r="T64" i="2"/>
  <c r="AD64" i="2"/>
  <c r="S64" i="2"/>
  <c r="AB64" i="2"/>
  <c r="R64" i="2"/>
  <c r="AA64" i="2"/>
  <c r="U63" i="2"/>
  <c r="AC63" i="2"/>
  <c r="T63" i="2"/>
  <c r="AD63" i="2"/>
  <c r="S63" i="2"/>
  <c r="AB63" i="2"/>
  <c r="R63" i="2"/>
  <c r="AA63" i="2"/>
  <c r="U62" i="2"/>
  <c r="AC62" i="2"/>
  <c r="T62" i="2"/>
  <c r="AD62" i="2"/>
  <c r="S62" i="2"/>
  <c r="AB62" i="2"/>
  <c r="R62" i="2"/>
  <c r="AA62" i="2"/>
  <c r="U61" i="2"/>
  <c r="AC61" i="2"/>
  <c r="T61" i="2"/>
  <c r="AD61" i="2"/>
  <c r="S61" i="2"/>
  <c r="AB61" i="2"/>
  <c r="R61" i="2"/>
  <c r="AA61" i="2"/>
  <c r="S60" i="2"/>
  <c r="AB60" i="2"/>
  <c r="U60" i="2"/>
  <c r="AC60" i="2"/>
  <c r="T60" i="2"/>
  <c r="AD60" i="2"/>
  <c r="R60" i="2"/>
  <c r="AA60" i="2"/>
  <c r="U59" i="2"/>
  <c r="AC59" i="2"/>
  <c r="T59" i="2"/>
  <c r="AD59" i="2"/>
  <c r="S59" i="2"/>
  <c r="AB59" i="2"/>
  <c r="R59" i="2"/>
  <c r="AA59" i="2"/>
  <c r="U58" i="2"/>
  <c r="AC58" i="2"/>
  <c r="T58" i="2"/>
  <c r="AD58" i="2"/>
  <c r="S58" i="2"/>
  <c r="AB58" i="2"/>
  <c r="R58" i="2"/>
  <c r="AA58" i="2"/>
  <c r="U57" i="2"/>
  <c r="AC57" i="2"/>
  <c r="T57" i="2"/>
  <c r="AD57" i="2"/>
  <c r="S57" i="2"/>
  <c r="AB57" i="2"/>
  <c r="R57" i="2"/>
  <c r="AA57" i="2"/>
  <c r="U56" i="2"/>
  <c r="AC56" i="2"/>
  <c r="T56" i="2"/>
  <c r="AD56" i="2"/>
  <c r="S56" i="2"/>
  <c r="AB56" i="2"/>
  <c r="R56" i="2"/>
  <c r="AA56" i="2"/>
  <c r="U55" i="2"/>
  <c r="AC55" i="2"/>
  <c r="T55" i="2"/>
  <c r="AD55" i="2"/>
  <c r="S55" i="2"/>
  <c r="AB55" i="2"/>
  <c r="R55" i="2"/>
  <c r="AA55" i="2"/>
  <c r="U54" i="2"/>
  <c r="AC54" i="2"/>
  <c r="T54" i="2"/>
  <c r="AD54" i="2"/>
  <c r="S54" i="2"/>
  <c r="AB54" i="2"/>
  <c r="R54" i="2"/>
  <c r="AA54" i="2"/>
  <c r="U53" i="2"/>
  <c r="AC53" i="2"/>
  <c r="T53" i="2"/>
  <c r="AD53" i="2"/>
  <c r="S53" i="2"/>
  <c r="AB53" i="2"/>
  <c r="R53" i="2"/>
  <c r="AA53" i="2"/>
  <c r="U52" i="2"/>
  <c r="AC52" i="2"/>
  <c r="T52" i="2"/>
  <c r="AD52" i="2"/>
  <c r="S52" i="2"/>
  <c r="AB52" i="2"/>
  <c r="R52" i="2"/>
  <c r="AA52" i="2"/>
  <c r="U48" i="2"/>
  <c r="AC48" i="2"/>
  <c r="T48" i="2"/>
  <c r="AD48" i="2"/>
  <c r="S48" i="2"/>
  <c r="AB48" i="2"/>
  <c r="R48" i="2"/>
  <c r="AA48" i="2"/>
  <c r="U47" i="2"/>
  <c r="AC47" i="2"/>
  <c r="T47" i="2"/>
  <c r="AD47" i="2"/>
  <c r="S47" i="2"/>
  <c r="AB47" i="2"/>
  <c r="R47" i="2"/>
  <c r="AA47" i="2"/>
  <c r="U46" i="2"/>
  <c r="AC46" i="2"/>
  <c r="T46" i="2"/>
  <c r="AD46" i="2"/>
  <c r="S46" i="2"/>
  <c r="AB46" i="2"/>
  <c r="R46" i="2"/>
  <c r="AA46" i="2"/>
  <c r="U45" i="2"/>
  <c r="AC45" i="2"/>
  <c r="T45" i="2"/>
  <c r="AD45" i="2"/>
  <c r="S45" i="2"/>
  <c r="AB45" i="2"/>
  <c r="R45" i="2"/>
  <c r="AA45" i="2"/>
  <c r="U44" i="2"/>
  <c r="AC44" i="2"/>
  <c r="T44" i="2"/>
  <c r="AD44" i="2"/>
  <c r="S44" i="2"/>
  <c r="AB44" i="2"/>
  <c r="R44" i="2"/>
  <c r="AA44" i="2"/>
  <c r="U43" i="2"/>
  <c r="AC43" i="2"/>
  <c r="T43" i="2"/>
  <c r="AD43" i="2"/>
  <c r="S43" i="2"/>
  <c r="AB43" i="2"/>
  <c r="R43" i="2"/>
  <c r="AA43" i="2"/>
  <c r="U42" i="2"/>
  <c r="AC42" i="2"/>
  <c r="T42" i="2"/>
  <c r="AD42" i="2"/>
  <c r="S42" i="2"/>
  <c r="AB42" i="2"/>
  <c r="R42" i="2"/>
  <c r="AA42" i="2"/>
  <c r="U41" i="2"/>
  <c r="AC41" i="2"/>
  <c r="T41" i="2"/>
  <c r="AD41" i="2"/>
  <c r="S41" i="2"/>
  <c r="AB41" i="2"/>
  <c r="R41" i="2"/>
  <c r="AA41" i="2"/>
  <c r="U40" i="2"/>
  <c r="AC40" i="2"/>
  <c r="T40" i="2"/>
  <c r="AD40" i="2"/>
  <c r="S40" i="2"/>
  <c r="AB40" i="2"/>
  <c r="R40" i="2"/>
  <c r="AA40" i="2"/>
  <c r="U39" i="2"/>
  <c r="AC39" i="2"/>
  <c r="T39" i="2"/>
  <c r="AD39" i="2"/>
  <c r="S39" i="2"/>
  <c r="AB39" i="2"/>
  <c r="R39" i="2"/>
  <c r="AA39" i="2"/>
  <c r="U38" i="2"/>
  <c r="AC38" i="2"/>
  <c r="T38" i="2"/>
  <c r="AD38" i="2"/>
  <c r="S38" i="2"/>
  <c r="AB38" i="2"/>
  <c r="R38" i="2"/>
  <c r="AA38" i="2"/>
  <c r="U37" i="2"/>
  <c r="AC37" i="2"/>
  <c r="T37" i="2"/>
  <c r="AD37" i="2"/>
  <c r="S37" i="2"/>
  <c r="AB37" i="2"/>
  <c r="R37" i="2"/>
  <c r="AA37" i="2"/>
  <c r="U36" i="2"/>
  <c r="AC36" i="2"/>
  <c r="T36" i="2"/>
  <c r="AD36" i="2"/>
  <c r="S36" i="2"/>
  <c r="AB36" i="2"/>
  <c r="R36" i="2"/>
  <c r="AA36" i="2"/>
  <c r="U35" i="2"/>
  <c r="AC35" i="2"/>
  <c r="T35" i="2"/>
  <c r="AD35" i="2"/>
  <c r="S35" i="2"/>
  <c r="AB35" i="2"/>
  <c r="R35" i="2"/>
  <c r="AA35" i="2"/>
  <c r="U34" i="2"/>
  <c r="AC34" i="2"/>
  <c r="T34" i="2"/>
  <c r="AD34" i="2"/>
  <c r="S34" i="2"/>
  <c r="AB34" i="2"/>
  <c r="R34" i="2"/>
  <c r="AA34" i="2"/>
  <c r="U33" i="2"/>
  <c r="AC33" i="2"/>
  <c r="T33" i="2"/>
  <c r="AD33" i="2"/>
  <c r="S33" i="2"/>
  <c r="AB33" i="2"/>
  <c r="R33" i="2"/>
  <c r="AA33" i="2"/>
  <c r="U32" i="2"/>
  <c r="AC32" i="2"/>
  <c r="T32" i="2"/>
  <c r="AD32" i="2"/>
  <c r="S32" i="2"/>
  <c r="AB32" i="2"/>
  <c r="R32" i="2"/>
  <c r="AA32" i="2"/>
  <c r="U31" i="2"/>
  <c r="AC31" i="2"/>
  <c r="T31" i="2"/>
  <c r="AD31" i="2"/>
  <c r="S31" i="2"/>
  <c r="AB31" i="2"/>
  <c r="R31" i="2"/>
  <c r="AA31" i="2"/>
  <c r="U30" i="2"/>
  <c r="AC30" i="2"/>
  <c r="T30" i="2"/>
  <c r="AD30" i="2"/>
  <c r="S30" i="2"/>
  <c r="AB30" i="2"/>
  <c r="R30" i="2"/>
  <c r="AA30" i="2"/>
  <c r="U29" i="2"/>
  <c r="AC29" i="2"/>
  <c r="T29" i="2"/>
  <c r="AD29" i="2"/>
  <c r="S29" i="2"/>
  <c r="AB29" i="2"/>
  <c r="R29" i="2"/>
  <c r="AA29" i="2"/>
  <c r="U28" i="2"/>
  <c r="AC28" i="2"/>
  <c r="T28" i="2"/>
  <c r="AD28" i="2"/>
  <c r="S28" i="2"/>
  <c r="AB28" i="2"/>
  <c r="R28" i="2"/>
  <c r="AA28" i="2"/>
  <c r="U27" i="2"/>
  <c r="AC27" i="2"/>
  <c r="T27" i="2"/>
  <c r="AD27" i="2"/>
  <c r="S27" i="2"/>
  <c r="AB27" i="2"/>
  <c r="R27" i="2"/>
  <c r="AA27" i="2"/>
  <c r="U26" i="2"/>
  <c r="AC26" i="2"/>
  <c r="T26" i="2"/>
  <c r="AD26" i="2"/>
  <c r="S26" i="2"/>
  <c r="AB26" i="2"/>
  <c r="R26" i="2"/>
  <c r="AA26" i="2"/>
  <c r="U25" i="2"/>
  <c r="AC25" i="2"/>
  <c r="T25" i="2"/>
  <c r="AD25" i="2"/>
  <c r="S25" i="2"/>
  <c r="AB25" i="2"/>
  <c r="R25" i="2"/>
  <c r="AA25" i="2"/>
  <c r="U24" i="2"/>
  <c r="AC24" i="2"/>
  <c r="T24" i="2"/>
  <c r="AD24" i="2"/>
  <c r="S24" i="2"/>
  <c r="AB24" i="2"/>
  <c r="R24" i="2"/>
  <c r="AA24" i="2"/>
  <c r="U23" i="2"/>
  <c r="AC23" i="2"/>
  <c r="T23" i="2"/>
  <c r="AD23" i="2"/>
  <c r="S23" i="2"/>
  <c r="AB23" i="2"/>
  <c r="R23" i="2"/>
  <c r="AA23" i="2"/>
  <c r="U22" i="2"/>
  <c r="AC22" i="2"/>
  <c r="T22" i="2"/>
  <c r="AD22" i="2"/>
  <c r="S22" i="2"/>
  <c r="AB22" i="2"/>
  <c r="R22" i="2"/>
  <c r="AA22" i="2"/>
  <c r="U21" i="2"/>
  <c r="AC21" i="2"/>
  <c r="T21" i="2"/>
  <c r="AD21" i="2"/>
  <c r="S21" i="2"/>
  <c r="AB21" i="2"/>
  <c r="R21" i="2"/>
  <c r="AA21" i="2"/>
  <c r="U20" i="2"/>
  <c r="AC20" i="2"/>
  <c r="T20" i="2"/>
  <c r="AD20" i="2"/>
  <c r="S20" i="2"/>
  <c r="AB20" i="2"/>
  <c r="R20" i="2"/>
  <c r="AA20" i="2"/>
  <c r="U19" i="2"/>
  <c r="AC19" i="2"/>
  <c r="T19" i="2"/>
  <c r="AD19" i="2"/>
  <c r="S19" i="2"/>
  <c r="AB19" i="2"/>
  <c r="R19" i="2"/>
  <c r="AA19" i="2"/>
  <c r="U18" i="2"/>
  <c r="AC18" i="2"/>
  <c r="T18" i="2"/>
  <c r="AD18" i="2"/>
  <c r="S18" i="2"/>
  <c r="AB18" i="2"/>
  <c r="R18" i="2"/>
  <c r="AA18" i="2"/>
  <c r="U17" i="2"/>
  <c r="AC17" i="2"/>
  <c r="T17" i="2"/>
  <c r="AD17" i="2"/>
  <c r="S17" i="2"/>
  <c r="AB17" i="2"/>
  <c r="R17" i="2"/>
  <c r="AA17" i="2"/>
  <c r="U16" i="2"/>
  <c r="AC16" i="2"/>
  <c r="T16" i="2"/>
  <c r="AD16" i="2"/>
  <c r="S16" i="2"/>
  <c r="AB16" i="2"/>
  <c r="R16" i="2"/>
  <c r="AA16" i="2"/>
  <c r="U15" i="2"/>
  <c r="AC15" i="2"/>
  <c r="T15" i="2"/>
  <c r="AD15" i="2"/>
  <c r="S15" i="2"/>
  <c r="AB15" i="2"/>
  <c r="R15" i="2"/>
  <c r="AA15" i="2"/>
  <c r="U14" i="2"/>
  <c r="AC14" i="2"/>
  <c r="T14" i="2"/>
  <c r="AD14" i="2"/>
  <c r="S14" i="2"/>
  <c r="AB14" i="2"/>
  <c r="R14" i="2"/>
  <c r="AA14" i="2"/>
  <c r="U13" i="2"/>
  <c r="AC13" i="2"/>
  <c r="T13" i="2"/>
  <c r="AD13" i="2"/>
  <c r="S13" i="2"/>
  <c r="AB13" i="2"/>
  <c r="R13" i="2"/>
  <c r="AA13" i="2"/>
  <c r="U12" i="2"/>
  <c r="AC12" i="2"/>
  <c r="T12" i="2"/>
  <c r="AD12" i="2"/>
  <c r="S12" i="2"/>
  <c r="AB12" i="2"/>
  <c r="R12" i="2"/>
  <c r="AA12" i="2"/>
  <c r="U11" i="2"/>
  <c r="AC11" i="2"/>
  <c r="T11" i="2"/>
  <c r="AD11" i="2"/>
  <c r="S11" i="2"/>
  <c r="AB11" i="2"/>
  <c r="R11" i="2"/>
  <c r="AA11" i="2"/>
  <c r="U10" i="2"/>
  <c r="AC10" i="2"/>
  <c r="T10" i="2"/>
  <c r="AD10" i="2"/>
  <c r="S10" i="2"/>
  <c r="AB10" i="2"/>
  <c r="R10" i="2"/>
  <c r="AA10" i="2"/>
  <c r="U9" i="2"/>
  <c r="AC9" i="2"/>
  <c r="T9" i="2"/>
  <c r="AD9" i="2"/>
  <c r="S9" i="2"/>
  <c r="AB9" i="2"/>
  <c r="R9" i="2"/>
  <c r="AA9" i="2"/>
  <c r="U8" i="2"/>
  <c r="AC8" i="2"/>
  <c r="T8" i="2"/>
  <c r="AD8" i="2"/>
  <c r="S8" i="2"/>
  <c r="AB8" i="2"/>
  <c r="R8" i="2"/>
  <c r="AA8" i="2"/>
  <c r="U7" i="2"/>
  <c r="AC7" i="2"/>
  <c r="T7" i="2"/>
  <c r="AD7" i="2"/>
  <c r="S7" i="2"/>
  <c r="AB7" i="2"/>
  <c r="R7" i="2"/>
  <c r="AA7" i="2"/>
  <c r="U6" i="2"/>
  <c r="AC6" i="2"/>
  <c r="T6" i="2"/>
  <c r="AD6" i="2"/>
  <c r="S6" i="2"/>
  <c r="AB6" i="2"/>
  <c r="R6" i="2"/>
  <c r="AA6" i="2"/>
  <c r="U5" i="2"/>
  <c r="AC5" i="2"/>
  <c r="T5" i="2"/>
  <c r="AD5" i="2"/>
  <c r="S5" i="2"/>
  <c r="AB5" i="2"/>
  <c r="R5" i="2"/>
  <c r="AA5" i="2"/>
  <c r="U4" i="2"/>
  <c r="T4" i="2"/>
  <c r="S4" i="2"/>
  <c r="R4" i="2"/>
  <c r="L181" i="1"/>
  <c r="I181" i="1"/>
  <c r="G181" i="1"/>
  <c r="L180" i="1"/>
  <c r="I180" i="1"/>
  <c r="G180" i="1"/>
  <c r="L179" i="1"/>
  <c r="I179" i="1"/>
  <c r="G179" i="1"/>
  <c r="M177" i="1"/>
  <c r="L178" i="1"/>
  <c r="M178" i="1"/>
  <c r="M179" i="1"/>
  <c r="M180" i="1"/>
  <c r="M181" i="1"/>
  <c r="I178" i="1"/>
  <c r="G178" i="1"/>
  <c r="I177" i="1"/>
  <c r="G177" i="1"/>
  <c r="L175" i="1"/>
  <c r="I175" i="1"/>
  <c r="G175" i="1"/>
  <c r="L174" i="1"/>
  <c r="I174" i="1"/>
  <c r="G174" i="1"/>
  <c r="L173" i="1"/>
  <c r="I173" i="1"/>
  <c r="G173" i="1"/>
  <c r="L172" i="1"/>
  <c r="I172" i="1"/>
  <c r="G172" i="1"/>
  <c r="M171" i="1"/>
  <c r="I171" i="1"/>
  <c r="G171" i="1"/>
  <c r="L169" i="1"/>
  <c r="I169" i="1"/>
  <c r="G169" i="1"/>
  <c r="L168" i="1"/>
  <c r="I168" i="1"/>
  <c r="G168" i="1"/>
  <c r="L167" i="1"/>
  <c r="I167" i="1"/>
  <c r="G167" i="1"/>
  <c r="L166" i="1"/>
  <c r="M165" i="1"/>
  <c r="M166" i="1"/>
  <c r="I166" i="1"/>
  <c r="G166" i="1"/>
  <c r="I165" i="1"/>
  <c r="G165" i="1"/>
  <c r="L163" i="1"/>
  <c r="I163" i="1"/>
  <c r="G163" i="1"/>
  <c r="L162" i="1"/>
  <c r="I162" i="1"/>
  <c r="G162" i="1"/>
  <c r="L161" i="1"/>
  <c r="I161" i="1"/>
  <c r="G161" i="1"/>
  <c r="L160" i="1"/>
  <c r="I160" i="1"/>
  <c r="G160" i="1"/>
  <c r="M159" i="1"/>
  <c r="M160" i="1"/>
  <c r="I159" i="1"/>
  <c r="G159" i="1"/>
  <c r="L157" i="1"/>
  <c r="I157" i="1"/>
  <c r="G157" i="1"/>
  <c r="L156" i="1"/>
  <c r="I156" i="1"/>
  <c r="G156" i="1"/>
  <c r="L155" i="1"/>
  <c r="I155" i="1"/>
  <c r="G155" i="1"/>
  <c r="L154" i="1"/>
  <c r="M153" i="1"/>
  <c r="M154" i="1"/>
  <c r="I154" i="1"/>
  <c r="G154" i="1"/>
  <c r="I153" i="1"/>
  <c r="G153" i="1"/>
  <c r="L151" i="1"/>
  <c r="I151" i="1"/>
  <c r="G151" i="1"/>
  <c r="L150" i="1"/>
  <c r="I150" i="1"/>
  <c r="G150" i="1"/>
  <c r="L149" i="1"/>
  <c r="I149" i="1"/>
  <c r="G149" i="1"/>
  <c r="L148" i="1"/>
  <c r="I148" i="1"/>
  <c r="G148" i="1"/>
  <c r="M147" i="1"/>
  <c r="M148" i="1"/>
  <c r="I147" i="1"/>
  <c r="L145" i="1"/>
  <c r="I145" i="1"/>
  <c r="G145" i="1"/>
  <c r="L144" i="1"/>
  <c r="I144" i="1"/>
  <c r="G144" i="1"/>
  <c r="L143" i="1"/>
  <c r="I143" i="1"/>
  <c r="G143" i="1"/>
  <c r="M141" i="1"/>
  <c r="L142" i="1"/>
  <c r="M142" i="1"/>
  <c r="M143" i="1"/>
  <c r="M144" i="1"/>
  <c r="M145" i="1"/>
  <c r="I142" i="1"/>
  <c r="G142" i="1"/>
  <c r="N141" i="1"/>
  <c r="I141" i="1"/>
  <c r="L139" i="1"/>
  <c r="I139" i="1"/>
  <c r="G139" i="1"/>
  <c r="L138" i="1"/>
  <c r="I138" i="1"/>
  <c r="G138" i="1"/>
  <c r="L137" i="1"/>
  <c r="I137" i="1"/>
  <c r="G137" i="1"/>
  <c r="L136" i="1"/>
  <c r="M135" i="1"/>
  <c r="M136" i="1"/>
  <c r="I136" i="1"/>
  <c r="G136" i="1"/>
  <c r="I135" i="1"/>
  <c r="L133" i="1"/>
  <c r="I133" i="1"/>
  <c r="G133" i="1"/>
  <c r="L132" i="1"/>
  <c r="I132" i="1"/>
  <c r="G132" i="1"/>
  <c r="L131" i="1"/>
  <c r="I131" i="1"/>
  <c r="G131" i="1"/>
  <c r="L130" i="1"/>
  <c r="I130" i="1"/>
  <c r="G130" i="1"/>
  <c r="M129" i="1"/>
  <c r="I129" i="1"/>
  <c r="L127" i="1"/>
  <c r="I127" i="1"/>
  <c r="G127" i="1"/>
  <c r="L126" i="1"/>
  <c r="I126" i="1"/>
  <c r="G126" i="1"/>
  <c r="L125" i="1"/>
  <c r="I125" i="1"/>
  <c r="G125" i="1"/>
  <c r="L124" i="1"/>
  <c r="I124" i="1"/>
  <c r="G124" i="1"/>
  <c r="M123" i="1"/>
  <c r="M124" i="1"/>
  <c r="I123" i="1"/>
  <c r="L121" i="1"/>
  <c r="I121" i="1"/>
  <c r="G121" i="1"/>
  <c r="L120" i="1"/>
  <c r="I120" i="1"/>
  <c r="G120" i="1"/>
  <c r="L119" i="1"/>
  <c r="I119" i="1"/>
  <c r="G119" i="1"/>
  <c r="M117" i="1"/>
  <c r="L118" i="1"/>
  <c r="M118" i="1"/>
  <c r="M119" i="1"/>
  <c r="M120" i="1"/>
  <c r="M121" i="1"/>
  <c r="I118" i="1"/>
  <c r="G118" i="1"/>
  <c r="N117" i="1"/>
  <c r="I117" i="1"/>
  <c r="G117" i="1"/>
  <c r="L115" i="1"/>
  <c r="I115" i="1"/>
  <c r="G115" i="1"/>
  <c r="L114" i="1"/>
  <c r="I114" i="1"/>
  <c r="G114" i="1"/>
  <c r="L113" i="1"/>
  <c r="I113" i="1"/>
  <c r="G113" i="1"/>
  <c r="L112" i="1"/>
  <c r="I112" i="1"/>
  <c r="G112" i="1"/>
  <c r="M111" i="1"/>
  <c r="I111" i="1"/>
  <c r="G111" i="1"/>
  <c r="L109" i="1"/>
  <c r="I109" i="1"/>
  <c r="G109" i="1"/>
  <c r="L108" i="1"/>
  <c r="I108" i="1"/>
  <c r="G108" i="1"/>
  <c r="L107" i="1"/>
  <c r="I107" i="1"/>
  <c r="G107" i="1"/>
  <c r="M105" i="1"/>
  <c r="L106" i="1"/>
  <c r="M106" i="1"/>
  <c r="M107" i="1"/>
  <c r="M108" i="1"/>
  <c r="M109" i="1"/>
  <c r="I106" i="1"/>
  <c r="G106" i="1"/>
  <c r="N105" i="1"/>
  <c r="I105" i="1"/>
  <c r="G105" i="1"/>
  <c r="L103" i="1"/>
  <c r="I103" i="1"/>
  <c r="G103" i="1"/>
  <c r="L102" i="1"/>
  <c r="I102" i="1"/>
  <c r="G102" i="1"/>
  <c r="L101" i="1"/>
  <c r="I101" i="1"/>
  <c r="G101" i="1"/>
  <c r="L100" i="1"/>
  <c r="I100" i="1"/>
  <c r="G100" i="1"/>
  <c r="M99" i="1"/>
  <c r="I99" i="1"/>
  <c r="G99" i="1"/>
  <c r="L97" i="1"/>
  <c r="I97" i="1"/>
  <c r="G97" i="1"/>
  <c r="L96" i="1"/>
  <c r="I96" i="1"/>
  <c r="L95" i="1"/>
  <c r="I95" i="1"/>
  <c r="G95" i="1"/>
  <c r="L94" i="1"/>
  <c r="I94" i="1"/>
  <c r="G94" i="1"/>
  <c r="M93" i="1"/>
  <c r="M94" i="1"/>
  <c r="I93" i="1"/>
  <c r="G93" i="1"/>
  <c r="L90" i="1"/>
  <c r="H90" i="1"/>
  <c r="I90" i="1"/>
  <c r="G90" i="1"/>
  <c r="L89" i="1"/>
  <c r="H89" i="1"/>
  <c r="I89" i="1"/>
  <c r="G89" i="1"/>
  <c r="L88" i="1"/>
  <c r="H88" i="1"/>
  <c r="I88" i="1"/>
  <c r="G88" i="1"/>
  <c r="M86" i="1"/>
  <c r="L87" i="1"/>
  <c r="M87" i="1"/>
  <c r="M88" i="1"/>
  <c r="H87" i="1"/>
  <c r="I87" i="1"/>
  <c r="G87" i="1"/>
  <c r="H86" i="1"/>
  <c r="I86" i="1"/>
  <c r="G86" i="1"/>
  <c r="L84" i="1"/>
  <c r="H84" i="1"/>
  <c r="I84" i="1"/>
  <c r="G84" i="1"/>
  <c r="L83" i="1"/>
  <c r="H83" i="1"/>
  <c r="I83" i="1"/>
  <c r="G83" i="1"/>
  <c r="L82" i="1"/>
  <c r="H82" i="1"/>
  <c r="I82" i="1"/>
  <c r="G82" i="1"/>
  <c r="L81" i="1"/>
  <c r="H81" i="1"/>
  <c r="I81" i="1"/>
  <c r="G81" i="1"/>
  <c r="M80" i="1"/>
  <c r="H80" i="1"/>
  <c r="I80" i="1"/>
  <c r="G80" i="1"/>
  <c r="L78" i="1"/>
  <c r="I78" i="1"/>
  <c r="G78" i="1"/>
  <c r="L77" i="1"/>
  <c r="I77" i="1"/>
  <c r="G77" i="1"/>
  <c r="L76" i="1"/>
  <c r="I76" i="1"/>
  <c r="G76" i="1"/>
  <c r="L75" i="1"/>
  <c r="I75" i="1"/>
  <c r="G75" i="1"/>
  <c r="M74" i="1"/>
  <c r="M75" i="1"/>
  <c r="I74" i="1"/>
  <c r="G74" i="1"/>
  <c r="L72" i="1"/>
  <c r="H72" i="1"/>
  <c r="I72" i="1"/>
  <c r="G72" i="1"/>
  <c r="L71" i="1"/>
  <c r="H71" i="1"/>
  <c r="I71" i="1"/>
  <c r="G71" i="1"/>
  <c r="M68" i="1"/>
  <c r="L69" i="1"/>
  <c r="M69" i="1"/>
  <c r="L70" i="1"/>
  <c r="M70" i="1"/>
  <c r="M71" i="1"/>
  <c r="H70" i="1"/>
  <c r="I70" i="1"/>
  <c r="G70" i="1"/>
  <c r="H69" i="1"/>
  <c r="I69" i="1"/>
  <c r="G69" i="1"/>
  <c r="H68" i="1"/>
  <c r="I68" i="1"/>
  <c r="G68" i="1"/>
  <c r="L66" i="1"/>
  <c r="H66" i="1"/>
  <c r="I66" i="1"/>
  <c r="G66" i="1"/>
  <c r="L65" i="1"/>
  <c r="H65" i="1"/>
  <c r="I65" i="1"/>
  <c r="G65" i="1"/>
  <c r="L64" i="1"/>
  <c r="H64" i="1"/>
  <c r="I64" i="1"/>
  <c r="G64" i="1"/>
  <c r="L63" i="1"/>
  <c r="H63" i="1"/>
  <c r="I63" i="1"/>
  <c r="G63" i="1"/>
  <c r="M62" i="1"/>
  <c r="H62" i="1"/>
  <c r="I62" i="1"/>
  <c r="G62" i="1"/>
  <c r="L60" i="1"/>
  <c r="H60" i="1"/>
  <c r="I60" i="1"/>
  <c r="G60" i="1"/>
  <c r="L59" i="1"/>
  <c r="H59" i="1"/>
  <c r="I59" i="1"/>
  <c r="G59" i="1"/>
  <c r="L58" i="1"/>
  <c r="H58" i="1"/>
  <c r="I58" i="1"/>
  <c r="G58" i="1"/>
  <c r="M56" i="1"/>
  <c r="L57" i="1"/>
  <c r="M57" i="1"/>
  <c r="M58" i="1"/>
  <c r="M59" i="1"/>
  <c r="M60" i="1"/>
  <c r="H57" i="1"/>
  <c r="I57" i="1"/>
  <c r="G57" i="1"/>
  <c r="H56" i="1"/>
  <c r="I56" i="1"/>
  <c r="G56" i="1"/>
  <c r="L54" i="1"/>
  <c r="H54" i="1"/>
  <c r="I54" i="1"/>
  <c r="G54" i="1"/>
  <c r="L53" i="1"/>
  <c r="H53" i="1"/>
  <c r="I53" i="1"/>
  <c r="G53" i="1"/>
  <c r="L52" i="1"/>
  <c r="H52" i="1"/>
  <c r="I52" i="1"/>
  <c r="G52" i="1"/>
  <c r="L51" i="1"/>
  <c r="H51" i="1"/>
  <c r="I51" i="1"/>
  <c r="G51" i="1"/>
  <c r="M50" i="1"/>
  <c r="H50" i="1"/>
  <c r="I50" i="1"/>
  <c r="G50" i="1"/>
  <c r="L48" i="1"/>
  <c r="I48" i="1"/>
  <c r="G48" i="1"/>
  <c r="L47" i="1"/>
  <c r="I47" i="1"/>
  <c r="G47" i="1"/>
  <c r="L46" i="1"/>
  <c r="I46" i="1"/>
  <c r="G46" i="1"/>
  <c r="L45" i="1"/>
  <c r="M44" i="1"/>
  <c r="M45" i="1"/>
  <c r="I45" i="1"/>
  <c r="G45" i="1"/>
  <c r="I44" i="1"/>
  <c r="G44" i="1"/>
  <c r="L42" i="1"/>
  <c r="H42" i="1"/>
  <c r="I42" i="1"/>
  <c r="G42" i="1"/>
  <c r="L41" i="1"/>
  <c r="H41" i="1"/>
  <c r="I41" i="1"/>
  <c r="G41" i="1"/>
  <c r="L40" i="1"/>
  <c r="H40" i="1"/>
  <c r="I40" i="1"/>
  <c r="G40" i="1"/>
  <c r="M38" i="1"/>
  <c r="L39" i="1"/>
  <c r="M39" i="1"/>
  <c r="M40" i="1"/>
  <c r="M41" i="1"/>
  <c r="M42" i="1"/>
  <c r="H39" i="1"/>
  <c r="I39" i="1"/>
  <c r="G39" i="1"/>
  <c r="N39" i="1"/>
  <c r="H38" i="1"/>
  <c r="I38" i="1"/>
  <c r="G38" i="1"/>
  <c r="L36" i="1"/>
  <c r="H36" i="1"/>
  <c r="I36" i="1"/>
  <c r="G36" i="1"/>
  <c r="L35" i="1"/>
  <c r="H35" i="1"/>
  <c r="I35" i="1"/>
  <c r="G35" i="1"/>
  <c r="L34" i="1"/>
  <c r="H34" i="1"/>
  <c r="I34" i="1"/>
  <c r="G34" i="1"/>
  <c r="L33" i="1"/>
  <c r="H33" i="1"/>
  <c r="I33" i="1"/>
  <c r="G33" i="1"/>
  <c r="M32" i="1"/>
  <c r="H32" i="1"/>
  <c r="I32" i="1"/>
  <c r="G32" i="1"/>
  <c r="L30" i="1"/>
  <c r="H30" i="1"/>
  <c r="I30" i="1"/>
  <c r="G30" i="1"/>
  <c r="L29" i="1"/>
  <c r="H29" i="1"/>
  <c r="I29" i="1"/>
  <c r="G29" i="1"/>
  <c r="L28" i="1"/>
  <c r="H28" i="1"/>
  <c r="I28" i="1"/>
  <c r="G28" i="1"/>
  <c r="L27" i="1"/>
  <c r="H27" i="1"/>
  <c r="I27" i="1"/>
  <c r="M26" i="1"/>
  <c r="M27" i="1"/>
  <c r="M28" i="1"/>
  <c r="M29" i="1"/>
  <c r="M30" i="1"/>
  <c r="H26" i="1"/>
  <c r="I26" i="1"/>
  <c r="G26" i="1"/>
  <c r="L24" i="1"/>
  <c r="H24" i="1"/>
  <c r="I24" i="1"/>
  <c r="G24" i="1"/>
  <c r="L23" i="1"/>
  <c r="H23" i="1"/>
  <c r="I23" i="1"/>
  <c r="G23" i="1"/>
  <c r="L22" i="1"/>
  <c r="H22" i="1"/>
  <c r="I22" i="1"/>
  <c r="G22" i="1"/>
  <c r="M20" i="1"/>
  <c r="L21" i="1"/>
  <c r="M21" i="1"/>
  <c r="M22" i="1"/>
  <c r="M23" i="1"/>
  <c r="M24" i="1"/>
  <c r="H21" i="1"/>
  <c r="I21" i="1"/>
  <c r="N21" i="1"/>
  <c r="H20" i="1"/>
  <c r="I20" i="1"/>
  <c r="G20" i="1"/>
  <c r="L18" i="1"/>
  <c r="H18" i="1"/>
  <c r="I18" i="1"/>
  <c r="G18" i="1"/>
  <c r="L17" i="1"/>
  <c r="H17" i="1"/>
  <c r="I17" i="1"/>
  <c r="G17" i="1"/>
  <c r="L16" i="1"/>
  <c r="H16" i="1"/>
  <c r="I16" i="1"/>
  <c r="G16" i="1"/>
  <c r="L15" i="1"/>
  <c r="H15" i="1"/>
  <c r="I15" i="1"/>
  <c r="M14" i="1"/>
  <c r="M15" i="1"/>
  <c r="M16" i="1"/>
  <c r="M17" i="1"/>
  <c r="M18" i="1"/>
  <c r="H14" i="1"/>
  <c r="I14" i="1"/>
  <c r="G14" i="1"/>
  <c r="L12" i="1"/>
  <c r="I12" i="1"/>
  <c r="G12" i="1"/>
  <c r="L11" i="1"/>
  <c r="I11" i="1"/>
  <c r="G11" i="1"/>
  <c r="L10" i="1"/>
  <c r="I10" i="1"/>
  <c r="G10" i="1"/>
  <c r="L9" i="1"/>
  <c r="I9" i="1"/>
  <c r="M8" i="1"/>
  <c r="I8" i="1"/>
  <c r="G8" i="1"/>
  <c r="L6" i="1"/>
  <c r="I6" i="1"/>
  <c r="G6" i="1"/>
  <c r="L5" i="1"/>
  <c r="I5" i="1"/>
  <c r="G5" i="1"/>
  <c r="L4" i="1"/>
  <c r="I4" i="1"/>
  <c r="G4" i="1"/>
  <c r="L3" i="1"/>
  <c r="I3" i="1"/>
  <c r="G3" i="1"/>
  <c r="M2" i="1"/>
  <c r="M3" i="1"/>
  <c r="M4" i="1"/>
  <c r="M5" i="1"/>
  <c r="M6" i="1"/>
  <c r="I2" i="1"/>
  <c r="G2" i="1"/>
  <c r="M46" i="1"/>
  <c r="M47" i="1"/>
  <c r="M48" i="1"/>
  <c r="N45" i="1"/>
  <c r="N44" i="1"/>
  <c r="M81" i="1"/>
  <c r="M82" i="1"/>
  <c r="M83" i="1"/>
  <c r="M84" i="1"/>
  <c r="N80" i="1"/>
  <c r="M95" i="1"/>
  <c r="M96" i="1"/>
  <c r="M97" i="1"/>
  <c r="M149" i="1"/>
  <c r="M150" i="1"/>
  <c r="M151" i="1"/>
  <c r="N57" i="1"/>
  <c r="M72" i="1"/>
  <c r="N69" i="1"/>
  <c r="M76" i="1"/>
  <c r="M77" i="1"/>
  <c r="M78" i="1"/>
  <c r="N74" i="1"/>
  <c r="N75" i="1"/>
  <c r="O74" i="1"/>
  <c r="M130" i="1"/>
  <c r="M131" i="1"/>
  <c r="M132" i="1"/>
  <c r="M133" i="1"/>
  <c r="N130" i="1"/>
  <c r="M89" i="1"/>
  <c r="M90" i="1"/>
  <c r="M137" i="1"/>
  <c r="M138" i="1"/>
  <c r="M139" i="1"/>
  <c r="N136" i="1"/>
  <c r="M155" i="1"/>
  <c r="M156" i="1"/>
  <c r="M157" i="1"/>
  <c r="N154" i="1"/>
  <c r="N153" i="1"/>
  <c r="O153" i="1"/>
  <c r="M161" i="1"/>
  <c r="M162" i="1"/>
  <c r="M163" i="1"/>
  <c r="N160" i="1"/>
  <c r="M9" i="1"/>
  <c r="M10" i="1"/>
  <c r="M11" i="1"/>
  <c r="M12" i="1"/>
  <c r="N9" i="1"/>
  <c r="N68" i="1"/>
  <c r="M125" i="1"/>
  <c r="M126" i="1"/>
  <c r="M127" i="1"/>
  <c r="N118" i="1"/>
  <c r="O117" i="1"/>
  <c r="M167" i="1"/>
  <c r="M168" i="1"/>
  <c r="M169" i="1"/>
  <c r="N3" i="1"/>
  <c r="N15" i="1"/>
  <c r="N20" i="1"/>
  <c r="O20" i="1"/>
  <c r="N27" i="1"/>
  <c r="M63" i="1"/>
  <c r="M64" i="1"/>
  <c r="M65" i="1"/>
  <c r="M66" i="1"/>
  <c r="N106" i="1"/>
  <c r="O105" i="1"/>
  <c r="M112" i="1"/>
  <c r="M113" i="1"/>
  <c r="M114" i="1"/>
  <c r="M115" i="1"/>
  <c r="N111" i="1"/>
  <c r="N129" i="1"/>
  <c r="O129" i="1"/>
  <c r="N142" i="1"/>
  <c r="O141" i="1"/>
  <c r="M172" i="1"/>
  <c r="N81" i="1"/>
  <c r="M100" i="1"/>
  <c r="M101" i="1"/>
  <c r="M102" i="1"/>
  <c r="M103" i="1"/>
  <c r="N177" i="1"/>
  <c r="N14" i="1"/>
  <c r="O14" i="1"/>
  <c r="N26" i="1"/>
  <c r="O26" i="1"/>
  <c r="M33" i="1"/>
  <c r="M34" i="1"/>
  <c r="M35" i="1"/>
  <c r="M36" i="1"/>
  <c r="M51" i="1"/>
  <c r="M52" i="1"/>
  <c r="M53" i="1"/>
  <c r="M54" i="1"/>
  <c r="N38" i="1"/>
  <c r="O38" i="1"/>
  <c r="N56" i="1"/>
  <c r="N178" i="1"/>
  <c r="N50" i="1"/>
  <c r="O177" i="1"/>
  <c r="N32" i="1"/>
  <c r="N165" i="1"/>
  <c r="N51" i="1"/>
  <c r="O68" i="1"/>
  <c r="N100" i="1"/>
  <c r="N147" i="1"/>
  <c r="O80" i="1"/>
  <c r="O56" i="1"/>
  <c r="N63" i="1"/>
  <c r="N8" i="1"/>
  <c r="O8" i="1"/>
  <c r="N166" i="1"/>
  <c r="N124" i="1"/>
  <c r="N159" i="1"/>
  <c r="O159" i="1"/>
  <c r="N135" i="1"/>
  <c r="O135" i="1"/>
  <c r="N86" i="1"/>
  <c r="N112" i="1"/>
  <c r="N33" i="1"/>
  <c r="N94" i="1"/>
  <c r="N62" i="1"/>
  <c r="O62" i="1"/>
  <c r="O111" i="1"/>
  <c r="N148" i="1"/>
  <c r="O44" i="1"/>
  <c r="N123" i="1"/>
  <c r="N87" i="1"/>
  <c r="N93" i="1"/>
  <c r="M173" i="1"/>
  <c r="M174" i="1"/>
  <c r="M175" i="1"/>
  <c r="N99" i="1"/>
  <c r="O99" i="1"/>
  <c r="O123" i="1"/>
  <c r="O50" i="1"/>
  <c r="N171" i="1"/>
  <c r="N172" i="1"/>
  <c r="O171" i="1"/>
  <c r="O147" i="1"/>
  <c r="O165" i="1"/>
  <c r="O93" i="1"/>
  <c r="O32" i="1"/>
  <c r="O86" i="1"/>
  <c r="T10" i="1"/>
  <c r="V10" i="1"/>
  <c r="U10" i="1"/>
  <c r="S10" i="1"/>
  <c r="T9" i="1"/>
  <c r="S9" i="1"/>
  <c r="V8" i="1"/>
  <c r="U8" i="1"/>
  <c r="V9" i="1"/>
  <c r="U9" i="1"/>
  <c r="N2" i="1"/>
  <c r="O2" i="1"/>
  <c r="S8" i="1"/>
  <c r="T8" i="1"/>
</calcChain>
</file>

<file path=xl/sharedStrings.xml><?xml version="1.0" encoding="utf-8"?>
<sst xmlns="http://schemas.openxmlformats.org/spreadsheetml/2006/main" count="1470" uniqueCount="181">
  <si>
    <t>Cruise</t>
  </si>
  <si>
    <t>Leg</t>
  </si>
  <si>
    <t>Site</t>
  </si>
  <si>
    <t>Core</t>
  </si>
  <si>
    <t>Time</t>
  </si>
  <si>
    <t>Core diameter (cm)</t>
  </si>
  <si>
    <t>Core area (m2)</t>
  </si>
  <si>
    <t>Water column height (cm)</t>
  </si>
  <si>
    <t>Core water volume (l)</t>
  </si>
  <si>
    <t>O2 concentration before water change (umol/l)</t>
  </si>
  <si>
    <t>O2 concentration after water change (umol/l)</t>
  </si>
  <si>
    <t>Oxygen consumed uM</t>
  </si>
  <si>
    <t xml:space="preserve">Water change corrected oxygen decrease umol/l </t>
  </si>
  <si>
    <t>Slope/intercept</t>
  </si>
  <si>
    <t>Flux (mmol/m2/d)</t>
  </si>
  <si>
    <t>Biomass mg C m2</t>
  </si>
  <si>
    <t>ArcticNEt 2015</t>
  </si>
  <si>
    <t>3a</t>
  </si>
  <si>
    <t>C1</t>
  </si>
  <si>
    <t>O2 flux</t>
  </si>
  <si>
    <t>mmolO2/m2/d</t>
  </si>
  <si>
    <t>AVG</t>
  </si>
  <si>
    <t>STDEV</t>
  </si>
  <si>
    <t>C2</t>
  </si>
  <si>
    <t>C</t>
  </si>
  <si>
    <t>IA</t>
  </si>
  <si>
    <t>PP</t>
  </si>
  <si>
    <t>C3</t>
  </si>
  <si>
    <t>C4</t>
  </si>
  <si>
    <t>C5</t>
  </si>
  <si>
    <t>IA1</t>
  </si>
  <si>
    <t>IA 2</t>
  </si>
  <si>
    <t>IA 3</t>
  </si>
  <si>
    <t>IA 4</t>
  </si>
  <si>
    <t>IA 5</t>
  </si>
  <si>
    <t>PP 1</t>
  </si>
  <si>
    <t>PP 2</t>
  </si>
  <si>
    <t>PP 3</t>
  </si>
  <si>
    <t>PP 4</t>
  </si>
  <si>
    <t>PP 5</t>
  </si>
  <si>
    <t>3b</t>
  </si>
  <si>
    <t>FINALS RESULTS</t>
  </si>
  <si>
    <t>Station</t>
  </si>
  <si>
    <t>code</t>
  </si>
  <si>
    <t>Nitrite</t>
  </si>
  <si>
    <t>Nitrate</t>
  </si>
  <si>
    <t>nitrate1.6</t>
  </si>
  <si>
    <t>Phosphate</t>
  </si>
  <si>
    <t>Silicate</t>
  </si>
  <si>
    <t>nitrate</t>
  </si>
  <si>
    <t xml:space="preserve">Si </t>
  </si>
  <si>
    <t>PO4</t>
  </si>
  <si>
    <t>Rinsing water salinity</t>
  </si>
  <si>
    <t>Salinity of sample</t>
  </si>
  <si>
    <t>µmol/L</t>
  </si>
  <si>
    <t>‰</t>
  </si>
  <si>
    <t>ArcticNet 2015</t>
  </si>
  <si>
    <t>C1_T0</t>
  </si>
  <si>
    <t>C Nozais 1</t>
  </si>
  <si>
    <t>C2_T0</t>
  </si>
  <si>
    <t>CN2</t>
  </si>
  <si>
    <t>C3_T0</t>
  </si>
  <si>
    <t>CN3</t>
  </si>
  <si>
    <t>C4_T0</t>
  </si>
  <si>
    <t>CN4</t>
  </si>
  <si>
    <t>C5_T0</t>
  </si>
  <si>
    <t>CN5</t>
  </si>
  <si>
    <t>IA1_T0</t>
  </si>
  <si>
    <t>CN6</t>
  </si>
  <si>
    <t>IA2</t>
  </si>
  <si>
    <t>IA2_T0</t>
  </si>
  <si>
    <t>CN7</t>
  </si>
  <si>
    <t>IA3</t>
  </si>
  <si>
    <t>IA3_T0</t>
  </si>
  <si>
    <t>CN8</t>
  </si>
  <si>
    <t>IA4</t>
  </si>
  <si>
    <t>IA4_T0</t>
  </si>
  <si>
    <t>CN9</t>
  </si>
  <si>
    <t>IA5</t>
  </si>
  <si>
    <t>IA5_T0</t>
  </si>
  <si>
    <t>CN10</t>
  </si>
  <si>
    <t>PP1</t>
  </si>
  <si>
    <t>PP1_T0</t>
  </si>
  <si>
    <t>CN11</t>
  </si>
  <si>
    <t>PP2</t>
  </si>
  <si>
    <t>PP2_T0</t>
  </si>
  <si>
    <t>CN12</t>
  </si>
  <si>
    <t>PP3</t>
  </si>
  <si>
    <t>PP3_T0</t>
  </si>
  <si>
    <t>CN13</t>
  </si>
  <si>
    <t>PP4</t>
  </si>
  <si>
    <t>PP4_T0</t>
  </si>
  <si>
    <t>CN14</t>
  </si>
  <si>
    <t>PP5</t>
  </si>
  <si>
    <t>PP5_T0</t>
  </si>
  <si>
    <t>CN15</t>
  </si>
  <si>
    <t>C1_T2</t>
  </si>
  <si>
    <t>C NOZAIS C1 CN16</t>
  </si>
  <si>
    <t>C2_T2</t>
  </si>
  <si>
    <t>C2 CN17</t>
  </si>
  <si>
    <t>C3_T2</t>
  </si>
  <si>
    <t>C3 CN18</t>
  </si>
  <si>
    <t>C4_T2</t>
  </si>
  <si>
    <t>C4 CN19</t>
  </si>
  <si>
    <t>C5_T2</t>
  </si>
  <si>
    <t>C5 CN20</t>
  </si>
  <si>
    <t>IA1_T2</t>
  </si>
  <si>
    <t>IA1 CN21</t>
  </si>
  <si>
    <t>IA2_T2</t>
  </si>
  <si>
    <t>IA2 CN22</t>
  </si>
  <si>
    <t>IA3_T2</t>
  </si>
  <si>
    <t>IA3 CN23</t>
  </si>
  <si>
    <t>IA4_T2</t>
  </si>
  <si>
    <t>IA4 CN24</t>
  </si>
  <si>
    <t>IA5_T2</t>
  </si>
  <si>
    <t>IA5 CN25</t>
  </si>
  <si>
    <t>PP1_T2</t>
  </si>
  <si>
    <t>PP1 CN26</t>
  </si>
  <si>
    <t>PP2_T2</t>
  </si>
  <si>
    <t>PP2 CN27</t>
  </si>
  <si>
    <t>PP3_T2</t>
  </si>
  <si>
    <t>PP3 CN28</t>
  </si>
  <si>
    <t>PP4_T2</t>
  </si>
  <si>
    <t>PP4 CN29</t>
  </si>
  <si>
    <t>PP5_T2</t>
  </si>
  <si>
    <t>PP5 CN30</t>
  </si>
  <si>
    <t>C1_T4</t>
  </si>
  <si>
    <t>C2_T4</t>
  </si>
  <si>
    <t>C3_T4</t>
  </si>
  <si>
    <t>C4_T4</t>
  </si>
  <si>
    <t>C5_T4</t>
  </si>
  <si>
    <t>IA1_T4</t>
  </si>
  <si>
    <t>IA2_T4</t>
  </si>
  <si>
    <t>IA3_T4</t>
  </si>
  <si>
    <t>IA4_T4</t>
  </si>
  <si>
    <t>IA5_T4</t>
  </si>
  <si>
    <t>PP1_T4</t>
  </si>
  <si>
    <t>PP2_T4</t>
  </si>
  <si>
    <t>PP3_T4</t>
  </si>
  <si>
    <t>PP4_T4</t>
  </si>
  <si>
    <t>PP5_T4</t>
  </si>
  <si>
    <t>C Nozais leg3 46</t>
  </si>
  <si>
    <t>177 (Qikiqtarjuaq)</t>
  </si>
  <si>
    <t>C Grant leg 4 91</t>
  </si>
  <si>
    <t>Need to be check</t>
  </si>
  <si>
    <t xml:space="preserve">AN15-3A-435 </t>
  </si>
  <si>
    <t>T2 (AVERAGE)</t>
  </si>
  <si>
    <t>T0 (AVERAGE)</t>
  </si>
  <si>
    <t>T0 (SD)</t>
  </si>
  <si>
    <t>T2 (SD)</t>
  </si>
  <si>
    <t>T4 (AVERAGE)</t>
  </si>
  <si>
    <t>T4 (SD)</t>
  </si>
  <si>
    <t>AN15-3B-407</t>
  </si>
  <si>
    <t>AMD2015 ST177</t>
  </si>
  <si>
    <t>T0-435(AV)</t>
  </si>
  <si>
    <t>T0-435(SD)</t>
  </si>
  <si>
    <t>T2-435(AV)</t>
  </si>
  <si>
    <t>T2-435(SD)</t>
  </si>
  <si>
    <t>T4-435(AV)</t>
  </si>
  <si>
    <t>T4-435(SD)</t>
  </si>
  <si>
    <t>T0-407(AV)</t>
  </si>
  <si>
    <t>T0-407(SD)</t>
  </si>
  <si>
    <t>T2-407(AV)</t>
  </si>
  <si>
    <t>T2-407(SD)</t>
  </si>
  <si>
    <t>T4-407(AV)</t>
  </si>
  <si>
    <t>T4-407(SD)</t>
  </si>
  <si>
    <t>T0-177(AV)</t>
  </si>
  <si>
    <t>T0-177(SD)</t>
  </si>
  <si>
    <t>T2-177(AV)</t>
  </si>
  <si>
    <t>T2-177(SD)</t>
  </si>
  <si>
    <t>T4-177(AV)</t>
  </si>
  <si>
    <t>T4-177(SD)</t>
  </si>
  <si>
    <t>D0-407</t>
  </si>
  <si>
    <t>D0-435</t>
  </si>
  <si>
    <t>D0-177</t>
  </si>
  <si>
    <t>D2-407</t>
  </si>
  <si>
    <t>D2-435</t>
  </si>
  <si>
    <t>D2-177</t>
  </si>
  <si>
    <t>D4-407</t>
  </si>
  <si>
    <t>D4-435</t>
  </si>
  <si>
    <t>D4-177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</si>
</sst>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0"/>
      <color rgb="FF273D49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1" applyNumberFormat="1" applyFont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3" fillId="0" borderId="5" xfId="1" applyNumberFormat="1" applyFont="1" applyBorder="1" applyAlignment="1">
      <alignment horizontal="center"/>
    </xf>
    <xf numFmtId="0" fontId="3" fillId="0" borderId="5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1" applyNumberFormat="1" applyFont="1" applyAlignment="1">
      <alignment horizontal="left"/>
    </xf>
    <xf numFmtId="0" fontId="3" fillId="0" borderId="0" xfId="1" applyNumberFormat="1" applyFont="1" applyBorder="1" applyAlignment="1">
      <alignment horizontal="left"/>
    </xf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0" borderId="5" xfId="1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6" fillId="0" borderId="0" xfId="0" applyFont="1"/>
    <xf numFmtId="0" fontId="0" fillId="5" borderId="0" xfId="0" applyFill="1"/>
    <xf numFmtId="166" fontId="0" fillId="0" borderId="0" xfId="0" applyNumberFormat="1"/>
    <xf numFmtId="0" fontId="1" fillId="0" borderId="0" xfId="0" applyFont="1" applyFill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left"/>
    </xf>
    <xf numFmtId="0" fontId="1" fillId="0" borderId="0" xfId="0" applyFont="1" applyAlignment="1">
      <alignment horizontal="left" vertical="top" wrapText="1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166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166" fontId="1" fillId="0" borderId="0" xfId="0" applyNumberFormat="1" applyFont="1" applyAlignment="1">
      <alignment horizontal="left" vertical="top"/>
    </xf>
    <xf numFmtId="0" fontId="0" fillId="0" borderId="0" xfId="0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6448666675891"/>
          <c:y val="2.7683948597334425E-2"/>
          <c:w val="0.76765647703527395"/>
          <c:h val="0.90251631509024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'Experiment - oxygen level'!$R$8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('Experiment - oxygen level'!$T$8,'Experiment - oxygen level'!$V$8)</c:f>
                <c:numCache>
                  <c:formatCode>General</c:formatCode>
                  <c:ptCount val="2"/>
                  <c:pt idx="0">
                    <c:v>0.53022184765517599</c:v>
                  </c:pt>
                  <c:pt idx="1">
                    <c:v>0.29422372005239017</c:v>
                  </c:pt>
                </c:numCache>
              </c:numRef>
            </c:plus>
            <c:minus>
              <c:numRef>
                <c:f>('Experiment - oxygen level'!$T$8,'Experiment - oxygen level'!$V$8)</c:f>
                <c:numCache>
                  <c:formatCode>General</c:formatCode>
                  <c:ptCount val="2"/>
                  <c:pt idx="0">
                    <c:v>0.53022184765517599</c:v>
                  </c:pt>
                  <c:pt idx="1">
                    <c:v>0.29422372005239017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('Experiment - oxygen level'!$S$6,'Experiment - oxygen level'!$U$6)</c:f>
              <c:numCache>
                <c:formatCode>General</c:formatCode>
                <c:ptCount val="2"/>
                <c:pt idx="0">
                  <c:v>345</c:v>
                </c:pt>
                <c:pt idx="1">
                  <c:v>407</c:v>
                </c:pt>
              </c:numCache>
            </c:numRef>
          </c:cat>
          <c:val>
            <c:numRef>
              <c:f>('Experiment - oxygen level'!$S$8,'Experiment - oxygen level'!$U$8)</c:f>
              <c:numCache>
                <c:formatCode>0.0</c:formatCode>
                <c:ptCount val="2"/>
                <c:pt idx="0">
                  <c:v>1.0789123196057127</c:v>
                </c:pt>
                <c:pt idx="1">
                  <c:v>-0.70021793333333604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6F-4FD8-9441-8DDF2EC7B942}"/>
            </c:ext>
          </c:extLst>
        </c:ser>
        <c:ser>
          <c:idx val="1"/>
          <c:order val="1"/>
          <c:tx>
            <c:strRef>
              <c:f>'Experiment - oxygen level'!$R$9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('Experiment - oxygen level'!$T$9,'Experiment - oxygen level'!$V$9)</c:f>
                <c:numCache>
                  <c:formatCode>General</c:formatCode>
                  <c:ptCount val="2"/>
                  <c:pt idx="0">
                    <c:v>0.51045455293376019</c:v>
                  </c:pt>
                  <c:pt idx="1">
                    <c:v>0.40016806049192377</c:v>
                  </c:pt>
                </c:numCache>
              </c:numRef>
            </c:plus>
            <c:minus>
              <c:numRef>
                <c:f>('Experiment - oxygen level'!$T$9,'Experiment - oxygen level'!$V$9)</c:f>
                <c:numCache>
                  <c:formatCode>General</c:formatCode>
                  <c:ptCount val="2"/>
                  <c:pt idx="0">
                    <c:v>0.51045455293376019</c:v>
                  </c:pt>
                  <c:pt idx="1">
                    <c:v>0.40016806049192377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('Experiment - oxygen level'!$S$6,'Experiment - oxygen level'!$U$6)</c:f>
              <c:numCache>
                <c:formatCode>General</c:formatCode>
                <c:ptCount val="2"/>
                <c:pt idx="0">
                  <c:v>345</c:v>
                </c:pt>
                <c:pt idx="1">
                  <c:v>407</c:v>
                </c:pt>
              </c:numCache>
            </c:numRef>
          </c:cat>
          <c:val>
            <c:numRef>
              <c:f>('Experiment - oxygen level'!$S$9,'Experiment - oxygen level'!$U$9)</c:f>
              <c:numCache>
                <c:formatCode>0.0</c:formatCode>
                <c:ptCount val="2"/>
                <c:pt idx="0">
                  <c:v>0.58751308333333507</c:v>
                </c:pt>
                <c:pt idx="1">
                  <c:v>-0.62620146666666487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6F-4FD8-9441-8DDF2EC7B942}"/>
            </c:ext>
          </c:extLst>
        </c:ser>
        <c:ser>
          <c:idx val="2"/>
          <c:order val="2"/>
          <c:tx>
            <c:strRef>
              <c:f>'Experiment - oxygen level'!$R$10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('Experiment - oxygen level'!$T$10,'Experiment - oxygen level'!$V$10)</c:f>
                <c:numCache>
                  <c:formatCode>General</c:formatCode>
                  <c:ptCount val="2"/>
                  <c:pt idx="0">
                    <c:v>0.63672401571310899</c:v>
                  </c:pt>
                  <c:pt idx="1">
                    <c:v>0.31490875486600134</c:v>
                  </c:pt>
                </c:numCache>
              </c:numRef>
            </c:plus>
            <c:minus>
              <c:numRef>
                <c:f>('Experiment - oxygen level'!$T$10,'Experiment - oxygen level'!$V$10)</c:f>
                <c:numCache>
                  <c:formatCode>General</c:formatCode>
                  <c:ptCount val="2"/>
                  <c:pt idx="0">
                    <c:v>0.63672401571310899</c:v>
                  </c:pt>
                  <c:pt idx="1">
                    <c:v>0.31490875486600134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('Experiment - oxygen level'!$S$6,'Experiment - oxygen level'!$U$6)</c:f>
              <c:numCache>
                <c:formatCode>General</c:formatCode>
                <c:ptCount val="2"/>
                <c:pt idx="0">
                  <c:v>345</c:v>
                </c:pt>
                <c:pt idx="1">
                  <c:v>407</c:v>
                </c:pt>
              </c:numCache>
            </c:numRef>
          </c:cat>
          <c:val>
            <c:numRef>
              <c:f>('Experiment - oxygen level'!$S$10,'Experiment - oxygen level'!$U$10)</c:f>
              <c:numCache>
                <c:formatCode>0.0</c:formatCode>
                <c:ptCount val="2"/>
                <c:pt idx="0">
                  <c:v>1.1288453000000001</c:v>
                </c:pt>
                <c:pt idx="1">
                  <c:v>9.4712533333331697E-2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6F-4FD8-9441-8DDF2EC7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60200"/>
        <c:axId val="216557064"/>
      </c:barChart>
      <c:catAx>
        <c:axId val="21656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57064"/>
        <c:crosses val="autoZero"/>
        <c:auto val="1"/>
        <c:lblAlgn val="ctr"/>
        <c:lblOffset val="100"/>
        <c:noMultiLvlLbl val="0"/>
      </c:catAx>
      <c:valAx>
        <c:axId val="216557064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SCOC</a:t>
                </a:r>
                <a:r>
                  <a:rPr lang="en-GB" sz="2400" baseline="0"/>
                  <a:t> (mmol O</a:t>
                </a:r>
                <a:r>
                  <a:rPr lang="en-GB" sz="2400" baseline="-25000"/>
                  <a:t>2</a:t>
                </a:r>
                <a:r>
                  <a:rPr lang="en-GB" sz="2400" baseline="0"/>
                  <a:t> m</a:t>
                </a:r>
                <a:r>
                  <a:rPr lang="en-GB" sz="2400" baseline="30000"/>
                  <a:t>-2</a:t>
                </a:r>
                <a:r>
                  <a:rPr lang="en-GB" sz="2400" baseline="0"/>
                  <a:t> d</a:t>
                </a:r>
                <a:r>
                  <a:rPr lang="en-GB" sz="2400" baseline="30000"/>
                  <a:t>-1</a:t>
                </a:r>
                <a:r>
                  <a:rPr lang="en-GB" sz="2400" baseline="0"/>
                  <a:t>)</a:t>
                </a:r>
                <a:endParaRPr lang="en-GB" sz="2400"/>
              </a:p>
            </c:rich>
          </c:tx>
          <c:layout>
            <c:manualLayout>
              <c:xMode val="edge"/>
              <c:yMode val="edge"/>
              <c:x val="1.6871704745166961E-2"/>
              <c:y val="0.286960357228073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602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349871995350319"/>
          <c:y val="3.6415411036583412E-2"/>
          <c:w val="0.10008651730484482"/>
          <c:h val="0.15865862221767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722035373722"/>
          <c:y val="5.2001982724295688E-2"/>
          <c:w val="0.8357509331434072"/>
          <c:h val="0.7845389193267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(Sheet1!$I$4,Sheet1!$K$4,Sheet1!$M$4,Sheet1!$O$4,Sheet1!$Q$4,Sheet1!$S$4,Sheet1!$U$4,Sheet1!$W$4,Sheet1!$Y$4)</c:f>
                <c:numCache>
                  <c:formatCode>General</c:formatCode>
                  <c:ptCount val="9"/>
                  <c:pt idx="0">
                    <c:v>3.5990276464623015E-2</c:v>
                  </c:pt>
                  <c:pt idx="1">
                    <c:v>1.1928956366757308E-2</c:v>
                  </c:pt>
                  <c:pt idx="2">
                    <c:v>1.4923136399564245E-2</c:v>
                  </c:pt>
                  <c:pt idx="3">
                    <c:v>3.1020960655659954E-2</c:v>
                  </c:pt>
                  <c:pt idx="4">
                    <c:v>2.731666158226518E-2</c:v>
                  </c:pt>
                  <c:pt idx="5">
                    <c:v>7.0851958335673391E-3</c:v>
                  </c:pt>
                  <c:pt idx="6">
                    <c:v>9.6072888995803601E-3</c:v>
                  </c:pt>
                  <c:pt idx="7">
                    <c:v>1.6902662512160615E-2</c:v>
                  </c:pt>
                  <c:pt idx="8">
                    <c:v>6.4575537163851747E-3</c:v>
                  </c:pt>
                </c:numCache>
              </c:numRef>
            </c:plus>
            <c:minus>
              <c:numRef>
                <c:f>(Sheet1!$I$4,Sheet1!$K$4,Sheet1!$M$4,Sheet1!$O$4,Sheet1!$Q$4,Sheet1!$S$4,Sheet1!$U$4,Sheet1!$W$4,Sheet1!$Y$4)</c:f>
                <c:numCache>
                  <c:formatCode>General</c:formatCode>
                  <c:ptCount val="9"/>
                  <c:pt idx="0">
                    <c:v>3.5990276464623015E-2</c:v>
                  </c:pt>
                  <c:pt idx="1">
                    <c:v>1.1928956366757308E-2</c:v>
                  </c:pt>
                  <c:pt idx="2">
                    <c:v>1.4923136399564245E-2</c:v>
                  </c:pt>
                  <c:pt idx="3">
                    <c:v>3.1020960655659954E-2</c:v>
                  </c:pt>
                  <c:pt idx="4">
                    <c:v>2.731666158226518E-2</c:v>
                  </c:pt>
                  <c:pt idx="5">
                    <c:v>7.0851958335673391E-3</c:v>
                  </c:pt>
                  <c:pt idx="6">
                    <c:v>9.6072888995803601E-3</c:v>
                  </c:pt>
                  <c:pt idx="7">
                    <c:v>1.6902662512160615E-2</c:v>
                  </c:pt>
                  <c:pt idx="8">
                    <c:v>6.4575537163851747E-3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(Sheet1!$H$4,Sheet1!$J$4,Sheet1!$L$4,Sheet1!$N$4,Sheet1!$P$4,Sheet1!$R$4,Sheet1!$T$4,Sheet1!$V$4,Sheet1!$X$4)</c:f>
              <c:numCache>
                <c:formatCode>0.000</c:formatCode>
                <c:ptCount val="9"/>
                <c:pt idx="0">
                  <c:v>0.1046</c:v>
                </c:pt>
                <c:pt idx="1">
                  <c:v>8.8400000000000006E-2</c:v>
                </c:pt>
                <c:pt idx="2">
                  <c:v>8.4800000000000014E-2</c:v>
                </c:pt>
                <c:pt idx="3">
                  <c:v>0.12759999999999999</c:v>
                </c:pt>
                <c:pt idx="4">
                  <c:v>9.5199999999999993E-2</c:v>
                </c:pt>
                <c:pt idx="5">
                  <c:v>6.9800000000000001E-2</c:v>
                </c:pt>
                <c:pt idx="6">
                  <c:v>8.3599999999999994E-2</c:v>
                </c:pt>
                <c:pt idx="7">
                  <c:v>5.28E-2</c:v>
                </c:pt>
                <c:pt idx="8">
                  <c:v>5.1200000000000002E-2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(Sheet1!$I$5,Sheet1!$K$5,Sheet1!$M$5,Sheet1!$O$5,Sheet1!$Q$5,Sheet1!$S$5,Sheet1!$U$5,Sheet1!$W$5,Sheet1!$Y$5)</c:f>
                <c:numCache>
                  <c:formatCode>General</c:formatCode>
                  <c:ptCount val="9"/>
                  <c:pt idx="0">
                    <c:v>2.006240264773888E-2</c:v>
                  </c:pt>
                  <c:pt idx="1">
                    <c:v>2.2434348664492017E-2</c:v>
                  </c:pt>
                  <c:pt idx="2">
                    <c:v>8.8769364084688596E-3</c:v>
                  </c:pt>
                  <c:pt idx="3">
                    <c:v>1.025670512396647E-2</c:v>
                  </c:pt>
                  <c:pt idx="4">
                    <c:v>5.8566201857385286E-3</c:v>
                  </c:pt>
                  <c:pt idx="5">
                    <c:v>9.9146356463563033E-3</c:v>
                  </c:pt>
                  <c:pt idx="6">
                    <c:v>3.3573799308389274E-2</c:v>
                  </c:pt>
                  <c:pt idx="7">
                    <c:v>2.8305476501906901E-2</c:v>
                  </c:pt>
                  <c:pt idx="8">
                    <c:v>8.2643814045577531E-3</c:v>
                  </c:pt>
                </c:numCache>
              </c:numRef>
            </c:plus>
            <c:minus>
              <c:numRef>
                <c:f>(Sheet1!$I$5,Sheet1!$K$5,Sheet1!$M$5,Sheet1!$O$5,Sheet1!$Q$5,Sheet1!$S$5,Sheet1!$U$5,Sheet1!$W$5,Sheet1!$Y$5)</c:f>
                <c:numCache>
                  <c:formatCode>General</c:formatCode>
                  <c:ptCount val="9"/>
                  <c:pt idx="0">
                    <c:v>2.006240264773888E-2</c:v>
                  </c:pt>
                  <c:pt idx="1">
                    <c:v>2.2434348664492017E-2</c:v>
                  </c:pt>
                  <c:pt idx="2">
                    <c:v>8.8769364084688596E-3</c:v>
                  </c:pt>
                  <c:pt idx="3">
                    <c:v>1.025670512396647E-2</c:v>
                  </c:pt>
                  <c:pt idx="4">
                    <c:v>5.8566201857385286E-3</c:v>
                  </c:pt>
                  <c:pt idx="5">
                    <c:v>9.9146356463563033E-3</c:v>
                  </c:pt>
                  <c:pt idx="6">
                    <c:v>3.3573799308389274E-2</c:v>
                  </c:pt>
                  <c:pt idx="7">
                    <c:v>2.8305476501906901E-2</c:v>
                  </c:pt>
                  <c:pt idx="8">
                    <c:v>8.2643814045577531E-3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(Sheet1!$H$5,Sheet1!$J$5,Sheet1!$L$5,Sheet1!$N$5,Sheet1!$P$5,Sheet1!$R$5,Sheet1!$T$5,Sheet1!$V$5,Sheet1!$X$5)</c:f>
              <c:numCache>
                <c:formatCode>0.000</c:formatCode>
                <c:ptCount val="9"/>
                <c:pt idx="0">
                  <c:v>0.10400000000000001</c:v>
                </c:pt>
                <c:pt idx="1">
                  <c:v>0.11460000000000001</c:v>
                </c:pt>
                <c:pt idx="2">
                  <c:v>8.539999999999999E-2</c:v>
                </c:pt>
                <c:pt idx="3">
                  <c:v>0.12379999999999999</c:v>
                </c:pt>
                <c:pt idx="4">
                  <c:v>7.3599999999999999E-2</c:v>
                </c:pt>
                <c:pt idx="5">
                  <c:v>6.5600000000000006E-2</c:v>
                </c:pt>
                <c:pt idx="6">
                  <c:v>0.1062</c:v>
                </c:pt>
                <c:pt idx="7">
                  <c:v>7.8799999999999995E-2</c:v>
                </c:pt>
                <c:pt idx="8">
                  <c:v>8.5600000000000009E-2</c:v>
                </c:pt>
              </c:numCache>
            </c:numRef>
          </c:val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(Sheet1!$I$6,Sheet1!$K$6,Sheet1!$M$6,Sheet1!$O$6,Sheet1!$Q$6,Sheet1!$S$6,Sheet1!$U$6,Sheet1!$W$6,Sheet1!$Y$6)</c:f>
                <c:numCache>
                  <c:formatCode>General</c:formatCode>
                  <c:ptCount val="9"/>
                  <c:pt idx="0">
                    <c:v>9.4674706231390043E-2</c:v>
                  </c:pt>
                  <c:pt idx="1">
                    <c:v>1.7195929750961451E-2</c:v>
                  </c:pt>
                  <c:pt idx="2">
                    <c:v>8.7863530545955193E-3</c:v>
                  </c:pt>
                  <c:pt idx="3">
                    <c:v>2.8218788067526923E-2</c:v>
                  </c:pt>
                  <c:pt idx="4">
                    <c:v>1.5652475842498542E-2</c:v>
                  </c:pt>
                  <c:pt idx="5">
                    <c:v>7.6354436675284297E-3</c:v>
                  </c:pt>
                  <c:pt idx="6">
                    <c:v>3.0932183886689994E-2</c:v>
                  </c:pt>
                  <c:pt idx="7">
                    <c:v>1.7213366899011949E-2</c:v>
                  </c:pt>
                  <c:pt idx="8">
                    <c:v>7.854934754662193E-3</c:v>
                  </c:pt>
                </c:numCache>
              </c:numRef>
            </c:plus>
            <c:minus>
              <c:numRef>
                <c:f>(Sheet1!$I$6,Sheet1!$K$6,Sheet1!$M$6,Sheet1!$O$6,Sheet1!$Q$6,Sheet1!$S$6,Sheet1!$U$6,Sheet1!$W$6,Sheet1!$Y$6)</c:f>
                <c:numCache>
                  <c:formatCode>General</c:formatCode>
                  <c:ptCount val="9"/>
                  <c:pt idx="0">
                    <c:v>9.4674706231390043E-2</c:v>
                  </c:pt>
                  <c:pt idx="1">
                    <c:v>1.7195929750961451E-2</c:v>
                  </c:pt>
                  <c:pt idx="2">
                    <c:v>8.7863530545955193E-3</c:v>
                  </c:pt>
                  <c:pt idx="3">
                    <c:v>2.8218788067526923E-2</c:v>
                  </c:pt>
                  <c:pt idx="4">
                    <c:v>1.5652475842498542E-2</c:v>
                  </c:pt>
                  <c:pt idx="5">
                    <c:v>7.6354436675284297E-3</c:v>
                  </c:pt>
                  <c:pt idx="6">
                    <c:v>3.0932183886689994E-2</c:v>
                  </c:pt>
                  <c:pt idx="7">
                    <c:v>1.7213366899011949E-2</c:v>
                  </c:pt>
                  <c:pt idx="8">
                    <c:v>7.854934754662193E-3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(Sheet1!$H$6,Sheet1!$J$6,Sheet1!$L$6,Sheet1!$N$6,Sheet1!$P$6,Sheet1!$R$6,Sheet1!$T$6,Sheet1!$V$6,Sheet1!$X$6)</c:f>
              <c:numCache>
                <c:formatCode>0.000</c:formatCode>
                <c:ptCount val="9"/>
                <c:pt idx="0">
                  <c:v>0.15739999999999998</c:v>
                </c:pt>
                <c:pt idx="1">
                  <c:v>0.10580000000000001</c:v>
                </c:pt>
                <c:pt idx="2">
                  <c:v>8.2799999999999999E-2</c:v>
                </c:pt>
                <c:pt idx="3">
                  <c:v>0.15360000000000001</c:v>
                </c:pt>
                <c:pt idx="4">
                  <c:v>7.9000000000000001E-2</c:v>
                </c:pt>
                <c:pt idx="5">
                  <c:v>6.9600000000000009E-2</c:v>
                </c:pt>
                <c:pt idx="6">
                  <c:v>0.12039999999999999</c:v>
                </c:pt>
                <c:pt idx="7">
                  <c:v>7.039999999999999E-2</c:v>
                </c:pt>
                <c:pt idx="8">
                  <c:v>9.8199999999999996E-2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56280"/>
        <c:axId val="216555496"/>
      </c:barChart>
      <c:catAx>
        <c:axId val="21655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Day-Station</a:t>
                </a:r>
              </a:p>
            </c:rich>
          </c:tx>
          <c:layout>
            <c:manualLayout>
              <c:xMode val="edge"/>
              <c:yMode val="edge"/>
              <c:x val="0.48376558964612182"/>
              <c:y val="0.93196462358966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6555496"/>
        <c:crosses val="autoZero"/>
        <c:auto val="1"/>
        <c:lblAlgn val="ctr"/>
        <c:lblOffset val="100"/>
        <c:noMultiLvlLbl val="0"/>
      </c:catAx>
      <c:valAx>
        <c:axId val="216555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Nitrites (</a:t>
                </a:r>
                <a:r>
                  <a:rPr lang="el-GR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μ</a:t>
                </a: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mol / L)</a:t>
                </a:r>
              </a:p>
            </c:rich>
          </c:tx>
          <c:layout>
            <c:manualLayout>
              <c:xMode val="edge"/>
              <c:yMode val="edge"/>
              <c:x val="7.928179831792382E-3"/>
              <c:y val="0.26993990022611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655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8395432982935"/>
          <c:y val="5.6378197973493929E-2"/>
          <c:w val="0.16989250715519857"/>
          <c:h val="6.3682060320142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24722035373722"/>
          <c:y val="5.2001982724295688E-2"/>
          <c:w val="0.8357509331434072"/>
          <c:h val="0.7845389193267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(Sheet1!$I$10,Sheet1!$K$10,Sheet1!$M$10,Sheet1!$O$10,Sheet1!$Q$10,Sheet1!$S$10,Sheet1!$U$10,Sheet1!$W$10,Sheet1!$Y$10)</c:f>
                <c:numCache>
                  <c:formatCode>General</c:formatCode>
                  <c:ptCount val="9"/>
                  <c:pt idx="0">
                    <c:v>0.34886286704090469</c:v>
                  </c:pt>
                  <c:pt idx="1">
                    <c:v>0.1952337061062967</c:v>
                  </c:pt>
                  <c:pt idx="2">
                    <c:v>0.14688192536864414</c:v>
                  </c:pt>
                  <c:pt idx="3">
                    <c:v>0.97248151653386183</c:v>
                  </c:pt>
                  <c:pt idx="4">
                    <c:v>0.26518898921335293</c:v>
                  </c:pt>
                  <c:pt idx="5">
                    <c:v>0.40521932332997151</c:v>
                  </c:pt>
                  <c:pt idx="6">
                    <c:v>1.3756261119940985</c:v>
                  </c:pt>
                  <c:pt idx="7">
                    <c:v>0.5350338307060597</c:v>
                  </c:pt>
                  <c:pt idx="8">
                    <c:v>2.424496195088786</c:v>
                  </c:pt>
                </c:numCache>
              </c:numRef>
            </c:plus>
            <c:minus>
              <c:numRef>
                <c:f>(Sheet1!$I$10,Sheet1!$K$10,Sheet1!$M$10,Sheet1!$O$10,Sheet1!$Q$10,Sheet1!$S$10,Sheet1!$U$10,Sheet1!$W$10,Sheet1!$Y$10)</c:f>
                <c:numCache>
                  <c:formatCode>General</c:formatCode>
                  <c:ptCount val="9"/>
                  <c:pt idx="0">
                    <c:v>0.34886286704090469</c:v>
                  </c:pt>
                  <c:pt idx="1">
                    <c:v>0.1952337061062967</c:v>
                  </c:pt>
                  <c:pt idx="2">
                    <c:v>0.14688192536864414</c:v>
                  </c:pt>
                  <c:pt idx="3">
                    <c:v>0.97248151653386183</c:v>
                  </c:pt>
                  <c:pt idx="4">
                    <c:v>0.26518898921335293</c:v>
                  </c:pt>
                  <c:pt idx="5">
                    <c:v>0.40521932332997151</c:v>
                  </c:pt>
                  <c:pt idx="6">
                    <c:v>1.3756261119940985</c:v>
                  </c:pt>
                  <c:pt idx="7">
                    <c:v>0.5350338307060597</c:v>
                  </c:pt>
                  <c:pt idx="8">
                    <c:v>2.424496195088786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(Sheet1!$H$10,Sheet1!$J$10,Sheet1!$L$10,Sheet1!$N$10,Sheet1!$P$10,Sheet1!$R$10,Sheet1!$T$10,Sheet1!$V$10,Sheet1!$X$10)</c:f>
              <c:numCache>
                <c:formatCode>0.000</c:formatCode>
                <c:ptCount val="9"/>
                <c:pt idx="0">
                  <c:v>14.214600000000001</c:v>
                </c:pt>
                <c:pt idx="1">
                  <c:v>14.3148</c:v>
                </c:pt>
                <c:pt idx="2">
                  <c:v>15.3546</c:v>
                </c:pt>
                <c:pt idx="3">
                  <c:v>16.746599999999997</c:v>
                </c:pt>
                <c:pt idx="4">
                  <c:v>15.5168</c:v>
                </c:pt>
                <c:pt idx="5">
                  <c:v>15.088200000000001</c:v>
                </c:pt>
                <c:pt idx="6">
                  <c:v>14.299200000000003</c:v>
                </c:pt>
                <c:pt idx="7">
                  <c:v>15.748200000000001</c:v>
                </c:pt>
                <c:pt idx="8">
                  <c:v>4.7346000000000004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(Sheet1!$I$11,Sheet1!$K$11,Sheet1!$M$11,Sheet1!$O$11,Sheet1!$Q$11,Sheet1!$S$11,Sheet1!$U$11,Sheet1!$W$11,Sheet1!$Y$11)</c:f>
                <c:numCache>
                  <c:formatCode>General</c:formatCode>
                  <c:ptCount val="9"/>
                  <c:pt idx="0">
                    <c:v>0.76830410645785341</c:v>
                  </c:pt>
                  <c:pt idx="1">
                    <c:v>0.16113131290968905</c:v>
                  </c:pt>
                  <c:pt idx="2">
                    <c:v>0.25097748903039158</c:v>
                  </c:pt>
                  <c:pt idx="3">
                    <c:v>0.64152965636827664</c:v>
                  </c:pt>
                  <c:pt idx="4">
                    <c:v>0.37679861995500974</c:v>
                  </c:pt>
                  <c:pt idx="5">
                    <c:v>0.65162028820471818</c:v>
                  </c:pt>
                  <c:pt idx="6">
                    <c:v>1.1379682772379898</c:v>
                  </c:pt>
                  <c:pt idx="7">
                    <c:v>0.57200244754721041</c:v>
                  </c:pt>
                  <c:pt idx="8">
                    <c:v>2.248834475900793</c:v>
                  </c:pt>
                </c:numCache>
              </c:numRef>
            </c:plus>
            <c:minus>
              <c:numRef>
                <c:f>(Sheet1!$I$11,Sheet1!$K$11,Sheet1!$M$11,Sheet1!$O$11,Sheet1!$Q$11,Sheet1!$S$11,Sheet1!$U$11,Sheet1!$W$11,Sheet1!$Y$11)</c:f>
                <c:numCache>
                  <c:formatCode>General</c:formatCode>
                  <c:ptCount val="9"/>
                  <c:pt idx="0">
                    <c:v>0.76830410645785341</c:v>
                  </c:pt>
                  <c:pt idx="1">
                    <c:v>0.16113131290968905</c:v>
                  </c:pt>
                  <c:pt idx="2">
                    <c:v>0.25097748903039158</c:v>
                  </c:pt>
                  <c:pt idx="3">
                    <c:v>0.64152965636827664</c:v>
                  </c:pt>
                  <c:pt idx="4">
                    <c:v>0.37679861995500974</c:v>
                  </c:pt>
                  <c:pt idx="5">
                    <c:v>0.65162028820471818</c:v>
                  </c:pt>
                  <c:pt idx="6">
                    <c:v>1.1379682772379898</c:v>
                  </c:pt>
                  <c:pt idx="7">
                    <c:v>0.57200244754721041</c:v>
                  </c:pt>
                  <c:pt idx="8">
                    <c:v>2.248834475900793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(Sheet1!$H$11,Sheet1!$J$11,Sheet1!$L$11,Sheet1!$N$11,Sheet1!$P$11,Sheet1!$R$11,Sheet1!$T$11,Sheet1!$V$11,Sheet1!$X$11)</c:f>
              <c:numCache>
                <c:formatCode>0.000</c:formatCode>
                <c:ptCount val="9"/>
                <c:pt idx="0">
                  <c:v>14.183200000000003</c:v>
                </c:pt>
                <c:pt idx="1">
                  <c:v>14.441399999999998</c:v>
                </c:pt>
                <c:pt idx="2">
                  <c:v>15.5738</c:v>
                </c:pt>
                <c:pt idx="3">
                  <c:v>16.322399999999998</c:v>
                </c:pt>
                <c:pt idx="4">
                  <c:v>15.378200000000001</c:v>
                </c:pt>
                <c:pt idx="5">
                  <c:v>15.652000000000001</c:v>
                </c:pt>
                <c:pt idx="6">
                  <c:v>14.2674</c:v>
                </c:pt>
                <c:pt idx="7">
                  <c:v>16.512400000000003</c:v>
                </c:pt>
                <c:pt idx="8">
                  <c:v>6.6049999999999995</c:v>
                </c:pt>
              </c:numCache>
            </c:numRef>
          </c:val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(Sheet1!$I$12,Sheet1!$K$12,Sheet1!$M$12,Sheet1!$O$12,Sheet1!$Q$12,Sheet1!$S$12,Sheet1!$U$12,Sheet1!$W$12,Sheet1!$Y$12)</c:f>
                <c:numCache>
                  <c:formatCode>General</c:formatCode>
                  <c:ptCount val="9"/>
                  <c:pt idx="0">
                    <c:v>1.5066231114648416</c:v>
                  </c:pt>
                  <c:pt idx="1">
                    <c:v>0.75424896420214038</c:v>
                  </c:pt>
                  <c:pt idx="2">
                    <c:v>0.37256744355887944</c:v>
                  </c:pt>
                  <c:pt idx="3">
                    <c:v>1.1303226530508872</c:v>
                  </c:pt>
                  <c:pt idx="4">
                    <c:v>0.71166270100378259</c:v>
                  </c:pt>
                  <c:pt idx="5">
                    <c:v>0.92962987258370855</c:v>
                  </c:pt>
                  <c:pt idx="6">
                    <c:v>1.0656342243002519</c:v>
                  </c:pt>
                  <c:pt idx="7">
                    <c:v>0.85278338398446796</c:v>
                  </c:pt>
                  <c:pt idx="8">
                    <c:v>2.6064106545208916</c:v>
                  </c:pt>
                </c:numCache>
              </c:numRef>
            </c:plus>
            <c:minus>
              <c:numRef>
                <c:f>(Sheet1!$I$12,Sheet1!$K$12,Sheet1!$M$12,Sheet1!$O$12,Sheet1!$Q$12,Sheet1!$S$12,Sheet1!$U$12,Sheet1!$W$12,Sheet1!$Y$12)</c:f>
                <c:numCache>
                  <c:formatCode>General</c:formatCode>
                  <c:ptCount val="9"/>
                  <c:pt idx="0">
                    <c:v>1.5066231114648416</c:v>
                  </c:pt>
                  <c:pt idx="1">
                    <c:v>0.75424896420214038</c:v>
                  </c:pt>
                  <c:pt idx="2">
                    <c:v>0.37256744355887944</c:v>
                  </c:pt>
                  <c:pt idx="3">
                    <c:v>1.1303226530508872</c:v>
                  </c:pt>
                  <c:pt idx="4">
                    <c:v>0.71166270100378259</c:v>
                  </c:pt>
                  <c:pt idx="5">
                    <c:v>0.92962987258370855</c:v>
                  </c:pt>
                  <c:pt idx="6">
                    <c:v>1.0656342243002519</c:v>
                  </c:pt>
                  <c:pt idx="7">
                    <c:v>0.85278338398446796</c:v>
                  </c:pt>
                  <c:pt idx="8">
                    <c:v>2.6064106545208916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(Sheet1!$H$12,Sheet1!$J$12,Sheet1!$L$12,Sheet1!$N$12,Sheet1!$P$12,Sheet1!$R$12,Sheet1!$T$12,Sheet1!$V$12,Sheet1!$X$12)</c:f>
              <c:numCache>
                <c:formatCode>0.000</c:formatCode>
                <c:ptCount val="9"/>
                <c:pt idx="0">
                  <c:v>16.661200000000001</c:v>
                </c:pt>
                <c:pt idx="1">
                  <c:v>19.02</c:v>
                </c:pt>
                <c:pt idx="2">
                  <c:v>19.733000000000001</c:v>
                </c:pt>
                <c:pt idx="3">
                  <c:v>21.058399999999999</c:v>
                </c:pt>
                <c:pt idx="4">
                  <c:v>21.267600000000002</c:v>
                </c:pt>
                <c:pt idx="5">
                  <c:v>20.114800000000002</c:v>
                </c:pt>
                <c:pt idx="6">
                  <c:v>19.927600000000002</c:v>
                </c:pt>
                <c:pt idx="7">
                  <c:v>22.794</c:v>
                </c:pt>
                <c:pt idx="8">
                  <c:v>13.36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57456"/>
        <c:axId val="216562552"/>
      </c:barChart>
      <c:catAx>
        <c:axId val="2165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Day-Station</a:t>
                </a:r>
              </a:p>
            </c:rich>
          </c:tx>
          <c:layout>
            <c:manualLayout>
              <c:xMode val="edge"/>
              <c:yMode val="edge"/>
              <c:x val="0.48376558964612182"/>
              <c:y val="0.93196462358966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6562552"/>
        <c:crosses val="autoZero"/>
        <c:auto val="1"/>
        <c:lblAlgn val="ctr"/>
        <c:lblOffset val="100"/>
        <c:noMultiLvlLbl val="0"/>
      </c:catAx>
      <c:valAx>
        <c:axId val="216562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Nitrates (</a:t>
                </a:r>
                <a:r>
                  <a:rPr lang="el-GR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μ</a:t>
                </a: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mol / L)</a:t>
                </a:r>
              </a:p>
            </c:rich>
          </c:tx>
          <c:layout>
            <c:manualLayout>
              <c:xMode val="edge"/>
              <c:yMode val="edge"/>
              <c:x val="7.928179831792382E-3"/>
              <c:y val="0.26993990022611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65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8395432982935"/>
          <c:y val="5.6378197973493929E-2"/>
          <c:w val="0.16989250715519857"/>
          <c:h val="6.3682060320142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24722035373722"/>
          <c:y val="5.2001982724295688E-2"/>
          <c:w val="0.8357509331434072"/>
          <c:h val="0.7845389193267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(Sheet1!$I$16,Sheet1!$K$16,Sheet1!$M$16,Sheet1!$O$16,Sheet1!$Q$16,Sheet1!$S$16,Sheet1!$U$16,Sheet1!$W$16,Sheet1!$Y$16)</c:f>
                <c:numCache>
                  <c:formatCode>General</c:formatCode>
                  <c:ptCount val="9"/>
                  <c:pt idx="0">
                    <c:v>1.5612278802449151E-2</c:v>
                  </c:pt>
                  <c:pt idx="1">
                    <c:v>3.5245163262701211E-2</c:v>
                  </c:pt>
                  <c:pt idx="2">
                    <c:v>4.9038850916954028E-2</c:v>
                  </c:pt>
                  <c:pt idx="3">
                    <c:v>2.8248201509529426E-2</c:v>
                  </c:pt>
                  <c:pt idx="4">
                    <c:v>6.0342452331661349E-2</c:v>
                  </c:pt>
                  <c:pt idx="5">
                    <c:v>5.8200935561689822E-2</c:v>
                  </c:pt>
                  <c:pt idx="6">
                    <c:v>6.66118297730805E-2</c:v>
                  </c:pt>
                  <c:pt idx="7">
                    <c:v>6.5006926592639097E-2</c:v>
                  </c:pt>
                  <c:pt idx="8">
                    <c:v>0.13815085400278634</c:v>
                  </c:pt>
                </c:numCache>
              </c:numRef>
            </c:plus>
            <c:minus>
              <c:numRef>
                <c:f>(Sheet1!$I$16,Sheet1!$K$16,Sheet1!$M$16,Sheet1!$O$16,Sheet1!$Q$16,Sheet1!$S$16,Sheet1!$U$16,Sheet1!$W$16,Sheet1!$Y$16)</c:f>
                <c:numCache>
                  <c:formatCode>General</c:formatCode>
                  <c:ptCount val="9"/>
                  <c:pt idx="0">
                    <c:v>1.5612278802449151E-2</c:v>
                  </c:pt>
                  <c:pt idx="1">
                    <c:v>3.5245163262701211E-2</c:v>
                  </c:pt>
                  <c:pt idx="2">
                    <c:v>4.9038850916954028E-2</c:v>
                  </c:pt>
                  <c:pt idx="3">
                    <c:v>2.8248201509529426E-2</c:v>
                  </c:pt>
                  <c:pt idx="4">
                    <c:v>6.0342452331661349E-2</c:v>
                  </c:pt>
                  <c:pt idx="5">
                    <c:v>5.8200935561689822E-2</c:v>
                  </c:pt>
                  <c:pt idx="6">
                    <c:v>6.66118297730805E-2</c:v>
                  </c:pt>
                  <c:pt idx="7">
                    <c:v>6.5006926592639097E-2</c:v>
                  </c:pt>
                  <c:pt idx="8">
                    <c:v>0.13815085400278634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(Sheet1!$H$16,Sheet1!$J$16,Sheet1!$L$16,Sheet1!$N$16,Sheet1!$P$16,Sheet1!$R$16,Sheet1!$T$16,Sheet1!$V$16,Sheet1!$X$16)</c:f>
              <c:numCache>
                <c:formatCode>0.000</c:formatCode>
                <c:ptCount val="9"/>
                <c:pt idx="0">
                  <c:v>1.1981684126719998</c:v>
                </c:pt>
                <c:pt idx="1">
                  <c:v>1.0467123963999998</c:v>
                </c:pt>
                <c:pt idx="2">
                  <c:v>1.5847057416000001</c:v>
                </c:pt>
                <c:pt idx="3">
                  <c:v>1.1189864791039998</c:v>
                </c:pt>
                <c:pt idx="4">
                  <c:v>1.1513048469999998</c:v>
                </c:pt>
                <c:pt idx="5">
                  <c:v>1.7044595726</c:v>
                </c:pt>
                <c:pt idx="6">
                  <c:v>0.80344056473600001</c:v>
                </c:pt>
                <c:pt idx="7">
                  <c:v>1.1576079701999999</c:v>
                </c:pt>
                <c:pt idx="8">
                  <c:v>0.96638045640000014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(Sheet1!$I$17,Sheet1!$K$17,Sheet1!$M$17,Sheet1!$O$17,Sheet1!$Q$17,Sheet1!$S$17,Sheet1!$U$17,Sheet1!$W$17,Sheet1!$Y$17)</c:f>
                <c:numCache>
                  <c:formatCode>General</c:formatCode>
                  <c:ptCount val="9"/>
                  <c:pt idx="0">
                    <c:v>6.3804290846768613E-2</c:v>
                  </c:pt>
                  <c:pt idx="1">
                    <c:v>0.17394950189793559</c:v>
                  </c:pt>
                  <c:pt idx="2">
                    <c:v>6.0369287644379328E-2</c:v>
                  </c:pt>
                  <c:pt idx="3">
                    <c:v>4.1527513901447079E-2</c:v>
                  </c:pt>
                  <c:pt idx="4">
                    <c:v>3.9904577868962197E-2</c:v>
                  </c:pt>
                  <c:pt idx="5">
                    <c:v>0.12725582757916268</c:v>
                  </c:pt>
                  <c:pt idx="6">
                    <c:v>0.14122452532093377</c:v>
                  </c:pt>
                  <c:pt idx="7">
                    <c:v>8.1725828332928727E-2</c:v>
                  </c:pt>
                  <c:pt idx="8">
                    <c:v>0.13520292457889974</c:v>
                  </c:pt>
                </c:numCache>
              </c:numRef>
            </c:plus>
            <c:minus>
              <c:numRef>
                <c:f>(Sheet1!$I$17,Sheet1!$K$17,Sheet1!$M$17,Sheet1!$O$17,Sheet1!$Q$17,Sheet1!$S$17,Sheet1!$U$17,Sheet1!$W$17,Sheet1!$Y$17)</c:f>
                <c:numCache>
                  <c:formatCode>General</c:formatCode>
                  <c:ptCount val="9"/>
                  <c:pt idx="0">
                    <c:v>6.3804290846768613E-2</c:v>
                  </c:pt>
                  <c:pt idx="1">
                    <c:v>0.17394950189793559</c:v>
                  </c:pt>
                  <c:pt idx="2">
                    <c:v>6.0369287644379328E-2</c:v>
                  </c:pt>
                  <c:pt idx="3">
                    <c:v>4.1527513901447079E-2</c:v>
                  </c:pt>
                  <c:pt idx="4">
                    <c:v>3.9904577868962197E-2</c:v>
                  </c:pt>
                  <c:pt idx="5">
                    <c:v>0.12725582757916268</c:v>
                  </c:pt>
                  <c:pt idx="6">
                    <c:v>0.14122452532093377</c:v>
                  </c:pt>
                  <c:pt idx="7">
                    <c:v>8.1725828332928727E-2</c:v>
                  </c:pt>
                  <c:pt idx="8">
                    <c:v>0.13520292457889974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(Sheet1!$H$17,Sheet1!$J$17,Sheet1!$L$17,Sheet1!$N$17,Sheet1!$P$17,Sheet1!$R$17,Sheet1!$T$17,Sheet1!$V$17,Sheet1!$X$17)</c:f>
              <c:numCache>
                <c:formatCode>0.000</c:formatCode>
                <c:ptCount val="9"/>
                <c:pt idx="0">
                  <c:v>1.307683723776</c:v>
                </c:pt>
                <c:pt idx="1">
                  <c:v>1.3855052683999998</c:v>
                </c:pt>
                <c:pt idx="2">
                  <c:v>1.9285860086</c:v>
                </c:pt>
                <c:pt idx="3">
                  <c:v>1.35712318976</c:v>
                </c:pt>
                <c:pt idx="4">
                  <c:v>1.4696125685999999</c:v>
                </c:pt>
                <c:pt idx="5">
                  <c:v>1.9800032498</c:v>
                </c:pt>
                <c:pt idx="6">
                  <c:v>0.93836500377599985</c:v>
                </c:pt>
                <c:pt idx="7">
                  <c:v>1.3472925839999998</c:v>
                </c:pt>
                <c:pt idx="8">
                  <c:v>1.1373317968000001</c:v>
                </c:pt>
              </c:numCache>
            </c:numRef>
          </c:val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(Sheet1!$I$18,Sheet1!$K$18,Sheet1!$M$18,Sheet1!$O$18,Sheet1!$Q$18,Sheet1!$S$18,Sheet1!$U$18,Sheet1!$W$18,Sheet1!$Y$18)</c:f>
                <c:numCache>
                  <c:formatCode>General</c:formatCode>
                  <c:ptCount val="9"/>
                  <c:pt idx="0">
                    <c:v>0.1762834589563346</c:v>
                  </c:pt>
                  <c:pt idx="1">
                    <c:v>0.1261931983275226</c:v>
                  </c:pt>
                  <c:pt idx="2">
                    <c:v>7.0731799528607101E-2</c:v>
                  </c:pt>
                  <c:pt idx="3">
                    <c:v>0.20738119254054818</c:v>
                  </c:pt>
                  <c:pt idx="4">
                    <c:v>0.11937904638577555</c:v>
                  </c:pt>
                  <c:pt idx="5">
                    <c:v>7.9908090672387314E-2</c:v>
                  </c:pt>
                  <c:pt idx="6">
                    <c:v>8.0322345313524168E-2</c:v>
                  </c:pt>
                  <c:pt idx="7">
                    <c:v>0.13932696429116873</c:v>
                  </c:pt>
                  <c:pt idx="8">
                    <c:v>0.14169932890315784</c:v>
                  </c:pt>
                </c:numCache>
              </c:numRef>
            </c:plus>
            <c:minus>
              <c:numRef>
                <c:f>(Sheet1!$I$18,Sheet1!$K$18,Sheet1!$M$18,Sheet1!$O$18,Sheet1!$Q$18,Sheet1!$S$18,Sheet1!$U$18,Sheet1!$W$18,Sheet1!$Y$18)</c:f>
                <c:numCache>
                  <c:formatCode>General</c:formatCode>
                  <c:ptCount val="9"/>
                  <c:pt idx="0">
                    <c:v>0.1762834589563346</c:v>
                  </c:pt>
                  <c:pt idx="1">
                    <c:v>0.1261931983275226</c:v>
                  </c:pt>
                  <c:pt idx="2">
                    <c:v>7.0731799528607101E-2</c:v>
                  </c:pt>
                  <c:pt idx="3">
                    <c:v>0.20738119254054818</c:v>
                  </c:pt>
                  <c:pt idx="4">
                    <c:v>0.11937904638577555</c:v>
                  </c:pt>
                  <c:pt idx="5">
                    <c:v>7.9908090672387314E-2</c:v>
                  </c:pt>
                  <c:pt idx="6">
                    <c:v>8.0322345313524168E-2</c:v>
                  </c:pt>
                  <c:pt idx="7">
                    <c:v>0.13932696429116873</c:v>
                  </c:pt>
                  <c:pt idx="8">
                    <c:v>0.14169932890315784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(Sheet1!$H$18,Sheet1!$J$18,Sheet1!$L$18,Sheet1!$N$18,Sheet1!$P$18,Sheet1!$R$18,Sheet1!$T$18,Sheet1!$V$18,Sheet1!$X$18)</c:f>
              <c:numCache>
                <c:formatCode>0.000</c:formatCode>
                <c:ptCount val="9"/>
                <c:pt idx="0">
                  <c:v>1.7605177169919997</c:v>
                </c:pt>
                <c:pt idx="1">
                  <c:v>1.7028281269999996</c:v>
                </c:pt>
                <c:pt idx="2">
                  <c:v>2.1430442454</c:v>
                </c:pt>
                <c:pt idx="3">
                  <c:v>1.9100179348480002</c:v>
                </c:pt>
                <c:pt idx="4">
                  <c:v>1.8292845361999999</c:v>
                </c:pt>
                <c:pt idx="5">
                  <c:v>2.2830134020000004</c:v>
                </c:pt>
                <c:pt idx="6">
                  <c:v>1.3293504220159997</c:v>
                </c:pt>
                <c:pt idx="7">
                  <c:v>1.7546319208000001</c:v>
                </c:pt>
                <c:pt idx="8">
                  <c:v>1.599647504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6561768"/>
        <c:axId val="216555104"/>
      </c:barChart>
      <c:catAx>
        <c:axId val="216561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Day-Station</a:t>
                </a:r>
              </a:p>
            </c:rich>
          </c:tx>
          <c:layout>
            <c:manualLayout>
              <c:xMode val="edge"/>
              <c:yMode val="edge"/>
              <c:x val="0.48376558964612182"/>
              <c:y val="0.93196462358966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6555104"/>
        <c:crosses val="autoZero"/>
        <c:auto val="1"/>
        <c:lblAlgn val="ctr"/>
        <c:lblOffset val="100"/>
        <c:noMultiLvlLbl val="0"/>
      </c:catAx>
      <c:valAx>
        <c:axId val="216555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Phosphates (</a:t>
                </a:r>
                <a:r>
                  <a:rPr lang="el-GR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μ</a:t>
                </a: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mol / L)</a:t>
                </a:r>
              </a:p>
            </c:rich>
          </c:tx>
          <c:layout>
            <c:manualLayout>
              <c:xMode val="edge"/>
              <c:yMode val="edge"/>
              <c:x val="7.928179831792382E-3"/>
              <c:y val="0.26993990022611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1656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8395432982935"/>
          <c:y val="5.6378197973493929E-2"/>
          <c:w val="0.16989250715519857"/>
          <c:h val="6.3682060320142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24722035373722"/>
          <c:y val="5.2001982724295688E-2"/>
          <c:w val="0.8357509331434072"/>
          <c:h val="0.7845389193267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(Sheet1!$I$22,Sheet1!$K$22,Sheet1!$M$22,Sheet1!$O$22,Sheet1!$Q$22,Sheet1!$S$22,Sheet1!$U$22,Sheet1!$W$22,Sheet1!$Y$22)</c:f>
                <c:numCache>
                  <c:formatCode>General</c:formatCode>
                  <c:ptCount val="9"/>
                  <c:pt idx="0">
                    <c:v>1.4355880919174162</c:v>
                  </c:pt>
                  <c:pt idx="1">
                    <c:v>0.65566454282116404</c:v>
                  </c:pt>
                  <c:pt idx="2">
                    <c:v>0.70668832555980055</c:v>
                  </c:pt>
                  <c:pt idx="3">
                    <c:v>8.2029046798406604</c:v>
                  </c:pt>
                  <c:pt idx="4">
                    <c:v>2.2720602175997349</c:v>
                  </c:pt>
                  <c:pt idx="5">
                    <c:v>2.3539051962560764</c:v>
                  </c:pt>
                  <c:pt idx="6">
                    <c:v>12.762251002270705</c:v>
                  </c:pt>
                  <c:pt idx="7">
                    <c:v>3.9261965883603196</c:v>
                  </c:pt>
                  <c:pt idx="8">
                    <c:v>6.0313249501834854</c:v>
                  </c:pt>
                </c:numCache>
              </c:numRef>
            </c:plus>
            <c:minus>
              <c:numRef>
                <c:f>(Sheet1!$I$22,Sheet1!$K$22,Sheet1!$M$22,Sheet1!$O$22,Sheet1!$Q$22,Sheet1!$S$22,Sheet1!$U$22,Sheet1!$W$22,Sheet1!$Y$22)</c:f>
                <c:numCache>
                  <c:formatCode>General</c:formatCode>
                  <c:ptCount val="9"/>
                  <c:pt idx="0">
                    <c:v>1.4355880919174162</c:v>
                  </c:pt>
                  <c:pt idx="1">
                    <c:v>0.65566454282116404</c:v>
                  </c:pt>
                  <c:pt idx="2">
                    <c:v>0.70668832555980055</c:v>
                  </c:pt>
                  <c:pt idx="3">
                    <c:v>8.2029046798406604</c:v>
                  </c:pt>
                  <c:pt idx="4">
                    <c:v>2.2720602175997349</c:v>
                  </c:pt>
                  <c:pt idx="5">
                    <c:v>2.3539051962560764</c:v>
                  </c:pt>
                  <c:pt idx="6">
                    <c:v>12.762251002270705</c:v>
                  </c:pt>
                  <c:pt idx="7">
                    <c:v>3.9261965883603196</c:v>
                  </c:pt>
                  <c:pt idx="8">
                    <c:v>6.0313249501834854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(Sheet1!$H$22,Sheet1!$J$22,Sheet1!$L$22,Sheet1!$N$22,Sheet1!$P$22,Sheet1!$R$22,Sheet1!$T$22,Sheet1!$V$22,Sheet1!$X$22)</c:f>
              <c:numCache>
                <c:formatCode>0.000</c:formatCode>
                <c:ptCount val="9"/>
                <c:pt idx="0">
                  <c:v>23.268104336424003</c:v>
                </c:pt>
                <c:pt idx="1">
                  <c:v>18.953667439999997</c:v>
                </c:pt>
                <c:pt idx="2">
                  <c:v>34.100627612800004</c:v>
                </c:pt>
                <c:pt idx="3">
                  <c:v>47.083364472048004</c:v>
                </c:pt>
                <c:pt idx="4">
                  <c:v>38.037840191999997</c:v>
                </c:pt>
                <c:pt idx="5">
                  <c:v>64.750383360800001</c:v>
                </c:pt>
                <c:pt idx="6">
                  <c:v>64.333970919048014</c:v>
                </c:pt>
                <c:pt idx="7">
                  <c:v>54.03548125599999</c:v>
                </c:pt>
                <c:pt idx="8">
                  <c:v>87.717651832000001</c:v>
                </c:pt>
              </c:numCache>
            </c:numRef>
          </c:val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(Sheet1!$I$23,Sheet1!$K$23,Sheet1!$M$23,Sheet1!$O$23,Sheet1!$Q$23,Sheet1!$S$23,Sheet1!$U$23,Sheet1!$W$23,Sheet1!$Y$23)</c:f>
                <c:numCache>
                  <c:formatCode>General</c:formatCode>
                  <c:ptCount val="9"/>
                  <c:pt idx="0">
                    <c:v>0.47690928187550485</c:v>
                  </c:pt>
                  <c:pt idx="1">
                    <c:v>1.4027623690802093</c:v>
                  </c:pt>
                  <c:pt idx="2">
                    <c:v>2.423648298958248</c:v>
                  </c:pt>
                  <c:pt idx="3">
                    <c:v>3.4986044450374858</c:v>
                  </c:pt>
                  <c:pt idx="4">
                    <c:v>4.7498487978694977</c:v>
                  </c:pt>
                  <c:pt idx="5">
                    <c:v>6.0946590166625132</c:v>
                  </c:pt>
                  <c:pt idx="6">
                    <c:v>5.589883445663439</c:v>
                  </c:pt>
                  <c:pt idx="7">
                    <c:v>7.5225335340199297</c:v>
                  </c:pt>
                  <c:pt idx="8">
                    <c:v>11.795939842957811</c:v>
                  </c:pt>
                </c:numCache>
              </c:numRef>
            </c:plus>
            <c:minus>
              <c:numRef>
                <c:f>(Sheet1!$I$23,Sheet1!$K$23,Sheet1!$M$23,Sheet1!$O$23,Sheet1!$Q$23,Sheet1!$S$23,Sheet1!$U$23,Sheet1!$W$23,Sheet1!$Y$23)</c:f>
                <c:numCache>
                  <c:formatCode>General</c:formatCode>
                  <c:ptCount val="9"/>
                  <c:pt idx="0">
                    <c:v>0.47690928187550485</c:v>
                  </c:pt>
                  <c:pt idx="1">
                    <c:v>1.4027623690802093</c:v>
                  </c:pt>
                  <c:pt idx="2">
                    <c:v>2.423648298958248</c:v>
                  </c:pt>
                  <c:pt idx="3">
                    <c:v>3.4986044450374858</c:v>
                  </c:pt>
                  <c:pt idx="4">
                    <c:v>4.7498487978694977</c:v>
                  </c:pt>
                  <c:pt idx="5">
                    <c:v>6.0946590166625132</c:v>
                  </c:pt>
                  <c:pt idx="6">
                    <c:v>5.589883445663439</c:v>
                  </c:pt>
                  <c:pt idx="7">
                    <c:v>7.5225335340199297</c:v>
                  </c:pt>
                  <c:pt idx="8">
                    <c:v>11.795939842957811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(Sheet1!$H$23,Sheet1!$J$23,Sheet1!$L$23,Sheet1!$N$23,Sheet1!$P$23,Sheet1!$R$23,Sheet1!$T$23,Sheet1!$V$23,Sheet1!$X$23)</c:f>
              <c:numCache>
                <c:formatCode>0.000</c:formatCode>
                <c:ptCount val="9"/>
                <c:pt idx="0">
                  <c:v>21.917034812992004</c:v>
                </c:pt>
                <c:pt idx="1">
                  <c:v>20.009058224</c:v>
                </c:pt>
                <c:pt idx="2">
                  <c:v>33.61946745760001</c:v>
                </c:pt>
                <c:pt idx="3">
                  <c:v>43.076765469832011</c:v>
                </c:pt>
                <c:pt idx="4">
                  <c:v>42.796825824000003</c:v>
                </c:pt>
                <c:pt idx="5">
                  <c:v>69.931897332800006</c:v>
                </c:pt>
                <c:pt idx="6">
                  <c:v>57.735271980696005</c:v>
                </c:pt>
                <c:pt idx="7">
                  <c:v>58.142953567999996</c:v>
                </c:pt>
                <c:pt idx="8">
                  <c:v>100.4291212928</c:v>
                </c:pt>
              </c:numCache>
            </c:numRef>
          </c:val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(Sheet1!$I$24,Sheet1!$K$24,Sheet1!$M$24,Sheet1!$O$24,Sheet1!$Q$24,Sheet1!$S$24,Sheet1!$U$24,Sheet1!$W$24,Sheet1!$Y$24)</c:f>
                <c:numCache>
                  <c:formatCode>General</c:formatCode>
                  <c:ptCount val="9"/>
                  <c:pt idx="0">
                    <c:v>1.4270966363049002</c:v>
                  </c:pt>
                  <c:pt idx="1">
                    <c:v>1.0392483154294507</c:v>
                  </c:pt>
                  <c:pt idx="2">
                    <c:v>0.55085103238538624</c:v>
                  </c:pt>
                  <c:pt idx="3">
                    <c:v>5.0199127449900258</c:v>
                  </c:pt>
                  <c:pt idx="4">
                    <c:v>3.5017388521566848</c:v>
                  </c:pt>
                  <c:pt idx="5">
                    <c:v>3.1842393005393319</c:v>
                  </c:pt>
                  <c:pt idx="6">
                    <c:v>6.8841974174513156</c:v>
                  </c:pt>
                  <c:pt idx="7">
                    <c:v>6.2701378639418017</c:v>
                  </c:pt>
                  <c:pt idx="8">
                    <c:v>4.8446689500883631</c:v>
                  </c:pt>
                </c:numCache>
              </c:numRef>
            </c:plus>
            <c:minus>
              <c:numRef>
                <c:f>(Sheet1!$I$24,Sheet1!$K$24,Sheet1!$M$24,Sheet1!$O$24,Sheet1!$Q$24,Sheet1!$S$24,Sheet1!$U$24,Sheet1!$W$24,Sheet1!$Y$24)</c:f>
                <c:numCache>
                  <c:formatCode>General</c:formatCode>
                  <c:ptCount val="9"/>
                  <c:pt idx="0">
                    <c:v>1.4270966363049002</c:v>
                  </c:pt>
                  <c:pt idx="1">
                    <c:v>1.0392483154294507</c:v>
                  </c:pt>
                  <c:pt idx="2">
                    <c:v>0.55085103238538624</c:v>
                  </c:pt>
                  <c:pt idx="3">
                    <c:v>5.0199127449900258</c:v>
                  </c:pt>
                  <c:pt idx="4">
                    <c:v>3.5017388521566848</c:v>
                  </c:pt>
                  <c:pt idx="5">
                    <c:v>3.1842393005393319</c:v>
                  </c:pt>
                  <c:pt idx="6">
                    <c:v>6.8841974174513156</c:v>
                  </c:pt>
                  <c:pt idx="7">
                    <c:v>6.2701378639418017</c:v>
                  </c:pt>
                  <c:pt idx="8">
                    <c:v>4.8446689500883631</c:v>
                  </c:pt>
                </c:numCache>
              </c:numRef>
            </c:minus>
            <c:spPr>
              <a:noFill/>
              <a:ln w="1587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Sheet1!$Z$2:$AH$2</c:f>
              <c:strCache>
                <c:ptCount val="9"/>
                <c:pt idx="0">
                  <c:v>D0-407</c:v>
                </c:pt>
                <c:pt idx="1">
                  <c:v>D0-435</c:v>
                </c:pt>
                <c:pt idx="2">
                  <c:v>D0-177</c:v>
                </c:pt>
                <c:pt idx="3">
                  <c:v>D2-407</c:v>
                </c:pt>
                <c:pt idx="4">
                  <c:v>D2-435</c:v>
                </c:pt>
                <c:pt idx="5">
                  <c:v>D2-177</c:v>
                </c:pt>
                <c:pt idx="6">
                  <c:v>D4-407</c:v>
                </c:pt>
                <c:pt idx="7">
                  <c:v>D4-435</c:v>
                </c:pt>
                <c:pt idx="8">
                  <c:v>D4-177</c:v>
                </c:pt>
              </c:strCache>
            </c:strRef>
          </c:cat>
          <c:val>
            <c:numRef>
              <c:f>(Sheet1!$H$24,Sheet1!$J$24,Sheet1!$L$24,Sheet1!$N$24,Sheet1!$P$24,Sheet1!$R$24,Sheet1!$T$24,Sheet1!$V$24,Sheet1!$X$24)</c:f>
              <c:numCache>
                <c:formatCode>0.000</c:formatCode>
                <c:ptCount val="9"/>
                <c:pt idx="0">
                  <c:v>23.437519983880001</c:v>
                </c:pt>
                <c:pt idx="1">
                  <c:v>19.298574335999998</c:v>
                </c:pt>
                <c:pt idx="2">
                  <c:v>30.364603507200002</c:v>
                </c:pt>
                <c:pt idx="3">
                  <c:v>46.441368334319996</c:v>
                </c:pt>
                <c:pt idx="4">
                  <c:v>38.673141672</c:v>
                </c:pt>
                <c:pt idx="5">
                  <c:v>62.311701480800004</c:v>
                </c:pt>
                <c:pt idx="6">
                  <c:v>63.765739489064003</c:v>
                </c:pt>
                <c:pt idx="7">
                  <c:v>54.402679431999992</c:v>
                </c:pt>
                <c:pt idx="8">
                  <c:v>87.825246111200016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562896"/>
        <c:axId val="410563680"/>
      </c:barChart>
      <c:catAx>
        <c:axId val="4105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Day-Station</a:t>
                </a:r>
              </a:p>
            </c:rich>
          </c:tx>
          <c:layout>
            <c:manualLayout>
              <c:xMode val="edge"/>
              <c:yMode val="edge"/>
              <c:x val="0.48376558964612182"/>
              <c:y val="0.93196462358966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410563680"/>
        <c:crosses val="autoZero"/>
        <c:auto val="1"/>
        <c:lblAlgn val="ctr"/>
        <c:lblOffset val="100"/>
        <c:noMultiLvlLbl val="0"/>
      </c:catAx>
      <c:valAx>
        <c:axId val="410563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Silicates (</a:t>
                </a:r>
                <a:r>
                  <a:rPr lang="el-GR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μ</a:t>
                </a:r>
                <a:r>
                  <a:rPr lang="en-US" sz="1400" b="1" i="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mol / L)</a:t>
                </a:r>
              </a:p>
            </c:rich>
          </c:tx>
          <c:layout>
            <c:manualLayout>
              <c:xMode val="edge"/>
              <c:yMode val="edge"/>
              <c:x val="7.928179831792382E-3"/>
              <c:y val="0.26993990022611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4105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08395432982935"/>
          <c:y val="5.6378197973493929E-2"/>
          <c:w val="0.16989250715519857"/>
          <c:h val="6.3682060320142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587375</xdr:colOff>
      <xdr:row>4</xdr:row>
      <xdr:rowOff>158750</xdr:rowOff>
    </xdr:from>
    <xdr:to>
      <xdr:col>35</xdr:col>
      <xdr:colOff>682625</xdr:colOff>
      <xdr:row>45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36</xdr:col>
      <xdr:colOff>54428</xdr:colOff>
      <xdr:row>5</xdr:row>
      <xdr:rowOff>95250</xdr:rowOff>
    </xdr:from>
    <xdr:to>
      <xdr:col>48</xdr:col>
      <xdr:colOff>350520</xdr:colOff>
      <xdr:row>39</xdr:row>
      <xdr:rowOff>72390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62107" y="1047750"/>
          <a:ext cx="8923020" cy="6454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257175</xdr:colOff>
      <xdr:row>2</xdr:row>
      <xdr:rowOff>114299</xdr:rowOff>
    </xdr:from>
    <xdr:to>
      <xdr:col>31</xdr:col>
      <xdr:colOff>381000</xdr:colOff>
      <xdr:row>18</xdr:row>
      <xdr:rowOff>228600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2</xdr:row>
      <xdr:rowOff>123825</xdr:rowOff>
    </xdr:from>
    <xdr:to>
      <xdr:col>42</xdr:col>
      <xdr:colOff>200025</xdr:colOff>
      <xdr:row>19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419100</xdr:colOff>
      <xdr:row>2</xdr:row>
      <xdr:rowOff>152400</xdr:rowOff>
    </xdr:from>
    <xdr:to>
      <xdr:col>53</xdr:col>
      <xdr:colOff>9525</xdr:colOff>
      <xdr:row>19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333375</xdr:colOff>
      <xdr:row>2</xdr:row>
      <xdr:rowOff>228600</xdr:rowOff>
    </xdr:from>
    <xdr:to>
      <xdr:col>63</xdr:col>
      <xdr:colOff>533400</xdr:colOff>
      <xdr:row>19</xdr:row>
      <xdr:rowOff>104776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"/>
  <sheetViews>
    <sheetView zoomScale="70" zoomScaleNormal="70" workbookViewId="0">
      <pane ySplit="1" topLeftCell="A2" activePane="bottomLeft" state="frozen"/>
      <selection pane="bottomLeft" activeCell="W18" sqref="W18"/>
    </sheetView>
  </sheetViews>
  <sheetFormatPr defaultColWidth="9.140625" defaultRowHeight="15" x14ac:dyDescent="0.25"/>
  <cols>
    <col min="1" max="2" width="19.7109375" style="4" customWidth="1"/>
    <col min="3" max="3" width="6.85546875" style="4" bestFit="1" customWidth="1"/>
    <col min="4" max="5" width="8" style="4" bestFit="1" customWidth="1"/>
    <col min="6" max="6" width="25.85546875" style="4" customWidth="1"/>
    <col min="7" max="7" width="20.42578125" style="5" customWidth="1"/>
    <col min="8" max="8" width="33.7109375" style="4" customWidth="1"/>
    <col min="9" max="9" width="28.7109375" style="5" customWidth="1"/>
    <col min="10" max="10" width="60.42578125" style="4" customWidth="1"/>
    <col min="11" max="11" width="58.28515625" style="4" customWidth="1"/>
    <col min="12" max="12" width="29" style="4" customWidth="1"/>
    <col min="13" max="13" width="62.7109375" style="4" customWidth="1"/>
    <col min="14" max="14" width="20.85546875" style="4" customWidth="1"/>
    <col min="15" max="15" width="23.7109375" style="10" customWidth="1"/>
    <col min="16" max="16" width="24.42578125" style="4" hidden="1" customWidth="1"/>
    <col min="17" max="17" width="15.85546875" style="4" bestFit="1" customWidth="1"/>
    <col min="18" max="18" width="9" style="4" bestFit="1" customWidth="1"/>
    <col min="19" max="19" width="22.7109375" style="4" bestFit="1" customWidth="1"/>
    <col min="20" max="20" width="14.7109375" style="4" bestFit="1" customWidth="1"/>
    <col min="21" max="21" width="11.140625" style="4" bestFit="1" customWidth="1"/>
    <col min="22" max="24" width="14.7109375" style="4" bestFit="1" customWidth="1"/>
    <col min="25" max="29" width="9.140625" style="4"/>
    <col min="30" max="30" width="22.28515625" style="4" bestFit="1" customWidth="1"/>
    <col min="31" max="31" width="2.7109375" style="4" bestFit="1" customWidth="1"/>
    <col min="32" max="32" width="15.42578125" style="4" bestFit="1" customWidth="1"/>
    <col min="33" max="33" width="14.7109375" style="4" bestFit="1" customWidth="1"/>
    <col min="34" max="34" width="15.42578125" style="4" bestFit="1" customWidth="1"/>
    <col min="35" max="35" width="3.28515625" style="4" bestFit="1" customWidth="1"/>
    <col min="36" max="36" width="13" style="4" bestFit="1" customWidth="1"/>
    <col min="37" max="38" width="14.7109375" style="4" bestFit="1" customWidth="1"/>
    <col min="39" max="39" width="5.140625" style="4" bestFit="1" customWidth="1"/>
    <col min="40" max="40" width="4" style="4" bestFit="1" customWidth="1"/>
    <col min="41" max="41" width="15.42578125" style="4" bestFit="1" customWidth="1"/>
    <col min="42" max="43" width="14.7109375" style="4" bestFit="1" customWidth="1"/>
    <col min="44" max="16384" width="9.140625" style="4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</row>
    <row r="2" spans="1:26" x14ac:dyDescent="0.25">
      <c r="A2" s="4" t="s">
        <v>16</v>
      </c>
      <c r="B2" s="4" t="s">
        <v>17</v>
      </c>
      <c r="C2" s="4">
        <v>435</v>
      </c>
      <c r="D2" s="4" t="s">
        <v>18</v>
      </c>
      <c r="E2" s="4">
        <v>0</v>
      </c>
      <c r="F2" s="4">
        <v>9.9</v>
      </c>
      <c r="G2" s="5">
        <f>PI()*(F2/2)^2/10000</f>
        <v>7.6976873994583908E-3</v>
      </c>
      <c r="H2" s="6">
        <v>9.6999999999999993</v>
      </c>
      <c r="I2" s="5">
        <f>PI()*(F2/2)^2*H2/1000</f>
        <v>0.74667567774746391</v>
      </c>
      <c r="J2" s="7">
        <v>375.67</v>
      </c>
      <c r="K2" s="8">
        <v>373.58</v>
      </c>
      <c r="L2" s="9">
        <v>0</v>
      </c>
      <c r="M2" s="9">
        <f>K2</f>
        <v>373.58</v>
      </c>
      <c r="N2" s="4">
        <f>SLOPE(M2:M6, E2:E6)</f>
        <v>-6.8799999999999955</v>
      </c>
      <c r="O2" s="10">
        <f>((((N2+N3)*I3)-(N3*I3))/G3/1000)</f>
        <v>-0.66736000000000228</v>
      </c>
      <c r="P2" s="11">
        <v>3943.9033805785698</v>
      </c>
    </row>
    <row r="3" spans="1:26" x14ac:dyDescent="0.25">
      <c r="A3" s="4" t="s">
        <v>16</v>
      </c>
      <c r="B3" s="4" t="s">
        <v>17</v>
      </c>
      <c r="C3" s="4">
        <v>435</v>
      </c>
      <c r="D3" s="4" t="s">
        <v>18</v>
      </c>
      <c r="E3" s="4">
        <v>1</v>
      </c>
      <c r="F3" s="4">
        <v>9.9</v>
      </c>
      <c r="G3" s="5">
        <f t="shared" ref="G3:G82" si="0">PI()*(F3/2)^2/10000</f>
        <v>7.6976873994583908E-3</v>
      </c>
      <c r="H3" s="6">
        <v>9.6999999999999993</v>
      </c>
      <c r="I3" s="5">
        <f>PI()*(F3/2)^2*H3/1000</f>
        <v>0.74667567774746391</v>
      </c>
      <c r="J3" s="7">
        <v>355.14</v>
      </c>
      <c r="K3" s="8"/>
      <c r="L3" s="9">
        <f>K2-J3</f>
        <v>18.439999999999998</v>
      </c>
      <c r="M3" s="9">
        <f>M2-L3</f>
        <v>355.14</v>
      </c>
      <c r="N3" s="4">
        <f>INTERCEPT(M2:M6, E2:E6)</f>
        <v>370.00200000000001</v>
      </c>
      <c r="Q3" s="12"/>
      <c r="R3" s="12"/>
      <c r="S3" s="12"/>
      <c r="T3" s="13"/>
      <c r="U3" s="13"/>
      <c r="V3" s="68"/>
    </row>
    <row r="4" spans="1:26" x14ac:dyDescent="0.25">
      <c r="A4" s="4" t="s">
        <v>16</v>
      </c>
      <c r="B4" s="4" t="s">
        <v>17</v>
      </c>
      <c r="C4" s="4">
        <v>435</v>
      </c>
      <c r="D4" s="4" t="s">
        <v>18</v>
      </c>
      <c r="E4" s="4">
        <v>2</v>
      </c>
      <c r="F4" s="4">
        <v>9.9</v>
      </c>
      <c r="G4" s="5">
        <f t="shared" si="0"/>
        <v>7.6976873994583908E-3</v>
      </c>
      <c r="H4" s="6">
        <v>9.6999999999999993</v>
      </c>
      <c r="I4" s="5">
        <f t="shared" ref="I4:I18" si="1">PI()*(F4/2)^2*H4/1000</f>
        <v>0.74667567774746391</v>
      </c>
      <c r="J4" s="7">
        <v>359.18</v>
      </c>
      <c r="K4" s="8">
        <v>370.45</v>
      </c>
      <c r="L4" s="9">
        <f>J3-J4</f>
        <v>-4.0400000000000205</v>
      </c>
      <c r="M4" s="9">
        <f>M3-L4</f>
        <v>359.18</v>
      </c>
      <c r="Q4" s="14"/>
      <c r="R4" s="14"/>
      <c r="S4" s="13"/>
      <c r="T4" s="13"/>
      <c r="U4" s="13"/>
      <c r="V4" s="68"/>
    </row>
    <row r="5" spans="1:26" x14ac:dyDescent="0.25">
      <c r="A5" s="4" t="s">
        <v>16</v>
      </c>
      <c r="B5" s="4" t="s">
        <v>17</v>
      </c>
      <c r="C5" s="4">
        <v>435</v>
      </c>
      <c r="D5" s="4" t="s">
        <v>18</v>
      </c>
      <c r="E5" s="4">
        <v>3</v>
      </c>
      <c r="F5" s="4">
        <v>9.9</v>
      </c>
      <c r="G5" s="5">
        <f t="shared" si="0"/>
        <v>7.6976873994583908E-3</v>
      </c>
      <c r="H5" s="6">
        <v>9.6999999999999993</v>
      </c>
      <c r="I5" s="5">
        <f t="shared" si="1"/>
        <v>0.74667567774746391</v>
      </c>
      <c r="J5" s="7">
        <v>364.39</v>
      </c>
      <c r="K5" s="8"/>
      <c r="L5" s="9">
        <f>K4-J5</f>
        <v>6.0600000000000023</v>
      </c>
      <c r="M5" s="9">
        <f>M4-L5</f>
        <v>353.12</v>
      </c>
      <c r="Q5" s="15"/>
      <c r="R5" s="15"/>
      <c r="S5" s="15" t="s">
        <v>19</v>
      </c>
      <c r="T5" s="3" t="s">
        <v>20</v>
      </c>
      <c r="U5" s="13"/>
      <c r="V5" s="68"/>
    </row>
    <row r="6" spans="1:26" x14ac:dyDescent="0.25">
      <c r="A6" s="4" t="s">
        <v>16</v>
      </c>
      <c r="B6" s="4" t="s">
        <v>17</v>
      </c>
      <c r="C6" s="4">
        <v>435</v>
      </c>
      <c r="D6" s="4" t="s">
        <v>18</v>
      </c>
      <c r="E6" s="4">
        <v>4</v>
      </c>
      <c r="F6" s="4">
        <v>9.9</v>
      </c>
      <c r="G6" s="5">
        <f t="shared" si="0"/>
        <v>7.6976873994583908E-3</v>
      </c>
      <c r="H6" s="6">
        <v>9.6999999999999993</v>
      </c>
      <c r="I6" s="5">
        <f t="shared" si="1"/>
        <v>0.74667567774746391</v>
      </c>
      <c r="J6" s="16">
        <v>351.46</v>
      </c>
      <c r="K6" s="17"/>
      <c r="L6" s="9">
        <f>J5-J6</f>
        <v>12.930000000000007</v>
      </c>
      <c r="M6" s="9">
        <f>M5-L6</f>
        <v>340.19</v>
      </c>
      <c r="R6" s="18"/>
      <c r="S6" s="19">
        <v>345</v>
      </c>
      <c r="T6" s="20">
        <v>345</v>
      </c>
      <c r="U6" s="19">
        <v>407</v>
      </c>
      <c r="V6" s="21">
        <v>407</v>
      </c>
      <c r="W6" s="13"/>
      <c r="X6" s="13"/>
      <c r="Y6" s="13"/>
      <c r="Z6" s="68"/>
    </row>
    <row r="7" spans="1:26" x14ac:dyDescent="0.25">
      <c r="J7" s="16"/>
      <c r="K7" s="16"/>
      <c r="L7" s="9"/>
      <c r="M7" s="9"/>
      <c r="R7" s="22"/>
      <c r="S7" s="23" t="s">
        <v>21</v>
      </c>
      <c r="T7" s="24" t="s">
        <v>22</v>
      </c>
      <c r="U7" s="23" t="s">
        <v>21</v>
      </c>
      <c r="V7" s="25" t="s">
        <v>22</v>
      </c>
      <c r="W7" s="13"/>
      <c r="X7" s="13"/>
      <c r="Y7" s="13"/>
      <c r="Z7" s="68"/>
    </row>
    <row r="8" spans="1:26" x14ac:dyDescent="0.25">
      <c r="A8" s="4" t="s">
        <v>16</v>
      </c>
      <c r="B8" s="4" t="s">
        <v>17</v>
      </c>
      <c r="C8" s="4">
        <v>435</v>
      </c>
      <c r="D8" s="4" t="s">
        <v>23</v>
      </c>
      <c r="E8" s="4">
        <v>0</v>
      </c>
      <c r="F8" s="4">
        <v>9.9</v>
      </c>
      <c r="G8" s="5">
        <f t="shared" si="0"/>
        <v>7.6976873994583908E-3</v>
      </c>
      <c r="H8" s="6">
        <v>12.8</v>
      </c>
      <c r="I8" s="5">
        <f>PI()*(F8/2)^2*H8/1000</f>
        <v>0.98530398713067413</v>
      </c>
      <c r="J8" s="16">
        <v>376.86</v>
      </c>
      <c r="K8" s="17">
        <v>373.26</v>
      </c>
      <c r="L8" s="9">
        <v>0</v>
      </c>
      <c r="M8" s="9">
        <f>K8</f>
        <v>373.26</v>
      </c>
      <c r="N8" s="4">
        <f>SLOPE(M8:M12, E8:E12)</f>
        <v>-10.116000000000019</v>
      </c>
      <c r="O8" s="10">
        <f>((((N8+N9)*I9)-(N9*I9))/G9/1000)</f>
        <v>-1.2690805248000061</v>
      </c>
      <c r="P8" s="11">
        <v>695.80595627832145</v>
      </c>
      <c r="R8" s="26" t="s">
        <v>24</v>
      </c>
      <c r="S8" s="60">
        <f>-AVERAGE(O2,O8,O14,O20,O26)</f>
        <v>1.0789123196057127</v>
      </c>
      <c r="T8" s="61">
        <f>STDEV(O2,O8,O14,O20,O26)</f>
        <v>0.53022184765517599</v>
      </c>
      <c r="U8" s="62">
        <f>-AVERAGE(O93,O99,O105,O111,O117)</f>
        <v>-0.70021793333333604</v>
      </c>
      <c r="V8" s="63">
        <f>STDEV(O93,O99,O105,O111,O117)</f>
        <v>0.29422372005239017</v>
      </c>
      <c r="W8" s="13"/>
      <c r="X8" s="13"/>
      <c r="Y8" s="13"/>
      <c r="Z8" s="68"/>
    </row>
    <row r="9" spans="1:26" x14ac:dyDescent="0.25">
      <c r="A9" s="4" t="s">
        <v>16</v>
      </c>
      <c r="B9" s="4" t="s">
        <v>17</v>
      </c>
      <c r="C9" s="4">
        <v>435</v>
      </c>
      <c r="D9" s="4" t="s">
        <v>23</v>
      </c>
      <c r="E9" s="4">
        <v>1</v>
      </c>
      <c r="F9" s="4">
        <v>9.9</v>
      </c>
      <c r="G9" s="5">
        <v>7.8539816339744835E-3</v>
      </c>
      <c r="H9" s="6">
        <v>12.8</v>
      </c>
      <c r="I9" s="5">
        <f t="shared" si="1"/>
        <v>0.98530398713067413</v>
      </c>
      <c r="J9" s="16">
        <v>371.75</v>
      </c>
      <c r="K9" s="17"/>
      <c r="L9" s="9">
        <f>K8-J9</f>
        <v>1.5099999999999909</v>
      </c>
      <c r="M9" s="9">
        <f>M8-L9</f>
        <v>371.75</v>
      </c>
      <c r="N9" s="4">
        <f>INTERCEPT(M8:M12, E8:E12)</f>
        <v>377.34599999999995</v>
      </c>
      <c r="R9" s="26" t="s">
        <v>25</v>
      </c>
      <c r="S9" s="60">
        <f>-AVERAGE(O32,O38,O44,O50,O56)</f>
        <v>0.58751308333333507</v>
      </c>
      <c r="T9" s="61">
        <f>STDEV(O32,O38,O44,O50,O56)</f>
        <v>0.51045455293376019</v>
      </c>
      <c r="U9" s="62">
        <f>-AVERAGE(O123,O129,O135,O141,O147)</f>
        <v>-0.62620146666666487</v>
      </c>
      <c r="V9" s="63">
        <f>STDEV(O123,O129,O135,O141,O147)</f>
        <v>0.40016806049192377</v>
      </c>
      <c r="W9" s="13"/>
      <c r="X9" s="13"/>
      <c r="Y9" s="13"/>
      <c r="Z9" s="68"/>
    </row>
    <row r="10" spans="1:26" x14ac:dyDescent="0.25">
      <c r="A10" s="4" t="s">
        <v>16</v>
      </c>
      <c r="B10" s="4" t="s">
        <v>17</v>
      </c>
      <c r="C10" s="4">
        <v>435</v>
      </c>
      <c r="D10" s="4" t="s">
        <v>23</v>
      </c>
      <c r="E10" s="4">
        <v>2</v>
      </c>
      <c r="F10" s="4">
        <v>9.9</v>
      </c>
      <c r="G10" s="5">
        <f t="shared" si="0"/>
        <v>7.6976873994583908E-3</v>
      </c>
      <c r="H10" s="6">
        <v>12.8</v>
      </c>
      <c r="I10" s="5">
        <f t="shared" si="1"/>
        <v>0.98530398713067413</v>
      </c>
      <c r="J10" s="16">
        <v>356.03</v>
      </c>
      <c r="K10" s="17">
        <v>365.66</v>
      </c>
      <c r="L10" s="9">
        <f>J9-J10</f>
        <v>15.720000000000027</v>
      </c>
      <c r="M10" s="9">
        <f>M9-L10</f>
        <v>356.03</v>
      </c>
      <c r="R10" s="22" t="s">
        <v>26</v>
      </c>
      <c r="S10" s="64">
        <f>-AVERAGE(O62,O68,O74,O80,O86)</f>
        <v>1.1288453000000001</v>
      </c>
      <c r="T10" s="65">
        <f>STDEV(O62,O68,O74,O80,O86)</f>
        <v>0.63672401571310899</v>
      </c>
      <c r="U10" s="66">
        <f>-AVERAGE(O153,O159,O165,O171,O177)</f>
        <v>9.4712533333331697E-2</v>
      </c>
      <c r="V10" s="67">
        <f>STDEV(O153,O159,O165,O171,O177)</f>
        <v>0.31490875486600134</v>
      </c>
      <c r="W10" s="13"/>
      <c r="X10" s="13"/>
      <c r="Y10" s="13"/>
      <c r="Z10" s="68"/>
    </row>
    <row r="11" spans="1:26" x14ac:dyDescent="0.25">
      <c r="A11" s="4" t="s">
        <v>16</v>
      </c>
      <c r="B11" s="4" t="s">
        <v>17</v>
      </c>
      <c r="C11" s="4">
        <v>435</v>
      </c>
      <c r="D11" s="4" t="s">
        <v>23</v>
      </c>
      <c r="E11" s="4">
        <v>3</v>
      </c>
      <c r="F11" s="4">
        <v>9.9</v>
      </c>
      <c r="G11" s="5">
        <f t="shared" si="0"/>
        <v>7.6976873994583908E-3</v>
      </c>
      <c r="H11" s="6">
        <v>12.8</v>
      </c>
      <c r="I11" s="5">
        <f t="shared" si="1"/>
        <v>0.98530398713067413</v>
      </c>
      <c r="J11" s="16">
        <v>361.58</v>
      </c>
      <c r="K11" s="17"/>
      <c r="L11" s="9">
        <f>K10-J11</f>
        <v>4.0800000000000409</v>
      </c>
      <c r="M11" s="9">
        <f>M10-L11</f>
        <v>351.94999999999993</v>
      </c>
      <c r="R11" s="13"/>
      <c r="S11" s="13"/>
      <c r="T11" s="13"/>
      <c r="U11" s="13"/>
      <c r="V11" s="13"/>
      <c r="W11" s="13"/>
      <c r="X11" s="13"/>
      <c r="Y11" s="13"/>
      <c r="Z11" s="68"/>
    </row>
    <row r="12" spans="1:26" x14ac:dyDescent="0.25">
      <c r="A12" s="4" t="s">
        <v>16</v>
      </c>
      <c r="B12" s="4" t="s">
        <v>17</v>
      </c>
      <c r="C12" s="4">
        <v>435</v>
      </c>
      <c r="D12" s="4" t="s">
        <v>23</v>
      </c>
      <c r="E12" s="4">
        <v>4</v>
      </c>
      <c r="F12" s="4">
        <v>9.9</v>
      </c>
      <c r="G12" s="5">
        <f t="shared" si="0"/>
        <v>7.6976873994583908E-3</v>
      </c>
      <c r="H12" s="6">
        <v>12.8</v>
      </c>
      <c r="I12" s="5">
        <f t="shared" si="1"/>
        <v>0.98530398713067413</v>
      </c>
      <c r="J12" s="16">
        <v>342.21</v>
      </c>
      <c r="K12" s="17"/>
      <c r="L12" s="9">
        <f>J11-J12</f>
        <v>19.370000000000005</v>
      </c>
      <c r="M12" s="9">
        <f>M11-L12</f>
        <v>332.57999999999993</v>
      </c>
      <c r="R12" s="13"/>
      <c r="S12" s="13"/>
      <c r="T12" s="13"/>
      <c r="U12" s="13"/>
      <c r="V12" s="13"/>
      <c r="W12" s="13"/>
      <c r="X12" s="13"/>
      <c r="Y12" s="13"/>
      <c r="Z12" s="68"/>
    </row>
    <row r="13" spans="1:26" x14ac:dyDescent="0.25">
      <c r="J13" s="16"/>
      <c r="K13" s="16"/>
      <c r="L13" s="9"/>
      <c r="M13" s="9"/>
      <c r="R13" s="27"/>
      <c r="S13" s="27"/>
      <c r="T13" s="27"/>
      <c r="U13" s="27"/>
      <c r="V13" s="27"/>
      <c r="W13" s="27"/>
      <c r="X13" s="27"/>
      <c r="Y13" s="27"/>
    </row>
    <row r="14" spans="1:26" x14ac:dyDescent="0.25">
      <c r="A14" s="4" t="s">
        <v>16</v>
      </c>
      <c r="B14" s="4" t="s">
        <v>17</v>
      </c>
      <c r="C14" s="4">
        <v>435</v>
      </c>
      <c r="D14" s="4" t="s">
        <v>27</v>
      </c>
      <c r="E14" s="4">
        <v>0</v>
      </c>
      <c r="F14" s="4">
        <v>9.9</v>
      </c>
      <c r="G14" s="5">
        <f t="shared" si="0"/>
        <v>7.6976873994583908E-3</v>
      </c>
      <c r="H14" s="6">
        <f>AVERAGE(11.9,12.5,12.3,11.8)</f>
        <v>12.125</v>
      </c>
      <c r="I14" s="5">
        <f t="shared" si="1"/>
        <v>0.93334459718432994</v>
      </c>
      <c r="J14" s="16">
        <v>377.27</v>
      </c>
      <c r="K14" s="17">
        <v>373.7</v>
      </c>
      <c r="L14" s="9">
        <v>0</v>
      </c>
      <c r="M14" s="9">
        <f>K14</f>
        <v>373.7</v>
      </c>
      <c r="N14" s="4">
        <f>SLOPE(M14:M18, E14:E18)</f>
        <v>-12.228999999999996</v>
      </c>
      <c r="O14" s="10">
        <f>((((N14+N15)*I15)-(N15*I15))/G15/1000)</f>
        <v>-1.644702582192163</v>
      </c>
      <c r="P14" s="11">
        <v>1707.3727875004713</v>
      </c>
      <c r="Q14" s="27"/>
      <c r="R14" s="27"/>
      <c r="S14" s="27"/>
      <c r="T14" s="27"/>
      <c r="U14" s="27"/>
    </row>
    <row r="15" spans="1:26" x14ac:dyDescent="0.25">
      <c r="A15" s="4" t="s">
        <v>16</v>
      </c>
      <c r="B15" s="4" t="s">
        <v>17</v>
      </c>
      <c r="C15" s="4">
        <v>435</v>
      </c>
      <c r="D15" s="4" t="s">
        <v>27</v>
      </c>
      <c r="E15" s="4">
        <v>1</v>
      </c>
      <c r="F15" s="4">
        <v>9.9</v>
      </c>
      <c r="G15" s="5">
        <v>6.939778171779854E-3</v>
      </c>
      <c r="H15" s="6">
        <f>AVERAGE(11.9,12.5,12.3,11.8)</f>
        <v>12.125</v>
      </c>
      <c r="I15" s="5">
        <f t="shared" si="1"/>
        <v>0.93334459718432994</v>
      </c>
      <c r="J15" s="16">
        <v>355.76</v>
      </c>
      <c r="K15" s="17"/>
      <c r="L15" s="9">
        <f>K14-J15</f>
        <v>17.939999999999998</v>
      </c>
      <c r="M15" s="9">
        <f>M14-L15</f>
        <v>355.76</v>
      </c>
      <c r="N15" s="4">
        <f>INTERCEPT(M14:M18, E14:E18)</f>
        <v>372.85599999999999</v>
      </c>
      <c r="Q15" s="27"/>
      <c r="R15" s="27"/>
      <c r="S15" s="27"/>
      <c r="T15" s="27"/>
      <c r="U15" s="27"/>
    </row>
    <row r="16" spans="1:26" x14ac:dyDescent="0.25">
      <c r="A16" s="4" t="s">
        <v>16</v>
      </c>
      <c r="B16" s="4" t="s">
        <v>17</v>
      </c>
      <c r="C16" s="4">
        <v>435</v>
      </c>
      <c r="D16" s="4" t="s">
        <v>27</v>
      </c>
      <c r="E16" s="4">
        <v>2</v>
      </c>
      <c r="F16" s="4">
        <v>9.9</v>
      </c>
      <c r="G16" s="5">
        <f>PI()*(F16/2)^2/10000</f>
        <v>7.6976873994583908E-3</v>
      </c>
      <c r="H16" s="6">
        <f>AVERAGE(11.9,12.5,12.3,11.8)</f>
        <v>12.125</v>
      </c>
      <c r="I16" s="5">
        <f t="shared" si="1"/>
        <v>0.93334459718432994</v>
      </c>
      <c r="J16" s="16">
        <v>346.16</v>
      </c>
      <c r="K16" s="17">
        <v>355.99</v>
      </c>
      <c r="L16" s="9">
        <f>J15-J16</f>
        <v>9.5999999999999659</v>
      </c>
      <c r="M16" s="9">
        <f>M15-L16</f>
        <v>346.16</v>
      </c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4" t="s">
        <v>16</v>
      </c>
      <c r="B17" s="4" t="s">
        <v>17</v>
      </c>
      <c r="C17" s="4">
        <v>435</v>
      </c>
      <c r="D17" s="4" t="s">
        <v>27</v>
      </c>
      <c r="E17" s="4">
        <v>3</v>
      </c>
      <c r="F17" s="4">
        <v>9.9</v>
      </c>
      <c r="G17" s="5">
        <f t="shared" si="0"/>
        <v>7.6976873994583908E-3</v>
      </c>
      <c r="H17" s="6">
        <f>AVERAGE(11.9,12.5,12.3,11.8)</f>
        <v>12.125</v>
      </c>
      <c r="I17" s="5">
        <f t="shared" si="1"/>
        <v>0.93334459718432994</v>
      </c>
      <c r="J17" s="16">
        <v>361.7</v>
      </c>
      <c r="K17" s="17"/>
      <c r="L17" s="9">
        <f>K16-J17</f>
        <v>-5.7099999999999795</v>
      </c>
      <c r="M17" s="9">
        <f>M16-L17</f>
        <v>351.87</v>
      </c>
      <c r="Q17" s="13"/>
      <c r="R17" s="13"/>
      <c r="S17" s="13"/>
      <c r="T17" s="13"/>
      <c r="U17" s="13"/>
      <c r="V17" s="13"/>
      <c r="W17" s="13"/>
      <c r="X17" s="13"/>
      <c r="Y17" s="13"/>
    </row>
    <row r="18" spans="1:25" x14ac:dyDescent="0.25">
      <c r="A18" s="4" t="s">
        <v>16</v>
      </c>
      <c r="B18" s="4" t="s">
        <v>17</v>
      </c>
      <c r="C18" s="4">
        <v>435</v>
      </c>
      <c r="D18" s="4" t="s">
        <v>27</v>
      </c>
      <c r="E18" s="4">
        <v>4</v>
      </c>
      <c r="F18" s="4">
        <v>9.9</v>
      </c>
      <c r="G18" s="5">
        <f t="shared" si="0"/>
        <v>7.6976873994583908E-3</v>
      </c>
      <c r="H18" s="6">
        <f>AVERAGE(11.9,12.5,12.3,11.8)</f>
        <v>12.125</v>
      </c>
      <c r="I18" s="5">
        <f t="shared" si="1"/>
        <v>0.93334459718432994</v>
      </c>
      <c r="J18" s="16">
        <v>324.33</v>
      </c>
      <c r="K18" s="17"/>
      <c r="L18" s="9">
        <f>J17-J18</f>
        <v>37.370000000000005</v>
      </c>
      <c r="M18" s="9">
        <f>M17-L18</f>
        <v>314.5</v>
      </c>
      <c r="Q18" s="13"/>
      <c r="R18" s="13"/>
      <c r="S18" s="13"/>
      <c r="T18" s="13"/>
      <c r="U18" s="13"/>
      <c r="V18" s="13"/>
      <c r="W18" s="13"/>
      <c r="X18" s="13"/>
      <c r="Y18" s="13"/>
    </row>
    <row r="19" spans="1:25" x14ac:dyDescent="0.25">
      <c r="J19" s="16"/>
      <c r="K19" s="16"/>
      <c r="L19" s="9"/>
      <c r="Q19" s="13"/>
      <c r="R19" s="13"/>
      <c r="S19" s="13"/>
      <c r="T19" s="13"/>
      <c r="U19" s="13"/>
      <c r="V19" s="13"/>
      <c r="W19" s="13"/>
      <c r="X19" s="13"/>
      <c r="Y19" s="13"/>
    </row>
    <row r="20" spans="1:25" x14ac:dyDescent="0.25">
      <c r="A20" s="4" t="s">
        <v>16</v>
      </c>
      <c r="B20" s="4" t="s">
        <v>17</v>
      </c>
      <c r="C20" s="4">
        <v>435</v>
      </c>
      <c r="D20" s="4" t="s">
        <v>28</v>
      </c>
      <c r="E20" s="4">
        <v>0</v>
      </c>
      <c r="F20" s="4">
        <v>9.4</v>
      </c>
      <c r="G20" s="5">
        <f t="shared" ref="G20" si="2">PI()*(F20/2)^2/10000</f>
        <v>6.939778171779854E-3</v>
      </c>
      <c r="H20" s="6">
        <f>AVERAGE(11.9,12.5,12.3,11.8)</f>
        <v>12.125</v>
      </c>
      <c r="I20" s="5">
        <f t="shared" ref="I20:I24" si="3">PI()*(F20/2)^2*H20/1000</f>
        <v>0.84144810332830733</v>
      </c>
      <c r="J20" s="16">
        <v>378.52</v>
      </c>
      <c r="K20" s="17">
        <v>372.77</v>
      </c>
      <c r="L20" s="9">
        <v>0</v>
      </c>
      <c r="M20" s="9">
        <f>K20</f>
        <v>372.77</v>
      </c>
      <c r="N20" s="4">
        <f>SLOPE(M20:M24, E20:E24)</f>
        <v>-3.6150000000000033</v>
      </c>
      <c r="O20" s="10">
        <f>((((N20+N21)*I21)-(N21*I21))/G21/1000)</f>
        <v>-0.38729844750000508</v>
      </c>
      <c r="Q20" s="13"/>
      <c r="R20" s="13"/>
      <c r="S20" s="13"/>
      <c r="T20" s="13"/>
      <c r="U20" s="13"/>
      <c r="V20" s="13"/>
      <c r="W20" s="13"/>
      <c r="X20" s="13"/>
      <c r="Y20" s="13"/>
    </row>
    <row r="21" spans="1:25" x14ac:dyDescent="0.25">
      <c r="A21" s="4" t="s">
        <v>16</v>
      </c>
      <c r="B21" s="4" t="s">
        <v>17</v>
      </c>
      <c r="C21" s="4">
        <v>435</v>
      </c>
      <c r="D21" s="4" t="s">
        <v>28</v>
      </c>
      <c r="E21" s="4">
        <v>1</v>
      </c>
      <c r="F21" s="4">
        <v>9.4</v>
      </c>
      <c r="G21" s="5">
        <v>7.8539816339744835E-3</v>
      </c>
      <c r="H21" s="6">
        <f>AVERAGE(11.9,12.5,12.3,11.8)</f>
        <v>12.125</v>
      </c>
      <c r="I21" s="5">
        <f t="shared" si="3"/>
        <v>0.84144810332830733</v>
      </c>
      <c r="J21" s="16">
        <v>372.73</v>
      </c>
      <c r="K21" s="17"/>
      <c r="L21" s="9">
        <f>K20-J21</f>
        <v>3.999999999996362E-2</v>
      </c>
      <c r="M21" s="9">
        <f>M20-L21</f>
        <v>372.73</v>
      </c>
      <c r="N21" s="4">
        <f>INTERCEPT(M20:M24, E20:E24)</f>
        <v>374.58400000000006</v>
      </c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25">
      <c r="A22" s="4" t="s">
        <v>16</v>
      </c>
      <c r="B22" s="4" t="s">
        <v>17</v>
      </c>
      <c r="C22" s="4">
        <v>435</v>
      </c>
      <c r="D22" s="4" t="s">
        <v>28</v>
      </c>
      <c r="E22" s="4">
        <v>2</v>
      </c>
      <c r="F22" s="4">
        <v>9.4</v>
      </c>
      <c r="G22" s="5">
        <f t="shared" ref="G22:G24" si="4">PI()*(F22/2)^2/10000</f>
        <v>6.939778171779854E-3</v>
      </c>
      <c r="H22" s="6">
        <f>AVERAGE(11.9,12.5,12.3,11.8)</f>
        <v>12.125</v>
      </c>
      <c r="I22" s="5">
        <f t="shared" si="3"/>
        <v>0.84144810332830733</v>
      </c>
      <c r="J22" s="16">
        <v>364.86</v>
      </c>
      <c r="K22" s="17">
        <v>350.85</v>
      </c>
      <c r="L22" s="9">
        <f>J21-J22</f>
        <v>7.8700000000000045</v>
      </c>
      <c r="M22" s="9">
        <f>M21-L22</f>
        <v>364.86</v>
      </c>
      <c r="Q22" s="13"/>
      <c r="R22" s="13"/>
      <c r="S22" s="13"/>
      <c r="T22" s="13"/>
      <c r="U22" s="13"/>
      <c r="V22" s="13"/>
      <c r="W22" s="13"/>
      <c r="X22" s="13"/>
      <c r="Y22" s="13"/>
    </row>
    <row r="23" spans="1:25" x14ac:dyDescent="0.25">
      <c r="A23" s="4" t="s">
        <v>16</v>
      </c>
      <c r="B23" s="4" t="s">
        <v>17</v>
      </c>
      <c r="C23" s="4">
        <v>435</v>
      </c>
      <c r="D23" s="4" t="s">
        <v>28</v>
      </c>
      <c r="E23" s="4">
        <v>3</v>
      </c>
      <c r="F23" s="4">
        <v>9.4</v>
      </c>
      <c r="G23" s="5">
        <f t="shared" si="4"/>
        <v>6.939778171779854E-3</v>
      </c>
      <c r="H23" s="6">
        <f>AVERAGE(11.9,12.5,12.3,11.8)</f>
        <v>12.125</v>
      </c>
      <c r="I23" s="5">
        <f t="shared" si="3"/>
        <v>0.84144810332830733</v>
      </c>
      <c r="J23" s="16">
        <v>356.69</v>
      </c>
      <c r="K23" s="17"/>
      <c r="L23" s="9">
        <f>K22-J23</f>
        <v>-5.839999999999975</v>
      </c>
      <c r="M23" s="9">
        <f>M22-L23</f>
        <v>370.7</v>
      </c>
      <c r="Q23" s="13"/>
      <c r="R23" s="13"/>
      <c r="S23" s="13"/>
      <c r="T23" s="13"/>
      <c r="U23" s="13"/>
      <c r="V23" s="13"/>
      <c r="W23" s="13"/>
      <c r="X23" s="13"/>
      <c r="Y23" s="13"/>
    </row>
    <row r="24" spans="1:25" x14ac:dyDescent="0.25">
      <c r="A24" s="4" t="s">
        <v>16</v>
      </c>
      <c r="B24" s="4" t="s">
        <v>17</v>
      </c>
      <c r="C24" s="4">
        <v>435</v>
      </c>
      <c r="D24" s="4" t="s">
        <v>28</v>
      </c>
      <c r="E24" s="4">
        <v>4</v>
      </c>
      <c r="F24" s="4">
        <v>9.4</v>
      </c>
      <c r="G24" s="5">
        <f t="shared" si="4"/>
        <v>6.939778171779854E-3</v>
      </c>
      <c r="H24" s="6">
        <f>AVERAGE(11.9,12.5,12.3,11.8)</f>
        <v>12.125</v>
      </c>
      <c r="I24" s="5">
        <f t="shared" si="3"/>
        <v>0.84144810332830733</v>
      </c>
      <c r="J24" s="16">
        <v>341.7</v>
      </c>
      <c r="K24" s="17"/>
      <c r="L24" s="9">
        <f>J23-J24</f>
        <v>14.990000000000009</v>
      </c>
      <c r="M24" s="9">
        <f>M23-L24</f>
        <v>355.71</v>
      </c>
      <c r="Q24" s="13"/>
      <c r="R24" s="13"/>
      <c r="S24" s="13"/>
      <c r="T24" s="13"/>
      <c r="U24" s="13"/>
      <c r="V24" s="13"/>
      <c r="W24" s="13"/>
      <c r="X24" s="13"/>
      <c r="Y24" s="13"/>
    </row>
    <row r="25" spans="1:25" x14ac:dyDescent="0.25">
      <c r="J25" s="16"/>
      <c r="K25" s="16"/>
      <c r="L25" s="9"/>
      <c r="M25" s="9"/>
      <c r="Q25" s="13"/>
      <c r="R25" s="13"/>
      <c r="S25" s="13"/>
      <c r="T25" s="13"/>
      <c r="U25" s="13"/>
      <c r="V25" s="13"/>
      <c r="W25" s="13"/>
      <c r="X25" s="13"/>
      <c r="Y25" s="13"/>
    </row>
    <row r="26" spans="1:25" x14ac:dyDescent="0.25">
      <c r="A26" s="4" t="s">
        <v>16</v>
      </c>
      <c r="B26" s="4" t="s">
        <v>17</v>
      </c>
      <c r="C26" s="4">
        <v>435</v>
      </c>
      <c r="D26" s="4" t="s">
        <v>29</v>
      </c>
      <c r="E26" s="4">
        <v>0</v>
      </c>
      <c r="F26" s="4">
        <v>9.4499999999999993</v>
      </c>
      <c r="G26" s="5">
        <f t="shared" ref="G26" si="5">PI()*(F26/2)^2/10000</f>
        <v>7.0138019486800617E-3</v>
      </c>
      <c r="H26" s="6">
        <f>AVERAGE(11.1,11.2,11.6,11.6)</f>
        <v>11.375</v>
      </c>
      <c r="I26" s="5">
        <f t="shared" ref="I26:I30" si="6">PI()*(F26/2)^2*H26/1000</f>
        <v>0.79781997166235707</v>
      </c>
      <c r="J26" s="16">
        <v>377.65</v>
      </c>
      <c r="K26" s="17">
        <v>373.87</v>
      </c>
      <c r="L26" s="9">
        <v>0</v>
      </c>
      <c r="M26" s="9">
        <f>K26</f>
        <v>373.87</v>
      </c>
      <c r="N26" s="4">
        <f>SLOPE(M26:M30, E26:E30)</f>
        <v>-12.405000000000001</v>
      </c>
      <c r="O26" s="10">
        <f>((((N26+N27)*I27)-(N27*I27))/G27/1000)</f>
        <v>-1.426120043536387</v>
      </c>
      <c r="Q26" s="13"/>
      <c r="R26" s="13"/>
      <c r="S26" s="13"/>
      <c r="T26" s="13"/>
      <c r="U26" s="13"/>
      <c r="V26" s="13"/>
      <c r="W26" s="13"/>
      <c r="X26" s="13"/>
      <c r="Y26" s="13"/>
    </row>
    <row r="27" spans="1:25" x14ac:dyDescent="0.25">
      <c r="A27" s="4" t="s">
        <v>16</v>
      </c>
      <c r="B27" s="4" t="s">
        <v>17</v>
      </c>
      <c r="C27" s="4">
        <v>435</v>
      </c>
      <c r="D27" s="4" t="s">
        <v>29</v>
      </c>
      <c r="E27" s="4">
        <v>1</v>
      </c>
      <c r="F27" s="4">
        <v>9.4499999999999993</v>
      </c>
      <c r="G27" s="5">
        <v>6.939778171779854E-3</v>
      </c>
      <c r="H27" s="6">
        <f>AVERAGE(11.1,11.2,11.6,11.6)</f>
        <v>11.375</v>
      </c>
      <c r="I27" s="5">
        <f t="shared" si="6"/>
        <v>0.79781997166235707</v>
      </c>
      <c r="J27" s="16">
        <v>363.04</v>
      </c>
      <c r="K27" s="17"/>
      <c r="L27" s="9">
        <f>K26-J27</f>
        <v>10.829999999999984</v>
      </c>
      <c r="M27" s="9">
        <f>M26-L27</f>
        <v>363.04</v>
      </c>
      <c r="N27" s="4">
        <f>INTERCEPT(M26:M30, E26:E30)</f>
        <v>376.46</v>
      </c>
      <c r="Q27" s="13"/>
      <c r="R27" s="13"/>
      <c r="S27" s="13"/>
      <c r="T27" s="13"/>
      <c r="U27" s="13"/>
      <c r="V27" s="13"/>
      <c r="W27" s="13"/>
      <c r="X27" s="13"/>
      <c r="Y27" s="13"/>
    </row>
    <row r="28" spans="1:25" x14ac:dyDescent="0.25">
      <c r="A28" s="4" t="s">
        <v>16</v>
      </c>
      <c r="B28" s="4" t="s">
        <v>17</v>
      </c>
      <c r="C28" s="4">
        <v>435</v>
      </c>
      <c r="D28" s="4" t="s">
        <v>29</v>
      </c>
      <c r="E28" s="4">
        <v>2</v>
      </c>
      <c r="F28" s="4">
        <v>9.4499999999999993</v>
      </c>
      <c r="G28" s="5">
        <f>PI()*(F28/2)^2/10000</f>
        <v>7.0138019486800617E-3</v>
      </c>
      <c r="H28" s="6">
        <f>AVERAGE(11.1,11.2,11.6,11.6)</f>
        <v>11.375</v>
      </c>
      <c r="I28" s="5">
        <f t="shared" si="6"/>
        <v>0.79781997166235707</v>
      </c>
      <c r="J28" s="16">
        <v>354.42</v>
      </c>
      <c r="K28" s="13">
        <v>349.75</v>
      </c>
      <c r="L28" s="9">
        <f>J27-J28</f>
        <v>8.6200000000000045</v>
      </c>
      <c r="M28" s="9">
        <f>M27-L28</f>
        <v>354.42</v>
      </c>
      <c r="Q28" s="13"/>
      <c r="R28" s="13"/>
      <c r="S28" s="13"/>
      <c r="T28" s="13"/>
      <c r="U28" s="13"/>
      <c r="V28" s="13"/>
      <c r="W28" s="13"/>
      <c r="X28" s="13"/>
      <c r="Y28" s="13"/>
    </row>
    <row r="29" spans="1:25" x14ac:dyDescent="0.25">
      <c r="A29" s="4" t="s">
        <v>16</v>
      </c>
      <c r="B29" s="4" t="s">
        <v>17</v>
      </c>
      <c r="C29" s="4">
        <v>435</v>
      </c>
      <c r="D29" s="4" t="s">
        <v>29</v>
      </c>
      <c r="E29" s="4">
        <v>3</v>
      </c>
      <c r="F29" s="4">
        <v>9.4499999999999993</v>
      </c>
      <c r="G29" s="5">
        <f t="shared" ref="G29:G30" si="7">PI()*(F29/2)^2/10000</f>
        <v>7.0138019486800617E-3</v>
      </c>
      <c r="H29" s="6">
        <f>AVERAGE(11.1,11.2,11.6,11.6)</f>
        <v>11.375</v>
      </c>
      <c r="I29" s="5">
        <f t="shared" si="6"/>
        <v>0.79781997166235707</v>
      </c>
      <c r="J29" s="16">
        <v>342.44</v>
      </c>
      <c r="K29" s="17"/>
      <c r="L29" s="9">
        <f>K28-J29</f>
        <v>7.3100000000000023</v>
      </c>
      <c r="M29" s="9">
        <f>M28-L29</f>
        <v>347.11</v>
      </c>
      <c r="Q29" s="13"/>
      <c r="R29" s="13"/>
      <c r="S29" s="13"/>
      <c r="T29" s="13"/>
      <c r="U29" s="13"/>
      <c r="V29" s="13"/>
      <c r="W29" s="13"/>
      <c r="X29" s="13"/>
      <c r="Y29" s="13"/>
    </row>
    <row r="30" spans="1:25" x14ac:dyDescent="0.25">
      <c r="A30" s="28" t="s">
        <v>16</v>
      </c>
      <c r="B30" s="28" t="s">
        <v>17</v>
      </c>
      <c r="C30" s="28">
        <v>435</v>
      </c>
      <c r="D30" s="28" t="s">
        <v>29</v>
      </c>
      <c r="E30" s="28">
        <v>4</v>
      </c>
      <c r="F30" s="28">
        <v>9.4499999999999993</v>
      </c>
      <c r="G30" s="29">
        <f t="shared" si="7"/>
        <v>7.0138019486800617E-3</v>
      </c>
      <c r="H30" s="30">
        <f>AVERAGE(11.1,11.2,11.6,11.6)</f>
        <v>11.375</v>
      </c>
      <c r="I30" s="29">
        <f t="shared" si="6"/>
        <v>0.79781997166235707</v>
      </c>
      <c r="J30" s="31">
        <v>315.14</v>
      </c>
      <c r="K30" s="32"/>
      <c r="L30" s="33">
        <f>J29-J30</f>
        <v>27.300000000000011</v>
      </c>
      <c r="M30" s="33">
        <f>M29-L30</f>
        <v>319.81</v>
      </c>
      <c r="N30" s="28"/>
      <c r="O30" s="34"/>
      <c r="Q30" s="13"/>
      <c r="R30" s="13"/>
      <c r="S30" s="13"/>
      <c r="T30" s="13"/>
      <c r="U30" s="13"/>
      <c r="V30" s="13"/>
      <c r="W30" s="13"/>
      <c r="X30" s="13"/>
      <c r="Y30" s="13"/>
    </row>
    <row r="31" spans="1:25" x14ac:dyDescent="0.25">
      <c r="J31" s="16"/>
      <c r="K31" s="16"/>
      <c r="Q31" s="13"/>
      <c r="R31" s="13"/>
      <c r="S31" s="13"/>
      <c r="T31" s="13"/>
      <c r="U31" s="13"/>
      <c r="V31" s="13"/>
      <c r="W31" s="13"/>
      <c r="X31" s="13"/>
      <c r="Y31" s="13"/>
    </row>
    <row r="32" spans="1:25" x14ac:dyDescent="0.25">
      <c r="A32" s="4" t="s">
        <v>16</v>
      </c>
      <c r="B32" s="4" t="s">
        <v>17</v>
      </c>
      <c r="C32" s="4">
        <v>435</v>
      </c>
      <c r="D32" s="4" t="s">
        <v>30</v>
      </c>
      <c r="E32" s="4">
        <v>0</v>
      </c>
      <c r="F32" s="4">
        <v>9.9</v>
      </c>
      <c r="G32" s="5">
        <f t="shared" si="0"/>
        <v>7.6976873994583908E-3</v>
      </c>
      <c r="H32" s="6">
        <f>AVERAGE(12,12.4,13.2,12.5)</f>
        <v>12.524999999999999</v>
      </c>
      <c r="I32" s="5">
        <f t="shared" ref="I32:I90" si="8">PI()*(F32/2)^2*H32/1000</f>
        <v>0.96413534678216339</v>
      </c>
      <c r="J32" s="17">
        <v>377.08</v>
      </c>
      <c r="K32" s="13">
        <v>376.49</v>
      </c>
      <c r="L32" s="9">
        <v>0</v>
      </c>
      <c r="M32" s="9">
        <f>K32</f>
        <v>376.49</v>
      </c>
      <c r="N32" s="4">
        <f>SLOPE(M32:M36, E32:E36)</f>
        <v>-4.6160000000000023</v>
      </c>
      <c r="O32" s="10">
        <f>((((N32+N33)*I33)-(N33*I33))/G33/1000)</f>
        <v>-0.57815400000000394</v>
      </c>
      <c r="P32" s="35">
        <v>17336.648083608645</v>
      </c>
      <c r="Q32" s="13"/>
      <c r="R32" s="13"/>
      <c r="S32" s="13"/>
      <c r="T32" s="13"/>
      <c r="U32" s="13"/>
      <c r="V32" s="13"/>
      <c r="W32" s="13"/>
      <c r="X32" s="13"/>
      <c r="Y32" s="13"/>
    </row>
    <row r="33" spans="1:25" x14ac:dyDescent="0.25">
      <c r="A33" s="4" t="s">
        <v>16</v>
      </c>
      <c r="B33" s="4" t="s">
        <v>17</v>
      </c>
      <c r="C33" s="4">
        <v>435</v>
      </c>
      <c r="D33" s="4" t="s">
        <v>30</v>
      </c>
      <c r="E33" s="4">
        <v>1</v>
      </c>
      <c r="F33" s="4">
        <v>9.9</v>
      </c>
      <c r="G33" s="5">
        <f t="shared" si="0"/>
        <v>7.6976873994583908E-3</v>
      </c>
      <c r="H33" s="6">
        <f>AVERAGE(12,12.4,13.2,12.5)</f>
        <v>12.524999999999999</v>
      </c>
      <c r="I33" s="5">
        <f t="shared" si="8"/>
        <v>0.96413534678216339</v>
      </c>
      <c r="J33" s="17">
        <v>357</v>
      </c>
      <c r="K33" s="13"/>
      <c r="L33" s="9">
        <f>K32-J33</f>
        <v>19.490000000000009</v>
      </c>
      <c r="M33" s="9">
        <f>M32-L33</f>
        <v>357</v>
      </c>
      <c r="N33" s="4">
        <f>INTERCEPT(M32:M36, E32:E36)</f>
        <v>368.92200000000003</v>
      </c>
      <c r="Q33" s="13"/>
      <c r="R33" s="13"/>
      <c r="S33" s="13"/>
      <c r="T33" s="13"/>
      <c r="U33" s="13"/>
      <c r="V33" s="13"/>
      <c r="W33" s="13"/>
      <c r="X33" s="13"/>
      <c r="Y33" s="13"/>
    </row>
    <row r="34" spans="1:25" x14ac:dyDescent="0.25">
      <c r="A34" s="4" t="s">
        <v>16</v>
      </c>
      <c r="B34" s="4" t="s">
        <v>17</v>
      </c>
      <c r="C34" s="4">
        <v>435</v>
      </c>
      <c r="D34" s="4" t="s">
        <v>30</v>
      </c>
      <c r="E34" s="4">
        <v>2</v>
      </c>
      <c r="F34" s="4">
        <v>9.9</v>
      </c>
      <c r="G34" s="5">
        <f t="shared" si="0"/>
        <v>7.6976873994583908E-3</v>
      </c>
      <c r="H34" s="6">
        <f>AVERAGE(12,12.4,13.2,12.5)</f>
        <v>12.524999999999999</v>
      </c>
      <c r="I34" s="5">
        <f t="shared" si="8"/>
        <v>0.96413534678216339</v>
      </c>
      <c r="J34" s="17">
        <v>361.7</v>
      </c>
      <c r="K34" s="13">
        <v>364.71</v>
      </c>
      <c r="L34" s="9">
        <f>J33-J34</f>
        <v>-4.6999999999999886</v>
      </c>
      <c r="M34" s="9">
        <f>M33-L34</f>
        <v>361.7</v>
      </c>
      <c r="Q34" s="13"/>
      <c r="R34" s="13"/>
      <c r="S34" s="13"/>
      <c r="T34" s="13"/>
      <c r="U34" s="13"/>
      <c r="V34" s="13"/>
      <c r="W34" s="13"/>
      <c r="X34" s="13"/>
      <c r="Y34" s="13"/>
    </row>
    <row r="35" spans="1:25" x14ac:dyDescent="0.25">
      <c r="A35" s="4" t="s">
        <v>16</v>
      </c>
      <c r="B35" s="4" t="s">
        <v>17</v>
      </c>
      <c r="C35" s="4">
        <v>435</v>
      </c>
      <c r="D35" s="4" t="s">
        <v>30</v>
      </c>
      <c r="E35" s="4">
        <v>3</v>
      </c>
      <c r="F35" s="4">
        <v>9.9</v>
      </c>
      <c r="G35" s="5">
        <f t="shared" si="0"/>
        <v>7.6976873994583908E-3</v>
      </c>
      <c r="H35" s="6">
        <f>AVERAGE(12,12.4,13.2,12.5)</f>
        <v>12.524999999999999</v>
      </c>
      <c r="I35" s="5">
        <f t="shared" si="8"/>
        <v>0.96413534678216339</v>
      </c>
      <c r="J35" s="17">
        <v>345.71</v>
      </c>
      <c r="K35" s="13"/>
      <c r="L35" s="9">
        <f>K34-J35</f>
        <v>19</v>
      </c>
      <c r="M35" s="9">
        <f>M34-L35</f>
        <v>342.7</v>
      </c>
      <c r="Q35" s="13"/>
      <c r="R35" s="13"/>
      <c r="S35" s="13"/>
      <c r="T35" s="13"/>
      <c r="U35" s="13"/>
      <c r="V35" s="13"/>
      <c r="W35" s="13"/>
      <c r="X35" s="13"/>
      <c r="Y35" s="13"/>
    </row>
    <row r="36" spans="1:25" x14ac:dyDescent="0.25">
      <c r="A36" s="4" t="s">
        <v>16</v>
      </c>
      <c r="B36" s="4" t="s">
        <v>17</v>
      </c>
      <c r="C36" s="4">
        <v>435</v>
      </c>
      <c r="D36" s="4" t="s">
        <v>30</v>
      </c>
      <c r="E36" s="4">
        <v>4</v>
      </c>
      <c r="F36" s="4">
        <v>9.9</v>
      </c>
      <c r="G36" s="5">
        <f t="shared" si="0"/>
        <v>7.6976873994583908E-3</v>
      </c>
      <c r="H36" s="6">
        <f>AVERAGE(12,12.4,13.2,12.5)</f>
        <v>12.524999999999999</v>
      </c>
      <c r="I36" s="5">
        <f t="shared" si="8"/>
        <v>0.96413534678216339</v>
      </c>
      <c r="J36" s="17">
        <v>363.57</v>
      </c>
      <c r="K36" s="13"/>
      <c r="L36" s="9">
        <f>J35-J36</f>
        <v>-17.860000000000014</v>
      </c>
      <c r="M36" s="9">
        <f>M35-L36</f>
        <v>360.56</v>
      </c>
      <c r="Q36" s="13"/>
      <c r="R36" s="13"/>
      <c r="S36" s="13"/>
      <c r="T36" s="13"/>
      <c r="U36" s="13"/>
      <c r="V36" s="13"/>
      <c r="W36" s="13"/>
      <c r="X36" s="13"/>
      <c r="Y36" s="13"/>
    </row>
    <row r="37" spans="1:25" x14ac:dyDescent="0.25">
      <c r="J37" s="17"/>
      <c r="K37" s="68"/>
      <c r="Q37" s="13"/>
      <c r="R37" s="13"/>
      <c r="S37" s="13"/>
      <c r="T37" s="13"/>
      <c r="U37" s="13"/>
      <c r="V37" s="13"/>
      <c r="W37" s="13"/>
      <c r="X37" s="13"/>
      <c r="Y37" s="13"/>
    </row>
    <row r="38" spans="1:25" x14ac:dyDescent="0.25">
      <c r="A38" s="4" t="s">
        <v>16</v>
      </c>
      <c r="B38" s="4" t="s">
        <v>17</v>
      </c>
      <c r="C38" s="4">
        <v>435</v>
      </c>
      <c r="D38" s="36" t="s">
        <v>31</v>
      </c>
      <c r="E38" s="4">
        <v>0</v>
      </c>
      <c r="F38" s="4">
        <v>9.9</v>
      </c>
      <c r="G38" s="5">
        <f t="shared" si="0"/>
        <v>7.6976873994583908E-3</v>
      </c>
      <c r="H38" s="6">
        <f>AVERAGE(13,13.1,13.3,13.6)</f>
        <v>13.250000000000002</v>
      </c>
      <c r="I38" s="5">
        <f t="shared" si="8"/>
        <v>1.0199435804282369</v>
      </c>
      <c r="J38" s="68">
        <v>373.42</v>
      </c>
      <c r="K38" s="13">
        <v>374.89</v>
      </c>
      <c r="L38" s="9">
        <v>0</v>
      </c>
      <c r="M38" s="9">
        <f>K38</f>
        <v>374.89</v>
      </c>
      <c r="N38" s="4">
        <f>SLOPE(M38:M42, E38:E42)</f>
        <v>-3.2950000000000159</v>
      </c>
      <c r="O38" s="10">
        <f>((((N38+N39)*I39)-(N39*I39))/G39/1000)</f>
        <v>-0.43658750000000124</v>
      </c>
      <c r="P38" s="11">
        <v>3031.7933212409575</v>
      </c>
      <c r="Q38" s="13"/>
      <c r="R38" s="13"/>
      <c r="S38" s="13"/>
      <c r="T38" s="13"/>
      <c r="U38" s="13"/>
      <c r="V38" s="13"/>
      <c r="W38" s="13"/>
      <c r="X38" s="13"/>
      <c r="Y38" s="13"/>
    </row>
    <row r="39" spans="1:25" x14ac:dyDescent="0.25">
      <c r="A39" s="4" t="s">
        <v>16</v>
      </c>
      <c r="B39" s="4" t="s">
        <v>17</v>
      </c>
      <c r="C39" s="4">
        <v>435</v>
      </c>
      <c r="D39" s="36" t="s">
        <v>31</v>
      </c>
      <c r="E39" s="4">
        <v>1</v>
      </c>
      <c r="F39" s="4">
        <v>9.9</v>
      </c>
      <c r="G39" s="5">
        <f t="shared" si="0"/>
        <v>7.6976873994583908E-3</v>
      </c>
      <c r="H39" s="6">
        <f>AVERAGE(13,13.1,13.3,13.6)</f>
        <v>13.250000000000002</v>
      </c>
      <c r="I39" s="5">
        <f t="shared" si="8"/>
        <v>1.0199435804282369</v>
      </c>
      <c r="J39" s="68">
        <v>364.98</v>
      </c>
      <c r="K39" s="13"/>
      <c r="L39" s="9">
        <f>K38-J39</f>
        <v>9.9099999999999682</v>
      </c>
      <c r="M39" s="9">
        <f>M38-L39</f>
        <v>364.98</v>
      </c>
      <c r="N39" s="4">
        <f>INTERCEPT(M38:M42, E38:E42)</f>
        <v>370.05399999999997</v>
      </c>
      <c r="Q39" s="13"/>
      <c r="R39" s="13"/>
      <c r="S39" s="13"/>
      <c r="T39" s="13"/>
      <c r="U39" s="13"/>
      <c r="V39" s="13"/>
      <c r="W39" s="13"/>
      <c r="X39" s="13"/>
      <c r="Y39" s="13"/>
    </row>
    <row r="40" spans="1:25" x14ac:dyDescent="0.25">
      <c r="A40" s="4" t="s">
        <v>16</v>
      </c>
      <c r="B40" s="4" t="s">
        <v>17</v>
      </c>
      <c r="C40" s="4">
        <v>435</v>
      </c>
      <c r="D40" s="36" t="s">
        <v>31</v>
      </c>
      <c r="E40" s="4">
        <v>2</v>
      </c>
      <c r="F40" s="4">
        <v>9.9</v>
      </c>
      <c r="G40" s="5">
        <f t="shared" si="0"/>
        <v>7.6976873994583908E-3</v>
      </c>
      <c r="H40" s="6">
        <f>AVERAGE(13,13.1,13.3,13.6)</f>
        <v>13.250000000000002</v>
      </c>
      <c r="I40" s="5">
        <f t="shared" si="8"/>
        <v>1.0199435804282369</v>
      </c>
      <c r="J40" s="68">
        <v>360.34</v>
      </c>
      <c r="K40" s="13">
        <v>362.1</v>
      </c>
      <c r="L40" s="9">
        <f>J39-J40</f>
        <v>4.6400000000000432</v>
      </c>
      <c r="M40" s="9">
        <f>M39-L40</f>
        <v>360.34</v>
      </c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5">
      <c r="A41" s="4" t="s">
        <v>16</v>
      </c>
      <c r="B41" s="4" t="s">
        <v>17</v>
      </c>
      <c r="C41" s="4">
        <v>435</v>
      </c>
      <c r="D41" s="36" t="s">
        <v>31</v>
      </c>
      <c r="E41" s="4">
        <v>3</v>
      </c>
      <c r="F41" s="4">
        <v>9.9</v>
      </c>
      <c r="G41" s="5">
        <f t="shared" si="0"/>
        <v>7.6976873994583908E-3</v>
      </c>
      <c r="H41" s="6">
        <f>AVERAGE(13,13.1,13.3,13.6)</f>
        <v>13.250000000000002</v>
      </c>
      <c r="I41" s="5">
        <f t="shared" si="8"/>
        <v>1.0199435804282369</v>
      </c>
      <c r="J41" s="68">
        <v>354.17</v>
      </c>
      <c r="K41" s="13"/>
      <c r="L41" s="9">
        <f>K40-J41</f>
        <v>7.9300000000000068</v>
      </c>
      <c r="M41" s="9">
        <f>M40-L41</f>
        <v>352.40999999999997</v>
      </c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5">
      <c r="A42" s="4" t="s">
        <v>16</v>
      </c>
      <c r="B42" s="4" t="s">
        <v>17</v>
      </c>
      <c r="C42" s="4">
        <v>435</v>
      </c>
      <c r="D42" s="36" t="s">
        <v>31</v>
      </c>
      <c r="E42" s="4">
        <v>4</v>
      </c>
      <c r="F42" s="4">
        <v>9.9</v>
      </c>
      <c r="G42" s="5">
        <f t="shared" si="0"/>
        <v>7.6976873994583908E-3</v>
      </c>
      <c r="H42" s="6">
        <f>AVERAGE(13,13.1,13.3,13.6)</f>
        <v>13.250000000000002</v>
      </c>
      <c r="I42" s="5">
        <f t="shared" si="8"/>
        <v>1.0199435804282369</v>
      </c>
      <c r="J42" s="68">
        <v>366.46</v>
      </c>
      <c r="K42" s="13"/>
      <c r="L42" s="9">
        <f>J41-J42</f>
        <v>-12.289999999999964</v>
      </c>
      <c r="M42" s="9">
        <f>M41-L42</f>
        <v>364.69999999999993</v>
      </c>
      <c r="Q42" s="13"/>
      <c r="R42" s="13"/>
      <c r="S42" s="13"/>
      <c r="T42" s="13"/>
      <c r="U42" s="13"/>
      <c r="V42" s="13"/>
      <c r="W42" s="13"/>
      <c r="X42" s="13"/>
      <c r="Y42" s="13"/>
    </row>
    <row r="43" spans="1:25" x14ac:dyDescent="0.25">
      <c r="D43" s="36"/>
      <c r="J43" s="17"/>
      <c r="K43" s="68"/>
      <c r="Q43" s="27"/>
      <c r="R43" s="27"/>
      <c r="S43" s="27"/>
      <c r="T43" s="27"/>
      <c r="U43" s="27"/>
    </row>
    <row r="44" spans="1:25" x14ac:dyDescent="0.25">
      <c r="A44" s="4" t="s">
        <v>16</v>
      </c>
      <c r="B44" s="4" t="s">
        <v>17</v>
      </c>
      <c r="C44" s="4">
        <v>435</v>
      </c>
      <c r="D44" s="36" t="s">
        <v>32</v>
      </c>
      <c r="E44" s="4">
        <v>0</v>
      </c>
      <c r="F44" s="4">
        <v>9.9</v>
      </c>
      <c r="G44" s="5">
        <f t="shared" si="0"/>
        <v>7.6976873994583908E-3</v>
      </c>
      <c r="H44" s="6">
        <v>12.7</v>
      </c>
      <c r="I44" s="5">
        <f t="shared" si="8"/>
        <v>0.9776062997312156</v>
      </c>
      <c r="J44" s="68">
        <v>377.86</v>
      </c>
      <c r="K44" s="13">
        <v>377.15</v>
      </c>
      <c r="L44" s="9">
        <v>0</v>
      </c>
      <c r="M44" s="9">
        <f>K44</f>
        <v>377.15</v>
      </c>
      <c r="N44" s="4">
        <f>SLOPE(M44:M48, E44:E48)</f>
        <v>-6.5469999999999917</v>
      </c>
      <c r="O44" s="10">
        <f>((((N44+N45)*I45)-(N45*I45))/G45/1000)</f>
        <v>-0.83146899999999779</v>
      </c>
      <c r="P44" s="11">
        <v>1622.4514415622623</v>
      </c>
    </row>
    <row r="45" spans="1:25" x14ac:dyDescent="0.25">
      <c r="A45" s="4" t="s">
        <v>16</v>
      </c>
      <c r="B45" s="4" t="s">
        <v>17</v>
      </c>
      <c r="C45" s="4">
        <v>435</v>
      </c>
      <c r="D45" s="36" t="s">
        <v>32</v>
      </c>
      <c r="E45" s="4">
        <v>1</v>
      </c>
      <c r="F45" s="4">
        <v>9.9</v>
      </c>
      <c r="G45" s="5">
        <f t="shared" si="0"/>
        <v>7.6976873994583908E-3</v>
      </c>
      <c r="H45" s="6">
        <v>12.7</v>
      </c>
      <c r="I45" s="5">
        <f t="shared" si="8"/>
        <v>0.9776062997312156</v>
      </c>
      <c r="J45" s="68">
        <v>366.14</v>
      </c>
      <c r="K45" s="13"/>
      <c r="L45" s="9">
        <f>K44-J45</f>
        <v>11.009999999999991</v>
      </c>
      <c r="M45" s="9">
        <f>M44-L45</f>
        <v>366.14</v>
      </c>
      <c r="N45" s="4">
        <f>INTERCEPT(M44:M48, E44:E48)</f>
        <v>374.96999999999997</v>
      </c>
    </row>
    <row r="46" spans="1:25" x14ac:dyDescent="0.25">
      <c r="A46" s="4" t="s">
        <v>16</v>
      </c>
      <c r="B46" s="4" t="s">
        <v>17</v>
      </c>
      <c r="C46" s="4">
        <v>435</v>
      </c>
      <c r="D46" s="36" t="s">
        <v>32</v>
      </c>
      <c r="E46" s="4">
        <v>2</v>
      </c>
      <c r="F46" s="4">
        <v>9.9</v>
      </c>
      <c r="G46" s="5">
        <f t="shared" si="0"/>
        <v>7.6976873994583908E-3</v>
      </c>
      <c r="H46" s="6">
        <v>12.7</v>
      </c>
      <c r="I46" s="5">
        <f t="shared" si="8"/>
        <v>0.9776062997312156</v>
      </c>
      <c r="J46" s="68">
        <v>355.3</v>
      </c>
      <c r="K46" s="13">
        <v>354.45</v>
      </c>
      <c r="L46" s="9">
        <f>J45-J46</f>
        <v>10.839999999999975</v>
      </c>
      <c r="M46" s="9">
        <f>M45-L46</f>
        <v>355.3</v>
      </c>
    </row>
    <row r="47" spans="1:25" x14ac:dyDescent="0.25">
      <c r="A47" s="4" t="s">
        <v>16</v>
      </c>
      <c r="B47" s="4" t="s">
        <v>17</v>
      </c>
      <c r="C47" s="4">
        <v>435</v>
      </c>
      <c r="D47" s="36" t="s">
        <v>32</v>
      </c>
      <c r="E47" s="4">
        <v>3</v>
      </c>
      <c r="F47" s="4">
        <v>9.9</v>
      </c>
      <c r="G47" s="5">
        <f t="shared" si="0"/>
        <v>7.6976873994583908E-3</v>
      </c>
      <c r="H47" s="6">
        <v>12.7</v>
      </c>
      <c r="I47" s="5">
        <f t="shared" si="8"/>
        <v>0.9776062997312156</v>
      </c>
      <c r="J47" s="68">
        <v>365.76</v>
      </c>
      <c r="K47" s="13"/>
      <c r="L47" s="9">
        <f>K46-J47</f>
        <v>-11.310000000000002</v>
      </c>
      <c r="M47" s="9">
        <f>M46-L47</f>
        <v>366.61</v>
      </c>
    </row>
    <row r="48" spans="1:25" x14ac:dyDescent="0.25">
      <c r="A48" s="4" t="s">
        <v>16</v>
      </c>
      <c r="B48" s="4" t="s">
        <v>17</v>
      </c>
      <c r="C48" s="4">
        <v>435</v>
      </c>
      <c r="D48" s="36" t="s">
        <v>32</v>
      </c>
      <c r="E48" s="4">
        <v>4</v>
      </c>
      <c r="F48" s="4">
        <v>9.9</v>
      </c>
      <c r="G48" s="5">
        <f t="shared" si="0"/>
        <v>7.6976873994583908E-3</v>
      </c>
      <c r="H48" s="6">
        <v>12.7</v>
      </c>
      <c r="I48" s="5">
        <f t="shared" si="8"/>
        <v>0.9776062997312156</v>
      </c>
      <c r="J48" s="68">
        <v>343.33</v>
      </c>
      <c r="K48" s="13"/>
      <c r="L48" s="9">
        <f>J47-J48</f>
        <v>22.430000000000007</v>
      </c>
      <c r="M48" s="9">
        <f>M47-L48</f>
        <v>344.18</v>
      </c>
    </row>
    <row r="49" spans="1:20" x14ac:dyDescent="0.25">
      <c r="D49" s="36"/>
      <c r="J49" s="17"/>
      <c r="K49" s="68"/>
    </row>
    <row r="50" spans="1:20" x14ac:dyDescent="0.25">
      <c r="A50" s="4" t="s">
        <v>16</v>
      </c>
      <c r="B50" s="4" t="s">
        <v>17</v>
      </c>
      <c r="C50" s="4">
        <v>435</v>
      </c>
      <c r="D50" s="36" t="s">
        <v>33</v>
      </c>
      <c r="E50" s="4">
        <v>0</v>
      </c>
      <c r="F50" s="4">
        <v>9.4499999999999993</v>
      </c>
      <c r="G50" s="5">
        <f t="shared" si="0"/>
        <v>7.0138019486800617E-3</v>
      </c>
      <c r="H50" s="6">
        <f>AVERAGE(11.3,11.3,11,10.7)</f>
        <v>11.074999999999999</v>
      </c>
      <c r="I50" s="5">
        <f t="shared" si="8"/>
        <v>0.77677856581631677</v>
      </c>
      <c r="J50" s="68">
        <v>377.03</v>
      </c>
      <c r="K50" s="13">
        <v>376.86</v>
      </c>
      <c r="L50" s="9">
        <v>0</v>
      </c>
      <c r="M50" s="9">
        <f>K50</f>
        <v>376.86</v>
      </c>
      <c r="N50" s="4">
        <f>SLOPE(M50:M54, E50:E54)</f>
        <v>-11.170999999999992</v>
      </c>
      <c r="O50" s="10">
        <f>((((N50+N51)*I51)-(N51*I51))/G51/1000)</f>
        <v>-1.2371882500000027</v>
      </c>
      <c r="P50" s="11">
        <v>1838.2125937277599</v>
      </c>
    </row>
    <row r="51" spans="1:20" x14ac:dyDescent="0.25">
      <c r="A51" s="4" t="s">
        <v>16</v>
      </c>
      <c r="B51" s="4" t="s">
        <v>17</v>
      </c>
      <c r="C51" s="4">
        <v>435</v>
      </c>
      <c r="D51" s="36" t="s">
        <v>33</v>
      </c>
      <c r="E51" s="4">
        <v>1</v>
      </c>
      <c r="F51" s="4">
        <v>9.4499999999999993</v>
      </c>
      <c r="G51" s="5">
        <f t="shared" si="0"/>
        <v>7.0138019486800617E-3</v>
      </c>
      <c r="H51" s="6">
        <f>AVERAGE(11.3,11.3,11,10.7)</f>
        <v>11.074999999999999</v>
      </c>
      <c r="I51" s="5">
        <f t="shared" si="8"/>
        <v>0.77677856581631677</v>
      </c>
      <c r="J51" s="68">
        <v>345.71</v>
      </c>
      <c r="K51" s="13"/>
      <c r="L51" s="9">
        <f>K50-J51</f>
        <v>31.150000000000034</v>
      </c>
      <c r="M51" s="9">
        <f>M50-L51</f>
        <v>345.71</v>
      </c>
      <c r="N51" s="4">
        <f>INTERCEPT(M50:M54, E50:E54)</f>
        <v>368.44200000000001</v>
      </c>
    </row>
    <row r="52" spans="1:20" x14ac:dyDescent="0.25">
      <c r="A52" s="4" t="s">
        <v>16</v>
      </c>
      <c r="B52" s="4" t="s">
        <v>17</v>
      </c>
      <c r="C52" s="4">
        <v>435</v>
      </c>
      <c r="D52" s="36" t="s">
        <v>33</v>
      </c>
      <c r="E52" s="4">
        <v>2</v>
      </c>
      <c r="F52" s="4">
        <v>9.4499999999999993</v>
      </c>
      <c r="G52" s="5">
        <f t="shared" si="0"/>
        <v>7.0138019486800617E-3</v>
      </c>
      <c r="H52" s="6">
        <f>AVERAGE(11.3,11.3,11,10.7)</f>
        <v>11.074999999999999</v>
      </c>
      <c r="I52" s="5">
        <f t="shared" si="8"/>
        <v>0.77677856581631677</v>
      </c>
      <c r="J52" s="68">
        <v>341.11</v>
      </c>
      <c r="K52" s="13">
        <v>339.71</v>
      </c>
      <c r="L52" s="9">
        <f>J51-J52</f>
        <v>4.5999999999999659</v>
      </c>
      <c r="M52" s="9">
        <f>M51-L52</f>
        <v>341.11</v>
      </c>
    </row>
    <row r="53" spans="1:20" x14ac:dyDescent="0.25">
      <c r="A53" s="4" t="s">
        <v>16</v>
      </c>
      <c r="B53" s="4" t="s">
        <v>17</v>
      </c>
      <c r="C53" s="4">
        <v>435</v>
      </c>
      <c r="D53" s="36" t="s">
        <v>33</v>
      </c>
      <c r="E53" s="4">
        <v>3</v>
      </c>
      <c r="F53" s="4">
        <v>9.4499999999999993</v>
      </c>
      <c r="G53" s="5">
        <f t="shared" si="0"/>
        <v>7.0138019486800617E-3</v>
      </c>
      <c r="H53" s="6">
        <f>AVERAGE(11.3,11.3,11,10.7)</f>
        <v>11.074999999999999</v>
      </c>
      <c r="I53" s="5">
        <f t="shared" si="8"/>
        <v>0.77677856581631677</v>
      </c>
      <c r="J53" s="68">
        <v>344.52</v>
      </c>
      <c r="K53" s="13"/>
      <c r="L53" s="9">
        <f>K52-J53</f>
        <v>-4.8100000000000023</v>
      </c>
      <c r="M53" s="9">
        <f>M52-L53</f>
        <v>345.92</v>
      </c>
    </row>
    <row r="54" spans="1:20" x14ac:dyDescent="0.25">
      <c r="A54" s="4" t="s">
        <v>16</v>
      </c>
      <c r="B54" s="4" t="s">
        <v>17</v>
      </c>
      <c r="C54" s="4">
        <v>435</v>
      </c>
      <c r="D54" s="36" t="s">
        <v>33</v>
      </c>
      <c r="E54" s="4">
        <v>4</v>
      </c>
      <c r="F54" s="4">
        <v>9.4499999999999993</v>
      </c>
      <c r="G54" s="5">
        <f t="shared" si="0"/>
        <v>7.0138019486800617E-3</v>
      </c>
      <c r="H54" s="6">
        <f>AVERAGE(11.3,11.3,11,10.7)</f>
        <v>11.074999999999999</v>
      </c>
      <c r="I54" s="5">
        <f t="shared" si="8"/>
        <v>0.77677856581631677</v>
      </c>
      <c r="J54" s="68">
        <v>319.5</v>
      </c>
      <c r="K54" s="13"/>
      <c r="L54" s="9">
        <f>J53-J54</f>
        <v>25.019999999999982</v>
      </c>
      <c r="M54" s="9">
        <f>M53-L54</f>
        <v>320.90000000000003</v>
      </c>
    </row>
    <row r="55" spans="1:20" x14ac:dyDescent="0.25">
      <c r="D55" s="36"/>
      <c r="J55" s="17"/>
      <c r="K55" s="68"/>
    </row>
    <row r="56" spans="1:20" x14ac:dyDescent="0.25">
      <c r="A56" s="4" t="s">
        <v>16</v>
      </c>
      <c r="B56" s="4" t="s">
        <v>17</v>
      </c>
      <c r="C56" s="4">
        <v>435</v>
      </c>
      <c r="D56" s="36" t="s">
        <v>34</v>
      </c>
      <c r="E56" s="4">
        <v>0</v>
      </c>
      <c r="F56" s="4">
        <v>9.4499999999999993</v>
      </c>
      <c r="G56" s="5">
        <f t="shared" si="0"/>
        <v>7.0138019486800617E-3</v>
      </c>
      <c r="H56" s="6">
        <f>AVERAGE(11.6,11.7,11.7)</f>
        <v>11.666666666666666</v>
      </c>
      <c r="I56" s="5">
        <f t="shared" si="8"/>
        <v>0.81827689401267378</v>
      </c>
      <c r="J56" s="68">
        <v>383.8</v>
      </c>
      <c r="K56" s="13">
        <v>374.04</v>
      </c>
      <c r="L56" s="9">
        <v>0</v>
      </c>
      <c r="M56" s="9">
        <f>K56</f>
        <v>374.04</v>
      </c>
      <c r="N56" s="4">
        <f>SLOPE(M56:M60, E56:E60)</f>
        <v>1.2499999999999942</v>
      </c>
      <c r="O56" s="10">
        <f>((((N56+N57)*I57)-(N57*I57))/G57/1000)</f>
        <v>0.14583333333333098</v>
      </c>
      <c r="P56" s="11">
        <v>1643.4636689045149</v>
      </c>
    </row>
    <row r="57" spans="1:20" x14ac:dyDescent="0.25">
      <c r="A57" s="4" t="s">
        <v>16</v>
      </c>
      <c r="B57" s="4" t="s">
        <v>17</v>
      </c>
      <c r="C57" s="4">
        <v>435</v>
      </c>
      <c r="D57" s="36" t="s">
        <v>34</v>
      </c>
      <c r="E57" s="4">
        <v>1</v>
      </c>
      <c r="F57" s="4">
        <v>9.4499999999999993</v>
      </c>
      <c r="G57" s="5">
        <f t="shared" si="0"/>
        <v>7.0138019486800617E-3</v>
      </c>
      <c r="H57" s="6">
        <f>AVERAGE(11.6,11.7,11.7)</f>
        <v>11.666666666666666</v>
      </c>
      <c r="I57" s="5">
        <f t="shared" si="8"/>
        <v>0.81827689401267378</v>
      </c>
      <c r="J57" s="68">
        <v>369.15</v>
      </c>
      <c r="K57" s="13"/>
      <c r="L57" s="9">
        <f>K56-J57</f>
        <v>4.8900000000000432</v>
      </c>
      <c r="M57" s="9">
        <f>M56-L57</f>
        <v>369.15</v>
      </c>
      <c r="N57" s="4">
        <f>INTERCEPT(M56:M60, E56:E60)</f>
        <v>371.32800000000003</v>
      </c>
    </row>
    <row r="58" spans="1:20" x14ac:dyDescent="0.25">
      <c r="A58" s="4" t="s">
        <v>16</v>
      </c>
      <c r="B58" s="4" t="s">
        <v>17</v>
      </c>
      <c r="C58" s="4">
        <v>435</v>
      </c>
      <c r="D58" s="36" t="s">
        <v>34</v>
      </c>
      <c r="E58" s="4">
        <v>2</v>
      </c>
      <c r="F58" s="4">
        <v>9.4499999999999993</v>
      </c>
      <c r="G58" s="5">
        <f t="shared" si="0"/>
        <v>7.0138019486800617E-3</v>
      </c>
      <c r="H58" s="6">
        <f>AVERAGE(11.6,11.7,11.7)</f>
        <v>11.666666666666666</v>
      </c>
      <c r="I58" s="5">
        <f t="shared" si="8"/>
        <v>0.81827689401267378</v>
      </c>
      <c r="J58" s="68">
        <v>365.18</v>
      </c>
      <c r="K58" s="13">
        <v>329.75</v>
      </c>
      <c r="L58" s="9">
        <f>J57-J58</f>
        <v>3.9699999999999704</v>
      </c>
      <c r="M58" s="9">
        <f>M57-L58</f>
        <v>365.18</v>
      </c>
    </row>
    <row r="59" spans="1:20" x14ac:dyDescent="0.25">
      <c r="A59" s="4" t="s">
        <v>16</v>
      </c>
      <c r="B59" s="4" t="s">
        <v>17</v>
      </c>
      <c r="C59" s="4">
        <v>435</v>
      </c>
      <c r="D59" s="36" t="s">
        <v>34</v>
      </c>
      <c r="E59" s="4">
        <v>3</v>
      </c>
      <c r="F59" s="4">
        <v>9.4499999999999993</v>
      </c>
      <c r="G59" s="5">
        <f t="shared" si="0"/>
        <v>7.0138019486800617E-3</v>
      </c>
      <c r="H59" s="6">
        <f>AVERAGE(11.6,11.7,11.7)</f>
        <v>11.666666666666666</v>
      </c>
      <c r="I59" s="5">
        <f t="shared" si="8"/>
        <v>0.81827689401267378</v>
      </c>
      <c r="J59" s="68">
        <v>356.38</v>
      </c>
      <c r="K59" s="13"/>
      <c r="L59" s="9">
        <f>K58-J59</f>
        <v>-26.629999999999995</v>
      </c>
      <c r="M59" s="9">
        <f>M58-L59</f>
        <v>391.81</v>
      </c>
    </row>
    <row r="60" spans="1:20" x14ac:dyDescent="0.25">
      <c r="A60" s="28" t="s">
        <v>16</v>
      </c>
      <c r="B60" s="28" t="s">
        <v>17</v>
      </c>
      <c r="C60" s="28">
        <v>435</v>
      </c>
      <c r="D60" s="37" t="s">
        <v>34</v>
      </c>
      <c r="E60" s="28">
        <v>4</v>
      </c>
      <c r="F60" s="28">
        <v>9.4499999999999993</v>
      </c>
      <c r="G60" s="29">
        <f t="shared" si="0"/>
        <v>7.0138019486800617E-3</v>
      </c>
      <c r="H60" s="30">
        <f>AVERAGE(11.6,11.7,11.7)</f>
        <v>11.666666666666666</v>
      </c>
      <c r="I60" s="29">
        <f t="shared" si="8"/>
        <v>0.81827689401267378</v>
      </c>
      <c r="J60" s="28">
        <v>333.53</v>
      </c>
      <c r="K60" s="24"/>
      <c r="L60" s="33">
        <f>J59-J60</f>
        <v>22.850000000000023</v>
      </c>
      <c r="M60" s="33">
        <f>M59-L60</f>
        <v>368.96</v>
      </c>
      <c r="N60" s="28"/>
      <c r="O60" s="34"/>
    </row>
    <row r="61" spans="1:20" x14ac:dyDescent="0.25">
      <c r="D61" s="36"/>
      <c r="J61" s="68"/>
      <c r="K61" s="68"/>
      <c r="T61" s="68"/>
    </row>
    <row r="62" spans="1:20" x14ac:dyDescent="0.25">
      <c r="A62" s="4" t="s">
        <v>16</v>
      </c>
      <c r="B62" s="4" t="s">
        <v>17</v>
      </c>
      <c r="C62" s="4">
        <v>435</v>
      </c>
      <c r="D62" s="36" t="s">
        <v>35</v>
      </c>
      <c r="E62" s="4">
        <v>0</v>
      </c>
      <c r="F62" s="4">
        <v>9.4499999999999993</v>
      </c>
      <c r="G62" s="5">
        <f t="shared" si="0"/>
        <v>7.0138019486800617E-3</v>
      </c>
      <c r="H62" s="6">
        <f>AVERAGE(10.7,10.7,11,10.6)</f>
        <v>10.75</v>
      </c>
      <c r="I62" s="5">
        <f t="shared" si="8"/>
        <v>0.75398370948310667</v>
      </c>
      <c r="J62" s="68">
        <v>373.83</v>
      </c>
      <c r="K62" s="13">
        <v>374.33</v>
      </c>
      <c r="L62" s="9">
        <v>0</v>
      </c>
      <c r="M62" s="9">
        <f>K62</f>
        <v>374.33</v>
      </c>
      <c r="N62" s="4">
        <f>SLOPE(M62:M66, E62:E66)</f>
        <v>-19.187000000000005</v>
      </c>
      <c r="O62" s="10">
        <f>((((N62+N63)*I63)-(N63*I63))/G63/1000)</f>
        <v>-2.0626025000000014</v>
      </c>
      <c r="P62" s="11">
        <v>1313.1838988733659</v>
      </c>
      <c r="T62" s="68"/>
    </row>
    <row r="63" spans="1:20" x14ac:dyDescent="0.25">
      <c r="A63" s="4" t="s">
        <v>16</v>
      </c>
      <c r="B63" s="4" t="s">
        <v>17</v>
      </c>
      <c r="C63" s="4">
        <v>435</v>
      </c>
      <c r="D63" s="36" t="s">
        <v>35</v>
      </c>
      <c r="E63" s="4">
        <v>1</v>
      </c>
      <c r="F63" s="4">
        <v>9.4499999999999993</v>
      </c>
      <c r="G63" s="5">
        <f t="shared" si="0"/>
        <v>7.0138019486800617E-3</v>
      </c>
      <c r="H63" s="6">
        <f>AVERAGE(10.7,10.7,11,10.6)</f>
        <v>10.75</v>
      </c>
      <c r="I63" s="5">
        <f t="shared" si="8"/>
        <v>0.75398370948310667</v>
      </c>
      <c r="J63" s="68">
        <v>367.66</v>
      </c>
      <c r="K63" s="13"/>
      <c r="L63" s="9">
        <f>K62-J63</f>
        <v>6.6699999999999591</v>
      </c>
      <c r="M63" s="9">
        <f>M62-L63</f>
        <v>367.66</v>
      </c>
      <c r="N63" s="4">
        <f>INTERCEPT(M62:M66,E62:E66)</f>
        <v>379.62599999999998</v>
      </c>
      <c r="T63" s="68"/>
    </row>
    <row r="64" spans="1:20" x14ac:dyDescent="0.25">
      <c r="A64" s="4" t="s">
        <v>16</v>
      </c>
      <c r="B64" s="4" t="s">
        <v>17</v>
      </c>
      <c r="C64" s="4">
        <v>435</v>
      </c>
      <c r="D64" s="36" t="s">
        <v>35</v>
      </c>
      <c r="E64" s="4">
        <v>2</v>
      </c>
      <c r="F64" s="4">
        <v>9.4499999999999993</v>
      </c>
      <c r="G64" s="5">
        <f t="shared" si="0"/>
        <v>7.0138019486800617E-3</v>
      </c>
      <c r="H64" s="6">
        <f>AVERAGE(10.7,10.7,11,10.6)</f>
        <v>10.75</v>
      </c>
      <c r="I64" s="5">
        <f t="shared" si="8"/>
        <v>0.75398370948310667</v>
      </c>
      <c r="J64" s="68">
        <v>338.34</v>
      </c>
      <c r="K64" s="13">
        <v>350.54</v>
      </c>
      <c r="L64" s="9">
        <f>J63-J64</f>
        <v>29.32000000000005</v>
      </c>
      <c r="M64" s="9">
        <f>M63-L64</f>
        <v>338.34</v>
      </c>
      <c r="T64" s="68"/>
    </row>
    <row r="65" spans="1:20" x14ac:dyDescent="0.25">
      <c r="A65" s="4" t="s">
        <v>16</v>
      </c>
      <c r="B65" s="4" t="s">
        <v>17</v>
      </c>
      <c r="C65" s="4">
        <v>435</v>
      </c>
      <c r="D65" s="36" t="s">
        <v>35</v>
      </c>
      <c r="E65" s="4">
        <v>3</v>
      </c>
      <c r="F65" s="4">
        <v>9.4499999999999993</v>
      </c>
      <c r="G65" s="5">
        <f t="shared" si="0"/>
        <v>7.0138019486800617E-3</v>
      </c>
      <c r="H65" s="6">
        <f>AVERAGE(10.7,10.7,11,10.6)</f>
        <v>10.75</v>
      </c>
      <c r="I65" s="5">
        <f t="shared" si="8"/>
        <v>0.75398370948310667</v>
      </c>
      <c r="J65" s="68">
        <v>339.61</v>
      </c>
      <c r="K65" s="13"/>
      <c r="L65" s="9">
        <f>K64-J65</f>
        <v>10.930000000000007</v>
      </c>
      <c r="M65" s="9">
        <f>M64-L65</f>
        <v>327.40999999999997</v>
      </c>
    </row>
    <row r="66" spans="1:20" x14ac:dyDescent="0.25">
      <c r="A66" s="4" t="s">
        <v>16</v>
      </c>
      <c r="B66" s="4" t="s">
        <v>17</v>
      </c>
      <c r="C66" s="4">
        <v>435</v>
      </c>
      <c r="D66" s="36" t="s">
        <v>35</v>
      </c>
      <c r="E66" s="4">
        <v>4</v>
      </c>
      <c r="F66" s="4">
        <v>9.4499999999999993</v>
      </c>
      <c r="G66" s="5">
        <f t="shared" si="0"/>
        <v>7.0138019486800617E-3</v>
      </c>
      <c r="H66" s="6">
        <f>AVERAGE(10.7,10.7,11,10.6)</f>
        <v>10.75</v>
      </c>
      <c r="I66" s="5">
        <f t="shared" si="8"/>
        <v>0.75398370948310667</v>
      </c>
      <c r="J66" s="68">
        <v>310.72000000000003</v>
      </c>
      <c r="K66" s="13"/>
      <c r="L66" s="9">
        <f>J65-J66</f>
        <v>28.889999999999986</v>
      </c>
      <c r="M66" s="9">
        <f>M65-L66</f>
        <v>298.52</v>
      </c>
    </row>
    <row r="67" spans="1:20" x14ac:dyDescent="0.25">
      <c r="D67" s="36"/>
      <c r="J67" s="17"/>
      <c r="K67" s="68"/>
    </row>
    <row r="68" spans="1:20" x14ac:dyDescent="0.25">
      <c r="A68" s="4" t="s">
        <v>16</v>
      </c>
      <c r="B68" s="4" t="s">
        <v>17</v>
      </c>
      <c r="C68" s="4">
        <v>435</v>
      </c>
      <c r="D68" s="36" t="s">
        <v>36</v>
      </c>
      <c r="E68" s="4">
        <v>0</v>
      </c>
      <c r="F68" s="4">
        <v>10</v>
      </c>
      <c r="G68" s="5">
        <f t="shared" si="0"/>
        <v>7.8539816339744835E-3</v>
      </c>
      <c r="H68" s="6">
        <f>AVERAGE(10,10,9.7,10)</f>
        <v>9.9250000000000007</v>
      </c>
      <c r="I68" s="5">
        <f t="shared" si="8"/>
        <v>0.77950767717196756</v>
      </c>
      <c r="J68" s="68">
        <v>371.38</v>
      </c>
      <c r="K68" s="13">
        <v>371.47</v>
      </c>
      <c r="L68" s="9">
        <v>0</v>
      </c>
      <c r="M68" s="9">
        <f>K68</f>
        <v>371.47</v>
      </c>
      <c r="N68" s="4">
        <f>SLOPE(M68:M72, E68:E72)</f>
        <v>-14.24199999999999</v>
      </c>
      <c r="O68" s="10">
        <f>((((N68+N69)*I69)-(N69*I69))/G69/1000)</f>
        <v>-1.4135185000000032</v>
      </c>
      <c r="P68" s="35">
        <v>22926.413387610388</v>
      </c>
    </row>
    <row r="69" spans="1:20" x14ac:dyDescent="0.25">
      <c r="A69" s="4" t="s">
        <v>16</v>
      </c>
      <c r="B69" s="4" t="s">
        <v>17</v>
      </c>
      <c r="C69" s="4">
        <v>435</v>
      </c>
      <c r="D69" s="36" t="s">
        <v>36</v>
      </c>
      <c r="E69" s="4">
        <v>1</v>
      </c>
      <c r="F69" s="4">
        <v>10</v>
      </c>
      <c r="G69" s="5">
        <f t="shared" si="0"/>
        <v>7.8539816339744835E-3</v>
      </c>
      <c r="H69" s="6">
        <f>AVERAGE(10,10,9.7,10)</f>
        <v>9.9250000000000007</v>
      </c>
      <c r="I69" s="5">
        <f t="shared" si="8"/>
        <v>0.77950767717196756</v>
      </c>
      <c r="J69" s="68">
        <v>359.81</v>
      </c>
      <c r="K69" s="13"/>
      <c r="L69" s="9">
        <f>K68-J69</f>
        <v>11.660000000000025</v>
      </c>
      <c r="M69" s="9">
        <f>M68-L69</f>
        <v>359.81</v>
      </c>
      <c r="N69" s="4">
        <f>INTERCEPT(M68:M72,E68:E72)</f>
        <v>369.66199999999998</v>
      </c>
    </row>
    <row r="70" spans="1:20" x14ac:dyDescent="0.25">
      <c r="A70" s="4" t="s">
        <v>16</v>
      </c>
      <c r="B70" s="4" t="s">
        <v>17</v>
      </c>
      <c r="C70" s="4">
        <v>435</v>
      </c>
      <c r="D70" s="36" t="s">
        <v>36</v>
      </c>
      <c r="E70" s="4">
        <v>2</v>
      </c>
      <c r="F70" s="4">
        <v>10</v>
      </c>
      <c r="G70" s="5">
        <f t="shared" si="0"/>
        <v>7.8539816339744835E-3</v>
      </c>
      <c r="H70" s="6">
        <f>AVERAGE(10,10,9.7,10)</f>
        <v>9.9250000000000007</v>
      </c>
      <c r="I70" s="5">
        <f t="shared" si="8"/>
        <v>0.77950767717196756</v>
      </c>
      <c r="J70" s="68">
        <v>335.97</v>
      </c>
      <c r="K70" s="13">
        <v>349.69</v>
      </c>
      <c r="L70" s="9">
        <f>J69-J70</f>
        <v>23.839999999999975</v>
      </c>
      <c r="M70" s="9">
        <f>M69-L70</f>
        <v>335.97</v>
      </c>
    </row>
    <row r="71" spans="1:20" x14ac:dyDescent="0.25">
      <c r="A71" s="4" t="s">
        <v>16</v>
      </c>
      <c r="B71" s="4" t="s">
        <v>17</v>
      </c>
      <c r="C71" s="4">
        <v>435</v>
      </c>
      <c r="D71" s="36" t="s">
        <v>36</v>
      </c>
      <c r="E71" s="4">
        <v>3</v>
      </c>
      <c r="F71" s="4">
        <v>10</v>
      </c>
      <c r="G71" s="5">
        <f t="shared" si="0"/>
        <v>7.8539816339744835E-3</v>
      </c>
      <c r="H71" s="6">
        <f>AVERAGE(10,10,9.7,10)</f>
        <v>9.9250000000000007</v>
      </c>
      <c r="I71" s="5">
        <f t="shared" si="8"/>
        <v>0.77950767717196756</v>
      </c>
      <c r="J71" s="68">
        <v>330.67</v>
      </c>
      <c r="K71" s="13"/>
      <c r="L71" s="9">
        <f>K70-J71</f>
        <v>19.019999999999982</v>
      </c>
      <c r="M71" s="9">
        <f>M70-L71</f>
        <v>316.95000000000005</v>
      </c>
    </row>
    <row r="72" spans="1:20" x14ac:dyDescent="0.25">
      <c r="A72" s="4" t="s">
        <v>16</v>
      </c>
      <c r="B72" s="4" t="s">
        <v>17</v>
      </c>
      <c r="C72" s="4">
        <v>435</v>
      </c>
      <c r="D72" s="36" t="s">
        <v>36</v>
      </c>
      <c r="E72" s="4">
        <v>4</v>
      </c>
      <c r="F72" s="4">
        <v>10</v>
      </c>
      <c r="G72" s="5">
        <f t="shared" si="0"/>
        <v>7.8539816339744835E-3</v>
      </c>
      <c r="H72" s="6">
        <f>AVERAGE(10,10,9.7,10)</f>
        <v>9.9250000000000007</v>
      </c>
      <c r="I72" s="5">
        <f t="shared" si="8"/>
        <v>0.77950767717196756</v>
      </c>
      <c r="J72" s="68">
        <v>335.41</v>
      </c>
      <c r="K72" s="13"/>
      <c r="L72" s="9">
        <f>J71-J72</f>
        <v>-4.7400000000000091</v>
      </c>
      <c r="M72" s="9">
        <f>M71-L72</f>
        <v>321.69000000000005</v>
      </c>
    </row>
    <row r="73" spans="1:20" x14ac:dyDescent="0.25">
      <c r="D73" s="36"/>
      <c r="J73" s="17"/>
      <c r="K73" s="68"/>
      <c r="T73" s="68"/>
    </row>
    <row r="74" spans="1:20" x14ac:dyDescent="0.25">
      <c r="A74" s="4" t="s">
        <v>16</v>
      </c>
      <c r="B74" s="4" t="s">
        <v>17</v>
      </c>
      <c r="C74" s="4">
        <v>435</v>
      </c>
      <c r="D74" s="36" t="s">
        <v>37</v>
      </c>
      <c r="E74" s="4">
        <v>0</v>
      </c>
      <c r="F74" s="4">
        <v>9.9</v>
      </c>
      <c r="G74" s="5">
        <f t="shared" si="0"/>
        <v>7.6976873994583908E-3</v>
      </c>
      <c r="H74" s="6">
        <v>12.5</v>
      </c>
      <c r="I74" s="5">
        <f t="shared" si="8"/>
        <v>0.96221092493229887</v>
      </c>
      <c r="J74" s="68">
        <v>376</v>
      </c>
      <c r="K74" s="13">
        <v>371.14</v>
      </c>
      <c r="L74" s="9">
        <v>0</v>
      </c>
      <c r="M74" s="9">
        <f>K74</f>
        <v>371.14</v>
      </c>
      <c r="N74" s="4">
        <f>SLOPE(M74:M78, E74:E78)</f>
        <v>-3.9679999999999893</v>
      </c>
      <c r="O74" s="10">
        <f>((((N74+N75)*I75)-(N75*I75))/G75/1000)</f>
        <v>-0.49599999999999789</v>
      </c>
      <c r="P74" s="11">
        <v>1408.1037879100704</v>
      </c>
      <c r="T74" s="68"/>
    </row>
    <row r="75" spans="1:20" x14ac:dyDescent="0.25">
      <c r="A75" s="4" t="s">
        <v>16</v>
      </c>
      <c r="B75" s="4" t="s">
        <v>17</v>
      </c>
      <c r="C75" s="4">
        <v>435</v>
      </c>
      <c r="D75" s="36" t="s">
        <v>37</v>
      </c>
      <c r="E75" s="4">
        <v>1</v>
      </c>
      <c r="F75" s="4">
        <v>9.9</v>
      </c>
      <c r="G75" s="5">
        <f t="shared" si="0"/>
        <v>7.6976873994583908E-3</v>
      </c>
      <c r="H75" s="6">
        <v>12.5</v>
      </c>
      <c r="I75" s="5">
        <f t="shared" si="8"/>
        <v>0.96221092493229887</v>
      </c>
      <c r="J75" s="68">
        <v>362.01</v>
      </c>
      <c r="K75" s="13"/>
      <c r="L75" s="9">
        <f>K74-J75</f>
        <v>9.1299999999999955</v>
      </c>
      <c r="M75" s="9">
        <f>M74-L75</f>
        <v>362.01</v>
      </c>
      <c r="N75" s="4">
        <f>INTERCEPT(M74:M78, E74:E78)</f>
        <v>372.15199999999999</v>
      </c>
    </row>
    <row r="76" spans="1:20" x14ac:dyDescent="0.25">
      <c r="A76" s="4" t="s">
        <v>16</v>
      </c>
      <c r="B76" s="4" t="s">
        <v>17</v>
      </c>
      <c r="C76" s="4">
        <v>435</v>
      </c>
      <c r="D76" s="36" t="s">
        <v>37</v>
      </c>
      <c r="E76" s="4">
        <v>2</v>
      </c>
      <c r="F76" s="4">
        <v>9.9</v>
      </c>
      <c r="G76" s="5">
        <f t="shared" si="0"/>
        <v>7.6976873994583908E-3</v>
      </c>
      <c r="H76" s="6">
        <v>12.5</v>
      </c>
      <c r="I76" s="5">
        <f t="shared" si="8"/>
        <v>0.96221092493229887</v>
      </c>
      <c r="J76" s="68">
        <v>367.99</v>
      </c>
      <c r="K76" s="13">
        <v>345.71</v>
      </c>
      <c r="L76" s="9">
        <f>J75-J76</f>
        <v>-5.9800000000000182</v>
      </c>
      <c r="M76" s="9">
        <f>M75-L76</f>
        <v>367.99</v>
      </c>
    </row>
    <row r="77" spans="1:20" x14ac:dyDescent="0.25">
      <c r="A77" s="4" t="s">
        <v>16</v>
      </c>
      <c r="B77" s="4" t="s">
        <v>17</v>
      </c>
      <c r="C77" s="4">
        <v>435</v>
      </c>
      <c r="D77" s="36" t="s">
        <v>37</v>
      </c>
      <c r="E77" s="4">
        <v>3</v>
      </c>
      <c r="F77" s="4">
        <v>9.9</v>
      </c>
      <c r="G77" s="5">
        <f t="shared" si="0"/>
        <v>7.6976873994583908E-3</v>
      </c>
      <c r="H77" s="6">
        <v>12.5</v>
      </c>
      <c r="I77" s="5">
        <f t="shared" si="8"/>
        <v>0.96221092493229887</v>
      </c>
      <c r="J77" s="68">
        <v>352.99</v>
      </c>
      <c r="K77" s="13"/>
      <c r="L77" s="9">
        <f>K76-J77</f>
        <v>-7.2800000000000296</v>
      </c>
      <c r="M77" s="9">
        <f>M76-L77</f>
        <v>375.27000000000004</v>
      </c>
    </row>
    <row r="78" spans="1:20" x14ac:dyDescent="0.25">
      <c r="A78" s="4" t="s">
        <v>16</v>
      </c>
      <c r="B78" s="4" t="s">
        <v>17</v>
      </c>
      <c r="C78" s="4">
        <v>435</v>
      </c>
      <c r="D78" s="36" t="s">
        <v>37</v>
      </c>
      <c r="E78" s="4">
        <v>4</v>
      </c>
      <c r="F78" s="4">
        <v>9.9</v>
      </c>
      <c r="G78" s="5">
        <f t="shared" si="0"/>
        <v>7.6976873994583908E-3</v>
      </c>
      <c r="H78" s="6">
        <v>12.5</v>
      </c>
      <c r="I78" s="5">
        <f t="shared" si="8"/>
        <v>0.96221092493229887</v>
      </c>
      <c r="J78" s="68">
        <v>322.39</v>
      </c>
      <c r="K78" s="13"/>
      <c r="L78" s="9">
        <f>J77-J78</f>
        <v>30.600000000000023</v>
      </c>
      <c r="M78" s="9">
        <f>M77-L78</f>
        <v>344.67</v>
      </c>
    </row>
    <row r="79" spans="1:20" x14ac:dyDescent="0.25">
      <c r="D79" s="36"/>
      <c r="J79" s="17"/>
      <c r="K79" s="68"/>
    </row>
    <row r="80" spans="1:20" x14ac:dyDescent="0.25">
      <c r="A80" s="4" t="s">
        <v>16</v>
      </c>
      <c r="B80" s="4" t="s">
        <v>17</v>
      </c>
      <c r="C80" s="4">
        <v>435</v>
      </c>
      <c r="D80" s="36" t="s">
        <v>38</v>
      </c>
      <c r="E80" s="4">
        <v>0</v>
      </c>
      <c r="F80" s="4">
        <v>9.4499999999999993</v>
      </c>
      <c r="G80" s="5">
        <f t="shared" si="0"/>
        <v>7.0138019486800617E-3</v>
      </c>
      <c r="H80" s="6">
        <f>AVERAGE(9.5,9.7,9.5,9.3)</f>
        <v>9.5</v>
      </c>
      <c r="I80" s="5">
        <f t="shared" si="8"/>
        <v>0.66631118512460585</v>
      </c>
      <c r="J80" s="68">
        <v>373.58</v>
      </c>
      <c r="K80" s="13">
        <v>370.9</v>
      </c>
      <c r="L80" s="9">
        <v>0</v>
      </c>
      <c r="M80" s="9">
        <f>K80</f>
        <v>370.9</v>
      </c>
      <c r="N80" s="4">
        <f>SLOPE(M80:M84, E80:E84)</f>
        <v>-6.4850000000000021</v>
      </c>
      <c r="O80" s="10">
        <f>((((N80+N81)*I81)-(N81*I81))/G81/1000)</f>
        <v>-0.61607499999999893</v>
      </c>
      <c r="P80" s="35">
        <v>20292.849923452606</v>
      </c>
    </row>
    <row r="81" spans="1:24" x14ac:dyDescent="0.25">
      <c r="A81" s="4" t="s">
        <v>16</v>
      </c>
      <c r="B81" s="4" t="s">
        <v>17</v>
      </c>
      <c r="C81" s="4">
        <v>435</v>
      </c>
      <c r="D81" s="36" t="s">
        <v>38</v>
      </c>
      <c r="E81" s="4">
        <v>1</v>
      </c>
      <c r="F81" s="4">
        <v>9.4499999999999993</v>
      </c>
      <c r="G81" s="5">
        <f t="shared" si="0"/>
        <v>7.0138019486800617E-3</v>
      </c>
      <c r="H81" s="6">
        <f>AVERAGE(9.5,9.7,9.5,9.3)</f>
        <v>9.5</v>
      </c>
      <c r="I81" s="5">
        <f t="shared" si="8"/>
        <v>0.66631118512460585</v>
      </c>
      <c r="J81" s="68">
        <v>349.05</v>
      </c>
      <c r="K81" s="13"/>
      <c r="L81" s="9">
        <f>K80-J81</f>
        <v>21.849999999999966</v>
      </c>
      <c r="M81" s="9">
        <f>M80-L81</f>
        <v>349.05</v>
      </c>
      <c r="N81" s="4">
        <f>INTERCEPT(M80:M84,E80:E84)</f>
        <v>367.26000000000005</v>
      </c>
    </row>
    <row r="82" spans="1:24" x14ac:dyDescent="0.25">
      <c r="A82" s="4" t="s">
        <v>16</v>
      </c>
      <c r="B82" s="4" t="s">
        <v>17</v>
      </c>
      <c r="C82" s="4">
        <v>435</v>
      </c>
      <c r="D82" s="36" t="s">
        <v>38</v>
      </c>
      <c r="E82" s="4">
        <v>2</v>
      </c>
      <c r="F82" s="4">
        <v>9.4499999999999993</v>
      </c>
      <c r="G82" s="5">
        <f t="shared" si="0"/>
        <v>7.0138019486800617E-3</v>
      </c>
      <c r="H82" s="6">
        <f>AVERAGE(9.5,9.7,9.5,9.3)</f>
        <v>9.5</v>
      </c>
      <c r="I82" s="5">
        <f t="shared" si="8"/>
        <v>0.66631118512460585</v>
      </c>
      <c r="J82" s="68">
        <v>356.77</v>
      </c>
      <c r="K82" s="13">
        <v>333.68</v>
      </c>
      <c r="L82" s="9">
        <f>J81-J82</f>
        <v>-7.7199999999999704</v>
      </c>
      <c r="M82" s="9">
        <f>M81-L82</f>
        <v>356.77</v>
      </c>
    </row>
    <row r="83" spans="1:24" x14ac:dyDescent="0.25">
      <c r="A83" s="4" t="s">
        <v>16</v>
      </c>
      <c r="B83" s="4" t="s">
        <v>17</v>
      </c>
      <c r="C83" s="4">
        <v>435</v>
      </c>
      <c r="D83" s="36" t="s">
        <v>38</v>
      </c>
      <c r="E83" s="4">
        <v>3</v>
      </c>
      <c r="F83" s="4">
        <v>9.4499999999999993</v>
      </c>
      <c r="G83" s="5">
        <f t="shared" ref="G83:G90" si="9">PI()*(F83/2)^2/10000</f>
        <v>7.0138019486800617E-3</v>
      </c>
      <c r="H83" s="6">
        <f>AVERAGE(9.5,9.7,9.5,9.3)</f>
        <v>9.5</v>
      </c>
      <c r="I83" s="5">
        <f t="shared" si="8"/>
        <v>0.66631118512460585</v>
      </c>
      <c r="J83" s="68">
        <v>340.37</v>
      </c>
      <c r="K83" s="13"/>
      <c r="L83" s="9">
        <f>K82-J83</f>
        <v>-6.6899999999999977</v>
      </c>
      <c r="M83" s="9">
        <f>M82-L83</f>
        <v>363.46</v>
      </c>
    </row>
    <row r="84" spans="1:24" x14ac:dyDescent="0.25">
      <c r="A84" s="4" t="s">
        <v>16</v>
      </c>
      <c r="B84" s="4" t="s">
        <v>17</v>
      </c>
      <c r="C84" s="4">
        <v>435</v>
      </c>
      <c r="D84" s="36" t="s">
        <v>38</v>
      </c>
      <c r="E84" s="4">
        <v>4</v>
      </c>
      <c r="F84" s="4">
        <v>9.4499999999999993</v>
      </c>
      <c r="G84" s="5">
        <f t="shared" si="9"/>
        <v>7.0138019486800617E-3</v>
      </c>
      <c r="H84" s="6">
        <f>AVERAGE(9.5,9.7,9.5,9.3)</f>
        <v>9.5</v>
      </c>
      <c r="I84" s="5">
        <f t="shared" si="8"/>
        <v>0.66631118512460585</v>
      </c>
      <c r="J84" s="68">
        <v>308.18</v>
      </c>
      <c r="K84" s="13"/>
      <c r="L84" s="9">
        <f>J83-J84</f>
        <v>32.19</v>
      </c>
      <c r="M84" s="9">
        <f>M83-L84</f>
        <v>331.27</v>
      </c>
    </row>
    <row r="85" spans="1:24" x14ac:dyDescent="0.25">
      <c r="D85" s="36"/>
      <c r="J85" s="17"/>
      <c r="K85" s="68"/>
    </row>
    <row r="86" spans="1:24" x14ac:dyDescent="0.25">
      <c r="A86" s="4" t="s">
        <v>16</v>
      </c>
      <c r="B86" s="4" t="s">
        <v>17</v>
      </c>
      <c r="C86" s="4">
        <v>435</v>
      </c>
      <c r="D86" s="36" t="s">
        <v>39</v>
      </c>
      <c r="E86" s="4">
        <v>0</v>
      </c>
      <c r="F86" s="4">
        <v>9.9</v>
      </c>
      <c r="G86" s="5">
        <f t="shared" si="9"/>
        <v>7.6976873994583908E-3</v>
      </c>
      <c r="H86" s="6">
        <f>AVERAGE(10.6,11.2,11,10.6)</f>
        <v>10.85</v>
      </c>
      <c r="I86" s="5">
        <f t="shared" si="8"/>
        <v>0.83519908284123534</v>
      </c>
      <c r="J86" s="68">
        <v>372.02</v>
      </c>
      <c r="K86" s="13">
        <v>370.17</v>
      </c>
      <c r="L86" s="9">
        <v>0</v>
      </c>
      <c r="M86" s="9">
        <f>K86</f>
        <v>370.17</v>
      </c>
      <c r="N86" s="4">
        <f>SLOPE(M86:M90, E86:E90)</f>
        <v>-9.7330000000000041</v>
      </c>
      <c r="O86" s="10">
        <f>((((N86+N87)*I87)-(N87*I87))/G87/1000)</f>
        <v>-1.0560304999999992</v>
      </c>
      <c r="P86" s="11">
        <v>1809.4468574719599</v>
      </c>
    </row>
    <row r="87" spans="1:24" x14ac:dyDescent="0.25">
      <c r="A87" s="4" t="s">
        <v>16</v>
      </c>
      <c r="B87" s="4" t="s">
        <v>17</v>
      </c>
      <c r="C87" s="4">
        <v>435</v>
      </c>
      <c r="D87" s="36" t="s">
        <v>39</v>
      </c>
      <c r="E87" s="4">
        <v>1</v>
      </c>
      <c r="F87" s="4">
        <v>9.9</v>
      </c>
      <c r="G87" s="5">
        <f t="shared" si="9"/>
        <v>7.6976873994583908E-3</v>
      </c>
      <c r="H87" s="6">
        <f>AVERAGE(10.6,11.2,11,10.6)</f>
        <v>10.85</v>
      </c>
      <c r="I87" s="5">
        <f t="shared" si="8"/>
        <v>0.83519908284123534</v>
      </c>
      <c r="J87" s="68">
        <v>345.26</v>
      </c>
      <c r="K87" s="13"/>
      <c r="L87" s="9">
        <f>K86-J87</f>
        <v>24.910000000000025</v>
      </c>
      <c r="M87" s="9">
        <f>M86-L87</f>
        <v>345.26</v>
      </c>
      <c r="N87" s="4">
        <f>INTERCEPT(M86:M90,E86:E90)</f>
        <v>363.43</v>
      </c>
    </row>
    <row r="88" spans="1:24" x14ac:dyDescent="0.25">
      <c r="A88" s="4" t="s">
        <v>16</v>
      </c>
      <c r="B88" s="4" t="s">
        <v>17</v>
      </c>
      <c r="C88" s="4">
        <v>435</v>
      </c>
      <c r="D88" s="36" t="s">
        <v>39</v>
      </c>
      <c r="E88" s="4">
        <v>2</v>
      </c>
      <c r="F88" s="4">
        <v>9.9</v>
      </c>
      <c r="G88" s="5">
        <f t="shared" si="9"/>
        <v>7.6976873994583908E-3</v>
      </c>
      <c r="H88" s="6">
        <f>AVERAGE(10.6,11.2,11,10.6)</f>
        <v>10.85</v>
      </c>
      <c r="I88" s="5">
        <f t="shared" si="8"/>
        <v>0.83519908284123534</v>
      </c>
      <c r="J88" s="68">
        <v>337.44</v>
      </c>
      <c r="K88" s="13">
        <v>329.25</v>
      </c>
      <c r="L88" s="9">
        <f>J87-J88</f>
        <v>7.8199999999999932</v>
      </c>
      <c r="M88" s="9">
        <f>M87-L88</f>
        <v>337.44</v>
      </c>
    </row>
    <row r="89" spans="1:24" x14ac:dyDescent="0.25">
      <c r="A89" s="4" t="s">
        <v>16</v>
      </c>
      <c r="B89" s="4" t="s">
        <v>17</v>
      </c>
      <c r="C89" s="4">
        <v>435</v>
      </c>
      <c r="D89" s="36" t="s">
        <v>39</v>
      </c>
      <c r="E89" s="4">
        <v>3</v>
      </c>
      <c r="F89" s="4">
        <v>9.9</v>
      </c>
      <c r="G89" s="5">
        <f t="shared" si="9"/>
        <v>7.6976873994583908E-3</v>
      </c>
      <c r="H89" s="6">
        <f>AVERAGE(10.6,11.2,11,10.6)</f>
        <v>10.85</v>
      </c>
      <c r="I89" s="5">
        <f t="shared" si="8"/>
        <v>0.83519908284123534</v>
      </c>
      <c r="J89" s="68">
        <v>337.44</v>
      </c>
      <c r="K89" s="13"/>
      <c r="L89" s="9">
        <f>K88-J89</f>
        <v>-8.1899999999999977</v>
      </c>
      <c r="M89" s="9">
        <f>M88-L89</f>
        <v>345.63</v>
      </c>
    </row>
    <row r="90" spans="1:24" x14ac:dyDescent="0.25">
      <c r="A90" s="28" t="s">
        <v>16</v>
      </c>
      <c r="B90" s="28" t="s">
        <v>17</v>
      </c>
      <c r="C90" s="28">
        <v>435</v>
      </c>
      <c r="D90" s="37" t="s">
        <v>39</v>
      </c>
      <c r="E90" s="28">
        <v>4</v>
      </c>
      <c r="F90" s="28">
        <v>9.9</v>
      </c>
      <c r="G90" s="29">
        <f t="shared" si="9"/>
        <v>7.6976873994583908E-3</v>
      </c>
      <c r="H90" s="30">
        <f>AVERAGE(10.6,11.2,11,10.6)</f>
        <v>10.85</v>
      </c>
      <c r="I90" s="29">
        <f t="shared" si="8"/>
        <v>0.83519908284123534</v>
      </c>
      <c r="J90" s="28">
        <v>313.13</v>
      </c>
      <c r="K90" s="24"/>
      <c r="L90" s="33">
        <f>J89-J90</f>
        <v>24.310000000000002</v>
      </c>
      <c r="M90" s="33">
        <f>M89-L90</f>
        <v>321.32</v>
      </c>
      <c r="N90" s="28"/>
      <c r="O90" s="34"/>
    </row>
    <row r="91" spans="1:24" x14ac:dyDescent="0.25">
      <c r="J91" s="68"/>
      <c r="K91" s="68"/>
    </row>
    <row r="92" spans="1:24" s="38" customFormat="1" x14ac:dyDescent="0.25">
      <c r="G92" s="39"/>
      <c r="I92" s="39"/>
      <c r="O92" s="10"/>
    </row>
    <row r="93" spans="1:24" x14ac:dyDescent="0.25">
      <c r="A93" s="4" t="s">
        <v>16</v>
      </c>
      <c r="B93" s="4" t="s">
        <v>40</v>
      </c>
      <c r="C93" s="4">
        <v>407</v>
      </c>
      <c r="D93" s="4" t="s">
        <v>18</v>
      </c>
      <c r="E93" s="4">
        <v>0</v>
      </c>
      <c r="F93" s="4">
        <v>9.9</v>
      </c>
      <c r="G93" s="5">
        <f>PI()*(F93/2)^2/10000</f>
        <v>7.6976873994583908E-3</v>
      </c>
      <c r="H93" s="11">
        <v>12.5</v>
      </c>
      <c r="I93" s="5">
        <f>PI()*(F93/2)^2*H93/1000</f>
        <v>0.96221092493229887</v>
      </c>
      <c r="J93" s="7">
        <v>361.27</v>
      </c>
      <c r="K93" s="40">
        <v>363.48</v>
      </c>
      <c r="L93" s="9">
        <v>0</v>
      </c>
      <c r="M93" s="9">
        <f>K93</f>
        <v>363.48</v>
      </c>
      <c r="N93" s="4">
        <f>SLOPE(M93:M97,E93:E97)</f>
        <v>3.1579999999999928</v>
      </c>
      <c r="O93" s="10">
        <f>((((N93+N94)*I94)-(N94*I94))/G94/1000)</f>
        <v>0.39475000000000282</v>
      </c>
      <c r="P93" s="4">
        <v>8690.6426013445507</v>
      </c>
    </row>
    <row r="94" spans="1:24" x14ac:dyDescent="0.25">
      <c r="A94" s="4" t="s">
        <v>16</v>
      </c>
      <c r="B94" s="4" t="s">
        <v>40</v>
      </c>
      <c r="C94" s="4">
        <v>407</v>
      </c>
      <c r="D94" s="4" t="s">
        <v>18</v>
      </c>
      <c r="E94" s="4">
        <v>1</v>
      </c>
      <c r="F94" s="4">
        <v>9.9</v>
      </c>
      <c r="G94" s="5">
        <f t="shared" ref="G94:G161" si="10">PI()*(F94/2)^2/10000</f>
        <v>7.6976873994583908E-3</v>
      </c>
      <c r="H94" s="11">
        <v>12.5</v>
      </c>
      <c r="I94" s="5">
        <f t="shared" ref="I94:I161" si="11">PI()*(F94/2)^2*H94/1000</f>
        <v>0.96221092493229887</v>
      </c>
      <c r="J94" s="7">
        <v>365.99</v>
      </c>
      <c r="K94" s="40"/>
      <c r="L94" s="9">
        <f>K93-J94</f>
        <v>-2.5099999999999909</v>
      </c>
      <c r="M94" s="9">
        <f>M93-L94</f>
        <v>365.99</v>
      </c>
      <c r="N94" s="4">
        <f>INTERCEPT(M93:M97,E93:E97)</f>
        <v>362.53200000000004</v>
      </c>
    </row>
    <row r="95" spans="1:24" x14ac:dyDescent="0.25">
      <c r="A95" s="4" t="s">
        <v>16</v>
      </c>
      <c r="B95" s="4" t="s">
        <v>40</v>
      </c>
      <c r="C95" s="4">
        <v>407</v>
      </c>
      <c r="D95" s="4" t="s">
        <v>18</v>
      </c>
      <c r="E95" s="4">
        <v>2</v>
      </c>
      <c r="F95" s="4">
        <v>9.9</v>
      </c>
      <c r="G95" s="5">
        <f t="shared" si="10"/>
        <v>7.6976873994583908E-3</v>
      </c>
      <c r="H95" s="11">
        <v>12.5</v>
      </c>
      <c r="I95" s="5">
        <f t="shared" si="11"/>
        <v>0.96221092493229887</v>
      </c>
      <c r="J95" s="16">
        <v>368.74</v>
      </c>
      <c r="K95" s="41">
        <v>365.36</v>
      </c>
      <c r="L95" s="9">
        <f>J94-J95</f>
        <v>-2.75</v>
      </c>
      <c r="M95" s="9">
        <f>M94-L95</f>
        <v>368.74</v>
      </c>
      <c r="Q95" s="68"/>
      <c r="R95" s="68"/>
      <c r="S95" s="68"/>
      <c r="U95" s="68"/>
      <c r="V95" s="68"/>
      <c r="W95" s="68"/>
      <c r="X95" s="68"/>
    </row>
    <row r="96" spans="1:24" x14ac:dyDescent="0.25">
      <c r="A96" s="4" t="s">
        <v>16</v>
      </c>
      <c r="B96" s="4" t="s">
        <v>40</v>
      </c>
      <c r="C96" s="4">
        <v>407</v>
      </c>
      <c r="D96" s="4" t="s">
        <v>18</v>
      </c>
      <c r="E96" s="4">
        <v>3</v>
      </c>
      <c r="F96" s="4">
        <v>9.9</v>
      </c>
      <c r="G96" s="5">
        <v>7.8539816339744835E-3</v>
      </c>
      <c r="H96" s="11">
        <v>12.5</v>
      </c>
      <c r="I96" s="5">
        <f t="shared" si="11"/>
        <v>0.96221092493229887</v>
      </c>
      <c r="J96" s="16">
        <v>364.15</v>
      </c>
      <c r="K96" s="41"/>
      <c r="L96" s="9">
        <f>K95-J96</f>
        <v>1.2100000000000364</v>
      </c>
      <c r="M96" s="9">
        <f>M95-L96</f>
        <v>367.53</v>
      </c>
      <c r="Q96" s="68"/>
      <c r="R96" s="68"/>
      <c r="S96" s="68"/>
      <c r="U96" s="68"/>
      <c r="V96" s="68"/>
      <c r="W96" s="68"/>
      <c r="X96" s="68"/>
    </row>
    <row r="97" spans="1:24" x14ac:dyDescent="0.25">
      <c r="A97" s="4" t="s">
        <v>16</v>
      </c>
      <c r="B97" s="4" t="s">
        <v>40</v>
      </c>
      <c r="C97" s="4">
        <v>407</v>
      </c>
      <c r="D97" s="4" t="s">
        <v>18</v>
      </c>
      <c r="E97" s="4">
        <v>4</v>
      </c>
      <c r="F97" s="4">
        <v>9.9</v>
      </c>
      <c r="G97" s="5">
        <f t="shared" si="10"/>
        <v>7.6976873994583908E-3</v>
      </c>
      <c r="H97" s="11">
        <v>12.5</v>
      </c>
      <c r="I97" s="5">
        <f t="shared" si="11"/>
        <v>0.96221092493229887</v>
      </c>
      <c r="J97" s="16">
        <v>375.12</v>
      </c>
      <c r="K97" s="41"/>
      <c r="L97" s="9">
        <f>J96-J97</f>
        <v>-10.970000000000027</v>
      </c>
      <c r="M97" s="9">
        <f>M96-L97</f>
        <v>378.5</v>
      </c>
      <c r="Q97" s="42"/>
      <c r="R97" s="42"/>
      <c r="S97" s="42"/>
      <c r="U97" s="68"/>
      <c r="V97" s="68"/>
      <c r="W97" s="68"/>
      <c r="X97" s="68"/>
    </row>
    <row r="98" spans="1:24" x14ac:dyDescent="0.25">
      <c r="J98" s="16"/>
      <c r="K98" s="16"/>
      <c r="Q98" s="68"/>
      <c r="R98" s="43"/>
      <c r="S98" s="43"/>
      <c r="U98" s="43"/>
      <c r="V98" s="43"/>
      <c r="W98" s="68"/>
      <c r="X98" s="68"/>
    </row>
    <row r="99" spans="1:24" x14ac:dyDescent="0.25">
      <c r="A99" s="4" t="s">
        <v>16</v>
      </c>
      <c r="B99" s="4" t="s">
        <v>40</v>
      </c>
      <c r="C99" s="4">
        <v>407</v>
      </c>
      <c r="D99" s="4" t="s">
        <v>23</v>
      </c>
      <c r="E99" s="4">
        <v>0</v>
      </c>
      <c r="F99" s="4">
        <v>9.9</v>
      </c>
      <c r="G99" s="5">
        <f t="shared" si="10"/>
        <v>7.6976873994583908E-3</v>
      </c>
      <c r="H99" s="11">
        <v>14.233333333333334</v>
      </c>
      <c r="I99" s="5">
        <f t="shared" si="11"/>
        <v>1.0956375065229111</v>
      </c>
      <c r="J99" s="16">
        <v>366.52</v>
      </c>
      <c r="K99" s="41">
        <v>359.79</v>
      </c>
      <c r="L99" s="9">
        <v>0</v>
      </c>
      <c r="M99" s="9">
        <f>K99</f>
        <v>359.79</v>
      </c>
      <c r="N99" s="4">
        <f>SLOPE(M99:M103,E99:E103)</f>
        <v>2.9639999999999986</v>
      </c>
      <c r="O99" s="10">
        <f>((((N99+N100)*I100)-(N100*I100))/G100/1000)</f>
        <v>0.4218760000000028</v>
      </c>
      <c r="P99" s="4">
        <v>3342.3602457764646</v>
      </c>
      <c r="Q99" s="68"/>
      <c r="R99" s="68"/>
      <c r="S99" s="68"/>
      <c r="U99" s="68"/>
      <c r="V99" s="68"/>
      <c r="W99" s="68"/>
      <c r="X99" s="68"/>
    </row>
    <row r="100" spans="1:24" x14ac:dyDescent="0.25">
      <c r="A100" s="4" t="s">
        <v>16</v>
      </c>
      <c r="B100" s="4" t="s">
        <v>40</v>
      </c>
      <c r="C100" s="4">
        <v>407</v>
      </c>
      <c r="D100" s="4" t="s">
        <v>23</v>
      </c>
      <c r="E100" s="4">
        <v>1</v>
      </c>
      <c r="F100" s="4">
        <v>9.9</v>
      </c>
      <c r="G100" s="5">
        <f t="shared" si="10"/>
        <v>7.6976873994583908E-3</v>
      </c>
      <c r="H100" s="11">
        <v>14.233333333333334</v>
      </c>
      <c r="I100" s="5">
        <f t="shared" si="11"/>
        <v>1.0956375065229111</v>
      </c>
      <c r="J100" s="16">
        <v>374.68</v>
      </c>
      <c r="K100" s="41"/>
      <c r="L100" s="9">
        <f>K99-J100</f>
        <v>-14.889999999999986</v>
      </c>
      <c r="M100" s="9">
        <f>M99-L100</f>
        <v>374.68</v>
      </c>
      <c r="N100" s="4">
        <f>INTERCEPT(M99:M103,E99:E103)</f>
        <v>364.096</v>
      </c>
      <c r="Q100" s="68"/>
      <c r="R100" s="68"/>
      <c r="S100" s="68"/>
      <c r="U100" s="68"/>
      <c r="V100" s="68"/>
      <c r="W100" s="68"/>
      <c r="X100" s="68"/>
    </row>
    <row r="101" spans="1:24" x14ac:dyDescent="0.25">
      <c r="A101" s="4" t="s">
        <v>16</v>
      </c>
      <c r="B101" s="4" t="s">
        <v>40</v>
      </c>
      <c r="C101" s="4">
        <v>407</v>
      </c>
      <c r="D101" s="4" t="s">
        <v>23</v>
      </c>
      <c r="E101" s="4">
        <v>2</v>
      </c>
      <c r="F101" s="4">
        <v>9.9</v>
      </c>
      <c r="G101" s="5">
        <f t="shared" si="10"/>
        <v>7.6976873994583908E-3</v>
      </c>
      <c r="H101" s="11">
        <v>14.233333333333334</v>
      </c>
      <c r="I101" s="5">
        <f t="shared" si="11"/>
        <v>1.0956375065229111</v>
      </c>
      <c r="J101" s="16">
        <v>368.74</v>
      </c>
      <c r="K101" s="41">
        <v>367.26</v>
      </c>
      <c r="L101" s="9">
        <f>J100-J101</f>
        <v>5.9399999999999977</v>
      </c>
      <c r="M101" s="9">
        <f>M100-L101</f>
        <v>368.74</v>
      </c>
      <c r="Q101" s="68"/>
      <c r="R101" s="68"/>
      <c r="S101" s="68"/>
      <c r="U101" s="68"/>
      <c r="V101" s="68"/>
      <c r="W101" s="68"/>
      <c r="X101" s="68"/>
    </row>
    <row r="102" spans="1:24" x14ac:dyDescent="0.25">
      <c r="A102" s="4" t="s">
        <v>16</v>
      </c>
      <c r="B102" s="4" t="s">
        <v>40</v>
      </c>
      <c r="C102" s="4">
        <v>407</v>
      </c>
      <c r="D102" s="4" t="s">
        <v>23</v>
      </c>
      <c r="E102" s="4">
        <v>3</v>
      </c>
      <c r="F102" s="4">
        <v>9.9</v>
      </c>
      <c r="G102" s="5">
        <f t="shared" si="10"/>
        <v>7.6976873994583908E-3</v>
      </c>
      <c r="H102" s="11">
        <v>14.233333333333334</v>
      </c>
      <c r="I102" s="5">
        <f t="shared" si="11"/>
        <v>1.0956375065229111</v>
      </c>
      <c r="J102" s="16">
        <v>368.44</v>
      </c>
      <c r="K102" s="41"/>
      <c r="L102" s="9">
        <f>K101-J102</f>
        <v>-1.1800000000000068</v>
      </c>
      <c r="M102" s="9">
        <f>M101-L102</f>
        <v>369.92</v>
      </c>
      <c r="Q102" s="68"/>
      <c r="R102" s="68"/>
      <c r="S102" s="68"/>
      <c r="U102" s="68"/>
      <c r="V102" s="68"/>
      <c r="W102" s="68"/>
      <c r="X102" s="68"/>
    </row>
    <row r="103" spans="1:24" x14ac:dyDescent="0.25">
      <c r="A103" s="4" t="s">
        <v>16</v>
      </c>
      <c r="B103" s="4" t="s">
        <v>40</v>
      </c>
      <c r="C103" s="4">
        <v>407</v>
      </c>
      <c r="D103" s="4" t="s">
        <v>23</v>
      </c>
      <c r="E103" s="4">
        <v>4</v>
      </c>
      <c r="F103" s="4">
        <v>9.9</v>
      </c>
      <c r="G103" s="5">
        <f t="shared" si="10"/>
        <v>7.6976873994583908E-3</v>
      </c>
      <c r="H103" s="11">
        <v>14.233333333333334</v>
      </c>
      <c r="I103" s="5">
        <f t="shared" si="11"/>
        <v>1.0956375065229111</v>
      </c>
      <c r="J103" s="16">
        <v>375.51</v>
      </c>
      <c r="K103" s="41"/>
      <c r="L103" s="9">
        <f>J102-J103</f>
        <v>-7.0699999999999932</v>
      </c>
      <c r="M103" s="9">
        <f>M102-L103</f>
        <v>376.99</v>
      </c>
      <c r="Q103" s="68"/>
      <c r="R103" s="68"/>
      <c r="S103" s="68"/>
      <c r="U103" s="68"/>
      <c r="V103" s="68"/>
      <c r="W103" s="68"/>
      <c r="X103" s="68"/>
    </row>
    <row r="104" spans="1:24" x14ac:dyDescent="0.25">
      <c r="J104" s="16"/>
      <c r="K104" s="16"/>
      <c r="Q104" s="68"/>
      <c r="R104" s="68"/>
      <c r="S104" s="68"/>
      <c r="U104" s="68"/>
      <c r="V104" s="68"/>
      <c r="W104" s="68"/>
      <c r="X104" s="68"/>
    </row>
    <row r="105" spans="1:24" x14ac:dyDescent="0.25">
      <c r="A105" s="4" t="s">
        <v>16</v>
      </c>
      <c r="B105" s="4" t="s">
        <v>40</v>
      </c>
      <c r="C105" s="4">
        <v>407</v>
      </c>
      <c r="D105" s="4" t="s">
        <v>27</v>
      </c>
      <c r="E105" s="4">
        <v>0</v>
      </c>
      <c r="F105" s="4">
        <v>9.9</v>
      </c>
      <c r="G105" s="5">
        <f t="shared" si="10"/>
        <v>7.6976873994583908E-3</v>
      </c>
      <c r="H105" s="11">
        <v>14.266666666666667</v>
      </c>
      <c r="I105" s="5">
        <f t="shared" si="11"/>
        <v>1.0982034023227305</v>
      </c>
      <c r="J105" s="16">
        <v>363.31</v>
      </c>
      <c r="K105" s="41">
        <v>356.15</v>
      </c>
      <c r="L105" s="9">
        <v>0</v>
      </c>
      <c r="M105" s="9">
        <f>K105</f>
        <v>356.15</v>
      </c>
      <c r="N105" s="4">
        <f>SLOPE(M105:M109,E105:E109)</f>
        <v>7.669999999999999</v>
      </c>
      <c r="O105" s="10">
        <f>((((N105+N106)*I106)-(N106*I106))/G106/1000)</f>
        <v>1.0942533333333402</v>
      </c>
      <c r="P105" s="4">
        <v>3746.225043217351</v>
      </c>
      <c r="Q105" s="68"/>
      <c r="R105" s="68"/>
      <c r="S105" s="68"/>
      <c r="U105" s="68"/>
      <c r="V105" s="68"/>
      <c r="W105" s="68"/>
      <c r="X105" s="68"/>
    </row>
    <row r="106" spans="1:24" x14ac:dyDescent="0.25">
      <c r="A106" s="4" t="s">
        <v>16</v>
      </c>
      <c r="B106" s="4" t="s">
        <v>40</v>
      </c>
      <c r="C106" s="4">
        <v>407</v>
      </c>
      <c r="D106" s="4" t="s">
        <v>27</v>
      </c>
      <c r="E106" s="4">
        <v>1</v>
      </c>
      <c r="F106" s="4">
        <v>9.9</v>
      </c>
      <c r="G106" s="5">
        <f t="shared" si="10"/>
        <v>7.6976873994583908E-3</v>
      </c>
      <c r="H106" s="11">
        <v>14.266666666666667</v>
      </c>
      <c r="I106" s="5">
        <f t="shared" si="11"/>
        <v>1.0982034023227305</v>
      </c>
      <c r="J106" s="16">
        <v>364.27</v>
      </c>
      <c r="K106" s="41"/>
      <c r="L106" s="9">
        <f>K105-J106</f>
        <v>-8.1200000000000045</v>
      </c>
      <c r="M106" s="9">
        <f>M105-L106</f>
        <v>364.27</v>
      </c>
      <c r="N106" s="4">
        <f>INTERCEPT(M105:M109,E105:E109)</f>
        <v>355.71999999999997</v>
      </c>
      <c r="Q106" s="68"/>
      <c r="R106" s="68"/>
      <c r="S106" s="68"/>
      <c r="U106" s="68"/>
      <c r="V106" s="68"/>
      <c r="W106" s="68"/>
      <c r="X106" s="68"/>
    </row>
    <row r="107" spans="1:24" x14ac:dyDescent="0.25">
      <c r="A107" s="4" t="s">
        <v>16</v>
      </c>
      <c r="B107" s="4" t="s">
        <v>40</v>
      </c>
      <c r="C107" s="4">
        <v>407</v>
      </c>
      <c r="D107" s="4" t="s">
        <v>27</v>
      </c>
      <c r="E107" s="4">
        <v>2</v>
      </c>
      <c r="F107" s="4">
        <v>9.9</v>
      </c>
      <c r="G107" s="5">
        <f t="shared" si="10"/>
        <v>7.6976873994583908E-3</v>
      </c>
      <c r="H107" s="11">
        <v>14.266666666666667</v>
      </c>
      <c r="I107" s="5">
        <f t="shared" si="11"/>
        <v>1.0982034023227305</v>
      </c>
      <c r="J107" s="16">
        <v>367.45</v>
      </c>
      <c r="K107" s="41">
        <v>355.16</v>
      </c>
      <c r="L107" s="9">
        <f>J106-J107</f>
        <v>-3.1800000000000068</v>
      </c>
      <c r="M107" s="9">
        <f>M106-L107</f>
        <v>367.45</v>
      </c>
      <c r="Q107" s="68"/>
      <c r="R107" s="68"/>
      <c r="S107" s="68"/>
      <c r="U107" s="68"/>
      <c r="V107" s="68"/>
      <c r="W107" s="68"/>
      <c r="X107" s="68"/>
    </row>
    <row r="108" spans="1:24" x14ac:dyDescent="0.25">
      <c r="A108" s="4" t="s">
        <v>16</v>
      </c>
      <c r="B108" s="4" t="s">
        <v>40</v>
      </c>
      <c r="C108" s="4">
        <v>407</v>
      </c>
      <c r="D108" s="4" t="s">
        <v>27</v>
      </c>
      <c r="E108" s="4">
        <v>3</v>
      </c>
      <c r="F108" s="4">
        <v>9.9</v>
      </c>
      <c r="G108" s="5">
        <f t="shared" si="10"/>
        <v>7.6976873994583908E-3</v>
      </c>
      <c r="H108" s="11">
        <v>14.266666666666667</v>
      </c>
      <c r="I108" s="5">
        <f t="shared" si="11"/>
        <v>1.0982034023227305</v>
      </c>
      <c r="J108" s="16">
        <v>369.3</v>
      </c>
      <c r="K108" s="41"/>
      <c r="L108" s="9">
        <f>K107-J108</f>
        <v>-14.139999999999986</v>
      </c>
      <c r="M108" s="9">
        <f>M107-L108</f>
        <v>381.59</v>
      </c>
      <c r="Q108" s="68"/>
      <c r="R108" s="68"/>
      <c r="S108" s="68"/>
      <c r="U108" s="68"/>
      <c r="V108" s="68"/>
      <c r="W108" s="68"/>
      <c r="X108" s="68"/>
    </row>
    <row r="109" spans="1:24" x14ac:dyDescent="0.25">
      <c r="A109" s="4" t="s">
        <v>16</v>
      </c>
      <c r="B109" s="4" t="s">
        <v>40</v>
      </c>
      <c r="C109" s="4">
        <v>407</v>
      </c>
      <c r="D109" s="4" t="s">
        <v>27</v>
      </c>
      <c r="E109" s="4">
        <v>4</v>
      </c>
      <c r="F109" s="4">
        <v>9.9</v>
      </c>
      <c r="G109" s="5">
        <f t="shared" si="10"/>
        <v>7.6976873994583908E-3</v>
      </c>
      <c r="H109" s="11">
        <v>14.266666666666667</v>
      </c>
      <c r="I109" s="5">
        <f t="shared" si="11"/>
        <v>1.0982034023227305</v>
      </c>
      <c r="J109" s="16">
        <v>373.55</v>
      </c>
      <c r="K109" s="41"/>
      <c r="L109" s="9">
        <f>J108-J109</f>
        <v>-4.25</v>
      </c>
      <c r="M109" s="9">
        <f>M108-L109</f>
        <v>385.84</v>
      </c>
      <c r="Q109" s="68"/>
      <c r="R109" s="68"/>
      <c r="S109" s="68"/>
      <c r="U109" s="68"/>
      <c r="V109" s="68"/>
      <c r="W109" s="68"/>
      <c r="X109" s="68"/>
    </row>
    <row r="110" spans="1:24" x14ac:dyDescent="0.25">
      <c r="J110" s="16"/>
      <c r="K110" s="16"/>
      <c r="Q110" s="68"/>
      <c r="R110" s="68"/>
      <c r="S110" s="68"/>
      <c r="U110" s="68"/>
      <c r="V110" s="68"/>
      <c r="W110" s="68"/>
      <c r="X110" s="68"/>
    </row>
    <row r="111" spans="1:24" x14ac:dyDescent="0.25">
      <c r="A111" s="4" t="s">
        <v>16</v>
      </c>
      <c r="B111" s="4" t="s">
        <v>40</v>
      </c>
      <c r="C111" s="4">
        <v>407</v>
      </c>
      <c r="D111" s="4" t="s">
        <v>28</v>
      </c>
      <c r="E111" s="4">
        <v>0</v>
      </c>
      <c r="F111" s="4">
        <v>9.4</v>
      </c>
      <c r="G111" s="5">
        <f t="shared" ref="G111:G115" si="12">PI()*(F111/2)^2/10000</f>
        <v>6.939778171779854E-3</v>
      </c>
      <c r="H111" s="11">
        <v>12.033333333333333</v>
      </c>
      <c r="I111" s="5">
        <f t="shared" ref="I111:I115" si="13">PI()*(F111/2)^2*H111/1000</f>
        <v>0.83508664000417565</v>
      </c>
      <c r="J111" s="16">
        <v>365.51</v>
      </c>
      <c r="K111" s="41">
        <v>356.81</v>
      </c>
      <c r="L111" s="9">
        <v>0</v>
      </c>
      <c r="M111" s="9">
        <f>K111</f>
        <v>356.81</v>
      </c>
      <c r="N111" s="4">
        <f>SLOPE(M111:M115,E111:E115)</f>
        <v>6.3310000000000057</v>
      </c>
      <c r="O111" s="10">
        <f>((((N111+N112)*I112)-(N112*I112))/G112/1000)</f>
        <v>0.76183033333333239</v>
      </c>
      <c r="Q111" s="68"/>
      <c r="R111" s="68"/>
      <c r="S111" s="68"/>
      <c r="U111" s="68"/>
      <c r="V111" s="68"/>
      <c r="W111" s="68"/>
      <c r="X111" s="68"/>
    </row>
    <row r="112" spans="1:24" x14ac:dyDescent="0.25">
      <c r="A112" s="4" t="s">
        <v>16</v>
      </c>
      <c r="B112" s="4" t="s">
        <v>40</v>
      </c>
      <c r="C112" s="4">
        <v>407</v>
      </c>
      <c r="D112" s="4" t="s">
        <v>28</v>
      </c>
      <c r="E112" s="4">
        <v>1</v>
      </c>
      <c r="F112" s="4">
        <v>9.4</v>
      </c>
      <c r="G112" s="5">
        <f t="shared" si="12"/>
        <v>6.939778171779854E-3</v>
      </c>
      <c r="H112" s="11">
        <v>12.033333333333333</v>
      </c>
      <c r="I112" s="5">
        <f t="shared" si="13"/>
        <v>0.83508664000417565</v>
      </c>
      <c r="J112" s="16">
        <v>369.59</v>
      </c>
      <c r="K112" s="41"/>
      <c r="L112" s="9">
        <f>K111-J112</f>
        <v>-12.779999999999973</v>
      </c>
      <c r="M112" s="9">
        <f>M111-L112</f>
        <v>369.59</v>
      </c>
      <c r="N112" s="4">
        <f>INTERCEPT(M111:M115,E111:E115)</f>
        <v>360.46799999999996</v>
      </c>
      <c r="Q112" s="68"/>
      <c r="R112" s="68"/>
      <c r="S112" s="68"/>
      <c r="U112" s="68"/>
      <c r="V112" s="68"/>
      <c r="W112" s="68"/>
      <c r="X112" s="68"/>
    </row>
    <row r="113" spans="1:24" x14ac:dyDescent="0.25">
      <c r="A113" s="4" t="s">
        <v>16</v>
      </c>
      <c r="B113" s="4" t="s">
        <v>40</v>
      </c>
      <c r="C113" s="4">
        <v>407</v>
      </c>
      <c r="D113" s="4" t="s">
        <v>28</v>
      </c>
      <c r="E113" s="4">
        <v>2</v>
      </c>
      <c r="F113" s="4">
        <v>9.4</v>
      </c>
      <c r="G113" s="5">
        <f t="shared" si="12"/>
        <v>6.939778171779854E-3</v>
      </c>
      <c r="H113" s="11">
        <v>12.033333333333333</v>
      </c>
      <c r="I113" s="5">
        <f t="shared" si="13"/>
        <v>0.83508664000417565</v>
      </c>
      <c r="J113" s="16">
        <v>375.4</v>
      </c>
      <c r="K113" s="41">
        <v>360.96</v>
      </c>
      <c r="L113" s="9">
        <f>J112-J113</f>
        <v>-5.8100000000000023</v>
      </c>
      <c r="M113" s="9">
        <f>M112-L113</f>
        <v>375.4</v>
      </c>
      <c r="Q113" s="68"/>
      <c r="R113" s="68"/>
      <c r="S113" s="68"/>
      <c r="U113" s="68"/>
      <c r="V113" s="68"/>
      <c r="W113" s="68"/>
      <c r="X113" s="68"/>
    </row>
    <row r="114" spans="1:24" x14ac:dyDescent="0.25">
      <c r="A114" s="4" t="s">
        <v>16</v>
      </c>
      <c r="B114" s="4" t="s">
        <v>40</v>
      </c>
      <c r="C114" s="4">
        <v>407</v>
      </c>
      <c r="D114" s="4" t="s">
        <v>28</v>
      </c>
      <c r="E114" s="4">
        <v>3</v>
      </c>
      <c r="F114" s="4">
        <v>9.4</v>
      </c>
      <c r="G114" s="5">
        <f t="shared" si="12"/>
        <v>6.939778171779854E-3</v>
      </c>
      <c r="H114" s="11">
        <v>12.033333333333333</v>
      </c>
      <c r="I114" s="5">
        <f t="shared" si="13"/>
        <v>0.83508664000417565</v>
      </c>
      <c r="J114" s="16">
        <v>366.74</v>
      </c>
      <c r="K114" s="41"/>
      <c r="L114" s="9">
        <f>K113-J114</f>
        <v>-5.7800000000000296</v>
      </c>
      <c r="M114" s="9">
        <f>M113-L114</f>
        <v>381.18</v>
      </c>
      <c r="Q114" s="68"/>
      <c r="R114" s="68"/>
      <c r="S114" s="68"/>
      <c r="U114" s="68"/>
      <c r="V114" s="68"/>
      <c r="W114" s="68"/>
      <c r="X114" s="68"/>
    </row>
    <row r="115" spans="1:24" x14ac:dyDescent="0.25">
      <c r="A115" s="4" t="s">
        <v>16</v>
      </c>
      <c r="B115" s="4" t="s">
        <v>40</v>
      </c>
      <c r="C115" s="4">
        <v>407</v>
      </c>
      <c r="D115" s="4" t="s">
        <v>28</v>
      </c>
      <c r="E115" s="4">
        <v>4</v>
      </c>
      <c r="F115" s="4">
        <v>9.4</v>
      </c>
      <c r="G115" s="5">
        <f t="shared" si="12"/>
        <v>6.939778171779854E-3</v>
      </c>
      <c r="H115" s="11">
        <v>12.033333333333333</v>
      </c>
      <c r="I115" s="5">
        <f t="shared" si="13"/>
        <v>0.83508664000417565</v>
      </c>
      <c r="J115" s="16">
        <v>368.23</v>
      </c>
      <c r="K115" s="41"/>
      <c r="L115" s="9">
        <f>J114-J115</f>
        <v>-1.4900000000000091</v>
      </c>
      <c r="M115" s="9">
        <f>M114-L115</f>
        <v>382.67</v>
      </c>
      <c r="Q115" s="68"/>
      <c r="R115" s="68"/>
      <c r="S115" s="68"/>
      <c r="U115" s="68"/>
      <c r="V115" s="68"/>
      <c r="W115" s="68"/>
      <c r="X115" s="68"/>
    </row>
    <row r="116" spans="1:24" x14ac:dyDescent="0.25">
      <c r="J116" s="16"/>
      <c r="K116" s="16"/>
      <c r="Q116" s="68"/>
      <c r="R116" s="68"/>
      <c r="S116" s="68"/>
      <c r="U116" s="68"/>
      <c r="V116" s="68"/>
      <c r="W116" s="68"/>
      <c r="X116" s="68"/>
    </row>
    <row r="117" spans="1:24" x14ac:dyDescent="0.25">
      <c r="A117" s="4" t="s">
        <v>16</v>
      </c>
      <c r="B117" s="4" t="s">
        <v>40</v>
      </c>
      <c r="C117" s="4">
        <v>407</v>
      </c>
      <c r="D117" s="4" t="s">
        <v>29</v>
      </c>
      <c r="E117" s="4">
        <v>0</v>
      </c>
      <c r="F117" s="4">
        <v>9.4499999999999993</v>
      </c>
      <c r="G117" s="5">
        <f t="shared" ref="G117:G121" si="14">PI()*(F117/2)^2/10000</f>
        <v>7.0138019486800617E-3</v>
      </c>
      <c r="H117" s="11">
        <v>12.933333333333332</v>
      </c>
      <c r="I117" s="5">
        <f t="shared" ref="I117:I121" si="15">PI()*(F117/2)^2*H117/1000</f>
        <v>0.90711838536262124</v>
      </c>
      <c r="J117" s="16">
        <v>364.83</v>
      </c>
      <c r="K117" s="41">
        <v>357.59</v>
      </c>
      <c r="L117" s="9">
        <v>0</v>
      </c>
      <c r="M117" s="9">
        <f>K117</f>
        <v>357.59</v>
      </c>
      <c r="N117" s="4">
        <f>SLOPE(M117:M121,E117:E121)</f>
        <v>6.4050000000000127</v>
      </c>
      <c r="O117" s="10">
        <f>((((N117+N118)*I118)-(N118*I118))/G118/1000)</f>
        <v>0.82838000000000211</v>
      </c>
      <c r="Q117" s="68"/>
      <c r="R117" s="68"/>
      <c r="S117" s="68"/>
      <c r="U117" s="68"/>
      <c r="V117" s="68"/>
      <c r="W117" s="68"/>
      <c r="X117" s="68"/>
    </row>
    <row r="118" spans="1:24" x14ac:dyDescent="0.25">
      <c r="A118" s="4" t="s">
        <v>16</v>
      </c>
      <c r="B118" s="4" t="s">
        <v>40</v>
      </c>
      <c r="C118" s="4">
        <v>407</v>
      </c>
      <c r="D118" s="4" t="s">
        <v>29</v>
      </c>
      <c r="E118" s="4">
        <v>1</v>
      </c>
      <c r="F118" s="4">
        <v>9.4499999999999993</v>
      </c>
      <c r="G118" s="5">
        <f t="shared" si="14"/>
        <v>7.0138019486800617E-3</v>
      </c>
      <c r="H118" s="11">
        <v>12.933333333333332</v>
      </c>
      <c r="I118" s="5">
        <f t="shared" si="15"/>
        <v>0.90711838536262124</v>
      </c>
      <c r="J118" s="16">
        <v>364.72</v>
      </c>
      <c r="K118" s="41"/>
      <c r="L118" s="9">
        <f>K117-J118</f>
        <v>-7.1300000000000523</v>
      </c>
      <c r="M118" s="9">
        <f>M117-L118</f>
        <v>364.72</v>
      </c>
      <c r="N118" s="4">
        <f>INTERCEPT(M117:M121,E117:E121)</f>
        <v>357.69799999999998</v>
      </c>
      <c r="Q118" s="68"/>
      <c r="R118" s="68"/>
      <c r="S118" s="68"/>
      <c r="U118" s="68"/>
      <c r="V118" s="68"/>
      <c r="W118" s="68"/>
      <c r="X118" s="68"/>
    </row>
    <row r="119" spans="1:24" x14ac:dyDescent="0.25">
      <c r="A119" s="4" t="s">
        <v>16</v>
      </c>
      <c r="B119" s="4" t="s">
        <v>40</v>
      </c>
      <c r="C119" s="4">
        <v>407</v>
      </c>
      <c r="D119" s="4" t="s">
        <v>29</v>
      </c>
      <c r="E119" s="4">
        <v>2</v>
      </c>
      <c r="F119" s="4">
        <v>9.4499999999999993</v>
      </c>
      <c r="G119" s="5">
        <f t="shared" si="14"/>
        <v>7.0138019486800617E-3</v>
      </c>
      <c r="H119" s="11">
        <v>12.933333333333332</v>
      </c>
      <c r="I119" s="5">
        <f t="shared" si="15"/>
        <v>0.90711838536262124</v>
      </c>
      <c r="J119" s="16">
        <v>373.49</v>
      </c>
      <c r="K119" s="41">
        <v>358.46</v>
      </c>
      <c r="L119" s="9">
        <f>J118-J119</f>
        <v>-8.7699999999999818</v>
      </c>
      <c r="M119" s="9">
        <f>M118-L119</f>
        <v>373.49</v>
      </c>
      <c r="Q119" s="68"/>
      <c r="R119" s="68"/>
      <c r="S119" s="68"/>
      <c r="U119" s="68"/>
      <c r="V119" s="68"/>
      <c r="W119" s="68"/>
      <c r="X119" s="68"/>
    </row>
    <row r="120" spans="1:24" x14ac:dyDescent="0.25">
      <c r="A120" s="4" t="s">
        <v>16</v>
      </c>
      <c r="B120" s="4" t="s">
        <v>40</v>
      </c>
      <c r="C120" s="4">
        <v>407</v>
      </c>
      <c r="D120" s="4" t="s">
        <v>29</v>
      </c>
      <c r="E120" s="4">
        <v>3</v>
      </c>
      <c r="F120" s="4">
        <v>9.4499999999999993</v>
      </c>
      <c r="G120" s="5">
        <f t="shared" si="14"/>
        <v>7.0138019486800617E-3</v>
      </c>
      <c r="H120" s="11">
        <v>12.933333333333332</v>
      </c>
      <c r="I120" s="5">
        <f t="shared" si="15"/>
        <v>0.90711838536262124</v>
      </c>
      <c r="J120" s="16">
        <v>354.5</v>
      </c>
      <c r="K120" s="41"/>
      <c r="L120" s="9">
        <f>K119-J120</f>
        <v>3.9599999999999795</v>
      </c>
      <c r="M120" s="9">
        <f>M119-L120</f>
        <v>369.53000000000003</v>
      </c>
      <c r="Q120" s="68"/>
      <c r="R120" s="68"/>
      <c r="S120" s="68"/>
      <c r="U120" s="68"/>
      <c r="V120" s="68"/>
      <c r="W120" s="68"/>
      <c r="X120" s="68"/>
    </row>
    <row r="121" spans="1:24" x14ac:dyDescent="0.25">
      <c r="A121" s="28" t="s">
        <v>16</v>
      </c>
      <c r="B121" s="28" t="s">
        <v>40</v>
      </c>
      <c r="C121" s="28">
        <v>407</v>
      </c>
      <c r="D121" s="28" t="s">
        <v>29</v>
      </c>
      <c r="E121" s="28">
        <v>4</v>
      </c>
      <c r="F121" s="28">
        <v>9.4499999999999993</v>
      </c>
      <c r="G121" s="29">
        <f t="shared" si="14"/>
        <v>7.0138019486800617E-3</v>
      </c>
      <c r="H121" s="44">
        <v>12.933333333333332</v>
      </c>
      <c r="I121" s="29">
        <f t="shared" si="15"/>
        <v>0.90711838536262124</v>
      </c>
      <c r="J121" s="31">
        <v>372.18</v>
      </c>
      <c r="K121" s="45"/>
      <c r="L121" s="33">
        <f>J120-J121</f>
        <v>-17.680000000000007</v>
      </c>
      <c r="M121" s="33">
        <f>M120-L121</f>
        <v>387.21000000000004</v>
      </c>
      <c r="N121" s="28"/>
      <c r="O121" s="34"/>
      <c r="Q121" s="68"/>
      <c r="R121" s="68"/>
      <c r="S121" s="68"/>
      <c r="U121" s="68"/>
      <c r="V121" s="68"/>
      <c r="W121" s="68"/>
      <c r="X121" s="68"/>
    </row>
    <row r="122" spans="1:24" x14ac:dyDescent="0.25">
      <c r="J122" s="16"/>
      <c r="K122" s="16"/>
      <c r="Q122" s="68"/>
      <c r="R122" s="68"/>
      <c r="S122" s="68"/>
      <c r="U122" s="68"/>
      <c r="V122" s="68"/>
      <c r="W122" s="68"/>
      <c r="X122" s="68"/>
    </row>
    <row r="123" spans="1:24" x14ac:dyDescent="0.25">
      <c r="A123" s="4" t="s">
        <v>16</v>
      </c>
      <c r="B123" s="4" t="s">
        <v>40</v>
      </c>
      <c r="C123" s="4">
        <v>407</v>
      </c>
      <c r="D123" s="4" t="s">
        <v>30</v>
      </c>
      <c r="E123" s="4">
        <v>0</v>
      </c>
      <c r="F123" s="4">
        <v>9.9</v>
      </c>
      <c r="G123" s="5">
        <v>6.939778171779854E-3</v>
      </c>
      <c r="H123" s="11">
        <v>13.733333333333334</v>
      </c>
      <c r="I123" s="5">
        <f t="shared" si="11"/>
        <v>1.0571490695256192</v>
      </c>
      <c r="J123" s="17">
        <v>366.41</v>
      </c>
      <c r="K123" s="46">
        <v>355.9</v>
      </c>
      <c r="L123" s="9">
        <v>0</v>
      </c>
      <c r="M123" s="9">
        <f>K123</f>
        <v>355.9</v>
      </c>
      <c r="N123" s="4">
        <f>SLOPE(M123:M127,E123:E127)</f>
        <v>4.6340000000000146</v>
      </c>
      <c r="O123" s="10">
        <f>((((N123+N124)*I124)-(N124*I124))/G124/1000)</f>
        <v>0.63640266666666834</v>
      </c>
      <c r="P123" s="4">
        <v>1806.9358543752771</v>
      </c>
      <c r="Q123" s="68"/>
      <c r="R123" s="68"/>
      <c r="S123" s="68"/>
      <c r="U123" s="68"/>
      <c r="V123" s="68"/>
      <c r="W123" s="68"/>
      <c r="X123" s="68"/>
    </row>
    <row r="124" spans="1:24" x14ac:dyDescent="0.25">
      <c r="A124" s="4" t="s">
        <v>16</v>
      </c>
      <c r="B124" s="4" t="s">
        <v>40</v>
      </c>
      <c r="C124" s="4">
        <v>407</v>
      </c>
      <c r="D124" s="4" t="s">
        <v>30</v>
      </c>
      <c r="E124" s="4">
        <v>1</v>
      </c>
      <c r="F124" s="4">
        <v>9.9</v>
      </c>
      <c r="G124" s="5">
        <f t="shared" si="10"/>
        <v>7.6976873994583908E-3</v>
      </c>
      <c r="H124" s="11">
        <v>13.733333333333334</v>
      </c>
      <c r="I124" s="5">
        <f t="shared" si="11"/>
        <v>1.0571490695256192</v>
      </c>
      <c r="J124" s="17">
        <v>366.81</v>
      </c>
      <c r="K124" s="46"/>
      <c r="L124" s="9">
        <f>K123-J124</f>
        <v>-10.910000000000025</v>
      </c>
      <c r="M124" s="9">
        <f>M123-L124</f>
        <v>366.81</v>
      </c>
      <c r="N124" s="4">
        <f>INTERCEPT(M123:M127,E123:E127)</f>
        <v>358.01799999999997</v>
      </c>
      <c r="Q124" s="68"/>
      <c r="R124" s="68"/>
      <c r="S124" s="68"/>
      <c r="U124" s="68"/>
      <c r="V124" s="68"/>
      <c r="W124" s="68"/>
      <c r="X124" s="68"/>
    </row>
    <row r="125" spans="1:24" x14ac:dyDescent="0.25">
      <c r="A125" s="4" t="s">
        <v>16</v>
      </c>
      <c r="B125" s="4" t="s">
        <v>40</v>
      </c>
      <c r="C125" s="4">
        <v>407</v>
      </c>
      <c r="D125" s="4" t="s">
        <v>30</v>
      </c>
      <c r="E125" s="4">
        <v>2</v>
      </c>
      <c r="F125" s="4">
        <v>9.9</v>
      </c>
      <c r="G125" s="5">
        <f t="shared" si="10"/>
        <v>7.6976873994583908E-3</v>
      </c>
      <c r="H125" s="11">
        <v>13.733333333333334</v>
      </c>
      <c r="I125" s="5">
        <f t="shared" si="11"/>
        <v>1.0571490695256192</v>
      </c>
      <c r="J125" s="17">
        <v>368.99</v>
      </c>
      <c r="K125" s="46">
        <v>359.64</v>
      </c>
      <c r="L125" s="9">
        <f>J124-J125</f>
        <v>-2.1800000000000068</v>
      </c>
      <c r="M125" s="9">
        <f>M124-L125</f>
        <v>368.99</v>
      </c>
      <c r="Q125" s="68"/>
      <c r="R125" s="68"/>
      <c r="S125" s="68"/>
      <c r="U125" s="68"/>
      <c r="V125" s="68"/>
      <c r="W125" s="68"/>
      <c r="X125" s="68"/>
    </row>
    <row r="126" spans="1:24" x14ac:dyDescent="0.25">
      <c r="A126" s="4" t="s">
        <v>16</v>
      </c>
      <c r="B126" s="4" t="s">
        <v>40</v>
      </c>
      <c r="C126" s="4">
        <v>407</v>
      </c>
      <c r="D126" s="4" t="s">
        <v>30</v>
      </c>
      <c r="E126" s="4">
        <v>3</v>
      </c>
      <c r="F126" s="4">
        <v>9.9</v>
      </c>
      <c r="G126" s="5">
        <f t="shared" si="10"/>
        <v>7.6976873994583908E-3</v>
      </c>
      <c r="H126" s="11">
        <v>13.733333333333334</v>
      </c>
      <c r="I126" s="5">
        <f t="shared" si="11"/>
        <v>1.0571490695256192</v>
      </c>
      <c r="J126" s="17">
        <v>355.16</v>
      </c>
      <c r="K126" s="46"/>
      <c r="L126" s="9">
        <f>K125-J126</f>
        <v>4.4799999999999613</v>
      </c>
      <c r="M126" s="9">
        <f>M125-L126</f>
        <v>364.51000000000005</v>
      </c>
      <c r="Q126" s="68"/>
      <c r="R126" s="68"/>
      <c r="S126" s="68"/>
      <c r="U126" s="68"/>
      <c r="V126" s="68"/>
      <c r="W126" s="68"/>
      <c r="X126" s="68"/>
    </row>
    <row r="127" spans="1:24" x14ac:dyDescent="0.25">
      <c r="A127" s="4" t="s">
        <v>16</v>
      </c>
      <c r="B127" s="4" t="s">
        <v>40</v>
      </c>
      <c r="C127" s="4">
        <v>407</v>
      </c>
      <c r="D127" s="4" t="s">
        <v>30</v>
      </c>
      <c r="E127" s="4">
        <v>4</v>
      </c>
      <c r="F127" s="4">
        <v>9.9</v>
      </c>
      <c r="G127" s="5">
        <f t="shared" si="10"/>
        <v>7.6976873994583908E-3</v>
      </c>
      <c r="H127" s="11">
        <v>13.733333333333334</v>
      </c>
      <c r="I127" s="5">
        <f t="shared" si="11"/>
        <v>1.0571490695256192</v>
      </c>
      <c r="J127" s="17">
        <v>370.87</v>
      </c>
      <c r="K127" s="46"/>
      <c r="L127" s="9">
        <f>J126-J127</f>
        <v>-15.70999999999998</v>
      </c>
      <c r="M127" s="9">
        <f>M126-L127</f>
        <v>380.22</v>
      </c>
      <c r="Q127" s="68"/>
      <c r="R127" s="68"/>
      <c r="S127" s="68"/>
      <c r="U127" s="68"/>
      <c r="V127" s="68"/>
      <c r="W127" s="68"/>
      <c r="X127" s="68"/>
    </row>
    <row r="128" spans="1:24" x14ac:dyDescent="0.25">
      <c r="J128" s="17"/>
      <c r="K128" s="68"/>
      <c r="Q128" s="68"/>
      <c r="R128" s="68"/>
      <c r="S128" s="68"/>
      <c r="U128" s="68"/>
      <c r="V128" s="68"/>
      <c r="W128" s="68"/>
      <c r="X128" s="68"/>
    </row>
    <row r="129" spans="1:24" x14ac:dyDescent="0.25">
      <c r="A129" s="4" t="s">
        <v>16</v>
      </c>
      <c r="B129" s="4" t="s">
        <v>40</v>
      </c>
      <c r="C129" s="4">
        <v>407</v>
      </c>
      <c r="D129" s="36" t="s">
        <v>31</v>
      </c>
      <c r="E129" s="4">
        <v>0</v>
      </c>
      <c r="F129" s="4">
        <v>9.9</v>
      </c>
      <c r="G129" s="5">
        <v>6.939778171779854E-3</v>
      </c>
      <c r="H129" s="11">
        <v>13.9</v>
      </c>
      <c r="I129" s="5">
        <f t="shared" si="11"/>
        <v>1.0699785485247164</v>
      </c>
      <c r="J129" s="17">
        <v>366.52</v>
      </c>
      <c r="K129" s="46">
        <v>356.48</v>
      </c>
      <c r="L129" s="9">
        <v>0</v>
      </c>
      <c r="M129" s="9">
        <f>K129</f>
        <v>356.48</v>
      </c>
      <c r="N129" s="4">
        <f>SLOPE(M129:M133,E129:E133)</f>
        <v>8.7229999999999848</v>
      </c>
      <c r="O129" s="10">
        <f>((((N129+N130)*I130)-(N130*I130))/G130/1000)</f>
        <v>1.2124970000000008</v>
      </c>
      <c r="P129" s="4">
        <v>3474.8143790850127</v>
      </c>
      <c r="Q129" s="68"/>
      <c r="R129" s="68"/>
      <c r="S129" s="68"/>
      <c r="U129" s="68"/>
      <c r="V129" s="68"/>
      <c r="W129" s="68"/>
      <c r="X129" s="68"/>
    </row>
    <row r="130" spans="1:24" x14ac:dyDescent="0.25">
      <c r="A130" s="4" t="s">
        <v>16</v>
      </c>
      <c r="B130" s="4" t="s">
        <v>40</v>
      </c>
      <c r="C130" s="4">
        <v>407</v>
      </c>
      <c r="D130" s="36" t="s">
        <v>31</v>
      </c>
      <c r="E130" s="4">
        <v>1</v>
      </c>
      <c r="F130" s="4">
        <v>9.9</v>
      </c>
      <c r="G130" s="5">
        <f t="shared" si="10"/>
        <v>7.6976873994583908E-3</v>
      </c>
      <c r="H130" s="11">
        <v>13.9</v>
      </c>
      <c r="I130" s="5">
        <f t="shared" si="11"/>
        <v>1.0699785485247164</v>
      </c>
      <c r="J130" s="17">
        <v>361.97</v>
      </c>
      <c r="K130" s="46"/>
      <c r="L130" s="9">
        <f>K129-J130</f>
        <v>-5.4900000000000091</v>
      </c>
      <c r="M130" s="9">
        <f>M129-L130</f>
        <v>361.97</v>
      </c>
      <c r="N130" s="4">
        <f>INTERCEPT(M129:M133,E129:E133)</f>
        <v>356.464</v>
      </c>
      <c r="Q130" s="68"/>
      <c r="R130" s="68"/>
      <c r="S130" s="68"/>
      <c r="U130" s="68"/>
      <c r="V130" s="68"/>
      <c r="W130" s="68"/>
      <c r="X130" s="68"/>
    </row>
    <row r="131" spans="1:24" x14ac:dyDescent="0.25">
      <c r="A131" s="4" t="s">
        <v>16</v>
      </c>
      <c r="B131" s="4" t="s">
        <v>40</v>
      </c>
      <c r="C131" s="4">
        <v>407</v>
      </c>
      <c r="D131" s="36" t="s">
        <v>31</v>
      </c>
      <c r="E131" s="4">
        <v>2</v>
      </c>
      <c r="F131" s="4">
        <v>9.9</v>
      </c>
      <c r="G131" s="5">
        <f t="shared" si="10"/>
        <v>7.6976873994583908E-3</v>
      </c>
      <c r="H131" s="11">
        <v>13.9</v>
      </c>
      <c r="I131" s="5">
        <f t="shared" si="11"/>
        <v>1.0699785485247164</v>
      </c>
      <c r="J131" s="17">
        <v>375.9</v>
      </c>
      <c r="K131" s="46">
        <v>356.48</v>
      </c>
      <c r="L131" s="9">
        <f>J130-J131</f>
        <v>-13.92999999999995</v>
      </c>
      <c r="M131" s="9">
        <f>M130-L131</f>
        <v>375.9</v>
      </c>
      <c r="Q131" s="82"/>
      <c r="R131" s="82"/>
      <c r="S131" s="82"/>
      <c r="U131" s="68"/>
      <c r="V131" s="68"/>
      <c r="W131" s="68"/>
      <c r="X131" s="68"/>
    </row>
    <row r="132" spans="1:24" x14ac:dyDescent="0.25">
      <c r="A132" s="4" t="s">
        <v>16</v>
      </c>
      <c r="B132" s="4" t="s">
        <v>40</v>
      </c>
      <c r="C132" s="4">
        <v>407</v>
      </c>
      <c r="D132" s="36" t="s">
        <v>31</v>
      </c>
      <c r="E132" s="4">
        <v>3</v>
      </c>
      <c r="F132" s="4">
        <v>9.9</v>
      </c>
      <c r="G132" s="5">
        <f t="shared" si="10"/>
        <v>7.6976873994583908E-3</v>
      </c>
      <c r="H132" s="11">
        <v>13.9</v>
      </c>
      <c r="I132" s="5">
        <f t="shared" si="11"/>
        <v>1.0699785485247164</v>
      </c>
      <c r="J132" s="17">
        <v>368.82</v>
      </c>
      <c r="K132" s="46"/>
      <c r="L132" s="9">
        <f>K131-J132</f>
        <v>-12.339999999999975</v>
      </c>
      <c r="M132" s="9">
        <f>M131-L132</f>
        <v>388.23999999999995</v>
      </c>
      <c r="Q132" s="68"/>
      <c r="R132" s="43"/>
      <c r="S132" s="43"/>
      <c r="U132" s="68"/>
      <c r="V132" s="68"/>
      <c r="W132" s="68"/>
      <c r="X132" s="68"/>
    </row>
    <row r="133" spans="1:24" x14ac:dyDescent="0.25">
      <c r="A133" s="4" t="s">
        <v>16</v>
      </c>
      <c r="B133" s="4" t="s">
        <v>40</v>
      </c>
      <c r="C133" s="4">
        <v>407</v>
      </c>
      <c r="D133" s="36" t="s">
        <v>31</v>
      </c>
      <c r="E133" s="4">
        <v>4</v>
      </c>
      <c r="F133" s="4">
        <v>9.9</v>
      </c>
      <c r="G133" s="5">
        <f t="shared" si="10"/>
        <v>7.6976873994583908E-3</v>
      </c>
      <c r="H133" s="11">
        <v>13.9</v>
      </c>
      <c r="I133" s="5">
        <f t="shared" si="11"/>
        <v>1.0699785485247164</v>
      </c>
      <c r="J133" s="17">
        <v>367.54</v>
      </c>
      <c r="K133" s="46"/>
      <c r="L133" s="9">
        <f>J132-J133</f>
        <v>1.2799999999999727</v>
      </c>
      <c r="M133" s="9">
        <f>M132-L133</f>
        <v>386.96</v>
      </c>
      <c r="Q133" s="43"/>
      <c r="R133" s="68"/>
      <c r="S133" s="47"/>
      <c r="U133" s="68"/>
      <c r="V133" s="68"/>
      <c r="W133" s="68"/>
      <c r="X133" s="68"/>
    </row>
    <row r="134" spans="1:24" x14ac:dyDescent="0.25">
      <c r="D134" s="36"/>
      <c r="J134" s="17"/>
      <c r="K134" s="68"/>
      <c r="Q134" s="43"/>
      <c r="R134" s="68"/>
      <c r="S134" s="47"/>
      <c r="U134" s="68"/>
      <c r="V134" s="68"/>
      <c r="W134" s="68"/>
      <c r="X134" s="68"/>
    </row>
    <row r="135" spans="1:24" x14ac:dyDescent="0.25">
      <c r="A135" s="4" t="s">
        <v>16</v>
      </c>
      <c r="B135" s="4" t="s">
        <v>40</v>
      </c>
      <c r="C135" s="4">
        <v>407</v>
      </c>
      <c r="D135" s="36" t="s">
        <v>32</v>
      </c>
      <c r="E135" s="4">
        <v>0</v>
      </c>
      <c r="F135" s="4">
        <v>9.9</v>
      </c>
      <c r="G135" s="5">
        <v>6.939778171779854E-3</v>
      </c>
      <c r="H135" s="11">
        <v>13.566666666666668</v>
      </c>
      <c r="I135" s="5">
        <f t="shared" si="11"/>
        <v>1.0443195905265217</v>
      </c>
      <c r="J135" s="17">
        <v>369.94</v>
      </c>
      <c r="K135" s="46">
        <v>361.97</v>
      </c>
      <c r="L135" s="9">
        <v>0</v>
      </c>
      <c r="M135" s="9">
        <f>K135</f>
        <v>361.97</v>
      </c>
      <c r="N135" s="4">
        <f>SLOPE(M135:M139,E135:E139)</f>
        <v>5.240999999999997</v>
      </c>
      <c r="O135" s="10">
        <f>((((N135+N136)*I136)-(N136*I136))/G136/1000)</f>
        <v>0.71102899999999314</v>
      </c>
      <c r="P135" s="4">
        <v>2046.5646377220446</v>
      </c>
      <c r="Q135" s="43"/>
      <c r="R135" s="68"/>
      <c r="S135" s="47"/>
      <c r="U135" s="68"/>
      <c r="V135" s="68"/>
      <c r="W135" s="68"/>
      <c r="X135" s="68"/>
    </row>
    <row r="136" spans="1:24" x14ac:dyDescent="0.25">
      <c r="A136" s="4" t="s">
        <v>16</v>
      </c>
      <c r="B136" s="4" t="s">
        <v>40</v>
      </c>
      <c r="C136" s="4">
        <v>407</v>
      </c>
      <c r="D136" s="36" t="s">
        <v>32</v>
      </c>
      <c r="E136" s="4">
        <v>1</v>
      </c>
      <c r="F136" s="4">
        <v>9.9</v>
      </c>
      <c r="G136" s="5">
        <f t="shared" si="10"/>
        <v>7.6976873994583908E-3</v>
      </c>
      <c r="H136" s="11">
        <v>13.566666666666668</v>
      </c>
      <c r="I136" s="5">
        <f t="shared" si="11"/>
        <v>1.0443195905265217</v>
      </c>
      <c r="J136" s="17">
        <v>360.46</v>
      </c>
      <c r="K136" s="46"/>
      <c r="L136" s="9">
        <f>K135-J136</f>
        <v>1.5100000000000477</v>
      </c>
      <c r="M136" s="9">
        <f>M135-L136</f>
        <v>360.46</v>
      </c>
      <c r="N136" s="4">
        <f>INTERCEPT(M135:M139,E135:E139)</f>
        <v>360.50200000000007</v>
      </c>
      <c r="Q136" s="68"/>
      <c r="R136" s="68"/>
      <c r="S136" s="68"/>
      <c r="U136" s="68"/>
      <c r="V136" s="68"/>
      <c r="W136" s="68"/>
      <c r="X136" s="68"/>
    </row>
    <row r="137" spans="1:24" x14ac:dyDescent="0.25">
      <c r="A137" s="4" t="s">
        <v>16</v>
      </c>
      <c r="B137" s="4" t="s">
        <v>40</v>
      </c>
      <c r="C137" s="4">
        <v>407</v>
      </c>
      <c r="D137" s="36" t="s">
        <v>32</v>
      </c>
      <c r="E137" s="4">
        <v>2</v>
      </c>
      <c r="F137" s="4">
        <v>9.9</v>
      </c>
      <c r="G137" s="5">
        <f t="shared" si="10"/>
        <v>7.6976873994583908E-3</v>
      </c>
      <c r="H137" s="11">
        <v>13.566666666666668</v>
      </c>
      <c r="I137" s="5">
        <f t="shared" si="11"/>
        <v>1.0443195905265217</v>
      </c>
      <c r="J137" s="17">
        <v>373.87</v>
      </c>
      <c r="K137" s="46">
        <v>359.96</v>
      </c>
      <c r="L137" s="9">
        <f>J136-J137</f>
        <v>-13.410000000000025</v>
      </c>
      <c r="M137" s="9">
        <f>M136-L137</f>
        <v>373.87</v>
      </c>
      <c r="Q137" s="68"/>
      <c r="R137" s="68"/>
      <c r="S137" s="68"/>
      <c r="U137" s="68"/>
      <c r="V137" s="68"/>
      <c r="W137" s="68"/>
      <c r="X137" s="68"/>
    </row>
    <row r="138" spans="1:24" x14ac:dyDescent="0.25">
      <c r="A138" s="4" t="s">
        <v>16</v>
      </c>
      <c r="B138" s="4" t="s">
        <v>40</v>
      </c>
      <c r="C138" s="4">
        <v>407</v>
      </c>
      <c r="D138" s="36" t="s">
        <v>32</v>
      </c>
      <c r="E138" s="4">
        <v>3</v>
      </c>
      <c r="F138" s="4">
        <v>9.9</v>
      </c>
      <c r="G138" s="5">
        <f t="shared" si="10"/>
        <v>7.6976873994583908E-3</v>
      </c>
      <c r="H138" s="11">
        <v>13.566666666666668</v>
      </c>
      <c r="I138" s="5">
        <f t="shared" si="11"/>
        <v>1.0443195905265217</v>
      </c>
      <c r="J138" s="17">
        <v>366.52</v>
      </c>
      <c r="K138" s="46"/>
      <c r="L138" s="9">
        <f>K137-J138</f>
        <v>-6.5600000000000023</v>
      </c>
      <c r="M138" s="9">
        <f>M137-L138</f>
        <v>380.43</v>
      </c>
      <c r="Q138" s="68"/>
      <c r="R138" s="68"/>
      <c r="S138" s="68"/>
      <c r="U138" s="68"/>
      <c r="V138" s="68"/>
      <c r="W138" s="68"/>
      <c r="X138" s="68"/>
    </row>
    <row r="139" spans="1:24" x14ac:dyDescent="0.25">
      <c r="A139" s="4" t="s">
        <v>16</v>
      </c>
      <c r="B139" s="4" t="s">
        <v>40</v>
      </c>
      <c r="C139" s="4">
        <v>407</v>
      </c>
      <c r="D139" s="36" t="s">
        <v>32</v>
      </c>
      <c r="E139" s="4">
        <v>4</v>
      </c>
      <c r="F139" s="4">
        <v>9.9</v>
      </c>
      <c r="G139" s="5">
        <f t="shared" si="10"/>
        <v>7.6976873994583908E-3</v>
      </c>
      <c r="H139" s="11">
        <v>13.566666666666668</v>
      </c>
      <c r="I139" s="5">
        <f t="shared" si="11"/>
        <v>1.0443195905265217</v>
      </c>
      <c r="J139" s="17">
        <v>364.28</v>
      </c>
      <c r="K139" s="46"/>
      <c r="L139" s="9">
        <f>J138-J139</f>
        <v>2.2400000000000091</v>
      </c>
      <c r="M139" s="9">
        <f>M138-L139</f>
        <v>378.19</v>
      </c>
      <c r="Q139" s="68"/>
      <c r="R139" s="68"/>
      <c r="S139" s="68"/>
      <c r="U139" s="68"/>
      <c r="V139" s="68"/>
      <c r="W139" s="68"/>
      <c r="X139" s="68"/>
    </row>
    <row r="140" spans="1:24" x14ac:dyDescent="0.25">
      <c r="D140" s="36"/>
      <c r="J140" s="17"/>
      <c r="K140" s="68"/>
      <c r="Q140" s="68"/>
      <c r="R140" s="68"/>
      <c r="S140" s="68"/>
      <c r="U140" s="68"/>
      <c r="V140" s="68"/>
      <c r="W140" s="68"/>
      <c r="X140" s="68"/>
    </row>
    <row r="141" spans="1:24" x14ac:dyDescent="0.25">
      <c r="A141" s="4" t="s">
        <v>16</v>
      </c>
      <c r="B141" s="4" t="s">
        <v>40</v>
      </c>
      <c r="C141" s="4">
        <v>407</v>
      </c>
      <c r="D141" s="36" t="s">
        <v>33</v>
      </c>
      <c r="E141" s="4">
        <v>0</v>
      </c>
      <c r="F141" s="4">
        <v>9.4499999999999993</v>
      </c>
      <c r="G141" s="5">
        <v>6.939778171779854E-3</v>
      </c>
      <c r="H141" s="11">
        <v>12.833333333333334</v>
      </c>
      <c r="I141" s="5">
        <f t="shared" si="11"/>
        <v>0.90010458341394128</v>
      </c>
      <c r="J141" s="17">
        <v>369.52</v>
      </c>
      <c r="K141" s="46">
        <v>362.47</v>
      </c>
      <c r="L141" s="9">
        <v>0</v>
      </c>
      <c r="M141" s="9">
        <f>K141</f>
        <v>362.47</v>
      </c>
      <c r="N141" s="4">
        <f>SLOPE(M141:M145,E141:E145)</f>
        <v>3.5449999999999933</v>
      </c>
      <c r="O141" s="10">
        <f>((((N141+N142)*I142)-(N142*I142))/G142/1000)</f>
        <v>0.45494166666666763</v>
      </c>
      <c r="P141" s="4">
        <v>3632.9089904069401</v>
      </c>
      <c r="Q141" s="68"/>
      <c r="R141" s="68"/>
      <c r="S141" s="68"/>
      <c r="U141" s="68"/>
      <c r="V141" s="68"/>
      <c r="W141" s="68"/>
      <c r="X141" s="68"/>
    </row>
    <row r="142" spans="1:24" x14ac:dyDescent="0.25">
      <c r="A142" s="4" t="s">
        <v>16</v>
      </c>
      <c r="B142" s="4" t="s">
        <v>40</v>
      </c>
      <c r="C142" s="4">
        <v>407</v>
      </c>
      <c r="D142" s="36" t="s">
        <v>33</v>
      </c>
      <c r="E142" s="4">
        <v>1</v>
      </c>
      <c r="F142" s="4">
        <v>9.4499999999999993</v>
      </c>
      <c r="G142" s="5">
        <f t="shared" si="10"/>
        <v>7.0138019486800617E-3</v>
      </c>
      <c r="H142" s="11">
        <v>12.833333333333334</v>
      </c>
      <c r="I142" s="5">
        <f t="shared" si="11"/>
        <v>0.90010458341394128</v>
      </c>
      <c r="J142" s="17">
        <v>372</v>
      </c>
      <c r="K142" s="46"/>
      <c r="L142" s="9">
        <f>K141-J142</f>
        <v>-9.5299999999999727</v>
      </c>
      <c r="M142" s="9">
        <f>M141-L142</f>
        <v>372</v>
      </c>
      <c r="N142" s="4">
        <f>INTERCEPT(M141:M145,E141:E145)</f>
        <v>366.18600000000004</v>
      </c>
      <c r="Q142" s="68"/>
      <c r="R142" s="68"/>
      <c r="S142" s="68"/>
      <c r="U142" s="68"/>
      <c r="V142" s="68"/>
      <c r="W142" s="68"/>
      <c r="X142" s="68"/>
    </row>
    <row r="143" spans="1:24" x14ac:dyDescent="0.25">
      <c r="A143" s="4" t="s">
        <v>16</v>
      </c>
      <c r="B143" s="4" t="s">
        <v>40</v>
      </c>
      <c r="C143" s="4">
        <v>407</v>
      </c>
      <c r="D143" s="36" t="s">
        <v>33</v>
      </c>
      <c r="E143" s="4">
        <v>2</v>
      </c>
      <c r="F143" s="4">
        <v>9.4499999999999993</v>
      </c>
      <c r="G143" s="5">
        <f t="shared" si="10"/>
        <v>7.0138019486800617E-3</v>
      </c>
      <c r="H143" s="11">
        <v>12.833333333333334</v>
      </c>
      <c r="I143" s="5">
        <f t="shared" si="11"/>
        <v>0.90010458341394128</v>
      </c>
      <c r="J143" s="17">
        <v>372.52</v>
      </c>
      <c r="K143" s="46">
        <v>350.75</v>
      </c>
      <c r="L143" s="9">
        <f>J142-J143</f>
        <v>-0.51999999999998181</v>
      </c>
      <c r="M143" s="9">
        <f>M142-L143</f>
        <v>372.52</v>
      </c>
      <c r="Q143" s="68"/>
      <c r="R143" s="68"/>
      <c r="S143" s="68"/>
      <c r="U143" s="68"/>
      <c r="V143" s="68"/>
      <c r="W143" s="68"/>
      <c r="X143" s="68"/>
    </row>
    <row r="144" spans="1:24" x14ac:dyDescent="0.25">
      <c r="A144" s="4" t="s">
        <v>16</v>
      </c>
      <c r="B144" s="4" t="s">
        <v>40</v>
      </c>
      <c r="C144" s="4">
        <v>407</v>
      </c>
      <c r="D144" s="36" t="s">
        <v>33</v>
      </c>
      <c r="E144" s="4">
        <v>3</v>
      </c>
      <c r="F144" s="4">
        <v>9.4499999999999993</v>
      </c>
      <c r="G144" s="5">
        <f t="shared" si="10"/>
        <v>7.0138019486800617E-3</v>
      </c>
      <c r="H144" s="11">
        <v>12.833333333333334</v>
      </c>
      <c r="I144" s="5">
        <f t="shared" si="11"/>
        <v>0.90010458341394128</v>
      </c>
      <c r="J144" s="17">
        <v>364.62</v>
      </c>
      <c r="K144" s="46"/>
      <c r="L144" s="9">
        <f>K143-J144</f>
        <v>-13.870000000000005</v>
      </c>
      <c r="M144" s="9">
        <f>M143-L144</f>
        <v>386.39</v>
      </c>
      <c r="Q144" s="68"/>
      <c r="R144" s="68"/>
      <c r="S144" s="68"/>
      <c r="U144" s="68"/>
      <c r="V144" s="68"/>
      <c r="W144" s="68"/>
      <c r="X144" s="68"/>
    </row>
    <row r="145" spans="1:16" x14ac:dyDescent="0.25">
      <c r="A145" s="4" t="s">
        <v>16</v>
      </c>
      <c r="B145" s="4" t="s">
        <v>40</v>
      </c>
      <c r="C145" s="4">
        <v>407</v>
      </c>
      <c r="D145" s="36" t="s">
        <v>33</v>
      </c>
      <c r="E145" s="4">
        <v>4</v>
      </c>
      <c r="F145" s="4">
        <v>9.4499999999999993</v>
      </c>
      <c r="G145" s="5">
        <f t="shared" si="10"/>
        <v>7.0138019486800617E-3</v>
      </c>
      <c r="H145" s="11">
        <v>12.833333333333334</v>
      </c>
      <c r="I145" s="5">
        <f t="shared" si="11"/>
        <v>0.90010458341394128</v>
      </c>
      <c r="J145" s="17">
        <v>351.23</v>
      </c>
      <c r="K145" s="46"/>
      <c r="L145" s="9">
        <f>J144-J145</f>
        <v>13.389999999999986</v>
      </c>
      <c r="M145" s="9">
        <f>M144-L145</f>
        <v>373</v>
      </c>
    </row>
    <row r="146" spans="1:16" x14ac:dyDescent="0.25">
      <c r="D146" s="36"/>
      <c r="J146" s="17"/>
      <c r="K146" s="68"/>
    </row>
    <row r="147" spans="1:16" x14ac:dyDescent="0.25">
      <c r="A147" s="4" t="s">
        <v>16</v>
      </c>
      <c r="B147" s="4" t="s">
        <v>40</v>
      </c>
      <c r="C147" s="4">
        <v>407</v>
      </c>
      <c r="D147" s="36" t="s">
        <v>34</v>
      </c>
      <c r="E147" s="4">
        <v>0</v>
      </c>
      <c r="F147" s="4">
        <v>9.4499999999999993</v>
      </c>
      <c r="G147" s="5">
        <v>6.939778171779854E-3</v>
      </c>
      <c r="H147" s="11">
        <v>10.966666666666669</v>
      </c>
      <c r="I147" s="5">
        <f t="shared" si="11"/>
        <v>0.76918028037191355</v>
      </c>
      <c r="J147" s="17">
        <v>367.03</v>
      </c>
      <c r="K147" s="46">
        <v>359.13</v>
      </c>
      <c r="L147" s="9">
        <v>0</v>
      </c>
      <c r="M147" s="9">
        <f>K147</f>
        <v>359.13</v>
      </c>
      <c r="N147" s="4">
        <f>SLOPE(M147:M151,E147:E151)</f>
        <v>1.0589999999999862</v>
      </c>
      <c r="O147" s="10">
        <f>((((N147+N148)*I148)-(N148*I148))/G148/1000)</f>
        <v>0.11613699999999441</v>
      </c>
      <c r="P147" s="4">
        <v>1740.8656740134488</v>
      </c>
    </row>
    <row r="148" spans="1:16" x14ac:dyDescent="0.25">
      <c r="A148" s="4" t="s">
        <v>16</v>
      </c>
      <c r="B148" s="4" t="s">
        <v>40</v>
      </c>
      <c r="C148" s="4">
        <v>407</v>
      </c>
      <c r="D148" s="36" t="s">
        <v>34</v>
      </c>
      <c r="E148" s="4">
        <v>1</v>
      </c>
      <c r="F148" s="4">
        <v>9.4499999999999993</v>
      </c>
      <c r="G148" s="5">
        <f t="shared" si="10"/>
        <v>7.0138019486800617E-3</v>
      </c>
      <c r="H148" s="11">
        <v>10.966666666666669</v>
      </c>
      <c r="I148" s="5">
        <f t="shared" si="11"/>
        <v>0.76918028037191355</v>
      </c>
      <c r="J148" s="17">
        <v>369.41</v>
      </c>
      <c r="K148" s="46"/>
      <c r="L148" s="9">
        <f>K147-J148</f>
        <v>-10.28000000000003</v>
      </c>
      <c r="M148" s="9">
        <f>M147-L148</f>
        <v>369.41</v>
      </c>
      <c r="N148" s="4">
        <f>INTERCEPT(M147:M151,E147:E151)</f>
        <v>361.32199999999995</v>
      </c>
    </row>
    <row r="149" spans="1:16" x14ac:dyDescent="0.25">
      <c r="A149" s="4" t="s">
        <v>16</v>
      </c>
      <c r="B149" s="4" t="s">
        <v>40</v>
      </c>
      <c r="C149" s="4">
        <v>407</v>
      </c>
      <c r="D149" s="36" t="s">
        <v>34</v>
      </c>
      <c r="E149" s="4">
        <v>2</v>
      </c>
      <c r="F149" s="4">
        <v>9.4499999999999993</v>
      </c>
      <c r="G149" s="5">
        <f t="shared" si="10"/>
        <v>7.0138019486800617E-3</v>
      </c>
      <c r="H149" s="11">
        <v>10.966666666666669</v>
      </c>
      <c r="I149" s="5">
        <f t="shared" si="11"/>
        <v>0.76918028037191355</v>
      </c>
      <c r="J149" s="17">
        <v>362.64</v>
      </c>
      <c r="K149" s="46">
        <v>362.05</v>
      </c>
      <c r="L149" s="9">
        <f>J148-J149</f>
        <v>6.7700000000000387</v>
      </c>
      <c r="M149" s="9">
        <f>M148-L149</f>
        <v>362.64</v>
      </c>
    </row>
    <row r="150" spans="1:16" x14ac:dyDescent="0.25">
      <c r="A150" s="4" t="s">
        <v>16</v>
      </c>
      <c r="B150" s="4" t="s">
        <v>40</v>
      </c>
      <c r="C150" s="4">
        <v>407</v>
      </c>
      <c r="D150" s="36" t="s">
        <v>34</v>
      </c>
      <c r="E150" s="4">
        <v>3</v>
      </c>
      <c r="F150" s="4">
        <v>9.4499999999999993</v>
      </c>
      <c r="G150" s="5">
        <f t="shared" si="10"/>
        <v>7.0138019486800617E-3</v>
      </c>
      <c r="H150" s="11">
        <v>10.966666666666669</v>
      </c>
      <c r="I150" s="5">
        <f t="shared" si="11"/>
        <v>0.76918028037191355</v>
      </c>
      <c r="J150" s="17">
        <v>353.19</v>
      </c>
      <c r="K150" s="46"/>
      <c r="L150" s="9">
        <f>K149-J150</f>
        <v>8.8600000000000136</v>
      </c>
      <c r="M150" s="9">
        <f>M149-L150</f>
        <v>353.78</v>
      </c>
    </row>
    <row r="151" spans="1:16" x14ac:dyDescent="0.25">
      <c r="A151" s="28" t="s">
        <v>16</v>
      </c>
      <c r="B151" s="28" t="s">
        <v>40</v>
      </c>
      <c r="C151" s="28">
        <v>407</v>
      </c>
      <c r="D151" s="37" t="s">
        <v>34</v>
      </c>
      <c r="E151" s="28">
        <v>4</v>
      </c>
      <c r="F151" s="28">
        <v>9.4499999999999993</v>
      </c>
      <c r="G151" s="29">
        <f t="shared" si="10"/>
        <v>7.0138019486800617E-3</v>
      </c>
      <c r="H151" s="44">
        <v>10.966666666666669</v>
      </c>
      <c r="I151" s="29">
        <f t="shared" si="11"/>
        <v>0.76918028037191355</v>
      </c>
      <c r="J151" s="32">
        <v>371.65</v>
      </c>
      <c r="K151" s="48"/>
      <c r="L151" s="33">
        <f>J150-J151</f>
        <v>-18.45999999999998</v>
      </c>
      <c r="M151" s="33">
        <f>M150-L151</f>
        <v>372.23999999999995</v>
      </c>
      <c r="N151" s="28"/>
      <c r="O151" s="34"/>
    </row>
    <row r="152" spans="1:16" x14ac:dyDescent="0.25">
      <c r="D152" s="36"/>
      <c r="J152" s="68"/>
      <c r="K152" s="68"/>
    </row>
    <row r="153" spans="1:16" x14ac:dyDescent="0.25">
      <c r="A153" s="4" t="s">
        <v>16</v>
      </c>
      <c r="B153" s="4" t="s">
        <v>40</v>
      </c>
      <c r="C153" s="4">
        <v>407</v>
      </c>
      <c r="D153" s="36" t="s">
        <v>35</v>
      </c>
      <c r="E153" s="4">
        <v>0</v>
      </c>
      <c r="F153" s="4">
        <v>9.4499999999999993</v>
      </c>
      <c r="G153" s="5">
        <f t="shared" si="10"/>
        <v>7.0138019486800617E-3</v>
      </c>
      <c r="H153" s="11">
        <v>12.866666666666665</v>
      </c>
      <c r="I153" s="5">
        <f t="shared" si="11"/>
        <v>0.90244251739683456</v>
      </c>
      <c r="J153" s="17">
        <v>366.07</v>
      </c>
      <c r="K153" s="46">
        <v>364.38</v>
      </c>
      <c r="L153" s="9">
        <v>0</v>
      </c>
      <c r="M153" s="9">
        <f>K153</f>
        <v>364.38</v>
      </c>
      <c r="N153" s="4">
        <f>SLOPE(M153:M157,E153:E157)</f>
        <v>3.4100000000000024</v>
      </c>
      <c r="O153" s="10">
        <f>((((N153+N154)*I154)-(N154*I154))/G154/1000)</f>
        <v>0.43875333333333688</v>
      </c>
      <c r="P153" s="4">
        <v>3656.1834487773854</v>
      </c>
    </row>
    <row r="154" spans="1:16" x14ac:dyDescent="0.25">
      <c r="A154" s="4" t="s">
        <v>16</v>
      </c>
      <c r="B154" s="4" t="s">
        <v>40</v>
      </c>
      <c r="C154" s="4">
        <v>407</v>
      </c>
      <c r="D154" s="36" t="s">
        <v>35</v>
      </c>
      <c r="E154" s="4">
        <v>1</v>
      </c>
      <c r="F154" s="4">
        <v>9.4499999999999993</v>
      </c>
      <c r="G154" s="5">
        <f t="shared" si="10"/>
        <v>7.0138019486800617E-3</v>
      </c>
      <c r="H154" s="11">
        <v>12.866666666666665</v>
      </c>
      <c r="I154" s="5">
        <f t="shared" si="11"/>
        <v>0.90244251739683456</v>
      </c>
      <c r="J154" s="17">
        <v>363.58</v>
      </c>
      <c r="K154" s="46"/>
      <c r="L154" s="9">
        <f>K153-J154</f>
        <v>0.80000000000001137</v>
      </c>
      <c r="M154" s="9">
        <f>M153-L154</f>
        <v>363.58</v>
      </c>
      <c r="N154" s="4">
        <f>INTERCEPT(M153:M157,E153:E157)</f>
        <v>358.89400000000006</v>
      </c>
    </row>
    <row r="155" spans="1:16" x14ac:dyDescent="0.25">
      <c r="A155" s="4" t="s">
        <v>16</v>
      </c>
      <c r="B155" s="4" t="s">
        <v>40</v>
      </c>
      <c r="C155" s="4">
        <v>407</v>
      </c>
      <c r="D155" s="36" t="s">
        <v>35</v>
      </c>
      <c r="E155" s="4">
        <v>2</v>
      </c>
      <c r="F155" s="4">
        <v>9.4499999999999993</v>
      </c>
      <c r="G155" s="5">
        <f t="shared" si="10"/>
        <v>7.0138019486800617E-3</v>
      </c>
      <c r="H155" s="11">
        <v>12.866666666666665</v>
      </c>
      <c r="I155" s="5">
        <f t="shared" si="11"/>
        <v>0.90244251739683456</v>
      </c>
      <c r="J155" s="17">
        <v>357.3</v>
      </c>
      <c r="K155" s="46">
        <v>344.79</v>
      </c>
      <c r="L155" s="9">
        <f>J154-J155</f>
        <v>6.2799999999999727</v>
      </c>
      <c r="M155" s="9">
        <f>M154-L155</f>
        <v>357.3</v>
      </c>
    </row>
    <row r="156" spans="1:16" x14ac:dyDescent="0.25">
      <c r="A156" s="4" t="s">
        <v>16</v>
      </c>
      <c r="B156" s="4" t="s">
        <v>40</v>
      </c>
      <c r="C156" s="4">
        <v>407</v>
      </c>
      <c r="D156" s="36" t="s">
        <v>35</v>
      </c>
      <c r="E156" s="4">
        <v>3</v>
      </c>
      <c r="F156" s="4">
        <v>9.4499999999999993</v>
      </c>
      <c r="G156" s="5">
        <f t="shared" si="10"/>
        <v>7.0138019486800617E-3</v>
      </c>
      <c r="H156" s="11">
        <v>12.866666666666665</v>
      </c>
      <c r="I156" s="5">
        <f t="shared" si="11"/>
        <v>0.90244251739683456</v>
      </c>
      <c r="J156" s="17">
        <v>347.67</v>
      </c>
      <c r="K156" s="46"/>
      <c r="L156" s="9">
        <f>K155-J156</f>
        <v>-2.8799999999999955</v>
      </c>
      <c r="M156" s="9">
        <f>M155-L156</f>
        <v>360.18</v>
      </c>
    </row>
    <row r="157" spans="1:16" x14ac:dyDescent="0.25">
      <c r="A157" s="4" t="s">
        <v>16</v>
      </c>
      <c r="B157" s="4" t="s">
        <v>40</v>
      </c>
      <c r="C157" s="4">
        <v>407</v>
      </c>
      <c r="D157" s="36" t="s">
        <v>35</v>
      </c>
      <c r="E157" s="4">
        <v>4</v>
      </c>
      <c r="F157" s="4">
        <v>9.4499999999999993</v>
      </c>
      <c r="G157" s="5">
        <f t="shared" si="10"/>
        <v>7.0138019486800617E-3</v>
      </c>
      <c r="H157" s="11">
        <v>12.866666666666665</v>
      </c>
      <c r="I157" s="5">
        <f t="shared" si="11"/>
        <v>0.90244251739683456</v>
      </c>
      <c r="J157" s="17">
        <v>370.62</v>
      </c>
      <c r="K157" s="46"/>
      <c r="L157" s="9">
        <f>J156-J157</f>
        <v>-22.949999999999989</v>
      </c>
      <c r="M157" s="9">
        <f>M156-L157</f>
        <v>383.13</v>
      </c>
    </row>
    <row r="158" spans="1:16" x14ac:dyDescent="0.25">
      <c r="D158" s="36"/>
      <c r="J158" s="17"/>
      <c r="K158" s="68"/>
    </row>
    <row r="159" spans="1:16" x14ac:dyDescent="0.25">
      <c r="A159" s="4" t="s">
        <v>16</v>
      </c>
      <c r="B159" s="4" t="s">
        <v>40</v>
      </c>
      <c r="C159" s="4">
        <v>407</v>
      </c>
      <c r="D159" s="36" t="s">
        <v>36</v>
      </c>
      <c r="E159" s="4">
        <v>0</v>
      </c>
      <c r="F159" s="4">
        <v>10</v>
      </c>
      <c r="G159" s="5">
        <f t="shared" si="10"/>
        <v>7.8539816339744835E-3</v>
      </c>
      <c r="H159" s="11">
        <v>14.466666666666667</v>
      </c>
      <c r="I159" s="5">
        <f t="shared" si="11"/>
        <v>1.1362093430483085</v>
      </c>
      <c r="J159" s="17">
        <v>362.18</v>
      </c>
      <c r="K159" s="46">
        <v>357.3</v>
      </c>
      <c r="L159" s="9">
        <v>0</v>
      </c>
      <c r="M159" s="9">
        <f>K159</f>
        <v>357.3</v>
      </c>
      <c r="N159" s="4">
        <f>SLOPE(M159:M163,E159:E163)</f>
        <v>-1.046999999999997</v>
      </c>
      <c r="O159" s="10">
        <f>((((N159+N160)*I160)-(N160*I160))/G160/1000)</f>
        <v>-0.15146599999999946</v>
      </c>
      <c r="P159" s="4">
        <v>2377.2870715719632</v>
      </c>
    </row>
    <row r="160" spans="1:16" x14ac:dyDescent="0.25">
      <c r="A160" s="4" t="s">
        <v>16</v>
      </c>
      <c r="B160" s="4" t="s">
        <v>40</v>
      </c>
      <c r="C160" s="4">
        <v>407</v>
      </c>
      <c r="D160" s="36" t="s">
        <v>36</v>
      </c>
      <c r="E160" s="4">
        <v>1</v>
      </c>
      <c r="F160" s="4">
        <v>10</v>
      </c>
      <c r="G160" s="5">
        <f t="shared" si="10"/>
        <v>7.8539816339744835E-3</v>
      </c>
      <c r="H160" s="11">
        <v>14.466666666666667</v>
      </c>
      <c r="I160" s="5">
        <f t="shared" si="11"/>
        <v>1.1362093430483085</v>
      </c>
      <c r="J160" s="17">
        <v>362.62</v>
      </c>
      <c r="K160" s="46"/>
      <c r="L160" s="9">
        <f>K159-J160</f>
        <v>-5.3199999999999932</v>
      </c>
      <c r="M160" s="9">
        <f>M159-L160</f>
        <v>362.62</v>
      </c>
      <c r="N160" s="4">
        <f>INTERCEPT(M159:M163,E159:E163)</f>
        <v>360.512</v>
      </c>
    </row>
    <row r="161" spans="1:16" x14ac:dyDescent="0.25">
      <c r="A161" s="4" t="s">
        <v>16</v>
      </c>
      <c r="B161" s="4" t="s">
        <v>40</v>
      </c>
      <c r="C161" s="4">
        <v>407</v>
      </c>
      <c r="D161" s="36" t="s">
        <v>36</v>
      </c>
      <c r="E161" s="4">
        <v>2</v>
      </c>
      <c r="F161" s="4">
        <v>10</v>
      </c>
      <c r="G161" s="5">
        <f t="shared" si="10"/>
        <v>7.8539816339744835E-3</v>
      </c>
      <c r="H161" s="11">
        <v>14.466666666666667</v>
      </c>
      <c r="I161" s="5">
        <f t="shared" si="11"/>
        <v>1.1362093430483085</v>
      </c>
      <c r="J161" s="17">
        <v>358.96</v>
      </c>
      <c r="K161" s="46">
        <v>360.09</v>
      </c>
      <c r="L161" s="9">
        <f>J160-J161</f>
        <v>3.660000000000025</v>
      </c>
      <c r="M161" s="9">
        <f>M160-L161</f>
        <v>358.96</v>
      </c>
    </row>
    <row r="162" spans="1:16" x14ac:dyDescent="0.25">
      <c r="A162" s="4" t="s">
        <v>16</v>
      </c>
      <c r="B162" s="4" t="s">
        <v>40</v>
      </c>
      <c r="C162" s="4">
        <v>407</v>
      </c>
      <c r="D162" s="36" t="s">
        <v>36</v>
      </c>
      <c r="E162" s="4">
        <v>3</v>
      </c>
      <c r="F162" s="4">
        <v>10</v>
      </c>
      <c r="G162" s="5">
        <f t="shared" ref="G162:G181" si="16">PI()*(F162/2)^2/10000</f>
        <v>7.8539816339744835E-3</v>
      </c>
      <c r="H162" s="11">
        <v>14.466666666666667</v>
      </c>
      <c r="I162" s="5">
        <f t="shared" ref="I162:I181" si="17">PI()*(F162/2)^2*H162/1000</f>
        <v>1.1362093430483085</v>
      </c>
      <c r="J162" s="17">
        <v>360.8</v>
      </c>
      <c r="K162" s="46"/>
      <c r="L162" s="9">
        <f>K161-J162</f>
        <v>-0.71000000000003638</v>
      </c>
      <c r="M162" s="9">
        <f>M161-L162</f>
        <v>359.67</v>
      </c>
    </row>
    <row r="163" spans="1:16" x14ac:dyDescent="0.25">
      <c r="A163" s="4" t="s">
        <v>16</v>
      </c>
      <c r="B163" s="4" t="s">
        <v>40</v>
      </c>
      <c r="C163" s="4">
        <v>407</v>
      </c>
      <c r="D163" s="36" t="s">
        <v>36</v>
      </c>
      <c r="E163" s="4">
        <v>4</v>
      </c>
      <c r="F163" s="4">
        <v>10</v>
      </c>
      <c r="G163" s="5">
        <f t="shared" si="16"/>
        <v>7.8539816339744835E-3</v>
      </c>
      <c r="H163" s="11">
        <v>14.466666666666667</v>
      </c>
      <c r="I163" s="5">
        <f t="shared" si="17"/>
        <v>1.1362093430483085</v>
      </c>
      <c r="J163" s="17">
        <v>354.67</v>
      </c>
      <c r="K163" s="46"/>
      <c r="L163" s="9">
        <f>J162-J163</f>
        <v>6.1299999999999955</v>
      </c>
      <c r="M163" s="9">
        <f>M162-L163</f>
        <v>353.54</v>
      </c>
    </row>
    <row r="164" spans="1:16" x14ac:dyDescent="0.25">
      <c r="D164" s="36"/>
      <c r="J164" s="17"/>
      <c r="K164" s="68"/>
    </row>
    <row r="165" spans="1:16" x14ac:dyDescent="0.25">
      <c r="A165" s="4" t="s">
        <v>16</v>
      </c>
      <c r="B165" s="4" t="s">
        <v>40</v>
      </c>
      <c r="C165" s="4">
        <v>407</v>
      </c>
      <c r="D165" s="36" t="s">
        <v>37</v>
      </c>
      <c r="E165" s="4">
        <v>0</v>
      </c>
      <c r="F165" s="4">
        <v>9.9</v>
      </c>
      <c r="G165" s="5">
        <f t="shared" si="16"/>
        <v>7.6976873994583908E-3</v>
      </c>
      <c r="H165" s="11">
        <v>14.466666666666667</v>
      </c>
      <c r="I165" s="5">
        <f t="shared" si="17"/>
        <v>1.1135987771216473</v>
      </c>
      <c r="J165" s="17">
        <v>367.54</v>
      </c>
      <c r="K165" s="46">
        <v>360.13</v>
      </c>
      <c r="L165" s="9">
        <v>0</v>
      </c>
      <c r="M165" s="9">
        <f>K165</f>
        <v>360.13</v>
      </c>
      <c r="N165" s="4">
        <f>SLOPE(M165:M169,E165:E169)</f>
        <v>-2.3249999999999944</v>
      </c>
      <c r="O165" s="10">
        <f>((((N165+N166)*I166)-(N166*I166))/G166/1000)</f>
        <v>-0.33634999999999454</v>
      </c>
      <c r="P165" s="4">
        <v>2135.0185169438291</v>
      </c>
    </row>
    <row r="166" spans="1:16" x14ac:dyDescent="0.25">
      <c r="A166" s="4" t="s">
        <v>16</v>
      </c>
      <c r="B166" s="4" t="s">
        <v>40</v>
      </c>
      <c r="C166" s="4">
        <v>407</v>
      </c>
      <c r="D166" s="36" t="s">
        <v>37</v>
      </c>
      <c r="E166" s="4">
        <v>1</v>
      </c>
      <c r="F166" s="4">
        <v>9.9</v>
      </c>
      <c r="G166" s="5">
        <f t="shared" si="16"/>
        <v>7.6976873994583908E-3</v>
      </c>
      <c r="H166" s="11">
        <v>14.466666666666667</v>
      </c>
      <c r="I166" s="5">
        <f t="shared" si="17"/>
        <v>1.1135987771216473</v>
      </c>
      <c r="J166" s="17">
        <v>361.46</v>
      </c>
      <c r="K166" s="46"/>
      <c r="L166" s="9">
        <f>K165-J166</f>
        <v>-1.3299999999999841</v>
      </c>
      <c r="M166" s="9">
        <f>M165-L166</f>
        <v>361.46</v>
      </c>
      <c r="N166" s="4">
        <f>INTERCEPT(M165:M169,E165:E169)</f>
        <v>362.5139999999999</v>
      </c>
    </row>
    <row r="167" spans="1:16" x14ac:dyDescent="0.25">
      <c r="A167" s="4" t="s">
        <v>16</v>
      </c>
      <c r="B167" s="4" t="s">
        <v>40</v>
      </c>
      <c r="C167" s="4">
        <v>407</v>
      </c>
      <c r="D167" s="36" t="s">
        <v>37</v>
      </c>
      <c r="E167" s="4">
        <v>2</v>
      </c>
      <c r="F167" s="4">
        <v>9.9</v>
      </c>
      <c r="G167" s="5">
        <f t="shared" si="16"/>
        <v>7.6976873994583908E-3</v>
      </c>
      <c r="H167" s="11">
        <v>14.466666666666667</v>
      </c>
      <c r="I167" s="5">
        <f t="shared" si="17"/>
        <v>1.1135987771216473</v>
      </c>
      <c r="J167" s="17">
        <v>360.38</v>
      </c>
      <c r="K167" s="46">
        <v>351.5</v>
      </c>
      <c r="L167" s="9">
        <f>J166-J167</f>
        <v>1.0799999999999841</v>
      </c>
      <c r="M167" s="9">
        <f>M166-L167</f>
        <v>360.38</v>
      </c>
    </row>
    <row r="168" spans="1:16" x14ac:dyDescent="0.25">
      <c r="A168" s="4" t="s">
        <v>16</v>
      </c>
      <c r="B168" s="4" t="s">
        <v>40</v>
      </c>
      <c r="C168" s="4">
        <v>407</v>
      </c>
      <c r="D168" s="36" t="s">
        <v>37</v>
      </c>
      <c r="E168" s="4">
        <v>3</v>
      </c>
      <c r="F168" s="4">
        <v>9.9</v>
      </c>
      <c r="G168" s="5">
        <f t="shared" si="16"/>
        <v>7.6976873994583908E-3</v>
      </c>
      <c r="H168" s="11">
        <v>14.466666666666667</v>
      </c>
      <c r="I168" s="5">
        <f t="shared" si="17"/>
        <v>1.1135987771216473</v>
      </c>
      <c r="J168" s="17">
        <v>347.35</v>
      </c>
      <c r="K168" s="46"/>
      <c r="L168" s="9">
        <f>K167-J168</f>
        <v>4.1499999999999773</v>
      </c>
      <c r="M168" s="9">
        <f>M167-L168</f>
        <v>356.23</v>
      </c>
    </row>
    <row r="169" spans="1:16" x14ac:dyDescent="0.25">
      <c r="A169" s="4" t="s">
        <v>16</v>
      </c>
      <c r="B169" s="4" t="s">
        <v>40</v>
      </c>
      <c r="C169" s="4">
        <v>407</v>
      </c>
      <c r="D169" s="36" t="s">
        <v>37</v>
      </c>
      <c r="E169" s="4">
        <v>4</v>
      </c>
      <c r="F169" s="4">
        <v>9.9</v>
      </c>
      <c r="G169" s="5">
        <f t="shared" si="16"/>
        <v>7.6976873994583908E-3</v>
      </c>
      <c r="H169" s="11">
        <v>14.466666666666667</v>
      </c>
      <c r="I169" s="5">
        <f t="shared" si="17"/>
        <v>1.1135987771216473</v>
      </c>
      <c r="J169" s="17">
        <v>342.24</v>
      </c>
      <c r="K169" s="46"/>
      <c r="L169" s="9">
        <f>J168-J169</f>
        <v>5.1100000000000136</v>
      </c>
      <c r="M169" s="9">
        <f>M168-L169</f>
        <v>351.12</v>
      </c>
    </row>
    <row r="170" spans="1:16" x14ac:dyDescent="0.25">
      <c r="D170" s="36"/>
      <c r="J170" s="17"/>
      <c r="K170" s="68"/>
    </row>
    <row r="171" spans="1:16" x14ac:dyDescent="0.25">
      <c r="A171" s="4" t="s">
        <v>16</v>
      </c>
      <c r="B171" s="4" t="s">
        <v>40</v>
      </c>
      <c r="C171" s="4">
        <v>407</v>
      </c>
      <c r="D171" s="36" t="s">
        <v>38</v>
      </c>
      <c r="E171" s="4">
        <v>0</v>
      </c>
      <c r="F171" s="4">
        <v>9.4499999999999993</v>
      </c>
      <c r="G171" s="5">
        <f t="shared" si="16"/>
        <v>7.0138019486800617E-3</v>
      </c>
      <c r="H171" s="11">
        <v>12.5</v>
      </c>
      <c r="I171" s="5">
        <f t="shared" si="17"/>
        <v>0.8767252435850077</v>
      </c>
      <c r="J171" s="17">
        <v>368.25</v>
      </c>
      <c r="K171" s="46">
        <v>359.69</v>
      </c>
      <c r="L171" s="9">
        <v>0</v>
      </c>
      <c r="M171" s="9">
        <f>K171</f>
        <v>359.69</v>
      </c>
      <c r="N171" s="4">
        <f>SLOPE(M171:M175,E171:E175)</f>
        <v>-2.5529999999999973</v>
      </c>
      <c r="O171" s="10">
        <f>((((N171+N172)*I172)-(N172*I172))/G172/1000)</f>
        <v>-0.31912499999999516</v>
      </c>
      <c r="P171" s="4">
        <v>2269.6499237718076</v>
      </c>
    </row>
    <row r="172" spans="1:16" x14ac:dyDescent="0.25">
      <c r="A172" s="4" t="s">
        <v>16</v>
      </c>
      <c r="B172" s="4" t="s">
        <v>40</v>
      </c>
      <c r="C172" s="4">
        <v>407</v>
      </c>
      <c r="D172" s="36" t="s">
        <v>38</v>
      </c>
      <c r="E172" s="4">
        <v>1</v>
      </c>
      <c r="F172" s="4">
        <v>9.4499999999999993</v>
      </c>
      <c r="G172" s="5">
        <f t="shared" si="16"/>
        <v>7.0138019486800617E-3</v>
      </c>
      <c r="H172" s="11">
        <v>12.5</v>
      </c>
      <c r="I172" s="5">
        <f t="shared" si="17"/>
        <v>0.8767252435850077</v>
      </c>
      <c r="J172" s="17">
        <v>360.29</v>
      </c>
      <c r="K172" s="46"/>
      <c r="L172" s="9">
        <f>K171-J172</f>
        <v>-0.60000000000002274</v>
      </c>
      <c r="M172" s="9">
        <f>M171-L172</f>
        <v>360.29</v>
      </c>
      <c r="N172" s="4">
        <f>INTERCEPT(M171:M175,E171:E175)</f>
        <v>361.33</v>
      </c>
    </row>
    <row r="173" spans="1:16" x14ac:dyDescent="0.25">
      <c r="A173" s="4" t="s">
        <v>16</v>
      </c>
      <c r="B173" s="4" t="s">
        <v>40</v>
      </c>
      <c r="C173" s="4">
        <v>407</v>
      </c>
      <c r="D173" s="36" t="s">
        <v>38</v>
      </c>
      <c r="E173" s="4">
        <v>2</v>
      </c>
      <c r="F173" s="4">
        <v>9.4499999999999993</v>
      </c>
      <c r="G173" s="5">
        <f t="shared" si="16"/>
        <v>7.0138019486800617E-3</v>
      </c>
      <c r="H173" s="11">
        <v>12.5</v>
      </c>
      <c r="I173" s="5">
        <f t="shared" si="17"/>
        <v>0.8767252435850077</v>
      </c>
      <c r="J173" s="17">
        <v>356.81</v>
      </c>
      <c r="K173" s="46">
        <v>343.9</v>
      </c>
      <c r="L173" s="9">
        <f>J172-J173</f>
        <v>3.4800000000000182</v>
      </c>
      <c r="M173" s="9">
        <f>M172-L173</f>
        <v>356.81</v>
      </c>
    </row>
    <row r="174" spans="1:16" x14ac:dyDescent="0.25">
      <c r="A174" s="4" t="s">
        <v>16</v>
      </c>
      <c r="B174" s="4" t="s">
        <v>40</v>
      </c>
      <c r="C174" s="4">
        <v>407</v>
      </c>
      <c r="D174" s="36" t="s">
        <v>38</v>
      </c>
      <c r="E174" s="4">
        <v>3</v>
      </c>
      <c r="F174" s="4">
        <v>9.4499999999999993</v>
      </c>
      <c r="G174" s="5">
        <f t="shared" si="16"/>
        <v>7.0138019486800617E-3</v>
      </c>
      <c r="H174" s="11">
        <v>12.5</v>
      </c>
      <c r="I174" s="5">
        <f t="shared" si="17"/>
        <v>0.8767252435850077</v>
      </c>
      <c r="J174" s="17">
        <v>341.61</v>
      </c>
      <c r="K174" s="46"/>
      <c r="L174" s="9">
        <f>K173-J174</f>
        <v>2.2899999999999636</v>
      </c>
      <c r="M174" s="9">
        <f>M173-L174</f>
        <v>354.52000000000004</v>
      </c>
    </row>
    <row r="175" spans="1:16" x14ac:dyDescent="0.25">
      <c r="A175" s="4" t="s">
        <v>16</v>
      </c>
      <c r="B175" s="4" t="s">
        <v>40</v>
      </c>
      <c r="C175" s="4">
        <v>407</v>
      </c>
      <c r="D175" s="36" t="s">
        <v>38</v>
      </c>
      <c r="E175" s="4">
        <v>4</v>
      </c>
      <c r="F175" s="4">
        <v>9.4499999999999993</v>
      </c>
      <c r="G175" s="5">
        <f t="shared" si="16"/>
        <v>7.0138019486800617E-3</v>
      </c>
      <c r="H175" s="11">
        <v>12.5</v>
      </c>
      <c r="I175" s="5">
        <f t="shared" si="17"/>
        <v>0.8767252435850077</v>
      </c>
      <c r="J175" s="17">
        <v>336.9</v>
      </c>
      <c r="K175" s="46"/>
      <c r="L175" s="9">
        <f>J174-J175</f>
        <v>4.7100000000000364</v>
      </c>
      <c r="M175" s="9">
        <f>M174-L175</f>
        <v>349.81</v>
      </c>
    </row>
    <row r="176" spans="1:16" x14ac:dyDescent="0.25">
      <c r="D176" s="36"/>
      <c r="J176" s="17"/>
      <c r="K176" s="68"/>
    </row>
    <row r="177" spans="1:16" x14ac:dyDescent="0.25">
      <c r="A177" s="4" t="s">
        <v>16</v>
      </c>
      <c r="B177" s="4" t="s">
        <v>40</v>
      </c>
      <c r="C177" s="4">
        <v>407</v>
      </c>
      <c r="D177" s="36" t="s">
        <v>39</v>
      </c>
      <c r="E177" s="4">
        <v>0</v>
      </c>
      <c r="F177" s="4">
        <v>9.9</v>
      </c>
      <c r="G177" s="5">
        <f t="shared" si="16"/>
        <v>7.6976873994583908E-3</v>
      </c>
      <c r="H177" s="11">
        <v>12.5</v>
      </c>
      <c r="I177" s="5">
        <f t="shared" si="17"/>
        <v>0.96221092493229887</v>
      </c>
      <c r="J177" s="17">
        <v>366.81</v>
      </c>
      <c r="K177" s="46">
        <v>358.55</v>
      </c>
      <c r="L177" s="9">
        <v>0</v>
      </c>
      <c r="M177" s="9">
        <f>K177</f>
        <v>358.55</v>
      </c>
      <c r="N177" s="4">
        <f>SLOPE(M177:M181,E177:E181)</f>
        <v>-0.84300000000000064</v>
      </c>
      <c r="O177" s="10">
        <f>((((N177+N178)*I178)-(N178*I178))/G178/1000)</f>
        <v>-0.10537500000000621</v>
      </c>
      <c r="P177" s="4">
        <v>3032.579639493023</v>
      </c>
    </row>
    <row r="178" spans="1:16" x14ac:dyDescent="0.25">
      <c r="A178" s="4" t="s">
        <v>16</v>
      </c>
      <c r="B178" s="4" t="s">
        <v>40</v>
      </c>
      <c r="C178" s="4">
        <v>407</v>
      </c>
      <c r="D178" s="36" t="s">
        <v>39</v>
      </c>
      <c r="E178" s="4">
        <v>1</v>
      </c>
      <c r="F178" s="4">
        <v>9.9</v>
      </c>
      <c r="G178" s="5">
        <f t="shared" si="16"/>
        <v>7.6976873994583908E-3</v>
      </c>
      <c r="H178" s="11">
        <v>12.5</v>
      </c>
      <c r="I178" s="5">
        <f t="shared" si="17"/>
        <v>0.96221092493229887</v>
      </c>
      <c r="J178" s="17">
        <v>354.75</v>
      </c>
      <c r="K178" s="46"/>
      <c r="L178" s="9">
        <f>K177-J178</f>
        <v>3.8000000000000114</v>
      </c>
      <c r="M178" s="9">
        <f>M177-L178</f>
        <v>354.75</v>
      </c>
      <c r="N178" s="4">
        <f>INTERCEPT(M177:M181,E177:E181)</f>
        <v>357.94599999999997</v>
      </c>
    </row>
    <row r="179" spans="1:16" x14ac:dyDescent="0.25">
      <c r="A179" s="4" t="s">
        <v>16</v>
      </c>
      <c r="B179" s="4" t="s">
        <v>40</v>
      </c>
      <c r="C179" s="4">
        <v>407</v>
      </c>
      <c r="D179" s="36" t="s">
        <v>39</v>
      </c>
      <c r="E179" s="4">
        <v>2</v>
      </c>
      <c r="F179" s="4">
        <v>9.9</v>
      </c>
      <c r="G179" s="5">
        <f t="shared" si="16"/>
        <v>7.6976873994583908E-3</v>
      </c>
      <c r="H179" s="11">
        <v>12.5</v>
      </c>
      <c r="I179" s="5">
        <f t="shared" si="17"/>
        <v>0.96221092493229887</v>
      </c>
      <c r="J179" s="17">
        <v>354.75</v>
      </c>
      <c r="K179" s="46">
        <v>355.49</v>
      </c>
      <c r="L179" s="9">
        <f>J178-J179</f>
        <v>0</v>
      </c>
      <c r="M179" s="9">
        <f>M178-L179</f>
        <v>354.75</v>
      </c>
    </row>
    <row r="180" spans="1:16" x14ac:dyDescent="0.25">
      <c r="A180" s="4" t="s">
        <v>16</v>
      </c>
      <c r="B180" s="4" t="s">
        <v>40</v>
      </c>
      <c r="C180" s="4">
        <v>407</v>
      </c>
      <c r="D180" s="36" t="s">
        <v>39</v>
      </c>
      <c r="E180" s="4">
        <v>3</v>
      </c>
      <c r="F180" s="4">
        <v>9.9</v>
      </c>
      <c r="G180" s="5">
        <f t="shared" si="16"/>
        <v>7.6976873994583908E-3</v>
      </c>
      <c r="H180" s="11">
        <v>12.5</v>
      </c>
      <c r="I180" s="5">
        <f t="shared" si="17"/>
        <v>0.96221092493229887</v>
      </c>
      <c r="J180" s="17">
        <v>363.82</v>
      </c>
      <c r="K180" s="46"/>
      <c r="L180" s="9">
        <f>K179-J180</f>
        <v>-8.3299999999999841</v>
      </c>
      <c r="M180" s="9">
        <f>M179-L180</f>
        <v>363.08</v>
      </c>
    </row>
    <row r="181" spans="1:16" x14ac:dyDescent="0.25">
      <c r="A181" s="28" t="s">
        <v>16</v>
      </c>
      <c r="B181" s="28" t="s">
        <v>40</v>
      </c>
      <c r="C181" s="28">
        <v>407</v>
      </c>
      <c r="D181" s="37" t="s">
        <v>39</v>
      </c>
      <c r="E181" s="28">
        <v>4</v>
      </c>
      <c r="F181" s="28">
        <v>9.9</v>
      </c>
      <c r="G181" s="29">
        <f t="shared" si="16"/>
        <v>7.6976873994583908E-3</v>
      </c>
      <c r="H181" s="44">
        <v>12.5</v>
      </c>
      <c r="I181" s="29">
        <f t="shared" si="17"/>
        <v>0.96221092493229887</v>
      </c>
      <c r="J181" s="32">
        <v>350.91</v>
      </c>
      <c r="K181" s="48"/>
      <c r="L181" s="33">
        <f>J180-J181</f>
        <v>12.909999999999968</v>
      </c>
      <c r="M181" s="33">
        <f>M180-L181</f>
        <v>350.17</v>
      </c>
      <c r="N181" s="28"/>
      <c r="O181" s="34"/>
    </row>
    <row r="182" spans="1:16" x14ac:dyDescent="0.25">
      <c r="D182" s="36"/>
      <c r="J182" s="17"/>
      <c r="K182" s="68"/>
    </row>
    <row r="183" spans="1:16" x14ac:dyDescent="0.25">
      <c r="J183" s="68"/>
      <c r="K183" s="68"/>
    </row>
    <row r="184" spans="1:16" x14ac:dyDescent="0.25">
      <c r="J184" s="68"/>
      <c r="K184" s="68"/>
    </row>
    <row r="185" spans="1:16" x14ac:dyDescent="0.25">
      <c r="J185" s="68"/>
      <c r="K185" s="68"/>
    </row>
    <row r="186" spans="1:16" x14ac:dyDescent="0.25">
      <c r="J186" s="68"/>
      <c r="K186" s="68"/>
    </row>
    <row r="187" spans="1:16" x14ac:dyDescent="0.25">
      <c r="J187" s="68"/>
      <c r="K187" s="68"/>
    </row>
    <row r="188" spans="1:16" x14ac:dyDescent="0.25">
      <c r="J188" s="68"/>
      <c r="K188" s="68"/>
    </row>
    <row r="189" spans="1:16" x14ac:dyDescent="0.25">
      <c r="J189" s="68"/>
      <c r="K189" s="68"/>
    </row>
    <row r="190" spans="1:16" x14ac:dyDescent="0.25">
      <c r="J190" s="68"/>
      <c r="K190" s="68"/>
    </row>
    <row r="191" spans="1:16" x14ac:dyDescent="0.25">
      <c r="J191" s="68"/>
      <c r="K191" s="68"/>
    </row>
    <row r="192" spans="1:16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</sheetData>
  <mergeCells count="1">
    <mergeCell ref="Q131:S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2"/>
  <sheetViews>
    <sheetView tabSelected="1" topLeftCell="H1" zoomScale="80" zoomScaleNormal="80" workbookViewId="0">
      <pane ySplit="795" activePane="bottomLeft"/>
      <selection activeCell="A2" sqref="A2"/>
      <selection pane="bottomLeft" activeCell="H1" sqref="H1"/>
    </sheetView>
  </sheetViews>
  <sheetFormatPr defaultColWidth="9.140625" defaultRowHeight="15" x14ac:dyDescent="0.25"/>
  <cols>
    <col min="1" max="1" width="15.5703125" customWidth="1"/>
    <col min="3" max="3" width="19" style="4" customWidth="1"/>
    <col min="4" max="4" width="9.140625" style="56"/>
    <col min="5" max="6" width="9.140625" style="4"/>
    <col min="27" max="28" width="9.42578125" customWidth="1"/>
    <col min="29" max="29" width="11.5703125" customWidth="1"/>
    <col min="30" max="30" width="9.42578125" customWidth="1"/>
  </cols>
  <sheetData>
    <row r="1" spans="1:30" ht="21" x14ac:dyDescent="0.35">
      <c r="A1" s="53"/>
      <c r="B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83" t="s">
        <v>41</v>
      </c>
      <c r="AB1" s="83"/>
      <c r="AC1" s="83"/>
      <c r="AD1" s="83"/>
    </row>
    <row r="2" spans="1:30" x14ac:dyDescent="0.25">
      <c r="A2" s="53" t="s">
        <v>0</v>
      </c>
      <c r="B2" s="53" t="s">
        <v>1</v>
      </c>
      <c r="C2" s="4" t="s">
        <v>42</v>
      </c>
      <c r="D2" s="56" t="s">
        <v>3</v>
      </c>
      <c r="E2" s="4" t="s">
        <v>4</v>
      </c>
      <c r="G2" s="53" t="s">
        <v>43</v>
      </c>
      <c r="H2" s="53" t="s">
        <v>44</v>
      </c>
      <c r="I2" s="53"/>
      <c r="J2" s="53" t="s">
        <v>45</v>
      </c>
      <c r="K2" s="53"/>
      <c r="L2" s="53" t="s">
        <v>46</v>
      </c>
      <c r="M2" s="53"/>
      <c r="N2" s="53" t="s">
        <v>47</v>
      </c>
      <c r="O2" s="53"/>
      <c r="P2" s="53" t="s">
        <v>48</v>
      </c>
      <c r="Q2" s="53"/>
      <c r="R2" s="53" t="s">
        <v>44</v>
      </c>
      <c r="S2" s="53" t="s">
        <v>49</v>
      </c>
      <c r="T2" s="53" t="s">
        <v>50</v>
      </c>
      <c r="U2" s="53" t="s">
        <v>51</v>
      </c>
      <c r="V2" s="53"/>
      <c r="W2" s="53" t="s">
        <v>52</v>
      </c>
      <c r="X2" s="53"/>
      <c r="Y2" s="53" t="s">
        <v>53</v>
      </c>
      <c r="Z2" s="53"/>
      <c r="AA2" s="54" t="s">
        <v>44</v>
      </c>
      <c r="AB2" s="54" t="s">
        <v>45</v>
      </c>
      <c r="AC2" s="54" t="s">
        <v>47</v>
      </c>
      <c r="AD2" s="54" t="s">
        <v>48</v>
      </c>
    </row>
    <row r="3" spans="1:30" x14ac:dyDescent="0.25">
      <c r="A3" s="53"/>
      <c r="B3" s="53"/>
      <c r="G3" s="53"/>
      <c r="H3" s="53" t="s">
        <v>54</v>
      </c>
      <c r="I3" s="53"/>
      <c r="J3" s="53" t="s">
        <v>54</v>
      </c>
      <c r="K3" s="53"/>
      <c r="L3" s="53" t="s">
        <v>54</v>
      </c>
      <c r="M3" s="53"/>
      <c r="N3" s="53" t="s">
        <v>54</v>
      </c>
      <c r="O3" s="53"/>
      <c r="P3" s="53" t="s">
        <v>54</v>
      </c>
      <c r="Q3" s="53"/>
      <c r="R3" s="53" t="s">
        <v>54</v>
      </c>
      <c r="S3" s="53" t="s">
        <v>54</v>
      </c>
      <c r="T3" s="53" t="s">
        <v>54</v>
      </c>
      <c r="U3" s="53" t="s">
        <v>54</v>
      </c>
      <c r="V3" s="53"/>
      <c r="W3" s="49" t="s">
        <v>55</v>
      </c>
      <c r="X3" s="53"/>
      <c r="Y3" s="49" t="s">
        <v>55</v>
      </c>
      <c r="Z3" s="53"/>
      <c r="AA3" s="54" t="s">
        <v>54</v>
      </c>
      <c r="AB3" s="54" t="s">
        <v>54</v>
      </c>
      <c r="AC3" s="54" t="s">
        <v>54</v>
      </c>
      <c r="AD3" s="54" t="s">
        <v>54</v>
      </c>
    </row>
    <row r="4" spans="1:30" x14ac:dyDescent="0.25">
      <c r="A4" s="53" t="s">
        <v>56</v>
      </c>
      <c r="B4" s="53" t="s">
        <v>17</v>
      </c>
      <c r="C4" s="4">
        <v>435</v>
      </c>
      <c r="D4" s="56" t="s">
        <v>18</v>
      </c>
      <c r="E4" s="4">
        <v>0</v>
      </c>
      <c r="F4" s="1" t="s">
        <v>57</v>
      </c>
      <c r="G4" s="50" t="s">
        <v>58</v>
      </c>
      <c r="H4" s="50">
        <v>0.16</v>
      </c>
      <c r="I4" s="50"/>
      <c r="J4" s="50">
        <v>14.865</v>
      </c>
      <c r="K4" s="50"/>
      <c r="L4" s="50"/>
      <c r="M4" s="50"/>
      <c r="N4" s="50">
        <v>1.2390000000000001</v>
      </c>
      <c r="O4" s="50"/>
      <c r="P4" s="50">
        <v>23.888999999999999</v>
      </c>
      <c r="Q4" s="53"/>
      <c r="R4" s="53">
        <f t="shared" ref="R4:R48" si="0">H4</f>
        <v>0.16</v>
      </c>
      <c r="S4" s="53">
        <f>J4-H4</f>
        <v>14.705</v>
      </c>
      <c r="T4" s="53">
        <f t="shared" ref="T4:T48" si="1">P4</f>
        <v>23.888999999999999</v>
      </c>
      <c r="U4" s="53">
        <f t="shared" ref="U4:U48" si="2">N4</f>
        <v>1.2390000000000001</v>
      </c>
      <c r="V4" s="53"/>
      <c r="W4" s="53">
        <v>30</v>
      </c>
      <c r="X4" s="53"/>
      <c r="Y4" s="54">
        <v>34.804000000000002</v>
      </c>
      <c r="Z4" s="53"/>
      <c r="AA4" s="51">
        <f>R4</f>
        <v>0.16</v>
      </c>
      <c r="AB4" s="51">
        <f>S4</f>
        <v>14.705</v>
      </c>
      <c r="AC4" s="51">
        <f>(1.000559+(0.00327*(W4-Y4)))*U4</f>
        <v>1.22022905088</v>
      </c>
      <c r="AD4" s="51">
        <f>(0.999464+(-0.00287*(W4-Y4)))*T4</f>
        <v>24.205564605720003</v>
      </c>
    </row>
    <row r="5" spans="1:30" x14ac:dyDescent="0.25">
      <c r="A5" s="53" t="s">
        <v>56</v>
      </c>
      <c r="B5" s="53" t="s">
        <v>17</v>
      </c>
      <c r="C5" s="4">
        <v>435</v>
      </c>
      <c r="D5" s="56" t="s">
        <v>23</v>
      </c>
      <c r="E5" s="4">
        <v>0</v>
      </c>
      <c r="F5" s="4" t="s">
        <v>59</v>
      </c>
      <c r="G5" s="50" t="s">
        <v>60</v>
      </c>
      <c r="H5" s="50">
        <v>0.107</v>
      </c>
      <c r="I5" s="50"/>
      <c r="J5" s="50">
        <v>14.004</v>
      </c>
      <c r="K5" s="50"/>
      <c r="L5" s="50"/>
      <c r="M5" s="50"/>
      <c r="N5" s="50">
        <v>1.1990000000000001</v>
      </c>
      <c r="O5" s="50"/>
      <c r="P5" s="50">
        <v>20.928000000000001</v>
      </c>
      <c r="Q5" s="53"/>
      <c r="R5" s="53">
        <f t="shared" si="0"/>
        <v>0.107</v>
      </c>
      <c r="S5" s="53">
        <f t="shared" ref="S5:S18" si="3">J5-H5</f>
        <v>13.897</v>
      </c>
      <c r="T5" s="53">
        <f t="shared" si="1"/>
        <v>20.928000000000001</v>
      </c>
      <c r="U5" s="53">
        <f t="shared" si="2"/>
        <v>1.1990000000000001</v>
      </c>
      <c r="V5" s="53"/>
      <c r="W5" s="53">
        <v>30</v>
      </c>
      <c r="X5" s="53"/>
      <c r="Y5" s="54">
        <v>34.804000000000002</v>
      </c>
      <c r="Z5" s="53"/>
      <c r="AA5" s="51">
        <f t="shared" ref="AA4:AB19" si="4">R5</f>
        <v>0.107</v>
      </c>
      <c r="AB5" s="51">
        <f t="shared" si="4"/>
        <v>13.897</v>
      </c>
      <c r="AC5" s="51">
        <f t="shared" ref="AC4:AC48" si="5">(1.000559+(0.00327*(W5-Y5)))*U5</f>
        <v>1.1808350540799999</v>
      </c>
      <c r="AD5" s="51">
        <f t="shared" ref="AD4:AD48" si="6">(0.999464+(-0.00287*(W5-Y5)))*T5</f>
        <v>21.205326973440002</v>
      </c>
    </row>
    <row r="6" spans="1:30" x14ac:dyDescent="0.25">
      <c r="A6" s="53" t="s">
        <v>56</v>
      </c>
      <c r="B6" s="53" t="s">
        <v>17</v>
      </c>
      <c r="C6" s="4">
        <v>435</v>
      </c>
      <c r="D6" s="56" t="s">
        <v>27</v>
      </c>
      <c r="E6" s="4">
        <v>0</v>
      </c>
      <c r="F6" s="4" t="s">
        <v>61</v>
      </c>
      <c r="G6" s="50" t="s">
        <v>62</v>
      </c>
      <c r="H6" s="50">
        <v>7.3999999999999996E-2</v>
      </c>
      <c r="I6" s="50"/>
      <c r="J6" s="50">
        <v>13.932</v>
      </c>
      <c r="K6" s="50"/>
      <c r="L6" s="50"/>
      <c r="M6" s="50"/>
      <c r="N6" s="50">
        <v>1.2110000000000001</v>
      </c>
      <c r="O6" s="50"/>
      <c r="P6" s="50">
        <v>24.640999999999998</v>
      </c>
      <c r="Q6" s="53"/>
      <c r="R6" s="53">
        <f t="shared" si="0"/>
        <v>7.3999999999999996E-2</v>
      </c>
      <c r="S6" s="53">
        <f t="shared" si="3"/>
        <v>13.858000000000001</v>
      </c>
      <c r="T6" s="53">
        <f t="shared" si="1"/>
        <v>24.640999999999998</v>
      </c>
      <c r="U6" s="53">
        <f t="shared" si="2"/>
        <v>1.2110000000000001</v>
      </c>
      <c r="V6" s="53"/>
      <c r="W6" s="53">
        <v>30</v>
      </c>
      <c r="X6" s="53"/>
      <c r="Y6" s="54">
        <v>34.804000000000002</v>
      </c>
      <c r="Z6" s="53"/>
      <c r="AA6" s="51">
        <f t="shared" si="4"/>
        <v>7.3999999999999996E-2</v>
      </c>
      <c r="AB6" s="51">
        <f t="shared" si="4"/>
        <v>13.858000000000001</v>
      </c>
      <c r="AC6" s="51">
        <f t="shared" si="5"/>
        <v>1.19265325312</v>
      </c>
      <c r="AD6" s="51">
        <f t="shared" si="6"/>
        <v>24.967529718680002</v>
      </c>
    </row>
    <row r="7" spans="1:30" x14ac:dyDescent="0.25">
      <c r="A7" s="53" t="s">
        <v>56</v>
      </c>
      <c r="B7" s="53" t="s">
        <v>17</v>
      </c>
      <c r="C7" s="4">
        <v>435</v>
      </c>
      <c r="D7" s="56" t="s">
        <v>28</v>
      </c>
      <c r="E7" s="4">
        <v>0</v>
      </c>
      <c r="F7" s="4" t="s">
        <v>63</v>
      </c>
      <c r="G7" s="50" t="s">
        <v>64</v>
      </c>
      <c r="H7" s="50">
        <v>0.111</v>
      </c>
      <c r="I7" s="50"/>
      <c r="J7" s="50">
        <v>14.444000000000001</v>
      </c>
      <c r="K7" s="50"/>
      <c r="L7" s="50"/>
      <c r="M7" s="50"/>
      <c r="N7" s="50">
        <v>1.226</v>
      </c>
      <c r="O7" s="50"/>
      <c r="P7" s="50">
        <v>22.513999999999999</v>
      </c>
      <c r="Q7" s="53"/>
      <c r="R7" s="53">
        <f t="shared" si="0"/>
        <v>0.111</v>
      </c>
      <c r="S7" s="53">
        <f t="shared" si="3"/>
        <v>14.333</v>
      </c>
      <c r="T7" s="53">
        <f t="shared" si="1"/>
        <v>22.513999999999999</v>
      </c>
      <c r="U7" s="53">
        <f t="shared" si="2"/>
        <v>1.226</v>
      </c>
      <c r="V7" s="53"/>
      <c r="W7" s="53">
        <v>30</v>
      </c>
      <c r="X7" s="53"/>
      <c r="Y7" s="54">
        <v>34.804000000000002</v>
      </c>
      <c r="Z7" s="53"/>
      <c r="AA7" s="51">
        <f t="shared" si="4"/>
        <v>0.111</v>
      </c>
      <c r="AB7" s="51">
        <f t="shared" si="4"/>
        <v>14.333</v>
      </c>
      <c r="AC7" s="51">
        <f t="shared" si="5"/>
        <v>1.2074260019199998</v>
      </c>
      <c r="AD7" s="51">
        <f t="shared" si="6"/>
        <v>22.812343820720002</v>
      </c>
    </row>
    <row r="8" spans="1:30" x14ac:dyDescent="0.25">
      <c r="A8" s="53" t="s">
        <v>56</v>
      </c>
      <c r="B8" s="53" t="s">
        <v>17</v>
      </c>
      <c r="C8" s="4">
        <v>435</v>
      </c>
      <c r="D8" s="56" t="s">
        <v>29</v>
      </c>
      <c r="E8" s="4">
        <v>0</v>
      </c>
      <c r="F8" s="4" t="s">
        <v>65</v>
      </c>
      <c r="G8" s="50" t="s">
        <v>66</v>
      </c>
      <c r="H8" s="50">
        <v>7.0999999999999994E-2</v>
      </c>
      <c r="I8" s="50"/>
      <c r="J8" s="50">
        <v>14.351000000000001</v>
      </c>
      <c r="K8" s="50"/>
      <c r="L8" s="50"/>
      <c r="M8" s="50"/>
      <c r="N8" s="50">
        <v>1.208</v>
      </c>
      <c r="O8" s="50"/>
      <c r="P8" s="50">
        <v>22.847000000000001</v>
      </c>
      <c r="Q8" s="53"/>
      <c r="R8" s="53">
        <f t="shared" si="0"/>
        <v>7.0999999999999994E-2</v>
      </c>
      <c r="S8" s="53">
        <f t="shared" si="3"/>
        <v>14.280000000000001</v>
      </c>
      <c r="T8" s="53">
        <f t="shared" si="1"/>
        <v>22.847000000000001</v>
      </c>
      <c r="U8" s="53">
        <f t="shared" si="2"/>
        <v>1.208</v>
      </c>
      <c r="V8" s="53"/>
      <c r="W8" s="53">
        <v>30</v>
      </c>
      <c r="X8" s="53"/>
      <c r="Y8" s="54">
        <v>34.804000000000002</v>
      </c>
      <c r="Z8" s="53"/>
      <c r="AA8" s="51">
        <f t="shared" si="4"/>
        <v>7.0999999999999994E-2</v>
      </c>
      <c r="AB8" s="51">
        <f t="shared" si="4"/>
        <v>14.280000000000001</v>
      </c>
      <c r="AC8" s="51">
        <f t="shared" si="5"/>
        <v>1.1896987033599999</v>
      </c>
      <c r="AD8" s="51">
        <f t="shared" si="6"/>
        <v>23.149756563560004</v>
      </c>
    </row>
    <row r="9" spans="1:30" x14ac:dyDescent="0.25">
      <c r="A9" s="53" t="s">
        <v>56</v>
      </c>
      <c r="B9" s="53" t="s">
        <v>17</v>
      </c>
      <c r="C9" s="4">
        <v>435</v>
      </c>
      <c r="D9" s="56" t="s">
        <v>30</v>
      </c>
      <c r="E9" s="4">
        <v>0</v>
      </c>
      <c r="F9" s="4" t="s">
        <v>67</v>
      </c>
      <c r="G9" s="50" t="s">
        <v>68</v>
      </c>
      <c r="H9" s="50">
        <v>8.4000000000000005E-2</v>
      </c>
      <c r="I9" s="50"/>
      <c r="J9" s="50">
        <v>14.31</v>
      </c>
      <c r="K9" s="50"/>
      <c r="L9" s="50"/>
      <c r="M9" s="50"/>
      <c r="N9" s="50">
        <v>1.2450000000000001</v>
      </c>
      <c r="O9" s="50"/>
      <c r="P9" s="50">
        <v>22.193000000000001</v>
      </c>
      <c r="Q9" s="53"/>
      <c r="R9" s="53">
        <f t="shared" si="0"/>
        <v>8.4000000000000005E-2</v>
      </c>
      <c r="S9" s="53">
        <f t="shared" si="3"/>
        <v>14.226000000000001</v>
      </c>
      <c r="T9" s="53">
        <f t="shared" si="1"/>
        <v>22.193000000000001</v>
      </c>
      <c r="U9" s="53">
        <f t="shared" si="2"/>
        <v>1.2450000000000001</v>
      </c>
      <c r="V9" s="53"/>
      <c r="W9" s="53">
        <v>30</v>
      </c>
      <c r="X9" s="53"/>
      <c r="Y9" s="54">
        <v>34.804000000000002</v>
      </c>
      <c r="Z9" s="53"/>
      <c r="AA9" s="51">
        <f t="shared" si="4"/>
        <v>8.4000000000000005E-2</v>
      </c>
      <c r="AB9" s="51">
        <f t="shared" si="4"/>
        <v>14.226000000000001</v>
      </c>
      <c r="AC9" s="51">
        <f t="shared" si="5"/>
        <v>1.2261381504</v>
      </c>
      <c r="AD9" s="51">
        <f t="shared" si="6"/>
        <v>22.487090095640003</v>
      </c>
    </row>
    <row r="10" spans="1:30" x14ac:dyDescent="0.25">
      <c r="A10" s="53" t="s">
        <v>56</v>
      </c>
      <c r="B10" s="53" t="s">
        <v>17</v>
      </c>
      <c r="C10" s="4">
        <v>435</v>
      </c>
      <c r="D10" s="56" t="s">
        <v>69</v>
      </c>
      <c r="E10" s="4">
        <v>0</v>
      </c>
      <c r="F10" s="4" t="s">
        <v>70</v>
      </c>
      <c r="G10" s="50" t="s">
        <v>71</v>
      </c>
      <c r="H10" s="50">
        <v>0.13300000000000001</v>
      </c>
      <c r="I10" s="50"/>
      <c r="J10" s="50">
        <v>13.919</v>
      </c>
      <c r="K10" s="50"/>
      <c r="L10" s="50"/>
      <c r="M10" s="50"/>
      <c r="N10" s="50">
        <v>1.3109999999999999</v>
      </c>
      <c r="O10" s="50"/>
      <c r="P10" s="50">
        <v>21.13</v>
      </c>
      <c r="Q10" s="53"/>
      <c r="R10" s="53">
        <f t="shared" si="0"/>
        <v>0.13300000000000001</v>
      </c>
      <c r="S10" s="53">
        <f t="shared" si="3"/>
        <v>13.786000000000001</v>
      </c>
      <c r="T10" s="53">
        <f t="shared" si="1"/>
        <v>21.13</v>
      </c>
      <c r="U10" s="53">
        <f t="shared" si="2"/>
        <v>1.3109999999999999</v>
      </c>
      <c r="V10" s="53"/>
      <c r="W10" s="53">
        <v>30</v>
      </c>
      <c r="X10" s="53"/>
      <c r="Y10" s="54">
        <v>34.804000000000002</v>
      </c>
      <c r="Z10" s="53"/>
      <c r="AA10" s="51">
        <f t="shared" si="4"/>
        <v>0.13300000000000001</v>
      </c>
      <c r="AB10" s="51">
        <f t="shared" si="4"/>
        <v>13.786000000000001</v>
      </c>
      <c r="AC10" s="51">
        <f t="shared" si="5"/>
        <v>1.2911382451199998</v>
      </c>
      <c r="AD10" s="51">
        <f t="shared" si="6"/>
        <v>21.4100037724</v>
      </c>
    </row>
    <row r="11" spans="1:30" x14ac:dyDescent="0.25">
      <c r="A11" s="53" t="s">
        <v>56</v>
      </c>
      <c r="B11" s="53" t="s">
        <v>17</v>
      </c>
      <c r="C11" s="4">
        <v>435</v>
      </c>
      <c r="D11" s="56" t="s">
        <v>72</v>
      </c>
      <c r="E11" s="4">
        <v>0</v>
      </c>
      <c r="F11" s="4" t="s">
        <v>73</v>
      </c>
      <c r="G11" s="50" t="s">
        <v>74</v>
      </c>
      <c r="H11" s="50">
        <v>8.5999999999999993E-2</v>
      </c>
      <c r="I11" s="50"/>
      <c r="J11" s="50">
        <v>13.64</v>
      </c>
      <c r="K11" s="50"/>
      <c r="L11" s="50"/>
      <c r="M11" s="50"/>
      <c r="N11" s="50">
        <v>1.2969999999999999</v>
      </c>
      <c r="O11" s="50"/>
      <c r="P11" s="50">
        <v>21.16</v>
      </c>
      <c r="Q11" s="53"/>
      <c r="R11" s="53">
        <f t="shared" si="0"/>
        <v>8.5999999999999993E-2</v>
      </c>
      <c r="S11" s="53">
        <f t="shared" si="3"/>
        <v>13.554</v>
      </c>
      <c r="T11" s="53">
        <f t="shared" si="1"/>
        <v>21.16</v>
      </c>
      <c r="U11" s="53">
        <f t="shared" si="2"/>
        <v>1.2969999999999999</v>
      </c>
      <c r="V11" s="53"/>
      <c r="W11" s="53">
        <v>30</v>
      </c>
      <c r="X11" s="53"/>
      <c r="Y11" s="54">
        <v>34.804000000000002</v>
      </c>
      <c r="Z11" s="53"/>
      <c r="AA11" s="51">
        <f t="shared" si="4"/>
        <v>8.5999999999999993E-2</v>
      </c>
      <c r="AB11" s="51">
        <f t="shared" si="4"/>
        <v>13.554</v>
      </c>
      <c r="AC11" s="51">
        <f t="shared" si="5"/>
        <v>1.2773503462399998</v>
      </c>
      <c r="AD11" s="51">
        <f t="shared" si="6"/>
        <v>21.440401316800003</v>
      </c>
    </row>
    <row r="12" spans="1:30" x14ac:dyDescent="0.25">
      <c r="A12" s="53" t="s">
        <v>56</v>
      </c>
      <c r="B12" s="53" t="s">
        <v>17</v>
      </c>
      <c r="C12" s="4">
        <v>435</v>
      </c>
      <c r="D12" s="56" t="s">
        <v>75</v>
      </c>
      <c r="E12" s="4">
        <v>0</v>
      </c>
      <c r="F12" s="4" t="s">
        <v>76</v>
      </c>
      <c r="G12" s="50" t="s">
        <v>77</v>
      </c>
      <c r="H12" s="50">
        <v>0.107</v>
      </c>
      <c r="I12" s="50"/>
      <c r="J12" s="50">
        <v>13.968999999999999</v>
      </c>
      <c r="K12" s="50"/>
      <c r="L12" s="50"/>
      <c r="M12" s="50"/>
      <c r="N12" s="50">
        <v>1.383</v>
      </c>
      <c r="O12" s="50"/>
      <c r="P12" s="50">
        <v>21.92</v>
      </c>
      <c r="Q12" s="53"/>
      <c r="R12" s="53">
        <f t="shared" si="0"/>
        <v>0.107</v>
      </c>
      <c r="S12" s="53">
        <f t="shared" si="3"/>
        <v>13.862</v>
      </c>
      <c r="T12" s="53">
        <f t="shared" si="1"/>
        <v>21.92</v>
      </c>
      <c r="U12" s="53">
        <f t="shared" si="2"/>
        <v>1.383</v>
      </c>
      <c r="V12" s="53"/>
      <c r="W12" s="53">
        <v>30</v>
      </c>
      <c r="X12" s="53"/>
      <c r="Y12" s="54">
        <v>34.804000000000002</v>
      </c>
      <c r="Z12" s="53"/>
      <c r="AA12" s="51">
        <f t="shared" si="4"/>
        <v>0.107</v>
      </c>
      <c r="AB12" s="51">
        <f t="shared" si="4"/>
        <v>13.862</v>
      </c>
      <c r="AC12" s="51">
        <f t="shared" si="5"/>
        <v>1.3620474393599999</v>
      </c>
      <c r="AD12" s="51">
        <f t="shared" si="6"/>
        <v>22.210472441600004</v>
      </c>
    </row>
    <row r="13" spans="1:30" x14ac:dyDescent="0.25">
      <c r="A13" s="53" t="s">
        <v>56</v>
      </c>
      <c r="B13" s="53" t="s">
        <v>17</v>
      </c>
      <c r="C13" s="4">
        <v>435</v>
      </c>
      <c r="D13" s="56" t="s">
        <v>78</v>
      </c>
      <c r="E13" s="4">
        <v>0</v>
      </c>
      <c r="F13" s="10" t="s">
        <v>79</v>
      </c>
      <c r="G13" s="50" t="s">
        <v>80</v>
      </c>
      <c r="H13" s="50">
        <v>0.11</v>
      </c>
      <c r="I13" s="50"/>
      <c r="J13" s="50">
        <v>15.598000000000001</v>
      </c>
      <c r="K13" s="50"/>
      <c r="L13" s="50"/>
      <c r="M13" s="50"/>
      <c r="N13" s="50">
        <v>1.403</v>
      </c>
      <c r="O13" s="50"/>
      <c r="P13" s="50">
        <v>21.748999999999999</v>
      </c>
      <c r="Q13" s="53"/>
      <c r="R13" s="53">
        <f t="shared" si="0"/>
        <v>0.11</v>
      </c>
      <c r="S13" s="53">
        <f t="shared" si="3"/>
        <v>15.488000000000001</v>
      </c>
      <c r="T13" s="53">
        <f t="shared" si="1"/>
        <v>21.748999999999999</v>
      </c>
      <c r="U13" s="53">
        <f t="shared" si="2"/>
        <v>1.403</v>
      </c>
      <c r="V13" s="53"/>
      <c r="W13" s="53">
        <v>30</v>
      </c>
      <c r="X13" s="53"/>
      <c r="Y13" s="54">
        <v>34.804000000000002</v>
      </c>
      <c r="Z13" s="53"/>
      <c r="AA13" s="51">
        <f t="shared" si="4"/>
        <v>0.11</v>
      </c>
      <c r="AB13" s="51">
        <f t="shared" si="4"/>
        <v>15.488000000000001</v>
      </c>
      <c r="AC13" s="51">
        <f t="shared" si="5"/>
        <v>1.3817444377599999</v>
      </c>
      <c r="AD13" s="51">
        <f t="shared" si="6"/>
        <v>22.037206438520002</v>
      </c>
    </row>
    <row r="14" spans="1:30" x14ac:dyDescent="0.25">
      <c r="A14" s="53" t="s">
        <v>56</v>
      </c>
      <c r="B14" s="53" t="s">
        <v>17</v>
      </c>
      <c r="C14" s="4">
        <v>435</v>
      </c>
      <c r="D14" s="56" t="s">
        <v>81</v>
      </c>
      <c r="E14" s="4">
        <v>0</v>
      </c>
      <c r="F14" s="10" t="s">
        <v>82</v>
      </c>
      <c r="G14" s="50" t="s">
        <v>83</v>
      </c>
      <c r="H14" s="50">
        <v>0.313</v>
      </c>
      <c r="I14" s="50"/>
      <c r="J14" s="50">
        <v>14.455</v>
      </c>
      <c r="K14" s="50"/>
      <c r="L14" s="50"/>
      <c r="M14" s="50"/>
      <c r="N14" s="50">
        <v>1.8740000000000001</v>
      </c>
      <c r="O14" s="50"/>
      <c r="P14" s="50">
        <v>24.302</v>
      </c>
      <c r="Q14" s="53"/>
      <c r="R14" s="53">
        <f t="shared" si="0"/>
        <v>0.313</v>
      </c>
      <c r="S14" s="53">
        <f t="shared" si="3"/>
        <v>14.141999999999999</v>
      </c>
      <c r="T14" s="53">
        <f t="shared" si="1"/>
        <v>24.302</v>
      </c>
      <c r="U14" s="53">
        <f t="shared" si="2"/>
        <v>1.8740000000000001</v>
      </c>
      <c r="V14" s="53"/>
      <c r="W14" s="53">
        <v>30</v>
      </c>
      <c r="X14" s="53"/>
      <c r="Y14" s="54">
        <v>34.804000000000002</v>
      </c>
      <c r="Z14" s="53"/>
      <c r="AA14" s="51">
        <f t="shared" si="4"/>
        <v>0.313</v>
      </c>
      <c r="AB14" s="51">
        <f t="shared" si="4"/>
        <v>14.141999999999999</v>
      </c>
      <c r="AC14" s="51">
        <f t="shared" si="5"/>
        <v>1.84560875008</v>
      </c>
      <c r="AD14" s="51">
        <f t="shared" si="6"/>
        <v>24.624037466960001</v>
      </c>
    </row>
    <row r="15" spans="1:30" x14ac:dyDescent="0.25">
      <c r="A15" s="53" t="s">
        <v>56</v>
      </c>
      <c r="B15" s="53" t="s">
        <v>17</v>
      </c>
      <c r="C15" s="4">
        <v>435</v>
      </c>
      <c r="D15" s="56" t="s">
        <v>84</v>
      </c>
      <c r="E15" s="4">
        <v>0</v>
      </c>
      <c r="F15" s="4" t="s">
        <v>85</v>
      </c>
      <c r="G15" s="50" t="s">
        <v>86</v>
      </c>
      <c r="H15" s="50">
        <v>9.6000000000000002E-2</v>
      </c>
      <c r="I15" s="50"/>
      <c r="J15" s="50">
        <v>16.492000000000001</v>
      </c>
      <c r="K15" s="50"/>
      <c r="L15" s="50"/>
      <c r="M15" s="50"/>
      <c r="N15" s="50">
        <v>1.532</v>
      </c>
      <c r="O15" s="50"/>
      <c r="P15" s="50">
        <v>22.66</v>
      </c>
      <c r="Q15" s="53"/>
      <c r="R15" s="53">
        <f t="shared" si="0"/>
        <v>9.6000000000000002E-2</v>
      </c>
      <c r="S15" s="53">
        <f t="shared" si="3"/>
        <v>16.396000000000001</v>
      </c>
      <c r="T15" s="53">
        <f t="shared" si="1"/>
        <v>22.66</v>
      </c>
      <c r="U15" s="53">
        <f t="shared" si="2"/>
        <v>1.532</v>
      </c>
      <c r="V15" s="53"/>
      <c r="W15" s="53">
        <v>30</v>
      </c>
      <c r="X15" s="53"/>
      <c r="Y15" s="54">
        <v>34.804000000000002</v>
      </c>
      <c r="Z15" s="53"/>
      <c r="AA15" s="51">
        <f t="shared" si="4"/>
        <v>9.6000000000000002E-2</v>
      </c>
      <c r="AB15" s="51">
        <f t="shared" si="4"/>
        <v>16.396000000000001</v>
      </c>
      <c r="AC15" s="51">
        <f t="shared" si="5"/>
        <v>1.5087900774399998</v>
      </c>
      <c r="AD15" s="51">
        <f t="shared" si="6"/>
        <v>22.960278536800001</v>
      </c>
    </row>
    <row r="16" spans="1:30" x14ac:dyDescent="0.25">
      <c r="A16" s="53" t="s">
        <v>56</v>
      </c>
      <c r="B16" s="53" t="s">
        <v>17</v>
      </c>
      <c r="C16" s="4">
        <v>435</v>
      </c>
      <c r="D16" s="56" t="s">
        <v>87</v>
      </c>
      <c r="E16" s="4">
        <v>0</v>
      </c>
      <c r="F16" s="4" t="s">
        <v>88</v>
      </c>
      <c r="G16" s="50" t="s">
        <v>89</v>
      </c>
      <c r="H16" s="50">
        <v>0.10199999999999999</v>
      </c>
      <c r="I16" s="50"/>
      <c r="J16" s="50">
        <v>17.744</v>
      </c>
      <c r="K16" s="50"/>
      <c r="L16" s="50"/>
      <c r="M16" s="50"/>
      <c r="N16" s="50">
        <v>1.8320000000000001</v>
      </c>
      <c r="O16" s="50"/>
      <c r="P16" s="50">
        <v>20.885999999999999</v>
      </c>
      <c r="Q16" s="53"/>
      <c r="R16" s="53">
        <f t="shared" si="0"/>
        <v>0.10199999999999999</v>
      </c>
      <c r="S16" s="53">
        <f t="shared" si="3"/>
        <v>17.641999999999999</v>
      </c>
      <c r="T16" s="53">
        <f t="shared" si="1"/>
        <v>20.885999999999999</v>
      </c>
      <c r="U16" s="53">
        <f t="shared" si="2"/>
        <v>1.8320000000000001</v>
      </c>
      <c r="V16" s="53"/>
      <c r="W16" s="53">
        <v>30</v>
      </c>
      <c r="X16" s="53"/>
      <c r="Y16" s="54">
        <v>34.804000000000002</v>
      </c>
      <c r="Z16" s="53"/>
      <c r="AA16" s="51">
        <f t="shared" si="4"/>
        <v>0.10199999999999999</v>
      </c>
      <c r="AB16" s="51">
        <f t="shared" si="4"/>
        <v>17.641999999999999</v>
      </c>
      <c r="AC16" s="51">
        <f t="shared" si="5"/>
        <v>1.8042450534399999</v>
      </c>
      <c r="AD16" s="51">
        <f t="shared" si="6"/>
        <v>21.16277041128</v>
      </c>
    </row>
    <row r="17" spans="1:30" x14ac:dyDescent="0.25">
      <c r="A17" s="53" t="s">
        <v>56</v>
      </c>
      <c r="B17" s="53" t="s">
        <v>17</v>
      </c>
      <c r="C17" s="4">
        <v>435</v>
      </c>
      <c r="D17" s="56" t="s">
        <v>90</v>
      </c>
      <c r="E17" s="4">
        <v>0</v>
      </c>
      <c r="F17" s="4" t="s">
        <v>91</v>
      </c>
      <c r="G17" s="50" t="s">
        <v>92</v>
      </c>
      <c r="H17" s="50">
        <v>9.2999999999999999E-2</v>
      </c>
      <c r="I17" s="50"/>
      <c r="J17" s="50">
        <v>17.463000000000001</v>
      </c>
      <c r="K17" s="50"/>
      <c r="L17" s="50"/>
      <c r="M17" s="50"/>
      <c r="N17" s="50">
        <v>1.6990000000000001</v>
      </c>
      <c r="O17" s="50"/>
      <c r="P17" s="50">
        <v>23.670999999999999</v>
      </c>
      <c r="Q17" s="53"/>
      <c r="R17" s="53">
        <f t="shared" si="0"/>
        <v>9.2999999999999999E-2</v>
      </c>
      <c r="S17" s="53">
        <f t="shared" si="3"/>
        <v>17.37</v>
      </c>
      <c r="T17" s="53">
        <f t="shared" si="1"/>
        <v>23.670999999999999</v>
      </c>
      <c r="U17" s="53">
        <f t="shared" si="2"/>
        <v>1.6990000000000001</v>
      </c>
      <c r="V17" s="53"/>
      <c r="W17" s="53">
        <v>30</v>
      </c>
      <c r="X17" s="53"/>
      <c r="Y17" s="54">
        <v>34.804000000000002</v>
      </c>
      <c r="Z17" s="53"/>
      <c r="AA17" s="51">
        <f t="shared" si="4"/>
        <v>9.2999999999999999E-2</v>
      </c>
      <c r="AB17" s="51">
        <f t="shared" si="4"/>
        <v>17.37</v>
      </c>
      <c r="AC17" s="51">
        <f t="shared" si="5"/>
        <v>1.67326001408</v>
      </c>
      <c r="AD17" s="51">
        <f t="shared" si="6"/>
        <v>23.98467578308</v>
      </c>
    </row>
    <row r="18" spans="1:30" x14ac:dyDescent="0.25">
      <c r="A18" s="53" t="s">
        <v>56</v>
      </c>
      <c r="B18" s="53" t="s">
        <v>17</v>
      </c>
      <c r="C18" s="4">
        <v>435</v>
      </c>
      <c r="D18" s="56" t="s">
        <v>93</v>
      </c>
      <c r="E18" s="4">
        <v>0</v>
      </c>
      <c r="F18" s="4" t="s">
        <v>94</v>
      </c>
      <c r="G18" s="50" t="s">
        <v>95</v>
      </c>
      <c r="H18" s="50">
        <v>0.183</v>
      </c>
      <c r="I18" s="50"/>
      <c r="J18" s="50">
        <v>17.939</v>
      </c>
      <c r="K18" s="50"/>
      <c r="L18" s="50"/>
      <c r="M18" s="50"/>
      <c r="N18" s="50">
        <v>2.0009999999999999</v>
      </c>
      <c r="O18" s="50"/>
      <c r="P18" s="50">
        <v>24.135999999999999</v>
      </c>
      <c r="Q18" s="53"/>
      <c r="R18" s="53">
        <f t="shared" si="0"/>
        <v>0.183</v>
      </c>
      <c r="S18" s="53">
        <f t="shared" si="3"/>
        <v>17.756</v>
      </c>
      <c r="T18" s="53">
        <f t="shared" si="1"/>
        <v>24.135999999999999</v>
      </c>
      <c r="U18" s="53">
        <f t="shared" si="2"/>
        <v>2.0009999999999999</v>
      </c>
      <c r="V18" s="53"/>
      <c r="W18" s="53">
        <v>30</v>
      </c>
      <c r="X18" s="53"/>
      <c r="Y18" s="54">
        <v>34.804000000000002</v>
      </c>
      <c r="Z18" s="53"/>
      <c r="AA18" s="51">
        <f t="shared" si="4"/>
        <v>0.183</v>
      </c>
      <c r="AB18" s="51">
        <f t="shared" si="4"/>
        <v>17.756</v>
      </c>
      <c r="AC18" s="51">
        <f t="shared" si="5"/>
        <v>1.9706846899199997</v>
      </c>
      <c r="AD18" s="51">
        <f t="shared" si="6"/>
        <v>24.455837721280002</v>
      </c>
    </row>
    <row r="19" spans="1:30" x14ac:dyDescent="0.25">
      <c r="A19" s="53" t="s">
        <v>56</v>
      </c>
      <c r="B19" s="53" t="s">
        <v>17</v>
      </c>
      <c r="C19" s="4">
        <v>435</v>
      </c>
      <c r="D19" s="56" t="s">
        <v>18</v>
      </c>
      <c r="E19" s="4">
        <v>2</v>
      </c>
      <c r="F19" s="1" t="s">
        <v>96</v>
      </c>
      <c r="G19" s="50" t="s">
        <v>97</v>
      </c>
      <c r="H19" s="50">
        <v>0.17499999999999999</v>
      </c>
      <c r="I19" s="50"/>
      <c r="J19" s="50">
        <v>18.518000000000001</v>
      </c>
      <c r="K19" s="50"/>
      <c r="L19" s="50"/>
      <c r="M19" s="50"/>
      <c r="N19" s="50">
        <v>1.095</v>
      </c>
      <c r="O19" s="50"/>
      <c r="P19" s="50">
        <v>54.332999999999998</v>
      </c>
      <c r="Q19" s="53"/>
      <c r="R19" s="53">
        <f t="shared" si="0"/>
        <v>0.17499999999999999</v>
      </c>
      <c r="S19" s="53">
        <f>J19-H19</f>
        <v>18.343</v>
      </c>
      <c r="T19" s="53">
        <f t="shared" si="1"/>
        <v>54.332999999999998</v>
      </c>
      <c r="U19" s="53">
        <f t="shared" si="2"/>
        <v>1.095</v>
      </c>
      <c r="V19" s="53"/>
      <c r="W19" s="53">
        <v>30</v>
      </c>
      <c r="X19" s="53"/>
      <c r="Y19" s="54">
        <v>34.804000000000002</v>
      </c>
      <c r="Z19" s="53"/>
      <c r="AA19" s="51">
        <f t="shared" si="4"/>
        <v>0.17499999999999999</v>
      </c>
      <c r="AB19" s="51">
        <f t="shared" si="4"/>
        <v>18.343</v>
      </c>
      <c r="AC19" s="51">
        <f t="shared" si="5"/>
        <v>1.0784106623999998</v>
      </c>
      <c r="AD19" s="51">
        <f t="shared" si="6"/>
        <v>55.052992662840005</v>
      </c>
    </row>
    <row r="20" spans="1:30" x14ac:dyDescent="0.25">
      <c r="A20" s="53" t="s">
        <v>56</v>
      </c>
      <c r="B20" s="53" t="s">
        <v>17</v>
      </c>
      <c r="C20" s="4">
        <v>435</v>
      </c>
      <c r="D20" s="56" t="s">
        <v>23</v>
      </c>
      <c r="E20" s="4">
        <v>2</v>
      </c>
      <c r="F20" s="4" t="s">
        <v>98</v>
      </c>
      <c r="G20" s="50" t="s">
        <v>99</v>
      </c>
      <c r="H20" s="50">
        <v>0.10299999999999999</v>
      </c>
      <c r="I20" s="50"/>
      <c r="J20" s="50">
        <v>16.196000000000002</v>
      </c>
      <c r="K20" s="50"/>
      <c r="L20" s="50"/>
      <c r="M20" s="50"/>
      <c r="N20" s="50">
        <v>1.139</v>
      </c>
      <c r="O20" s="50"/>
      <c r="P20" s="50">
        <v>37.999000000000002</v>
      </c>
      <c r="Q20" s="53"/>
      <c r="R20" s="53">
        <f t="shared" si="0"/>
        <v>0.10299999999999999</v>
      </c>
      <c r="S20" s="53">
        <f t="shared" ref="S20:S48" si="7">J20-H20</f>
        <v>16.093</v>
      </c>
      <c r="T20" s="53">
        <f t="shared" si="1"/>
        <v>37.999000000000002</v>
      </c>
      <c r="U20" s="53">
        <f t="shared" si="2"/>
        <v>1.139</v>
      </c>
      <c r="V20" s="53"/>
      <c r="W20" s="53">
        <v>30</v>
      </c>
      <c r="X20" s="53"/>
      <c r="Y20" s="54">
        <v>34.804000000000002</v>
      </c>
      <c r="Z20" s="53"/>
      <c r="AA20" s="51">
        <f t="shared" ref="AA20:AB35" si="8">R20</f>
        <v>0.10299999999999999</v>
      </c>
      <c r="AB20" s="51">
        <f t="shared" si="8"/>
        <v>16.093</v>
      </c>
      <c r="AC20" s="51">
        <f t="shared" si="5"/>
        <v>1.1217440588799998</v>
      </c>
      <c r="AD20" s="51">
        <f t="shared" si="6"/>
        <v>38.502542988520005</v>
      </c>
    </row>
    <row r="21" spans="1:30" x14ac:dyDescent="0.25">
      <c r="A21" s="53" t="s">
        <v>56</v>
      </c>
      <c r="B21" s="53" t="s">
        <v>17</v>
      </c>
      <c r="C21" s="4">
        <v>435</v>
      </c>
      <c r="D21" s="56" t="s">
        <v>27</v>
      </c>
      <c r="E21" s="4">
        <v>2</v>
      </c>
      <c r="F21" s="4" t="s">
        <v>100</v>
      </c>
      <c r="G21" s="50" t="s">
        <v>101</v>
      </c>
      <c r="H21" s="50">
        <v>0.10199999999999999</v>
      </c>
      <c r="I21" s="50"/>
      <c r="J21" s="50">
        <v>15.954000000000001</v>
      </c>
      <c r="K21" s="50"/>
      <c r="L21" s="50"/>
      <c r="M21" s="50"/>
      <c r="N21" s="50">
        <v>1.1619999999999999</v>
      </c>
      <c r="O21" s="50"/>
      <c r="P21" s="50">
        <v>55.707999999999998</v>
      </c>
      <c r="Q21" s="53"/>
      <c r="R21" s="53">
        <f t="shared" si="0"/>
        <v>0.10199999999999999</v>
      </c>
      <c r="S21" s="53">
        <f t="shared" si="7"/>
        <v>15.852</v>
      </c>
      <c r="T21" s="53">
        <f t="shared" si="1"/>
        <v>55.707999999999998</v>
      </c>
      <c r="U21" s="53">
        <f t="shared" si="2"/>
        <v>1.1619999999999999</v>
      </c>
      <c r="V21" s="53"/>
      <c r="W21" s="53">
        <v>30</v>
      </c>
      <c r="X21" s="53"/>
      <c r="Y21" s="54">
        <v>34.804000000000002</v>
      </c>
      <c r="Z21" s="53"/>
      <c r="AA21" s="51">
        <f t="shared" si="8"/>
        <v>0.10199999999999999</v>
      </c>
      <c r="AB21" s="51">
        <f t="shared" si="8"/>
        <v>15.852</v>
      </c>
      <c r="AC21" s="51">
        <f t="shared" si="5"/>
        <v>1.1443956070399999</v>
      </c>
      <c r="AD21" s="51">
        <f t="shared" si="6"/>
        <v>56.446213447840002</v>
      </c>
    </row>
    <row r="22" spans="1:30" x14ac:dyDescent="0.25">
      <c r="A22" s="53" t="s">
        <v>56</v>
      </c>
      <c r="B22" s="53" t="s">
        <v>17</v>
      </c>
      <c r="C22" s="4">
        <v>435</v>
      </c>
      <c r="D22" s="56" t="s">
        <v>28</v>
      </c>
      <c r="E22" s="4">
        <v>2</v>
      </c>
      <c r="F22" s="4" t="s">
        <v>102</v>
      </c>
      <c r="G22" s="50" t="s">
        <v>103</v>
      </c>
      <c r="H22" s="50">
        <v>0.14199999999999999</v>
      </c>
      <c r="I22" s="50"/>
      <c r="J22" s="50">
        <v>16.811</v>
      </c>
      <c r="K22" s="50"/>
      <c r="L22" s="50"/>
      <c r="M22" s="50"/>
      <c r="N22" s="50">
        <v>1.1220000000000001</v>
      </c>
      <c r="O22" s="50"/>
      <c r="P22" s="50">
        <v>40.433</v>
      </c>
      <c r="Q22" s="53"/>
      <c r="R22" s="53">
        <f t="shared" si="0"/>
        <v>0.14199999999999999</v>
      </c>
      <c r="S22" s="53">
        <f t="shared" si="7"/>
        <v>16.669</v>
      </c>
      <c r="T22" s="53">
        <f t="shared" si="1"/>
        <v>40.433</v>
      </c>
      <c r="U22" s="53">
        <f t="shared" si="2"/>
        <v>1.1220000000000001</v>
      </c>
      <c r="V22" s="53"/>
      <c r="W22" s="53">
        <v>30</v>
      </c>
      <c r="X22" s="53"/>
      <c r="Y22" s="54">
        <v>34.804000000000002</v>
      </c>
      <c r="Z22" s="53"/>
      <c r="AA22" s="51">
        <f t="shared" si="8"/>
        <v>0.14199999999999999</v>
      </c>
      <c r="AB22" s="51">
        <f t="shared" si="8"/>
        <v>16.669</v>
      </c>
      <c r="AC22" s="51">
        <f t="shared" si="5"/>
        <v>1.10500161024</v>
      </c>
      <c r="AD22" s="51">
        <f t="shared" si="6"/>
        <v>40.968797090840006</v>
      </c>
    </row>
    <row r="23" spans="1:30" x14ac:dyDescent="0.25">
      <c r="A23" s="53" t="s">
        <v>56</v>
      </c>
      <c r="B23" s="53" t="s">
        <v>17</v>
      </c>
      <c r="C23" s="4">
        <v>435</v>
      </c>
      <c r="D23" s="56" t="s">
        <v>29</v>
      </c>
      <c r="E23" s="4">
        <v>2</v>
      </c>
      <c r="F23" s="4" t="s">
        <v>104</v>
      </c>
      <c r="G23" s="50" t="s">
        <v>105</v>
      </c>
      <c r="H23" s="50">
        <v>0.11600000000000001</v>
      </c>
      <c r="I23" s="50"/>
      <c r="J23" s="50">
        <v>16.891999999999999</v>
      </c>
      <c r="K23" s="50"/>
      <c r="L23" s="50"/>
      <c r="M23" s="50"/>
      <c r="N23" s="50">
        <v>1.163</v>
      </c>
      <c r="O23" s="50"/>
      <c r="P23" s="50">
        <v>43.865000000000002</v>
      </c>
      <c r="Q23" s="53"/>
      <c r="R23" s="53">
        <f t="shared" si="0"/>
        <v>0.11600000000000001</v>
      </c>
      <c r="S23" s="53">
        <f t="shared" si="7"/>
        <v>16.776</v>
      </c>
      <c r="T23" s="53">
        <f t="shared" si="1"/>
        <v>43.865000000000002</v>
      </c>
      <c r="U23" s="53">
        <f t="shared" si="2"/>
        <v>1.163</v>
      </c>
      <c r="V23" s="53"/>
      <c r="W23" s="53">
        <v>30</v>
      </c>
      <c r="X23" s="53"/>
      <c r="Y23" s="54">
        <v>34.804000000000002</v>
      </c>
      <c r="Z23" s="53"/>
      <c r="AA23" s="51">
        <f t="shared" si="8"/>
        <v>0.11600000000000001</v>
      </c>
      <c r="AB23" s="51">
        <f t="shared" si="8"/>
        <v>16.776</v>
      </c>
      <c r="AC23" s="51">
        <f t="shared" si="5"/>
        <v>1.1453804569599999</v>
      </c>
      <c r="AD23" s="51">
        <f t="shared" si="6"/>
        <v>44.446276170200008</v>
      </c>
    </row>
    <row r="24" spans="1:30" x14ac:dyDescent="0.25">
      <c r="A24" s="53" t="s">
        <v>56</v>
      </c>
      <c r="B24" s="53" t="s">
        <v>17</v>
      </c>
      <c r="C24" s="4">
        <v>435</v>
      </c>
      <c r="D24" s="56" t="s">
        <v>30</v>
      </c>
      <c r="E24" s="4">
        <v>2</v>
      </c>
      <c r="F24" s="4" t="s">
        <v>106</v>
      </c>
      <c r="G24" s="50" t="s">
        <v>107</v>
      </c>
      <c r="H24" s="50">
        <v>0.121</v>
      </c>
      <c r="I24" s="50"/>
      <c r="J24" s="50">
        <v>16.672999999999998</v>
      </c>
      <c r="K24" s="50"/>
      <c r="L24" s="50"/>
      <c r="M24" s="50"/>
      <c r="N24" s="50">
        <v>1.39</v>
      </c>
      <c r="O24" s="50"/>
      <c r="P24" s="50">
        <v>43.338000000000001</v>
      </c>
      <c r="Q24" s="53"/>
      <c r="R24" s="53">
        <f t="shared" si="0"/>
        <v>0.121</v>
      </c>
      <c r="S24" s="53">
        <f t="shared" si="7"/>
        <v>16.552</v>
      </c>
      <c r="T24" s="53">
        <f t="shared" si="1"/>
        <v>43.338000000000001</v>
      </c>
      <c r="U24" s="53">
        <f t="shared" si="2"/>
        <v>1.39</v>
      </c>
      <c r="V24" s="53"/>
      <c r="W24" s="53">
        <v>30</v>
      </c>
      <c r="X24" s="53"/>
      <c r="Y24" s="54">
        <v>34.804000000000002</v>
      </c>
      <c r="Z24" s="53"/>
      <c r="AA24" s="51">
        <f t="shared" si="8"/>
        <v>0.121</v>
      </c>
      <c r="AB24" s="51">
        <f t="shared" si="8"/>
        <v>16.552</v>
      </c>
      <c r="AC24" s="51">
        <f t="shared" si="5"/>
        <v>1.3689413887999997</v>
      </c>
      <c r="AD24" s="51">
        <f t="shared" si="6"/>
        <v>43.912292640240004</v>
      </c>
    </row>
    <row r="25" spans="1:30" x14ac:dyDescent="0.25">
      <c r="A25" s="53" t="s">
        <v>56</v>
      </c>
      <c r="B25" s="53" t="s">
        <v>17</v>
      </c>
      <c r="C25" s="4">
        <v>435</v>
      </c>
      <c r="D25" s="56" t="s">
        <v>69</v>
      </c>
      <c r="E25" s="4">
        <v>2</v>
      </c>
      <c r="F25" s="4" t="s">
        <v>108</v>
      </c>
      <c r="G25" s="50" t="s">
        <v>109</v>
      </c>
      <c r="H25" s="50">
        <v>0.107</v>
      </c>
      <c r="I25" s="50"/>
      <c r="J25" s="50">
        <v>15.709</v>
      </c>
      <c r="K25" s="50"/>
      <c r="L25" s="50"/>
      <c r="M25" s="50"/>
      <c r="N25" s="50">
        <v>1.3240000000000001</v>
      </c>
      <c r="O25" s="50"/>
      <c r="P25" s="50">
        <v>41.496000000000002</v>
      </c>
      <c r="Q25" s="53"/>
      <c r="R25" s="53">
        <f t="shared" si="0"/>
        <v>0.107</v>
      </c>
      <c r="S25" s="53">
        <f t="shared" si="7"/>
        <v>15.602</v>
      </c>
      <c r="T25" s="53">
        <f t="shared" si="1"/>
        <v>41.496000000000002</v>
      </c>
      <c r="U25" s="53">
        <f t="shared" si="2"/>
        <v>1.3240000000000001</v>
      </c>
      <c r="V25" s="53"/>
      <c r="W25" s="53">
        <v>30</v>
      </c>
      <c r="X25" s="53"/>
      <c r="Y25" s="54">
        <v>34.804000000000002</v>
      </c>
      <c r="Z25" s="53"/>
      <c r="AA25" s="51">
        <f t="shared" si="8"/>
        <v>0.107</v>
      </c>
      <c r="AB25" s="51">
        <f t="shared" si="8"/>
        <v>15.602</v>
      </c>
      <c r="AC25" s="51">
        <f t="shared" si="5"/>
        <v>1.3039412940799999</v>
      </c>
      <c r="AD25" s="51">
        <f t="shared" si="6"/>
        <v>42.045883414080009</v>
      </c>
    </row>
    <row r="26" spans="1:30" x14ac:dyDescent="0.25">
      <c r="A26" s="53" t="s">
        <v>56</v>
      </c>
      <c r="B26" s="53" t="s">
        <v>17</v>
      </c>
      <c r="C26" s="4">
        <v>435</v>
      </c>
      <c r="D26" s="56" t="s">
        <v>72</v>
      </c>
      <c r="E26" s="4">
        <v>2</v>
      </c>
      <c r="F26" s="4" t="s">
        <v>110</v>
      </c>
      <c r="G26" s="50" t="s">
        <v>111</v>
      </c>
      <c r="H26" s="50">
        <v>0.129</v>
      </c>
      <c r="I26" s="50"/>
      <c r="J26" s="50">
        <v>15.858000000000001</v>
      </c>
      <c r="K26" s="50"/>
      <c r="L26" s="50"/>
      <c r="M26" s="50"/>
      <c r="N26" s="50">
        <v>1.37</v>
      </c>
      <c r="O26" s="50"/>
      <c r="P26" s="50">
        <v>38.71</v>
      </c>
      <c r="Q26" s="53"/>
      <c r="R26" s="53">
        <f t="shared" si="0"/>
        <v>0.129</v>
      </c>
      <c r="S26" s="53">
        <f t="shared" si="7"/>
        <v>15.729000000000001</v>
      </c>
      <c r="T26" s="53">
        <f t="shared" si="1"/>
        <v>38.71</v>
      </c>
      <c r="U26" s="53">
        <f t="shared" si="2"/>
        <v>1.37</v>
      </c>
      <c r="V26" s="53"/>
      <c r="W26" s="53">
        <v>30</v>
      </c>
      <c r="X26" s="53"/>
      <c r="Y26" s="54">
        <v>34.804000000000002</v>
      </c>
      <c r="Z26" s="53"/>
      <c r="AA26" s="51">
        <f t="shared" si="8"/>
        <v>0.129</v>
      </c>
      <c r="AB26" s="51">
        <f t="shared" si="8"/>
        <v>15.729000000000001</v>
      </c>
      <c r="AC26" s="51">
        <f t="shared" si="5"/>
        <v>1.3492443904</v>
      </c>
      <c r="AD26" s="51">
        <f t="shared" si="6"/>
        <v>39.222964790800006</v>
      </c>
    </row>
    <row r="27" spans="1:30" x14ac:dyDescent="0.25">
      <c r="A27" s="53" t="s">
        <v>56</v>
      </c>
      <c r="B27" s="53" t="s">
        <v>17</v>
      </c>
      <c r="C27" s="4">
        <v>435</v>
      </c>
      <c r="D27" s="56" t="s">
        <v>75</v>
      </c>
      <c r="E27" s="4">
        <v>2</v>
      </c>
      <c r="F27" s="4" t="s">
        <v>112</v>
      </c>
      <c r="G27" s="50" t="s">
        <v>113</v>
      </c>
      <c r="H27" s="50">
        <v>0.13100000000000001</v>
      </c>
      <c r="I27" s="50"/>
      <c r="J27" s="50">
        <v>17.254999999999999</v>
      </c>
      <c r="K27" s="50"/>
      <c r="L27" s="50"/>
      <c r="M27" s="50"/>
      <c r="N27" s="50">
        <v>1.3660000000000001</v>
      </c>
      <c r="O27" s="50"/>
      <c r="P27" s="50">
        <v>41.082000000000001</v>
      </c>
      <c r="Q27" s="53"/>
      <c r="R27" s="53">
        <f t="shared" si="0"/>
        <v>0.13100000000000001</v>
      </c>
      <c r="S27" s="53">
        <f t="shared" si="7"/>
        <v>17.123999999999999</v>
      </c>
      <c r="T27" s="53">
        <f t="shared" si="1"/>
        <v>41.082000000000001</v>
      </c>
      <c r="U27" s="53">
        <f t="shared" si="2"/>
        <v>1.3660000000000001</v>
      </c>
      <c r="V27" s="53"/>
      <c r="W27" s="53">
        <v>30</v>
      </c>
      <c r="X27" s="53"/>
      <c r="Y27" s="54">
        <v>34.804000000000002</v>
      </c>
      <c r="Z27" s="53"/>
      <c r="AA27" s="51">
        <f t="shared" si="8"/>
        <v>0.13100000000000001</v>
      </c>
      <c r="AB27" s="51">
        <f t="shared" si="8"/>
        <v>17.123999999999999</v>
      </c>
      <c r="AC27" s="51">
        <f t="shared" si="5"/>
        <v>1.3453049907200001</v>
      </c>
      <c r="AD27" s="51">
        <f t="shared" si="6"/>
        <v>41.626397301360008</v>
      </c>
    </row>
    <row r="28" spans="1:30" x14ac:dyDescent="0.25">
      <c r="A28" s="53" t="s">
        <v>56</v>
      </c>
      <c r="B28" s="53" t="s">
        <v>17</v>
      </c>
      <c r="C28" s="4">
        <v>435</v>
      </c>
      <c r="D28" s="56" t="s">
        <v>78</v>
      </c>
      <c r="E28" s="4">
        <v>2</v>
      </c>
      <c r="F28" s="27" t="s">
        <v>114</v>
      </c>
      <c r="G28" s="50" t="s">
        <v>115</v>
      </c>
      <c r="H28" s="50">
        <v>0.13100000000000001</v>
      </c>
      <c r="I28" s="50"/>
      <c r="J28" s="50">
        <v>16.736000000000001</v>
      </c>
      <c r="K28" s="50"/>
      <c r="L28" s="50"/>
      <c r="M28" s="50"/>
      <c r="N28" s="50">
        <v>1.44</v>
      </c>
      <c r="O28" s="50"/>
      <c r="P28" s="50">
        <v>47.941000000000003</v>
      </c>
      <c r="Q28" s="53"/>
      <c r="R28" s="53">
        <f t="shared" si="0"/>
        <v>0.13100000000000001</v>
      </c>
      <c r="S28" s="53">
        <f t="shared" si="7"/>
        <v>16.605</v>
      </c>
      <c r="T28" s="53">
        <f t="shared" si="1"/>
        <v>47.941000000000003</v>
      </c>
      <c r="U28" s="53">
        <f t="shared" si="2"/>
        <v>1.44</v>
      </c>
      <c r="V28" s="53"/>
      <c r="W28" s="53">
        <v>30</v>
      </c>
      <c r="X28" s="53"/>
      <c r="Y28" s="54">
        <v>34.804000000000002</v>
      </c>
      <c r="Z28" s="53"/>
      <c r="AA28" s="51">
        <f t="shared" si="8"/>
        <v>0.13100000000000001</v>
      </c>
      <c r="AB28" s="51">
        <f t="shared" si="8"/>
        <v>16.605</v>
      </c>
      <c r="AC28" s="51">
        <f t="shared" si="5"/>
        <v>1.4181838847999999</v>
      </c>
      <c r="AD28" s="51">
        <f t="shared" si="6"/>
        <v>48.576289202680009</v>
      </c>
    </row>
    <row r="29" spans="1:30" x14ac:dyDescent="0.25">
      <c r="A29" s="53" t="s">
        <v>56</v>
      </c>
      <c r="B29" s="53" t="s">
        <v>17</v>
      </c>
      <c r="C29" s="4">
        <v>435</v>
      </c>
      <c r="D29" s="56" t="s">
        <v>81</v>
      </c>
      <c r="E29" s="4">
        <v>2</v>
      </c>
      <c r="F29" s="27" t="s">
        <v>116</v>
      </c>
      <c r="G29" s="50" t="s">
        <v>117</v>
      </c>
      <c r="H29" s="50">
        <v>0.158</v>
      </c>
      <c r="I29" s="50"/>
      <c r="J29" s="50">
        <v>21.847000000000001</v>
      </c>
      <c r="K29" s="50"/>
      <c r="L29" s="50"/>
      <c r="M29" s="50"/>
      <c r="N29" s="50">
        <v>2.0169999999999999</v>
      </c>
      <c r="O29" s="50"/>
      <c r="P29" s="50">
        <v>44.067999999999998</v>
      </c>
      <c r="Q29" s="53"/>
      <c r="R29" s="53">
        <f t="shared" si="0"/>
        <v>0.158</v>
      </c>
      <c r="S29" s="53">
        <f t="shared" si="7"/>
        <v>21.689</v>
      </c>
      <c r="T29" s="53">
        <f t="shared" si="1"/>
        <v>44.067999999999998</v>
      </c>
      <c r="U29" s="53">
        <f t="shared" si="2"/>
        <v>2.0169999999999999</v>
      </c>
      <c r="V29" s="53"/>
      <c r="W29" s="53">
        <v>30</v>
      </c>
      <c r="X29" s="53"/>
      <c r="Y29" s="54">
        <v>34.804000000000002</v>
      </c>
      <c r="Z29" s="53"/>
      <c r="AA29" s="51">
        <f t="shared" si="8"/>
        <v>0.158</v>
      </c>
      <c r="AB29" s="51">
        <f t="shared" si="8"/>
        <v>21.689</v>
      </c>
      <c r="AC29" s="51">
        <f t="shared" si="5"/>
        <v>1.9864422886399997</v>
      </c>
      <c r="AD29" s="51">
        <f t="shared" si="6"/>
        <v>44.651966220639999</v>
      </c>
    </row>
    <row r="30" spans="1:30" x14ac:dyDescent="0.25">
      <c r="A30" s="53" t="s">
        <v>56</v>
      </c>
      <c r="B30" s="53" t="s">
        <v>17</v>
      </c>
      <c r="C30" s="4">
        <v>435</v>
      </c>
      <c r="D30" s="56" t="s">
        <v>84</v>
      </c>
      <c r="E30" s="4">
        <v>2</v>
      </c>
      <c r="F30" s="4" t="s">
        <v>118</v>
      </c>
      <c r="G30" s="50" t="s">
        <v>119</v>
      </c>
      <c r="H30" s="50">
        <v>0.14000000000000001</v>
      </c>
      <c r="I30" s="50"/>
      <c r="J30" s="50">
        <v>22.004000000000001</v>
      </c>
      <c r="K30" s="50"/>
      <c r="L30" s="50"/>
      <c r="M30" s="50"/>
      <c r="N30" s="50">
        <v>1.984</v>
      </c>
      <c r="O30" s="50"/>
      <c r="P30" s="50">
        <v>47.267000000000003</v>
      </c>
      <c r="Q30" s="53"/>
      <c r="R30" s="53">
        <f t="shared" si="0"/>
        <v>0.14000000000000001</v>
      </c>
      <c r="S30" s="53">
        <f t="shared" si="7"/>
        <v>21.864000000000001</v>
      </c>
      <c r="T30" s="53">
        <f t="shared" si="1"/>
        <v>47.267000000000003</v>
      </c>
      <c r="U30" s="53">
        <f t="shared" si="2"/>
        <v>1.984</v>
      </c>
      <c r="V30" s="53"/>
      <c r="W30" s="53">
        <v>30</v>
      </c>
      <c r="X30" s="53"/>
      <c r="Y30" s="54">
        <v>34.804000000000002</v>
      </c>
      <c r="Z30" s="53"/>
      <c r="AA30" s="51">
        <f t="shared" si="8"/>
        <v>0.14000000000000001</v>
      </c>
      <c r="AB30" s="51">
        <f t="shared" si="8"/>
        <v>21.864000000000001</v>
      </c>
      <c r="AC30" s="51">
        <f t="shared" si="5"/>
        <v>1.9539422412799998</v>
      </c>
      <c r="AD30" s="51">
        <f t="shared" si="6"/>
        <v>47.893357705160007</v>
      </c>
    </row>
    <row r="31" spans="1:30" x14ac:dyDescent="0.25">
      <c r="A31" s="53" t="s">
        <v>56</v>
      </c>
      <c r="B31" s="53" t="s">
        <v>17</v>
      </c>
      <c r="C31" s="4">
        <v>435</v>
      </c>
      <c r="D31" s="56" t="s">
        <v>87</v>
      </c>
      <c r="E31" s="4">
        <v>2</v>
      </c>
      <c r="F31" s="4" t="s">
        <v>120</v>
      </c>
      <c r="G31" s="50" t="s">
        <v>121</v>
      </c>
      <c r="H31" s="50">
        <v>0.124</v>
      </c>
      <c r="I31" s="50"/>
      <c r="J31" s="50">
        <v>19.379000000000001</v>
      </c>
      <c r="K31" s="50"/>
      <c r="L31" s="50"/>
      <c r="M31" s="50"/>
      <c r="N31" s="50">
        <v>1.7050000000000001</v>
      </c>
      <c r="O31" s="50"/>
      <c r="P31" s="50">
        <v>38.25</v>
      </c>
      <c r="Q31" s="53"/>
      <c r="R31" s="53">
        <f t="shared" si="0"/>
        <v>0.124</v>
      </c>
      <c r="S31" s="53">
        <f t="shared" si="7"/>
        <v>19.255000000000003</v>
      </c>
      <c r="T31" s="53">
        <f t="shared" si="1"/>
        <v>38.25</v>
      </c>
      <c r="U31" s="53">
        <f t="shared" si="2"/>
        <v>1.7050000000000001</v>
      </c>
      <c r="V31" s="53"/>
      <c r="W31" s="53">
        <v>30</v>
      </c>
      <c r="X31" s="53"/>
      <c r="Y31" s="54">
        <v>34.804000000000002</v>
      </c>
      <c r="Z31" s="53"/>
      <c r="AA31" s="51">
        <f t="shared" si="8"/>
        <v>0.124</v>
      </c>
      <c r="AB31" s="51">
        <f t="shared" si="8"/>
        <v>19.255000000000003</v>
      </c>
      <c r="AC31" s="51">
        <f t="shared" si="5"/>
        <v>1.6791691136</v>
      </c>
      <c r="AD31" s="51">
        <f t="shared" si="6"/>
        <v>38.756869110000004</v>
      </c>
    </row>
    <row r="32" spans="1:30" x14ac:dyDescent="0.25">
      <c r="A32" s="53" t="s">
        <v>56</v>
      </c>
      <c r="B32" s="53" t="s">
        <v>17</v>
      </c>
      <c r="C32" s="4">
        <v>435</v>
      </c>
      <c r="D32" s="56" t="s">
        <v>90</v>
      </c>
      <c r="E32" s="4">
        <v>2</v>
      </c>
      <c r="F32" s="4" t="s">
        <v>122</v>
      </c>
      <c r="G32" s="50" t="s">
        <v>123</v>
      </c>
      <c r="H32" s="50">
        <v>0.19900000000000001</v>
      </c>
      <c r="I32" s="50"/>
      <c r="J32" s="50">
        <v>22.050999999999998</v>
      </c>
      <c r="K32" s="50"/>
      <c r="L32" s="50"/>
      <c r="M32" s="50"/>
      <c r="N32" s="50">
        <v>2.2280000000000002</v>
      </c>
      <c r="O32" s="50"/>
      <c r="P32" s="50">
        <v>51.232999999999997</v>
      </c>
      <c r="Q32" s="53"/>
      <c r="R32" s="53">
        <f t="shared" si="0"/>
        <v>0.19900000000000001</v>
      </c>
      <c r="S32" s="53">
        <f t="shared" si="7"/>
        <v>21.851999999999997</v>
      </c>
      <c r="T32" s="53">
        <f t="shared" si="1"/>
        <v>51.232999999999997</v>
      </c>
      <c r="U32" s="53">
        <f t="shared" si="2"/>
        <v>2.2280000000000002</v>
      </c>
      <c r="V32" s="53"/>
      <c r="W32" s="53">
        <v>30</v>
      </c>
      <c r="X32" s="53"/>
      <c r="Y32" s="54">
        <v>34.804000000000002</v>
      </c>
      <c r="Z32" s="53"/>
      <c r="AA32" s="51">
        <f t="shared" si="8"/>
        <v>0.19900000000000001</v>
      </c>
      <c r="AB32" s="51">
        <f t="shared" si="8"/>
        <v>21.851999999999997</v>
      </c>
      <c r="AC32" s="51">
        <f t="shared" si="5"/>
        <v>2.1942456217599999</v>
      </c>
      <c r="AD32" s="51">
        <f t="shared" si="6"/>
        <v>51.911913074840001</v>
      </c>
    </row>
    <row r="33" spans="1:30" x14ac:dyDescent="0.25">
      <c r="A33" s="53" t="s">
        <v>56</v>
      </c>
      <c r="B33" s="53" t="s">
        <v>17</v>
      </c>
      <c r="C33" s="4">
        <v>435</v>
      </c>
      <c r="D33" s="56" t="s">
        <v>93</v>
      </c>
      <c r="E33" s="4">
        <v>2</v>
      </c>
      <c r="F33" s="4" t="s">
        <v>124</v>
      </c>
      <c r="G33" s="50" t="s">
        <v>125</v>
      </c>
      <c r="H33" s="50">
        <v>0.14699999999999999</v>
      </c>
      <c r="I33" s="50"/>
      <c r="J33" s="50">
        <v>20.779</v>
      </c>
      <c r="K33" s="50"/>
      <c r="L33" s="50"/>
      <c r="M33" s="50"/>
      <c r="N33" s="50">
        <v>1.7629999999999999</v>
      </c>
      <c r="O33" s="50"/>
      <c r="P33" s="50">
        <v>48.351999999999997</v>
      </c>
      <c r="Q33" s="53"/>
      <c r="R33" s="53">
        <f t="shared" si="0"/>
        <v>0.14699999999999999</v>
      </c>
      <c r="S33" s="53">
        <f t="shared" si="7"/>
        <v>20.632000000000001</v>
      </c>
      <c r="T33" s="53">
        <f t="shared" si="1"/>
        <v>48.351999999999997</v>
      </c>
      <c r="U33" s="53">
        <f t="shared" si="2"/>
        <v>1.7629999999999999</v>
      </c>
      <c r="V33" s="53"/>
      <c r="W33" s="53">
        <v>30</v>
      </c>
      <c r="X33" s="53"/>
      <c r="Y33" s="54">
        <v>34.804000000000002</v>
      </c>
      <c r="Z33" s="53"/>
      <c r="AA33" s="51">
        <f t="shared" si="8"/>
        <v>0.14699999999999999</v>
      </c>
      <c r="AB33" s="51">
        <f t="shared" si="8"/>
        <v>20.632000000000001</v>
      </c>
      <c r="AC33" s="51">
        <f t="shared" si="5"/>
        <v>1.7362904089599998</v>
      </c>
      <c r="AD33" s="51">
        <f t="shared" si="6"/>
        <v>48.99273556096</v>
      </c>
    </row>
    <row r="34" spans="1:30" x14ac:dyDescent="0.25">
      <c r="A34" s="53" t="s">
        <v>56</v>
      </c>
      <c r="B34" s="53" t="s">
        <v>17</v>
      </c>
      <c r="C34" s="4">
        <v>435</v>
      </c>
      <c r="D34" s="56" t="s">
        <v>18</v>
      </c>
      <c r="E34" s="4">
        <v>4</v>
      </c>
      <c r="F34" s="1" t="s">
        <v>126</v>
      </c>
      <c r="G34" s="50" t="s">
        <v>97</v>
      </c>
      <c r="H34" s="50">
        <v>7.5999999999999998E-2</v>
      </c>
      <c r="I34" s="50"/>
      <c r="J34" s="50">
        <v>15.913</v>
      </c>
      <c r="K34" s="50"/>
      <c r="L34" s="50"/>
      <c r="M34" s="50"/>
      <c r="N34" s="50">
        <v>0.82899999999999996</v>
      </c>
      <c r="O34" s="50"/>
      <c r="P34" s="50">
        <v>75.084000000000003</v>
      </c>
      <c r="Q34" s="53"/>
      <c r="R34" s="53">
        <f t="shared" si="0"/>
        <v>7.5999999999999998E-2</v>
      </c>
      <c r="S34" s="53">
        <f t="shared" si="7"/>
        <v>15.837</v>
      </c>
      <c r="T34" s="53">
        <f t="shared" si="1"/>
        <v>75.084000000000003</v>
      </c>
      <c r="U34" s="53">
        <f t="shared" si="2"/>
        <v>0.82899999999999996</v>
      </c>
      <c r="V34" s="53"/>
      <c r="W34" s="53">
        <v>30</v>
      </c>
      <c r="X34" s="53"/>
      <c r="Y34" s="54">
        <v>34.804000000000002</v>
      </c>
      <c r="Z34" s="53"/>
      <c r="AA34" s="51">
        <f t="shared" si="8"/>
        <v>7.5999999999999998E-2</v>
      </c>
      <c r="AB34" s="51">
        <f t="shared" si="8"/>
        <v>15.837</v>
      </c>
      <c r="AC34" s="51">
        <f t="shared" si="5"/>
        <v>0.81644058367999994</v>
      </c>
      <c r="AD34" s="51">
        <f t="shared" si="6"/>
        <v>76.078974124320013</v>
      </c>
    </row>
    <row r="35" spans="1:30" x14ac:dyDescent="0.25">
      <c r="A35" s="53" t="s">
        <v>56</v>
      </c>
      <c r="B35" s="53" t="s">
        <v>17</v>
      </c>
      <c r="C35" s="4">
        <v>435</v>
      </c>
      <c r="D35" s="56" t="s">
        <v>23</v>
      </c>
      <c r="E35" s="4">
        <v>4</v>
      </c>
      <c r="F35" s="4" t="s">
        <v>127</v>
      </c>
      <c r="G35" s="50" t="s">
        <v>99</v>
      </c>
      <c r="H35" s="50">
        <v>7.6999999999999999E-2</v>
      </c>
      <c r="I35" s="50"/>
      <c r="J35" s="50">
        <v>13.885999999999999</v>
      </c>
      <c r="K35" s="50"/>
      <c r="L35" s="50"/>
      <c r="M35" s="50"/>
      <c r="N35" s="50">
        <v>0.83499999999999996</v>
      </c>
      <c r="O35" s="50"/>
      <c r="P35" s="50">
        <v>51.125999999999998</v>
      </c>
      <c r="Q35" s="53"/>
      <c r="R35" s="53">
        <f t="shared" si="0"/>
        <v>7.6999999999999999E-2</v>
      </c>
      <c r="S35" s="53">
        <f t="shared" si="7"/>
        <v>13.808999999999999</v>
      </c>
      <c r="T35" s="53">
        <f t="shared" si="1"/>
        <v>51.125999999999998</v>
      </c>
      <c r="U35" s="53">
        <f t="shared" si="2"/>
        <v>0.83499999999999996</v>
      </c>
      <c r="V35" s="53"/>
      <c r="W35" s="53">
        <v>30</v>
      </c>
      <c r="X35" s="53"/>
      <c r="Y35" s="54">
        <v>34.804000000000002</v>
      </c>
      <c r="Z35" s="53"/>
      <c r="AA35" s="51">
        <f t="shared" si="8"/>
        <v>7.6999999999999999E-2</v>
      </c>
      <c r="AB35" s="51">
        <f t="shared" si="8"/>
        <v>13.808999999999999</v>
      </c>
      <c r="AC35" s="51">
        <f t="shared" si="5"/>
        <v>0.8223496831999999</v>
      </c>
      <c r="AD35" s="51">
        <f t="shared" si="6"/>
        <v>51.803495166480005</v>
      </c>
    </row>
    <row r="36" spans="1:30" x14ac:dyDescent="0.25">
      <c r="A36" s="53" t="s">
        <v>56</v>
      </c>
      <c r="B36" s="53" t="s">
        <v>17</v>
      </c>
      <c r="C36" s="4">
        <v>435</v>
      </c>
      <c r="D36" s="56" t="s">
        <v>27</v>
      </c>
      <c r="E36" s="4">
        <v>4</v>
      </c>
      <c r="F36" s="4" t="s">
        <v>128</v>
      </c>
      <c r="G36" s="50" t="s">
        <v>101</v>
      </c>
      <c r="H36" s="50">
        <v>9.1999999999999998E-2</v>
      </c>
      <c r="I36" s="50"/>
      <c r="J36" s="50">
        <v>13.238</v>
      </c>
      <c r="K36" s="50"/>
      <c r="L36" s="50"/>
      <c r="M36" s="50"/>
      <c r="N36" s="50">
        <v>0.88600000000000001</v>
      </c>
      <c r="O36" s="50"/>
      <c r="P36" s="50">
        <v>78.734999999999999</v>
      </c>
      <c r="Q36" s="53"/>
      <c r="R36" s="53">
        <f t="shared" si="0"/>
        <v>9.1999999999999998E-2</v>
      </c>
      <c r="S36" s="53">
        <f t="shared" si="7"/>
        <v>13.145999999999999</v>
      </c>
      <c r="T36" s="53">
        <f t="shared" si="1"/>
        <v>78.734999999999999</v>
      </c>
      <c r="U36" s="53">
        <f t="shared" si="2"/>
        <v>0.88600000000000001</v>
      </c>
      <c r="V36" s="53"/>
      <c r="W36" s="53">
        <v>30</v>
      </c>
      <c r="X36" s="53"/>
      <c r="Y36" s="54">
        <v>34.804000000000002</v>
      </c>
      <c r="Z36" s="53"/>
      <c r="AA36" s="51">
        <f t="shared" ref="AA36:AB48" si="9">R36</f>
        <v>9.1999999999999998E-2</v>
      </c>
      <c r="AB36" s="51">
        <f t="shared" si="9"/>
        <v>13.145999999999999</v>
      </c>
      <c r="AC36" s="51">
        <f t="shared" si="5"/>
        <v>0.8725770291199999</v>
      </c>
      <c r="AD36" s="51">
        <f t="shared" si="6"/>
        <v>79.778355277800003</v>
      </c>
    </row>
    <row r="37" spans="1:30" x14ac:dyDescent="0.25">
      <c r="A37" s="53" t="s">
        <v>56</v>
      </c>
      <c r="B37" s="53" t="s">
        <v>17</v>
      </c>
      <c r="C37" s="4">
        <v>435</v>
      </c>
      <c r="D37" s="56" t="s">
        <v>28</v>
      </c>
      <c r="E37" s="4">
        <v>4</v>
      </c>
      <c r="F37" s="4" t="s">
        <v>129</v>
      </c>
      <c r="G37" s="50" t="s">
        <v>103</v>
      </c>
      <c r="H37" s="50">
        <v>9.6000000000000002E-2</v>
      </c>
      <c r="I37" s="50"/>
      <c r="J37" s="50">
        <v>13.101000000000001</v>
      </c>
      <c r="K37" s="50"/>
      <c r="L37" s="50"/>
      <c r="M37" s="50"/>
      <c r="N37" s="50">
        <v>0.70299999999999996</v>
      </c>
      <c r="O37" s="50"/>
      <c r="P37" s="50">
        <v>53.99</v>
      </c>
      <c r="Q37" s="53"/>
      <c r="R37" s="53">
        <f t="shared" si="0"/>
        <v>9.6000000000000002E-2</v>
      </c>
      <c r="S37" s="53">
        <f t="shared" si="7"/>
        <v>13.005000000000001</v>
      </c>
      <c r="T37" s="53">
        <f t="shared" si="1"/>
        <v>53.99</v>
      </c>
      <c r="U37" s="53">
        <f t="shared" si="2"/>
        <v>0.70299999999999996</v>
      </c>
      <c r="V37" s="53"/>
      <c r="W37" s="53">
        <v>30</v>
      </c>
      <c r="X37" s="53"/>
      <c r="Y37" s="54">
        <v>34.804000000000002</v>
      </c>
      <c r="Z37" s="53"/>
      <c r="AA37" s="51">
        <f t="shared" si="9"/>
        <v>9.6000000000000002E-2</v>
      </c>
      <c r="AB37" s="51">
        <f t="shared" si="9"/>
        <v>13.005000000000001</v>
      </c>
      <c r="AC37" s="51">
        <f t="shared" si="5"/>
        <v>0.69234949375999988</v>
      </c>
      <c r="AD37" s="51">
        <f t="shared" si="6"/>
        <v>54.705447405200005</v>
      </c>
    </row>
    <row r="38" spans="1:30" x14ac:dyDescent="0.25">
      <c r="A38" s="53" t="s">
        <v>56</v>
      </c>
      <c r="B38" s="53" t="s">
        <v>17</v>
      </c>
      <c r="C38" s="4">
        <v>435</v>
      </c>
      <c r="D38" s="56" t="s">
        <v>29</v>
      </c>
      <c r="E38" s="4">
        <v>4</v>
      </c>
      <c r="F38" s="4" t="s">
        <v>130</v>
      </c>
      <c r="G38" s="50" t="s">
        <v>105</v>
      </c>
      <c r="H38" s="50">
        <v>7.6999999999999999E-2</v>
      </c>
      <c r="I38" s="50"/>
      <c r="J38" s="50">
        <v>15.776</v>
      </c>
      <c r="K38" s="50"/>
      <c r="L38" s="50"/>
      <c r="M38" s="50"/>
      <c r="N38" s="50">
        <v>0.82599999999999996</v>
      </c>
      <c r="O38" s="50"/>
      <c r="P38" s="50">
        <v>58.527999999999999</v>
      </c>
      <c r="Q38" s="53"/>
      <c r="R38" s="53">
        <f t="shared" si="0"/>
        <v>7.6999999999999999E-2</v>
      </c>
      <c r="S38" s="53">
        <f t="shared" si="7"/>
        <v>15.699</v>
      </c>
      <c r="T38" s="53">
        <f t="shared" si="1"/>
        <v>58.527999999999999</v>
      </c>
      <c r="U38" s="53">
        <f t="shared" si="2"/>
        <v>0.82599999999999996</v>
      </c>
      <c r="V38" s="53"/>
      <c r="W38" s="53">
        <v>30</v>
      </c>
      <c r="X38" s="53"/>
      <c r="Y38" s="54">
        <v>34.804000000000002</v>
      </c>
      <c r="Z38" s="53"/>
      <c r="AA38" s="51">
        <f t="shared" si="9"/>
        <v>7.6999999999999999E-2</v>
      </c>
      <c r="AB38" s="51">
        <f t="shared" si="9"/>
        <v>15.699</v>
      </c>
      <c r="AC38" s="51">
        <f t="shared" si="5"/>
        <v>0.81348603391999985</v>
      </c>
      <c r="AD38" s="51">
        <f t="shared" si="6"/>
        <v>59.303582621440007</v>
      </c>
    </row>
    <row r="39" spans="1:30" x14ac:dyDescent="0.25">
      <c r="A39" s="53" t="s">
        <v>56</v>
      </c>
      <c r="B39" s="53" t="s">
        <v>17</v>
      </c>
      <c r="C39" s="4">
        <v>435</v>
      </c>
      <c r="D39" s="56" t="s">
        <v>30</v>
      </c>
      <c r="E39" s="4">
        <v>4</v>
      </c>
      <c r="F39" s="4" t="s">
        <v>131</v>
      </c>
      <c r="G39" s="50" t="s">
        <v>107</v>
      </c>
      <c r="H39" s="50">
        <v>8.7999999999999995E-2</v>
      </c>
      <c r="I39" s="50"/>
      <c r="J39" s="50">
        <v>14.32</v>
      </c>
      <c r="K39" s="50"/>
      <c r="L39" s="50"/>
      <c r="M39" s="50"/>
      <c r="N39" s="50">
        <v>1</v>
      </c>
      <c r="O39" s="50"/>
      <c r="P39" s="50">
        <v>56.558999999999997</v>
      </c>
      <c r="Q39" s="53"/>
      <c r="R39" s="53">
        <f t="shared" si="0"/>
        <v>8.7999999999999995E-2</v>
      </c>
      <c r="S39" s="53">
        <f t="shared" si="7"/>
        <v>14.232000000000001</v>
      </c>
      <c r="T39" s="53">
        <f t="shared" si="1"/>
        <v>56.558999999999997</v>
      </c>
      <c r="U39" s="53">
        <f t="shared" si="2"/>
        <v>1</v>
      </c>
      <c r="V39" s="53"/>
      <c r="W39" s="53">
        <v>30</v>
      </c>
      <c r="X39" s="53"/>
      <c r="Y39" s="54">
        <v>34.804000000000002</v>
      </c>
      <c r="Z39" s="53"/>
      <c r="AA39" s="51">
        <f t="shared" si="9"/>
        <v>8.7999999999999995E-2</v>
      </c>
      <c r="AB39" s="51">
        <f t="shared" si="9"/>
        <v>14.232000000000001</v>
      </c>
      <c r="AC39" s="51">
        <f t="shared" si="5"/>
        <v>0.98484991999999993</v>
      </c>
      <c r="AD39" s="51">
        <f t="shared" si="6"/>
        <v>57.308490457320005</v>
      </c>
    </row>
    <row r="40" spans="1:30" x14ac:dyDescent="0.25">
      <c r="A40" s="53" t="s">
        <v>56</v>
      </c>
      <c r="B40" s="53" t="s">
        <v>17</v>
      </c>
      <c r="C40" s="4">
        <v>435</v>
      </c>
      <c r="D40" s="56" t="s">
        <v>69</v>
      </c>
      <c r="E40" s="4">
        <v>4</v>
      </c>
      <c r="F40" s="4" t="s">
        <v>132</v>
      </c>
      <c r="G40" s="50" t="s">
        <v>109</v>
      </c>
      <c r="H40" s="50">
        <v>7.5999999999999998E-2</v>
      </c>
      <c r="I40" s="50"/>
      <c r="J40" s="50">
        <v>13.672000000000001</v>
      </c>
      <c r="K40" s="50"/>
      <c r="L40" s="50"/>
      <c r="M40" s="50"/>
      <c r="N40" s="50">
        <v>0.92900000000000005</v>
      </c>
      <c r="O40" s="50"/>
      <c r="P40" s="50">
        <v>55.683999999999997</v>
      </c>
      <c r="Q40" s="53"/>
      <c r="R40" s="53">
        <f t="shared" si="0"/>
        <v>7.5999999999999998E-2</v>
      </c>
      <c r="S40" s="53">
        <f t="shared" si="7"/>
        <v>13.596</v>
      </c>
      <c r="T40" s="53">
        <f t="shared" si="1"/>
        <v>55.683999999999997</v>
      </c>
      <c r="U40" s="53">
        <f t="shared" si="2"/>
        <v>0.92900000000000005</v>
      </c>
      <c r="V40" s="53"/>
      <c r="W40" s="53">
        <v>30</v>
      </c>
      <c r="X40" s="53"/>
      <c r="Y40" s="54">
        <v>34.804000000000002</v>
      </c>
      <c r="Z40" s="53"/>
      <c r="AA40" s="51">
        <f t="shared" si="9"/>
        <v>7.5999999999999998E-2</v>
      </c>
      <c r="AB40" s="51">
        <f t="shared" si="9"/>
        <v>13.596</v>
      </c>
      <c r="AC40" s="51">
        <f t="shared" si="5"/>
        <v>0.91492557567999999</v>
      </c>
      <c r="AD40" s="51">
        <f t="shared" si="6"/>
        <v>56.421895412320005</v>
      </c>
    </row>
    <row r="41" spans="1:30" x14ac:dyDescent="0.25">
      <c r="A41" s="53" t="s">
        <v>56</v>
      </c>
      <c r="B41" s="53" t="s">
        <v>17</v>
      </c>
      <c r="C41" s="4">
        <v>435</v>
      </c>
      <c r="D41" s="56" t="s">
        <v>72</v>
      </c>
      <c r="E41" s="4">
        <v>4</v>
      </c>
      <c r="F41" s="4" t="s">
        <v>133</v>
      </c>
      <c r="G41" s="50" t="s">
        <v>111</v>
      </c>
      <c r="H41" s="50">
        <v>9.1999999999999998E-2</v>
      </c>
      <c r="I41" s="50"/>
      <c r="J41" s="50">
        <v>13.568</v>
      </c>
      <c r="K41" s="50"/>
      <c r="L41" s="50"/>
      <c r="M41" s="50"/>
      <c r="N41" s="50">
        <v>0.91600000000000004</v>
      </c>
      <c r="O41" s="50"/>
      <c r="P41" s="50">
        <v>51.81</v>
      </c>
      <c r="Q41" s="53"/>
      <c r="R41" s="53">
        <f t="shared" si="0"/>
        <v>9.1999999999999998E-2</v>
      </c>
      <c r="S41" s="53">
        <f t="shared" si="7"/>
        <v>13.475999999999999</v>
      </c>
      <c r="T41" s="53">
        <f t="shared" si="1"/>
        <v>51.81</v>
      </c>
      <c r="U41" s="53">
        <f t="shared" si="2"/>
        <v>0.91600000000000004</v>
      </c>
      <c r="V41" s="53"/>
      <c r="W41" s="53">
        <v>30</v>
      </c>
      <c r="X41" s="53"/>
      <c r="Y41" s="54">
        <v>34.804000000000002</v>
      </c>
      <c r="Z41" s="53"/>
      <c r="AA41" s="51">
        <f t="shared" si="9"/>
        <v>9.1999999999999998E-2</v>
      </c>
      <c r="AB41" s="51">
        <f t="shared" si="9"/>
        <v>13.475999999999999</v>
      </c>
      <c r="AC41" s="51">
        <f t="shared" si="5"/>
        <v>0.90212252671999993</v>
      </c>
      <c r="AD41" s="51">
        <f t="shared" si="6"/>
        <v>52.496559178800005</v>
      </c>
    </row>
    <row r="42" spans="1:30" x14ac:dyDescent="0.25">
      <c r="A42" s="53" t="s">
        <v>56</v>
      </c>
      <c r="B42" s="53" t="s">
        <v>17</v>
      </c>
      <c r="C42" s="4">
        <v>435</v>
      </c>
      <c r="D42" s="56" t="s">
        <v>75</v>
      </c>
      <c r="E42" s="4">
        <v>4</v>
      </c>
      <c r="F42" s="4" t="s">
        <v>134</v>
      </c>
      <c r="G42" s="50" t="s">
        <v>113</v>
      </c>
      <c r="H42" s="50">
        <v>0.161</v>
      </c>
      <c r="I42" s="50"/>
      <c r="J42" s="50">
        <v>13.957000000000001</v>
      </c>
      <c r="K42" s="50"/>
      <c r="L42" s="50"/>
      <c r="M42" s="50"/>
      <c r="N42" s="50">
        <v>0.76200000000000001</v>
      </c>
      <c r="O42" s="50"/>
      <c r="P42" s="50">
        <v>54.531999999999996</v>
      </c>
      <c r="Q42" s="53"/>
      <c r="R42" s="53">
        <f t="shared" si="0"/>
        <v>0.161</v>
      </c>
      <c r="S42" s="53">
        <f t="shared" si="7"/>
        <v>13.796000000000001</v>
      </c>
      <c r="T42" s="53">
        <f t="shared" si="1"/>
        <v>54.531999999999996</v>
      </c>
      <c r="U42" s="53">
        <f t="shared" si="2"/>
        <v>0.76200000000000001</v>
      </c>
      <c r="V42" s="53"/>
      <c r="W42" s="53">
        <v>30</v>
      </c>
      <c r="X42" s="53"/>
      <c r="Y42" s="54">
        <v>34.804000000000002</v>
      </c>
      <c r="Z42" s="53"/>
      <c r="AA42" s="51">
        <f t="shared" si="9"/>
        <v>0.161</v>
      </c>
      <c r="AB42" s="51">
        <f t="shared" si="9"/>
        <v>13.796000000000001</v>
      </c>
      <c r="AC42" s="51">
        <f t="shared" si="5"/>
        <v>0.75045563904000001</v>
      </c>
      <c r="AD42" s="51">
        <f t="shared" si="6"/>
        <v>55.254629707360003</v>
      </c>
    </row>
    <row r="43" spans="1:30" x14ac:dyDescent="0.25">
      <c r="A43" s="53" t="s">
        <v>56</v>
      </c>
      <c r="B43" s="53" t="s">
        <v>17</v>
      </c>
      <c r="C43" s="4">
        <v>435</v>
      </c>
      <c r="D43" s="56" t="s">
        <v>78</v>
      </c>
      <c r="E43" s="4">
        <v>4</v>
      </c>
      <c r="F43" s="27" t="s">
        <v>135</v>
      </c>
      <c r="G43" s="50" t="s">
        <v>115</v>
      </c>
      <c r="H43" s="50">
        <v>0.114</v>
      </c>
      <c r="I43" s="50"/>
      <c r="J43" s="50">
        <v>16.350999999999999</v>
      </c>
      <c r="K43" s="50"/>
      <c r="L43" s="50"/>
      <c r="M43" s="50"/>
      <c r="N43" s="50">
        <v>1.157</v>
      </c>
      <c r="O43" s="50"/>
      <c r="P43" s="50">
        <v>66.316000000000003</v>
      </c>
      <c r="Q43" s="53"/>
      <c r="R43" s="53">
        <f t="shared" si="0"/>
        <v>0.114</v>
      </c>
      <c r="S43" s="53">
        <f t="shared" si="7"/>
        <v>16.236999999999998</v>
      </c>
      <c r="T43" s="53">
        <f t="shared" si="1"/>
        <v>66.316000000000003</v>
      </c>
      <c r="U43" s="53">
        <f t="shared" si="2"/>
        <v>1.157</v>
      </c>
      <c r="V43" s="53"/>
      <c r="W43" s="53">
        <v>30</v>
      </c>
      <c r="X43" s="53"/>
      <c r="Y43" s="54">
        <v>34.804000000000002</v>
      </c>
      <c r="Z43" s="53"/>
      <c r="AA43" s="51">
        <f t="shared" si="9"/>
        <v>0.114</v>
      </c>
      <c r="AB43" s="51">
        <f t="shared" si="9"/>
        <v>16.236999999999998</v>
      </c>
      <c r="AC43" s="51">
        <f t="shared" si="5"/>
        <v>1.1394713574399999</v>
      </c>
      <c r="AD43" s="51">
        <f t="shared" si="6"/>
        <v>67.194785147680008</v>
      </c>
    </row>
    <row r="44" spans="1:30" x14ac:dyDescent="0.25">
      <c r="A44" s="53" t="s">
        <v>56</v>
      </c>
      <c r="B44" s="53" t="s">
        <v>17</v>
      </c>
      <c r="C44" s="4">
        <v>435</v>
      </c>
      <c r="D44" s="56" t="s">
        <v>81</v>
      </c>
      <c r="E44" s="4">
        <v>4</v>
      </c>
      <c r="F44" s="27" t="s">
        <v>136</v>
      </c>
      <c r="G44" s="50" t="s">
        <v>117</v>
      </c>
      <c r="H44" s="50">
        <v>0.111</v>
      </c>
      <c r="I44" s="50"/>
      <c r="J44" s="50">
        <v>19.952999999999999</v>
      </c>
      <c r="K44" s="50"/>
      <c r="L44" s="50"/>
      <c r="M44" s="50"/>
      <c r="N44" s="50">
        <v>1.2589999999999999</v>
      </c>
      <c r="O44" s="50"/>
      <c r="P44" s="50">
        <v>60.378</v>
      </c>
      <c r="Q44" s="53"/>
      <c r="R44" s="53">
        <f t="shared" si="0"/>
        <v>0.111</v>
      </c>
      <c r="S44" s="53">
        <f t="shared" si="7"/>
        <v>19.841999999999999</v>
      </c>
      <c r="T44" s="53">
        <f t="shared" si="1"/>
        <v>60.378</v>
      </c>
      <c r="U44" s="53">
        <f t="shared" si="2"/>
        <v>1.2589999999999999</v>
      </c>
      <c r="V44" s="53"/>
      <c r="W44" s="53">
        <v>30</v>
      </c>
      <c r="X44" s="53"/>
      <c r="Y44" s="54">
        <v>34.804000000000002</v>
      </c>
      <c r="Z44" s="53"/>
      <c r="AA44" s="51">
        <f t="shared" si="9"/>
        <v>0.111</v>
      </c>
      <c r="AB44" s="51">
        <f t="shared" si="9"/>
        <v>19.841999999999999</v>
      </c>
      <c r="AC44" s="51">
        <f t="shared" si="5"/>
        <v>1.2399260492799997</v>
      </c>
      <c r="AD44" s="51">
        <f t="shared" si="6"/>
        <v>61.178097859440008</v>
      </c>
    </row>
    <row r="45" spans="1:30" x14ac:dyDescent="0.25">
      <c r="A45" s="53" t="s">
        <v>56</v>
      </c>
      <c r="B45" s="53" t="s">
        <v>17</v>
      </c>
      <c r="C45" s="4">
        <v>435</v>
      </c>
      <c r="D45" s="56" t="s">
        <v>84</v>
      </c>
      <c r="E45" s="4">
        <v>4</v>
      </c>
      <c r="F45" s="4" t="s">
        <v>137</v>
      </c>
      <c r="G45" s="50" t="s">
        <v>119</v>
      </c>
      <c r="H45" s="50">
        <v>8.8999999999999996E-2</v>
      </c>
      <c r="I45" s="50"/>
      <c r="J45" s="50">
        <v>21.568999999999999</v>
      </c>
      <c r="K45" s="50"/>
      <c r="L45" s="50"/>
      <c r="M45" s="50"/>
      <c r="N45" s="50">
        <v>1.3979999999999999</v>
      </c>
      <c r="O45" s="50"/>
      <c r="P45" s="50">
        <v>64.081000000000003</v>
      </c>
      <c r="Q45" s="53"/>
      <c r="R45" s="53">
        <f t="shared" si="0"/>
        <v>8.8999999999999996E-2</v>
      </c>
      <c r="S45" s="53">
        <f t="shared" si="7"/>
        <v>21.48</v>
      </c>
      <c r="T45" s="53">
        <f t="shared" si="1"/>
        <v>64.081000000000003</v>
      </c>
      <c r="U45" s="53">
        <f t="shared" si="2"/>
        <v>1.3979999999999999</v>
      </c>
      <c r="V45" s="53"/>
      <c r="W45" s="53">
        <v>30</v>
      </c>
      <c r="X45" s="53"/>
      <c r="Y45" s="54">
        <v>34.804000000000002</v>
      </c>
      <c r="Z45" s="53"/>
      <c r="AA45" s="51">
        <f t="shared" si="9"/>
        <v>8.8999999999999996E-2</v>
      </c>
      <c r="AB45" s="51">
        <f t="shared" si="9"/>
        <v>21.48</v>
      </c>
      <c r="AC45" s="51">
        <f t="shared" si="5"/>
        <v>1.3768201881599997</v>
      </c>
      <c r="AD45" s="51">
        <f t="shared" si="6"/>
        <v>64.930168089880013</v>
      </c>
    </row>
    <row r="46" spans="1:30" x14ac:dyDescent="0.25">
      <c r="A46" s="53" t="s">
        <v>56</v>
      </c>
      <c r="B46" s="53" t="s">
        <v>17</v>
      </c>
      <c r="C46" s="4">
        <v>435</v>
      </c>
      <c r="D46" s="56" t="s">
        <v>87</v>
      </c>
      <c r="E46" s="4">
        <v>4</v>
      </c>
      <c r="F46" s="4" t="s">
        <v>138</v>
      </c>
      <c r="G46" s="50" t="s">
        <v>121</v>
      </c>
      <c r="H46" s="50">
        <v>0.111</v>
      </c>
      <c r="I46" s="50"/>
      <c r="J46" s="50">
        <v>18.728000000000002</v>
      </c>
      <c r="K46" s="50"/>
      <c r="L46" s="50"/>
      <c r="M46" s="50"/>
      <c r="N46" s="50">
        <v>1.373</v>
      </c>
      <c r="O46" s="50"/>
      <c r="P46" s="50">
        <v>52.976999999999997</v>
      </c>
      <c r="Q46" s="53"/>
      <c r="R46" s="53">
        <f t="shared" si="0"/>
        <v>0.111</v>
      </c>
      <c r="S46" s="53">
        <f t="shared" si="7"/>
        <v>18.617000000000001</v>
      </c>
      <c r="T46" s="53">
        <f t="shared" si="1"/>
        <v>52.976999999999997</v>
      </c>
      <c r="U46" s="53">
        <f t="shared" si="2"/>
        <v>1.373</v>
      </c>
      <c r="V46" s="53"/>
      <c r="W46" s="53">
        <v>30</v>
      </c>
      <c r="X46" s="53"/>
      <c r="Y46" s="54">
        <v>34.804000000000002</v>
      </c>
      <c r="Z46" s="53"/>
      <c r="AA46" s="51">
        <f t="shared" si="9"/>
        <v>0.111</v>
      </c>
      <c r="AB46" s="51">
        <f t="shared" si="9"/>
        <v>18.617000000000001</v>
      </c>
      <c r="AC46" s="51">
        <f t="shared" si="5"/>
        <v>1.3521989401599999</v>
      </c>
      <c r="AD46" s="51">
        <f t="shared" si="6"/>
        <v>53.679023655960002</v>
      </c>
    </row>
    <row r="47" spans="1:30" x14ac:dyDescent="0.25">
      <c r="A47" s="53" t="s">
        <v>56</v>
      </c>
      <c r="B47" s="53" t="s">
        <v>17</v>
      </c>
      <c r="C47" s="4">
        <v>435</v>
      </c>
      <c r="D47" s="56" t="s">
        <v>90</v>
      </c>
      <c r="E47" s="4">
        <v>4</v>
      </c>
      <c r="F47" s="4" t="s">
        <v>139</v>
      </c>
      <c r="G47" s="50" t="s">
        <v>123</v>
      </c>
      <c r="H47" s="50">
        <v>0.11899999999999999</v>
      </c>
      <c r="I47" s="50"/>
      <c r="J47" s="50">
        <v>20.413</v>
      </c>
      <c r="K47" s="50"/>
      <c r="L47" s="50"/>
      <c r="M47" s="50"/>
      <c r="N47" s="50">
        <v>1.4470000000000001</v>
      </c>
      <c r="O47" s="50"/>
      <c r="P47" s="50">
        <v>71.179000000000002</v>
      </c>
      <c r="Q47" s="53"/>
      <c r="R47" s="53">
        <f t="shared" si="0"/>
        <v>0.11899999999999999</v>
      </c>
      <c r="S47" s="53">
        <f t="shared" si="7"/>
        <v>20.294</v>
      </c>
      <c r="T47" s="53">
        <f t="shared" si="1"/>
        <v>71.179000000000002</v>
      </c>
      <c r="U47" s="53">
        <f t="shared" si="2"/>
        <v>1.4470000000000001</v>
      </c>
      <c r="V47" s="53"/>
      <c r="W47" s="53">
        <v>30</v>
      </c>
      <c r="X47" s="53"/>
      <c r="Y47" s="54">
        <v>34.804000000000002</v>
      </c>
      <c r="Z47" s="53"/>
      <c r="AA47" s="51">
        <f t="shared" si="9"/>
        <v>0.11899999999999999</v>
      </c>
      <c r="AB47" s="51">
        <f t="shared" si="9"/>
        <v>20.294</v>
      </c>
      <c r="AC47" s="51">
        <f t="shared" si="5"/>
        <v>1.4250778342399999</v>
      </c>
      <c r="AD47" s="51">
        <f t="shared" si="6"/>
        <v>72.122227094920007</v>
      </c>
    </row>
    <row r="48" spans="1:30" x14ac:dyDescent="0.25">
      <c r="A48" s="53" t="s">
        <v>56</v>
      </c>
      <c r="B48" s="53" t="s">
        <v>17</v>
      </c>
      <c r="C48" s="4">
        <v>435</v>
      </c>
      <c r="D48" s="56" t="s">
        <v>93</v>
      </c>
      <c r="E48" s="4">
        <v>4</v>
      </c>
      <c r="F48" s="4" t="s">
        <v>140</v>
      </c>
      <c r="G48" s="50" t="s">
        <v>125</v>
      </c>
      <c r="H48" s="50">
        <v>0.17199999999999999</v>
      </c>
      <c r="I48" s="50"/>
      <c r="J48" s="50">
        <v>19.577000000000002</v>
      </c>
      <c r="K48" s="50"/>
      <c r="L48" s="50"/>
      <c r="M48" s="50"/>
      <c r="N48" s="50">
        <v>1.272</v>
      </c>
      <c r="O48" s="50"/>
      <c r="P48" s="50">
        <v>66.043999999999997</v>
      </c>
      <c r="Q48" s="53"/>
      <c r="R48" s="53">
        <f t="shared" si="0"/>
        <v>0.17199999999999999</v>
      </c>
      <c r="S48" s="53">
        <f t="shared" si="7"/>
        <v>19.405000000000001</v>
      </c>
      <c r="T48" s="53">
        <f t="shared" si="1"/>
        <v>66.043999999999997</v>
      </c>
      <c r="U48" s="53">
        <f t="shared" si="2"/>
        <v>1.272</v>
      </c>
      <c r="V48" s="53"/>
      <c r="W48" s="53">
        <v>30</v>
      </c>
      <c r="X48" s="53"/>
      <c r="Y48" s="54">
        <v>34.804000000000002</v>
      </c>
      <c r="Z48" s="53"/>
      <c r="AA48" s="51">
        <f t="shared" si="9"/>
        <v>0.17199999999999999</v>
      </c>
      <c r="AB48" s="51">
        <f t="shared" si="9"/>
        <v>19.405000000000001</v>
      </c>
      <c r="AC48" s="51">
        <f t="shared" si="5"/>
        <v>1.2527290982399999</v>
      </c>
      <c r="AD48" s="51">
        <f t="shared" si="6"/>
        <v>66.919180745120002</v>
      </c>
    </row>
    <row r="49" spans="1:30" ht="21" x14ac:dyDescent="0.35">
      <c r="A49" s="53"/>
      <c r="B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69" t="s">
        <v>41</v>
      </c>
      <c r="AB49" s="69"/>
      <c r="AC49" s="69"/>
      <c r="AD49" s="69"/>
    </row>
    <row r="50" spans="1:30" x14ac:dyDescent="0.25">
      <c r="A50" s="53"/>
      <c r="B50" s="53"/>
      <c r="G50" s="53"/>
      <c r="H50" s="53" t="s">
        <v>44</v>
      </c>
      <c r="I50" s="53"/>
      <c r="J50" s="53" t="s">
        <v>45</v>
      </c>
      <c r="K50" s="53"/>
      <c r="L50" s="53" t="s">
        <v>46</v>
      </c>
      <c r="M50" s="53"/>
      <c r="N50" s="53" t="s">
        <v>47</v>
      </c>
      <c r="O50" s="53"/>
      <c r="P50" s="53" t="s">
        <v>48</v>
      </c>
      <c r="Q50" s="53"/>
      <c r="R50" s="53" t="s">
        <v>44</v>
      </c>
      <c r="S50" s="53" t="s">
        <v>49</v>
      </c>
      <c r="T50" s="53" t="s">
        <v>50</v>
      </c>
      <c r="U50" s="53" t="s">
        <v>51</v>
      </c>
      <c r="V50" s="53"/>
      <c r="W50" s="53" t="s">
        <v>52</v>
      </c>
      <c r="X50" s="53"/>
      <c r="Y50" s="53" t="s">
        <v>53</v>
      </c>
      <c r="Z50" s="53"/>
      <c r="AA50" s="54" t="s">
        <v>44</v>
      </c>
      <c r="AB50" s="54" t="s">
        <v>45</v>
      </c>
      <c r="AC50" s="54" t="s">
        <v>47</v>
      </c>
      <c r="AD50" s="54" t="s">
        <v>48</v>
      </c>
    </row>
    <row r="51" spans="1:30" x14ac:dyDescent="0.25">
      <c r="A51" s="53"/>
      <c r="B51" s="53"/>
      <c r="G51" s="53"/>
      <c r="H51" s="53" t="s">
        <v>54</v>
      </c>
      <c r="I51" s="53"/>
      <c r="J51" s="53" t="s">
        <v>54</v>
      </c>
      <c r="K51" s="53"/>
      <c r="L51" s="53" t="s">
        <v>54</v>
      </c>
      <c r="M51" s="53"/>
      <c r="N51" s="53" t="s">
        <v>54</v>
      </c>
      <c r="O51" s="53"/>
      <c r="P51" s="53" t="s">
        <v>54</v>
      </c>
      <c r="Q51" s="53"/>
      <c r="R51" s="53" t="s">
        <v>54</v>
      </c>
      <c r="S51" s="53" t="s">
        <v>54</v>
      </c>
      <c r="T51" s="53" t="s">
        <v>54</v>
      </c>
      <c r="U51" s="53" t="s">
        <v>54</v>
      </c>
      <c r="V51" s="53"/>
      <c r="W51" s="49" t="s">
        <v>55</v>
      </c>
      <c r="X51" s="53"/>
      <c r="Y51" s="49" t="s">
        <v>55</v>
      </c>
      <c r="Z51" s="53"/>
      <c r="AA51" s="54" t="s">
        <v>54</v>
      </c>
      <c r="AB51" s="54" t="s">
        <v>54</v>
      </c>
      <c r="AC51" s="54" t="s">
        <v>54</v>
      </c>
      <c r="AD51" s="54" t="s">
        <v>54</v>
      </c>
    </row>
    <row r="52" spans="1:30" x14ac:dyDescent="0.25">
      <c r="A52" s="53" t="s">
        <v>56</v>
      </c>
      <c r="B52" s="53" t="s">
        <v>40</v>
      </c>
      <c r="C52" s="4">
        <v>407</v>
      </c>
      <c r="D52" s="56" t="s">
        <v>18</v>
      </c>
      <c r="E52" s="4">
        <v>0</v>
      </c>
      <c r="F52" s="1" t="s">
        <v>57</v>
      </c>
      <c r="G52" s="50" t="s">
        <v>141</v>
      </c>
      <c r="H52" s="50">
        <v>8.5000000000000006E-2</v>
      </c>
      <c r="I52" s="53"/>
      <c r="J52" s="50">
        <v>14.722</v>
      </c>
      <c r="K52" s="53"/>
      <c r="L52" s="50"/>
      <c r="M52" s="53"/>
      <c r="N52" s="50">
        <v>1.0289999999999999</v>
      </c>
      <c r="O52" s="53"/>
      <c r="P52" s="50">
        <v>18.081</v>
      </c>
      <c r="Q52" s="53"/>
      <c r="R52" s="53">
        <f t="shared" ref="R52:R96" si="10">H52</f>
        <v>8.5000000000000006E-2</v>
      </c>
      <c r="S52" s="53">
        <f t="shared" ref="S52:S96" si="11">J52-H52</f>
        <v>14.636999999999999</v>
      </c>
      <c r="T52" s="53">
        <f t="shared" ref="T52:T96" si="12">P52</f>
        <v>18.081</v>
      </c>
      <c r="U52" s="53">
        <f t="shared" ref="U52:U96" si="13">N52</f>
        <v>1.0289999999999999</v>
      </c>
      <c r="V52" s="53"/>
      <c r="W52" s="53">
        <v>30</v>
      </c>
      <c r="X52" s="53"/>
      <c r="Y52" s="54">
        <v>34.799999999999997</v>
      </c>
      <c r="Z52" s="53"/>
      <c r="AA52" s="51">
        <f t="shared" ref="AA52:AA96" si="14">R52</f>
        <v>8.5000000000000006E-2</v>
      </c>
      <c r="AB52" s="51">
        <f t="shared" ref="AB52:AB96" si="15">S52</f>
        <v>14.636999999999999</v>
      </c>
      <c r="AC52" s="51">
        <f t="shared" ref="AC52:AC96" si="16">(1.000559+(0.00327*(W52-Y52)))*U52</f>
        <v>1.0134240269999999</v>
      </c>
      <c r="AD52" s="51">
        <f t="shared" ref="AD52:AD96" si="17">(0.999464+(-0.00287*(W52-Y52)))*T52</f>
        <v>18.320392439999999</v>
      </c>
    </row>
    <row r="53" spans="1:30" x14ac:dyDescent="0.25">
      <c r="A53" s="53" t="s">
        <v>56</v>
      </c>
      <c r="B53" s="53" t="s">
        <v>40</v>
      </c>
      <c r="C53" s="4">
        <v>407</v>
      </c>
      <c r="D53" s="56" t="s">
        <v>23</v>
      </c>
      <c r="E53" s="4">
        <v>0</v>
      </c>
      <c r="F53" s="4" t="s">
        <v>59</v>
      </c>
      <c r="G53" s="50">
        <v>47</v>
      </c>
      <c r="H53" s="50">
        <v>7.5999999999999998E-2</v>
      </c>
      <c r="I53" s="53"/>
      <c r="J53" s="50">
        <v>14.205</v>
      </c>
      <c r="K53" s="53"/>
      <c r="L53" s="50"/>
      <c r="M53" s="53"/>
      <c r="N53" s="50">
        <v>1.052</v>
      </c>
      <c r="O53" s="53"/>
      <c r="P53" s="50">
        <v>18.363</v>
      </c>
      <c r="Q53" s="53"/>
      <c r="R53" s="53">
        <f t="shared" si="10"/>
        <v>7.5999999999999998E-2</v>
      </c>
      <c r="S53" s="53">
        <f t="shared" si="11"/>
        <v>14.129</v>
      </c>
      <c r="T53" s="53">
        <f t="shared" si="12"/>
        <v>18.363</v>
      </c>
      <c r="U53" s="53">
        <f t="shared" si="13"/>
        <v>1.052</v>
      </c>
      <c r="V53" s="53"/>
      <c r="W53" s="53">
        <v>30</v>
      </c>
      <c r="X53" s="53"/>
      <c r="Y53" s="54">
        <v>34.799999999999997</v>
      </c>
      <c r="Z53" s="53"/>
      <c r="AA53" s="51">
        <f t="shared" si="14"/>
        <v>7.5999999999999998E-2</v>
      </c>
      <c r="AB53" s="51">
        <f t="shared" si="15"/>
        <v>14.129</v>
      </c>
      <c r="AC53" s="51">
        <f t="shared" si="16"/>
        <v>1.036075876</v>
      </c>
      <c r="AD53" s="51">
        <f t="shared" si="17"/>
        <v>18.606126119999999</v>
      </c>
    </row>
    <row r="54" spans="1:30" x14ac:dyDescent="0.25">
      <c r="A54" s="53" t="s">
        <v>56</v>
      </c>
      <c r="B54" s="53" t="s">
        <v>40</v>
      </c>
      <c r="C54" s="4">
        <v>407</v>
      </c>
      <c r="D54" s="56" t="s">
        <v>27</v>
      </c>
      <c r="E54" s="4">
        <v>0</v>
      </c>
      <c r="F54" s="4" t="s">
        <v>61</v>
      </c>
      <c r="G54" s="50">
        <v>48</v>
      </c>
      <c r="H54" s="50">
        <v>8.8999999999999996E-2</v>
      </c>
      <c r="I54" s="53"/>
      <c r="J54" s="50">
        <v>14.430999999999999</v>
      </c>
      <c r="K54" s="53"/>
      <c r="L54" s="50"/>
      <c r="M54" s="53"/>
      <c r="N54" s="50">
        <v>1.038</v>
      </c>
      <c r="O54" s="53"/>
      <c r="P54" s="50">
        <v>18.314</v>
      </c>
      <c r="Q54" s="53"/>
      <c r="R54" s="53">
        <f t="shared" si="10"/>
        <v>8.8999999999999996E-2</v>
      </c>
      <c r="S54" s="53">
        <f t="shared" si="11"/>
        <v>14.341999999999999</v>
      </c>
      <c r="T54" s="53">
        <f t="shared" si="12"/>
        <v>18.314</v>
      </c>
      <c r="U54" s="53">
        <f t="shared" si="13"/>
        <v>1.038</v>
      </c>
      <c r="V54" s="53"/>
      <c r="W54" s="53">
        <v>30</v>
      </c>
      <c r="X54" s="53"/>
      <c r="Y54" s="54">
        <v>34.799999999999997</v>
      </c>
      <c r="Z54" s="53"/>
      <c r="AA54" s="51">
        <f t="shared" si="14"/>
        <v>8.8999999999999996E-2</v>
      </c>
      <c r="AB54" s="51">
        <f t="shared" si="15"/>
        <v>14.341999999999999</v>
      </c>
      <c r="AC54" s="51">
        <f t="shared" si="16"/>
        <v>1.0222877939999999</v>
      </c>
      <c r="AD54" s="51">
        <f t="shared" si="17"/>
        <v>18.556477359999999</v>
      </c>
    </row>
    <row r="55" spans="1:30" x14ac:dyDescent="0.25">
      <c r="A55" s="53" t="s">
        <v>56</v>
      </c>
      <c r="B55" s="53" t="s">
        <v>40</v>
      </c>
      <c r="C55" s="4">
        <v>407</v>
      </c>
      <c r="D55" s="56" t="s">
        <v>28</v>
      </c>
      <c r="E55" s="4">
        <v>0</v>
      </c>
      <c r="F55" s="4" t="s">
        <v>63</v>
      </c>
      <c r="G55" s="50">
        <v>49</v>
      </c>
      <c r="H55" s="50">
        <v>8.4000000000000005E-2</v>
      </c>
      <c r="I55" s="53"/>
      <c r="J55" s="50">
        <v>14.315</v>
      </c>
      <c r="K55" s="53"/>
      <c r="L55" s="50"/>
      <c r="M55" s="53"/>
      <c r="N55" s="50">
        <v>1.1180000000000001</v>
      </c>
      <c r="O55" s="53"/>
      <c r="P55" s="50">
        <v>19.175999999999998</v>
      </c>
      <c r="Q55" s="53"/>
      <c r="R55" s="53">
        <f t="shared" si="10"/>
        <v>8.4000000000000005E-2</v>
      </c>
      <c r="S55" s="53">
        <f t="shared" si="11"/>
        <v>14.231</v>
      </c>
      <c r="T55" s="53">
        <f t="shared" si="12"/>
        <v>19.175999999999998</v>
      </c>
      <c r="U55" s="53">
        <f t="shared" si="13"/>
        <v>1.1180000000000001</v>
      </c>
      <c r="V55" s="53"/>
      <c r="W55" s="53">
        <v>30</v>
      </c>
      <c r="X55" s="53"/>
      <c r="Y55" s="54">
        <v>34.799999999999997</v>
      </c>
      <c r="Z55" s="53"/>
      <c r="AA55" s="51">
        <f t="shared" si="14"/>
        <v>8.4000000000000005E-2</v>
      </c>
      <c r="AB55" s="51">
        <f t="shared" si="15"/>
        <v>14.231</v>
      </c>
      <c r="AC55" s="51">
        <f t="shared" si="16"/>
        <v>1.1010768340000001</v>
      </c>
      <c r="AD55" s="51">
        <f t="shared" si="17"/>
        <v>19.429890239999995</v>
      </c>
    </row>
    <row r="56" spans="1:30" x14ac:dyDescent="0.25">
      <c r="A56" s="53" t="s">
        <v>56</v>
      </c>
      <c r="B56" s="53" t="s">
        <v>40</v>
      </c>
      <c r="C56" s="4">
        <v>407</v>
      </c>
      <c r="D56" s="56" t="s">
        <v>29</v>
      </c>
      <c r="E56" s="4">
        <v>0</v>
      </c>
      <c r="F56" s="4" t="s">
        <v>65</v>
      </c>
      <c r="G56" s="50">
        <v>50</v>
      </c>
      <c r="H56" s="50">
        <v>0.108</v>
      </c>
      <c r="I56" s="53"/>
      <c r="J56" s="50">
        <v>14.343</v>
      </c>
      <c r="K56" s="53"/>
      <c r="L56" s="50"/>
      <c r="M56" s="53"/>
      <c r="N56" s="50">
        <v>1.077</v>
      </c>
      <c r="O56" s="53"/>
      <c r="P56" s="50">
        <v>19.596</v>
      </c>
      <c r="Q56" s="53"/>
      <c r="R56" s="53">
        <f t="shared" si="10"/>
        <v>0.108</v>
      </c>
      <c r="S56" s="53">
        <f t="shared" si="11"/>
        <v>14.234999999999999</v>
      </c>
      <c r="T56" s="53">
        <f t="shared" si="12"/>
        <v>19.596</v>
      </c>
      <c r="U56" s="53">
        <f t="shared" si="13"/>
        <v>1.077</v>
      </c>
      <c r="V56" s="53"/>
      <c r="W56" s="53">
        <v>30</v>
      </c>
      <c r="X56" s="53"/>
      <c r="Y56" s="54">
        <v>34.799999999999997</v>
      </c>
      <c r="Z56" s="53"/>
      <c r="AA56" s="51">
        <f t="shared" si="14"/>
        <v>0.108</v>
      </c>
      <c r="AB56" s="51">
        <f t="shared" si="15"/>
        <v>14.234999999999999</v>
      </c>
      <c r="AC56" s="51">
        <f t="shared" si="16"/>
        <v>1.0606974509999998</v>
      </c>
      <c r="AD56" s="51">
        <f t="shared" si="17"/>
        <v>19.855451039999998</v>
      </c>
    </row>
    <row r="57" spans="1:30" x14ac:dyDescent="0.25">
      <c r="A57" s="53" t="s">
        <v>56</v>
      </c>
      <c r="B57" s="53" t="s">
        <v>40</v>
      </c>
      <c r="C57" s="4">
        <v>407</v>
      </c>
      <c r="D57" s="56" t="s">
        <v>30</v>
      </c>
      <c r="E57" s="4">
        <v>0</v>
      </c>
      <c r="F57" s="4" t="s">
        <v>67</v>
      </c>
      <c r="G57" s="50">
        <v>51</v>
      </c>
      <c r="H57" s="50">
        <v>0.13</v>
      </c>
      <c r="I57" s="53"/>
      <c r="J57" s="50">
        <v>14.468</v>
      </c>
      <c r="K57" s="53"/>
      <c r="L57" s="50"/>
      <c r="M57" s="53"/>
      <c r="N57" s="50">
        <v>1.1539999999999999</v>
      </c>
      <c r="O57" s="53"/>
      <c r="P57" s="50">
        <v>18.28</v>
      </c>
      <c r="Q57" s="53"/>
      <c r="R57" s="53">
        <f t="shared" si="10"/>
        <v>0.13</v>
      </c>
      <c r="S57" s="53">
        <f t="shared" si="11"/>
        <v>14.337999999999999</v>
      </c>
      <c r="T57" s="53">
        <f t="shared" si="12"/>
        <v>18.28</v>
      </c>
      <c r="U57" s="53">
        <f t="shared" si="13"/>
        <v>1.1539999999999999</v>
      </c>
      <c r="V57" s="53"/>
      <c r="W57" s="53">
        <v>30</v>
      </c>
      <c r="X57" s="53"/>
      <c r="Y57" s="54">
        <v>34.799999999999997</v>
      </c>
      <c r="Z57" s="53"/>
      <c r="AA57" s="51">
        <f t="shared" si="14"/>
        <v>0.13</v>
      </c>
      <c r="AB57" s="51">
        <f t="shared" si="15"/>
        <v>14.337999999999999</v>
      </c>
      <c r="AC57" s="51">
        <f t="shared" si="16"/>
        <v>1.1365319019999998</v>
      </c>
      <c r="AD57" s="51">
        <f t="shared" si="17"/>
        <v>18.5220272</v>
      </c>
    </row>
    <row r="58" spans="1:30" x14ac:dyDescent="0.25">
      <c r="A58" s="53" t="s">
        <v>56</v>
      </c>
      <c r="B58" s="53" t="s">
        <v>40</v>
      </c>
      <c r="C58" s="4">
        <v>407</v>
      </c>
      <c r="D58" s="56" t="s">
        <v>69</v>
      </c>
      <c r="E58" s="4">
        <v>0</v>
      </c>
      <c r="F58" s="4" t="s">
        <v>70</v>
      </c>
      <c r="G58" s="50">
        <v>52</v>
      </c>
      <c r="H58" s="50">
        <v>0.11899999999999999</v>
      </c>
      <c r="I58" s="53"/>
      <c r="J58" s="50">
        <v>14.528</v>
      </c>
      <c r="K58" s="53"/>
      <c r="L58" s="50"/>
      <c r="M58" s="53"/>
      <c r="N58" s="50">
        <v>1.47</v>
      </c>
      <c r="O58" s="53"/>
      <c r="P58" s="50">
        <v>20.045999999999999</v>
      </c>
      <c r="Q58" s="53"/>
      <c r="R58" s="53">
        <f t="shared" si="10"/>
        <v>0.11899999999999999</v>
      </c>
      <c r="S58" s="53">
        <f t="shared" si="11"/>
        <v>14.409000000000001</v>
      </c>
      <c r="T58" s="53">
        <f t="shared" si="12"/>
        <v>20.045999999999999</v>
      </c>
      <c r="U58" s="53">
        <f t="shared" si="13"/>
        <v>1.47</v>
      </c>
      <c r="V58" s="53"/>
      <c r="W58" s="53">
        <v>30</v>
      </c>
      <c r="X58" s="53"/>
      <c r="Y58" s="54">
        <v>34.799999999999997</v>
      </c>
      <c r="Z58" s="53"/>
      <c r="AA58" s="51">
        <f t="shared" si="14"/>
        <v>0.11899999999999999</v>
      </c>
      <c r="AB58" s="51">
        <f t="shared" si="15"/>
        <v>14.409000000000001</v>
      </c>
      <c r="AC58" s="51">
        <f t="shared" si="16"/>
        <v>1.4477486099999999</v>
      </c>
      <c r="AD58" s="51">
        <f t="shared" si="17"/>
        <v>20.311409039999997</v>
      </c>
    </row>
    <row r="59" spans="1:30" x14ac:dyDescent="0.25">
      <c r="A59" s="53" t="s">
        <v>56</v>
      </c>
      <c r="B59" s="53" t="s">
        <v>40</v>
      </c>
      <c r="C59" s="4">
        <v>407</v>
      </c>
      <c r="D59" s="56" t="s">
        <v>72</v>
      </c>
      <c r="E59" s="4">
        <v>0</v>
      </c>
      <c r="F59" s="4" t="s">
        <v>73</v>
      </c>
      <c r="G59" s="50">
        <v>53</v>
      </c>
      <c r="H59" s="50">
        <v>7.9000000000000001E-2</v>
      </c>
      <c r="I59" s="53"/>
      <c r="J59" s="50">
        <v>14.331</v>
      </c>
      <c r="K59" s="53"/>
      <c r="L59" s="50"/>
      <c r="M59" s="53"/>
      <c r="N59" s="50">
        <v>1.31</v>
      </c>
      <c r="O59" s="53"/>
      <c r="P59" s="50">
        <v>18.861000000000001</v>
      </c>
      <c r="Q59" s="53"/>
      <c r="R59" s="53">
        <f t="shared" si="10"/>
        <v>7.9000000000000001E-2</v>
      </c>
      <c r="S59" s="53">
        <f t="shared" si="11"/>
        <v>14.251999999999999</v>
      </c>
      <c r="T59" s="53">
        <f t="shared" si="12"/>
        <v>18.861000000000001</v>
      </c>
      <c r="U59" s="53">
        <f t="shared" si="13"/>
        <v>1.31</v>
      </c>
      <c r="V59" s="53"/>
      <c r="W59" s="53">
        <v>30</v>
      </c>
      <c r="X59" s="53"/>
      <c r="Y59" s="54">
        <v>34.799999999999997</v>
      </c>
      <c r="Z59" s="53"/>
      <c r="AA59" s="51">
        <f t="shared" si="14"/>
        <v>7.9000000000000001E-2</v>
      </c>
      <c r="AB59" s="51">
        <f t="shared" si="15"/>
        <v>14.251999999999999</v>
      </c>
      <c r="AC59" s="51">
        <f t="shared" si="16"/>
        <v>1.2901705299999999</v>
      </c>
      <c r="AD59" s="51">
        <f t="shared" si="17"/>
        <v>19.110719639999999</v>
      </c>
    </row>
    <row r="60" spans="1:30" x14ac:dyDescent="0.25">
      <c r="A60" s="53" t="s">
        <v>56</v>
      </c>
      <c r="B60" s="53" t="s">
        <v>40</v>
      </c>
      <c r="C60" s="4">
        <v>407</v>
      </c>
      <c r="D60" s="56" t="s">
        <v>75</v>
      </c>
      <c r="E60" s="4">
        <v>0</v>
      </c>
      <c r="F60" s="4" t="s">
        <v>76</v>
      </c>
      <c r="G60" s="50">
        <v>54</v>
      </c>
      <c r="H60" s="50">
        <v>0.13600000000000001</v>
      </c>
      <c r="I60" s="53"/>
      <c r="J60" s="50">
        <v>14.699</v>
      </c>
      <c r="K60" s="53"/>
      <c r="L60" s="50"/>
      <c r="M60" s="53"/>
      <c r="N60" s="50">
        <v>1.4930000000000001</v>
      </c>
      <c r="O60" s="53"/>
      <c r="P60" s="50">
        <v>19.652000000000001</v>
      </c>
      <c r="Q60" s="53"/>
      <c r="R60" s="53">
        <f t="shared" si="10"/>
        <v>0.13600000000000001</v>
      </c>
      <c r="S60" s="53">
        <f t="shared" si="11"/>
        <v>14.563000000000001</v>
      </c>
      <c r="T60" s="53">
        <f t="shared" si="12"/>
        <v>19.652000000000001</v>
      </c>
      <c r="U60" s="53">
        <f t="shared" si="13"/>
        <v>1.4930000000000001</v>
      </c>
      <c r="V60" s="53"/>
      <c r="W60" s="53">
        <v>30</v>
      </c>
      <c r="X60" s="53"/>
      <c r="Y60" s="54">
        <v>34.799999999999997</v>
      </c>
      <c r="Z60" s="53"/>
      <c r="AA60" s="51">
        <f t="shared" si="14"/>
        <v>0.13600000000000001</v>
      </c>
      <c r="AB60" s="51">
        <f t="shared" si="15"/>
        <v>14.563000000000001</v>
      </c>
      <c r="AC60" s="51">
        <f t="shared" si="16"/>
        <v>1.4704004589999999</v>
      </c>
      <c r="AD60" s="51">
        <f t="shared" si="17"/>
        <v>19.912192479999998</v>
      </c>
    </row>
    <row r="61" spans="1:30" x14ac:dyDescent="0.25">
      <c r="A61" s="53" t="s">
        <v>56</v>
      </c>
      <c r="B61" s="53" t="s">
        <v>40</v>
      </c>
      <c r="C61" s="4">
        <v>407</v>
      </c>
      <c r="D61" s="56" t="s">
        <v>78</v>
      </c>
      <c r="E61" s="4">
        <v>0</v>
      </c>
      <c r="F61" s="27" t="s">
        <v>79</v>
      </c>
      <c r="G61" s="50">
        <v>55</v>
      </c>
      <c r="H61" s="50">
        <v>0.109</v>
      </c>
      <c r="I61" s="53"/>
      <c r="J61" s="50">
        <v>14.754</v>
      </c>
      <c r="K61" s="53"/>
      <c r="L61" s="50"/>
      <c r="M61" s="53"/>
      <c r="N61" s="50">
        <v>1.607</v>
      </c>
      <c r="O61" s="53"/>
      <c r="P61" s="50">
        <v>21.899000000000001</v>
      </c>
      <c r="Q61" s="53"/>
      <c r="R61" s="53">
        <f t="shared" si="10"/>
        <v>0.109</v>
      </c>
      <c r="S61" s="53">
        <f t="shared" si="11"/>
        <v>14.645</v>
      </c>
      <c r="T61" s="53">
        <f t="shared" si="12"/>
        <v>21.899000000000001</v>
      </c>
      <c r="U61" s="53">
        <f t="shared" si="13"/>
        <v>1.607</v>
      </c>
      <c r="V61" s="53"/>
      <c r="W61" s="53">
        <v>30</v>
      </c>
      <c r="X61" s="53"/>
      <c r="Y61" s="54">
        <v>34.799999999999997</v>
      </c>
      <c r="Z61" s="53"/>
      <c r="AA61" s="51">
        <f t="shared" si="14"/>
        <v>0.109</v>
      </c>
      <c r="AB61" s="51">
        <f t="shared" si="15"/>
        <v>14.645</v>
      </c>
      <c r="AC61" s="51">
        <f t="shared" si="16"/>
        <v>1.5826748409999998</v>
      </c>
      <c r="AD61" s="51">
        <f t="shared" si="17"/>
        <v>22.18894276</v>
      </c>
    </row>
    <row r="62" spans="1:30" x14ac:dyDescent="0.25">
      <c r="A62" s="53" t="s">
        <v>56</v>
      </c>
      <c r="B62" s="53" t="s">
        <v>40</v>
      </c>
      <c r="C62" s="4">
        <v>407</v>
      </c>
      <c r="D62" s="56" t="s">
        <v>81</v>
      </c>
      <c r="E62" s="4">
        <v>0</v>
      </c>
      <c r="F62" s="27" t="s">
        <v>82</v>
      </c>
      <c r="G62" s="50">
        <v>56</v>
      </c>
      <c r="H62" s="50">
        <v>9.7000000000000003E-2</v>
      </c>
      <c r="I62" s="53"/>
      <c r="J62" s="50">
        <v>17.809999999999999</v>
      </c>
      <c r="K62" s="53"/>
      <c r="L62" s="50"/>
      <c r="M62" s="53"/>
      <c r="N62" s="50">
        <v>1.5069999999999999</v>
      </c>
      <c r="O62" s="53"/>
      <c r="P62" s="50">
        <v>18.984999999999999</v>
      </c>
      <c r="Q62" s="53"/>
      <c r="R62" s="53">
        <f t="shared" si="10"/>
        <v>9.7000000000000003E-2</v>
      </c>
      <c r="S62" s="53">
        <f t="shared" si="11"/>
        <v>17.712999999999997</v>
      </c>
      <c r="T62" s="53">
        <f t="shared" si="12"/>
        <v>18.984999999999999</v>
      </c>
      <c r="U62" s="53">
        <f t="shared" si="13"/>
        <v>1.5069999999999999</v>
      </c>
      <c r="V62" s="53"/>
      <c r="W62" s="53">
        <v>30</v>
      </c>
      <c r="X62" s="53"/>
      <c r="Y62" s="54">
        <v>34.799999999999997</v>
      </c>
      <c r="Z62" s="53"/>
      <c r="AA62" s="51">
        <f t="shared" si="14"/>
        <v>9.7000000000000003E-2</v>
      </c>
      <c r="AB62" s="51">
        <f t="shared" si="15"/>
        <v>17.712999999999997</v>
      </c>
      <c r="AC62" s="51">
        <f t="shared" si="16"/>
        <v>1.4841885409999998</v>
      </c>
      <c r="AD62" s="51">
        <f t="shared" si="17"/>
        <v>19.236361399999996</v>
      </c>
    </row>
    <row r="63" spans="1:30" x14ac:dyDescent="0.25">
      <c r="A63" s="53" t="s">
        <v>56</v>
      </c>
      <c r="B63" s="53" t="s">
        <v>40</v>
      </c>
      <c r="C63" s="4">
        <v>407</v>
      </c>
      <c r="D63" s="56" t="s">
        <v>84</v>
      </c>
      <c r="E63" s="4">
        <v>0</v>
      </c>
      <c r="F63" s="4" t="s">
        <v>85</v>
      </c>
      <c r="G63" s="50">
        <v>57</v>
      </c>
      <c r="H63" s="50">
        <v>8.8999999999999996E-2</v>
      </c>
      <c r="I63" s="53"/>
      <c r="J63" s="50">
        <v>19.454000000000001</v>
      </c>
      <c r="K63" s="53"/>
      <c r="L63" s="50"/>
      <c r="M63" s="53"/>
      <c r="N63" s="50">
        <v>1.7929999999999999</v>
      </c>
      <c r="O63" s="53"/>
      <c r="P63" s="50">
        <v>18.148</v>
      </c>
      <c r="Q63" s="53"/>
      <c r="R63" s="53">
        <f t="shared" si="10"/>
        <v>8.8999999999999996E-2</v>
      </c>
      <c r="S63" s="53">
        <f t="shared" si="11"/>
        <v>19.365000000000002</v>
      </c>
      <c r="T63" s="53">
        <f t="shared" si="12"/>
        <v>18.148</v>
      </c>
      <c r="U63" s="53">
        <f t="shared" si="13"/>
        <v>1.7929999999999999</v>
      </c>
      <c r="V63" s="53"/>
      <c r="W63" s="53">
        <v>30</v>
      </c>
      <c r="X63" s="53"/>
      <c r="Y63" s="54">
        <v>34.799999999999997</v>
      </c>
      <c r="Z63" s="53"/>
      <c r="AA63" s="51">
        <f t="shared" si="14"/>
        <v>8.8999999999999996E-2</v>
      </c>
      <c r="AB63" s="51">
        <f t="shared" si="15"/>
        <v>19.365000000000002</v>
      </c>
      <c r="AC63" s="51">
        <f t="shared" si="16"/>
        <v>1.7658593589999998</v>
      </c>
      <c r="AD63" s="51">
        <f t="shared" si="17"/>
        <v>18.388279519999998</v>
      </c>
    </row>
    <row r="64" spans="1:30" x14ac:dyDescent="0.25">
      <c r="A64" s="53" t="s">
        <v>56</v>
      </c>
      <c r="B64" s="53" t="s">
        <v>40</v>
      </c>
      <c r="C64" s="4">
        <v>407</v>
      </c>
      <c r="D64" s="56" t="s">
        <v>87</v>
      </c>
      <c r="E64" s="4">
        <v>0</v>
      </c>
      <c r="F64" s="4" t="s">
        <v>88</v>
      </c>
      <c r="G64" s="50">
        <v>58</v>
      </c>
      <c r="H64" s="50">
        <v>0.108</v>
      </c>
      <c r="I64" s="53"/>
      <c r="J64" s="50">
        <v>19.744</v>
      </c>
      <c r="K64" s="53"/>
      <c r="L64" s="50"/>
      <c r="M64" s="53"/>
      <c r="N64" s="50">
        <v>1.7589999999999999</v>
      </c>
      <c r="O64" s="53"/>
      <c r="P64" s="50">
        <v>18.059000000000001</v>
      </c>
      <c r="Q64" s="53"/>
      <c r="R64" s="53">
        <f t="shared" si="10"/>
        <v>0.108</v>
      </c>
      <c r="S64" s="53">
        <f t="shared" si="11"/>
        <v>19.635999999999999</v>
      </c>
      <c r="T64" s="53">
        <f t="shared" si="12"/>
        <v>18.059000000000001</v>
      </c>
      <c r="U64" s="53">
        <f t="shared" si="13"/>
        <v>1.7589999999999999</v>
      </c>
      <c r="V64" s="53"/>
      <c r="W64" s="53">
        <v>30</v>
      </c>
      <c r="X64" s="53"/>
      <c r="Y64" s="54">
        <v>34.799999999999997</v>
      </c>
      <c r="Z64" s="53"/>
      <c r="AA64" s="51">
        <f t="shared" si="14"/>
        <v>0.108</v>
      </c>
      <c r="AB64" s="51">
        <f t="shared" si="15"/>
        <v>19.635999999999999</v>
      </c>
      <c r="AC64" s="51">
        <f t="shared" si="16"/>
        <v>1.7323740169999997</v>
      </c>
      <c r="AD64" s="51">
        <f t="shared" si="17"/>
        <v>18.298101159999998</v>
      </c>
    </row>
    <row r="65" spans="1:30" x14ac:dyDescent="0.25">
      <c r="A65" s="53" t="s">
        <v>56</v>
      </c>
      <c r="B65" s="53" t="s">
        <v>40</v>
      </c>
      <c r="C65" s="4">
        <v>407</v>
      </c>
      <c r="D65" s="56" t="s">
        <v>90</v>
      </c>
      <c r="E65" s="4">
        <v>0</v>
      </c>
      <c r="F65" s="4" t="s">
        <v>91</v>
      </c>
      <c r="G65" s="50">
        <v>59</v>
      </c>
      <c r="H65" s="50">
        <v>0.10100000000000001</v>
      </c>
      <c r="I65" s="53"/>
      <c r="J65" s="50">
        <v>19.227</v>
      </c>
      <c r="K65" s="53"/>
      <c r="L65" s="50"/>
      <c r="M65" s="53"/>
      <c r="N65" s="50">
        <v>1.7529999999999999</v>
      </c>
      <c r="O65" s="53"/>
      <c r="P65" s="50">
        <v>20.533000000000001</v>
      </c>
      <c r="Q65" s="53"/>
      <c r="R65" s="53">
        <f t="shared" si="10"/>
        <v>0.10100000000000001</v>
      </c>
      <c r="S65" s="53">
        <f t="shared" si="11"/>
        <v>19.126000000000001</v>
      </c>
      <c r="T65" s="53">
        <f t="shared" si="12"/>
        <v>20.533000000000001</v>
      </c>
      <c r="U65" s="53">
        <f t="shared" si="13"/>
        <v>1.7529999999999999</v>
      </c>
      <c r="V65" s="53"/>
      <c r="W65" s="53">
        <v>30</v>
      </c>
      <c r="X65" s="53"/>
      <c r="Y65" s="54">
        <v>34.799999999999997</v>
      </c>
      <c r="Z65" s="53"/>
      <c r="AA65" s="51">
        <f t="shared" si="14"/>
        <v>0.10100000000000001</v>
      </c>
      <c r="AB65" s="51">
        <f t="shared" si="15"/>
        <v>19.126000000000001</v>
      </c>
      <c r="AC65" s="51">
        <f t="shared" si="16"/>
        <v>1.7264648389999997</v>
      </c>
      <c r="AD65" s="51">
        <f t="shared" si="17"/>
        <v>20.804856919999999</v>
      </c>
    </row>
    <row r="66" spans="1:30" x14ac:dyDescent="0.25">
      <c r="A66" s="53" t="s">
        <v>56</v>
      </c>
      <c r="B66" s="53" t="s">
        <v>40</v>
      </c>
      <c r="C66" s="4">
        <v>407</v>
      </c>
      <c r="D66" s="56" t="s">
        <v>93</v>
      </c>
      <c r="E66" s="4">
        <v>0</v>
      </c>
      <c r="F66" s="4" t="s">
        <v>94</v>
      </c>
      <c r="G66" s="50">
        <v>60</v>
      </c>
      <c r="H66" s="50">
        <v>0.13400000000000001</v>
      </c>
      <c r="I66" s="53"/>
      <c r="J66" s="50">
        <v>19.393999999999998</v>
      </c>
      <c r="K66" s="53"/>
      <c r="L66" s="50"/>
      <c r="M66" s="53"/>
      <c r="N66" s="50">
        <v>1.833</v>
      </c>
      <c r="O66" s="53"/>
      <c r="P66" s="50">
        <v>19.507000000000001</v>
      </c>
      <c r="Q66" s="53"/>
      <c r="R66" s="53">
        <f t="shared" si="10"/>
        <v>0.13400000000000001</v>
      </c>
      <c r="S66" s="53">
        <f t="shared" si="11"/>
        <v>19.259999999999998</v>
      </c>
      <c r="T66" s="53">
        <f t="shared" si="12"/>
        <v>19.507000000000001</v>
      </c>
      <c r="U66" s="53">
        <f t="shared" si="13"/>
        <v>1.833</v>
      </c>
      <c r="V66" s="53"/>
      <c r="W66" s="53">
        <v>30</v>
      </c>
      <c r="X66" s="53"/>
      <c r="Y66" s="54">
        <v>34.799999999999997</v>
      </c>
      <c r="Z66" s="53"/>
      <c r="AA66" s="51">
        <f t="shared" si="14"/>
        <v>0.13400000000000001</v>
      </c>
      <c r="AB66" s="51">
        <f t="shared" si="15"/>
        <v>19.259999999999998</v>
      </c>
      <c r="AC66" s="51">
        <f t="shared" si="16"/>
        <v>1.8052538789999999</v>
      </c>
      <c r="AD66" s="51">
        <f t="shared" si="17"/>
        <v>19.765272679999999</v>
      </c>
    </row>
    <row r="67" spans="1:30" x14ac:dyDescent="0.25">
      <c r="A67" s="53" t="s">
        <v>56</v>
      </c>
      <c r="B67" s="53" t="s">
        <v>40</v>
      </c>
      <c r="C67" s="4">
        <v>407</v>
      </c>
      <c r="D67" s="56" t="s">
        <v>18</v>
      </c>
      <c r="E67" s="4">
        <v>2</v>
      </c>
      <c r="F67" s="1" t="s">
        <v>96</v>
      </c>
      <c r="G67" s="50">
        <v>61</v>
      </c>
      <c r="H67" s="50">
        <v>6.9000000000000006E-2</v>
      </c>
      <c r="I67" s="53"/>
      <c r="J67" s="50">
        <v>15.865</v>
      </c>
      <c r="K67" s="53"/>
      <c r="L67" s="50"/>
      <c r="M67" s="53"/>
      <c r="N67" s="50">
        <v>1.111</v>
      </c>
      <c r="O67" s="53"/>
      <c r="P67" s="50">
        <v>36.472000000000001</v>
      </c>
      <c r="Q67" s="53"/>
      <c r="R67" s="53">
        <f t="shared" si="10"/>
        <v>6.9000000000000006E-2</v>
      </c>
      <c r="S67" s="53">
        <f t="shared" si="11"/>
        <v>15.795999999999999</v>
      </c>
      <c r="T67" s="53">
        <f t="shared" si="12"/>
        <v>36.472000000000001</v>
      </c>
      <c r="U67" s="53">
        <f t="shared" si="13"/>
        <v>1.111</v>
      </c>
      <c r="V67" s="53"/>
      <c r="W67" s="53">
        <v>30</v>
      </c>
      <c r="X67" s="53"/>
      <c r="Y67" s="54">
        <v>34.799999999999997</v>
      </c>
      <c r="Z67" s="53"/>
      <c r="AA67" s="51">
        <f t="shared" si="14"/>
        <v>6.9000000000000006E-2</v>
      </c>
      <c r="AB67" s="51">
        <f t="shared" si="15"/>
        <v>15.795999999999999</v>
      </c>
      <c r="AC67" s="51">
        <f t="shared" si="16"/>
        <v>1.0941827929999999</v>
      </c>
      <c r="AD67" s="51">
        <f t="shared" si="17"/>
        <v>36.954889279999996</v>
      </c>
    </row>
    <row r="68" spans="1:30" x14ac:dyDescent="0.25">
      <c r="A68" s="53" t="s">
        <v>56</v>
      </c>
      <c r="B68" s="53" t="s">
        <v>40</v>
      </c>
      <c r="C68" s="4">
        <v>407</v>
      </c>
      <c r="D68" s="56" t="s">
        <v>23</v>
      </c>
      <c r="E68" s="4">
        <v>2</v>
      </c>
      <c r="F68" s="4" t="s">
        <v>98</v>
      </c>
      <c r="G68" s="50">
        <v>62</v>
      </c>
      <c r="H68" s="50">
        <v>0.125</v>
      </c>
      <c r="I68" s="53"/>
      <c r="J68" s="50">
        <v>15.221</v>
      </c>
      <c r="K68" s="53"/>
      <c r="L68" s="50"/>
      <c r="M68" s="53"/>
      <c r="N68" s="50">
        <v>1.163</v>
      </c>
      <c r="O68" s="53"/>
      <c r="P68" s="50">
        <v>34.31</v>
      </c>
      <c r="Q68" s="53"/>
      <c r="R68" s="53">
        <f t="shared" si="10"/>
        <v>0.125</v>
      </c>
      <c r="S68" s="53">
        <f t="shared" si="11"/>
        <v>15.096</v>
      </c>
      <c r="T68" s="53">
        <f t="shared" si="12"/>
        <v>34.31</v>
      </c>
      <c r="U68" s="53">
        <f t="shared" si="13"/>
        <v>1.163</v>
      </c>
      <c r="V68" s="53"/>
      <c r="W68" s="53">
        <v>30</v>
      </c>
      <c r="X68" s="53"/>
      <c r="Y68" s="54">
        <v>34.799999999999997</v>
      </c>
      <c r="Z68" s="53"/>
      <c r="AA68" s="51">
        <f t="shared" si="14"/>
        <v>0.125</v>
      </c>
      <c r="AB68" s="51">
        <f t="shared" si="15"/>
        <v>15.096</v>
      </c>
      <c r="AC68" s="51">
        <f t="shared" si="16"/>
        <v>1.145395669</v>
      </c>
      <c r="AD68" s="51">
        <f t="shared" si="17"/>
        <v>34.764264400000002</v>
      </c>
    </row>
    <row r="69" spans="1:30" x14ac:dyDescent="0.25">
      <c r="A69" s="53" t="s">
        <v>56</v>
      </c>
      <c r="B69" s="53" t="s">
        <v>40</v>
      </c>
      <c r="C69" s="4">
        <v>407</v>
      </c>
      <c r="D69" s="56" t="s">
        <v>27</v>
      </c>
      <c r="E69" s="4">
        <v>2</v>
      </c>
      <c r="F69" s="4" t="s">
        <v>100</v>
      </c>
      <c r="G69" s="50">
        <v>63</v>
      </c>
      <c r="H69" s="50">
        <v>6.5000000000000002E-2</v>
      </c>
      <c r="I69" s="53"/>
      <c r="J69" s="50">
        <v>15.515000000000001</v>
      </c>
      <c r="K69" s="53"/>
      <c r="L69" s="50"/>
      <c r="M69" s="53"/>
      <c r="N69" s="50">
        <v>1.129</v>
      </c>
      <c r="O69" s="53"/>
      <c r="P69" s="50">
        <v>37.732999999999997</v>
      </c>
      <c r="Q69" s="53"/>
      <c r="R69" s="53">
        <f t="shared" si="10"/>
        <v>6.5000000000000002E-2</v>
      </c>
      <c r="S69" s="53">
        <f t="shared" si="11"/>
        <v>15.450000000000001</v>
      </c>
      <c r="T69" s="53">
        <f t="shared" si="12"/>
        <v>37.732999999999997</v>
      </c>
      <c r="U69" s="53">
        <f t="shared" si="13"/>
        <v>1.129</v>
      </c>
      <c r="V69" s="53"/>
      <c r="W69" s="53">
        <v>30</v>
      </c>
      <c r="X69" s="53"/>
      <c r="Y69" s="54">
        <v>34.799999999999997</v>
      </c>
      <c r="Z69" s="53"/>
      <c r="AA69" s="51">
        <f t="shared" si="14"/>
        <v>6.5000000000000002E-2</v>
      </c>
      <c r="AB69" s="51">
        <f t="shared" si="15"/>
        <v>15.450000000000001</v>
      </c>
      <c r="AC69" s="51">
        <f t="shared" si="16"/>
        <v>1.1119103269999999</v>
      </c>
      <c r="AD69" s="51">
        <f t="shared" si="17"/>
        <v>38.232584919999994</v>
      </c>
    </row>
    <row r="70" spans="1:30" x14ac:dyDescent="0.25">
      <c r="A70" s="53" t="s">
        <v>56</v>
      </c>
      <c r="B70" s="53" t="s">
        <v>40</v>
      </c>
      <c r="C70" s="4">
        <v>407</v>
      </c>
      <c r="D70" s="56" t="s">
        <v>28</v>
      </c>
      <c r="E70" s="4">
        <v>2</v>
      </c>
      <c r="F70" s="4" t="s">
        <v>102</v>
      </c>
      <c r="G70" s="50">
        <v>64</v>
      </c>
      <c r="H70" s="50">
        <v>0.1</v>
      </c>
      <c r="I70" s="53"/>
      <c r="J70" s="50">
        <v>15.728</v>
      </c>
      <c r="K70" s="53"/>
      <c r="L70" s="50"/>
      <c r="M70" s="53"/>
      <c r="N70" s="50">
        <v>1.2689999999999999</v>
      </c>
      <c r="O70" s="53"/>
      <c r="P70" s="50">
        <v>39.420999999999999</v>
      </c>
      <c r="Q70" s="53"/>
      <c r="R70" s="53">
        <f t="shared" si="10"/>
        <v>0.1</v>
      </c>
      <c r="S70" s="53">
        <f t="shared" si="11"/>
        <v>15.628</v>
      </c>
      <c r="T70" s="53">
        <f t="shared" si="12"/>
        <v>39.420999999999999</v>
      </c>
      <c r="U70" s="53">
        <f t="shared" si="13"/>
        <v>1.2689999999999999</v>
      </c>
      <c r="V70" s="53"/>
      <c r="W70" s="53">
        <v>30</v>
      </c>
      <c r="X70" s="53"/>
      <c r="Y70" s="54">
        <v>34.799999999999997</v>
      </c>
      <c r="Z70" s="53"/>
      <c r="AA70" s="51">
        <f t="shared" si="14"/>
        <v>0.1</v>
      </c>
      <c r="AB70" s="51">
        <f t="shared" si="15"/>
        <v>15.628</v>
      </c>
      <c r="AC70" s="51">
        <f t="shared" si="16"/>
        <v>1.2497911469999998</v>
      </c>
      <c r="AD70" s="51">
        <f t="shared" si="17"/>
        <v>39.942934039999997</v>
      </c>
    </row>
    <row r="71" spans="1:30" x14ac:dyDescent="0.25">
      <c r="A71" s="53" t="s">
        <v>56</v>
      </c>
      <c r="B71" s="53" t="s">
        <v>40</v>
      </c>
      <c r="C71" s="4">
        <v>407</v>
      </c>
      <c r="D71" s="56" t="s">
        <v>29</v>
      </c>
      <c r="E71" s="4">
        <v>2</v>
      </c>
      <c r="F71" s="4" t="s">
        <v>104</v>
      </c>
      <c r="G71" s="50">
        <v>65</v>
      </c>
      <c r="H71" s="50">
        <v>0.11700000000000001</v>
      </c>
      <c r="I71" s="53"/>
      <c r="J71" s="50">
        <v>15.731</v>
      </c>
      <c r="K71" s="53"/>
      <c r="L71" s="50"/>
      <c r="M71" s="53"/>
      <c r="N71" s="50">
        <v>1.173</v>
      </c>
      <c r="O71" s="53"/>
      <c r="P71" s="50">
        <v>39.768000000000001</v>
      </c>
      <c r="Q71" s="53"/>
      <c r="R71" s="53">
        <f t="shared" si="10"/>
        <v>0.11700000000000001</v>
      </c>
      <c r="S71" s="53">
        <f t="shared" si="11"/>
        <v>15.613999999999999</v>
      </c>
      <c r="T71" s="53">
        <f t="shared" si="12"/>
        <v>39.768000000000001</v>
      </c>
      <c r="U71" s="53">
        <f t="shared" si="13"/>
        <v>1.173</v>
      </c>
      <c r="V71" s="53"/>
      <c r="W71" s="53">
        <v>30</v>
      </c>
      <c r="X71" s="53"/>
      <c r="Y71" s="54">
        <v>34.799999999999997</v>
      </c>
      <c r="Z71" s="53"/>
      <c r="AA71" s="51">
        <f t="shared" si="14"/>
        <v>0.11700000000000001</v>
      </c>
      <c r="AB71" s="51">
        <f t="shared" si="15"/>
        <v>15.613999999999999</v>
      </c>
      <c r="AC71" s="51">
        <f t="shared" si="16"/>
        <v>1.155244299</v>
      </c>
      <c r="AD71" s="51">
        <f t="shared" si="17"/>
        <v>40.294528319999998</v>
      </c>
    </row>
    <row r="72" spans="1:30" x14ac:dyDescent="0.25">
      <c r="A72" s="53" t="s">
        <v>56</v>
      </c>
      <c r="B72" s="53" t="s">
        <v>40</v>
      </c>
      <c r="C72" s="4">
        <v>407</v>
      </c>
      <c r="D72" s="56" t="s">
        <v>30</v>
      </c>
      <c r="E72" s="4">
        <v>2</v>
      </c>
      <c r="F72" s="4" t="s">
        <v>106</v>
      </c>
      <c r="G72" s="50">
        <v>66</v>
      </c>
      <c r="H72" s="50">
        <v>7.8E-2</v>
      </c>
      <c r="I72" s="53"/>
      <c r="J72" s="50">
        <v>15.319000000000001</v>
      </c>
      <c r="K72" s="53"/>
      <c r="L72" s="50"/>
      <c r="M72" s="53"/>
      <c r="N72" s="50">
        <v>1.4730000000000001</v>
      </c>
      <c r="O72" s="53"/>
      <c r="P72" s="50">
        <v>36.020000000000003</v>
      </c>
      <c r="Q72" s="53"/>
      <c r="R72" s="53">
        <f t="shared" si="10"/>
        <v>7.8E-2</v>
      </c>
      <c r="S72" s="53">
        <f t="shared" si="11"/>
        <v>15.241000000000001</v>
      </c>
      <c r="T72" s="53">
        <f t="shared" si="12"/>
        <v>36.020000000000003</v>
      </c>
      <c r="U72" s="53">
        <f t="shared" si="13"/>
        <v>1.4730000000000001</v>
      </c>
      <c r="V72" s="53"/>
      <c r="W72" s="53">
        <v>30</v>
      </c>
      <c r="X72" s="53"/>
      <c r="Y72" s="54">
        <v>34.799999999999997</v>
      </c>
      <c r="Z72" s="53"/>
      <c r="AA72" s="51">
        <f t="shared" si="14"/>
        <v>7.8E-2</v>
      </c>
      <c r="AB72" s="51">
        <f t="shared" si="15"/>
        <v>15.241000000000001</v>
      </c>
      <c r="AC72" s="51">
        <f t="shared" si="16"/>
        <v>1.4507031989999999</v>
      </c>
      <c r="AD72" s="51">
        <f t="shared" si="17"/>
        <v>36.496904800000003</v>
      </c>
    </row>
    <row r="73" spans="1:30" x14ac:dyDescent="0.25">
      <c r="A73" s="53" t="s">
        <v>56</v>
      </c>
      <c r="B73" s="53" t="s">
        <v>40</v>
      </c>
      <c r="C73" s="4">
        <v>407</v>
      </c>
      <c r="D73" s="56" t="s">
        <v>69</v>
      </c>
      <c r="E73" s="4">
        <v>2</v>
      </c>
      <c r="F73" s="4" t="s">
        <v>108</v>
      </c>
      <c r="G73" s="50">
        <v>67</v>
      </c>
      <c r="H73" s="50">
        <v>7.1999999999999995E-2</v>
      </c>
      <c r="I73" s="53"/>
      <c r="J73" s="50">
        <v>15.526</v>
      </c>
      <c r="K73" s="53"/>
      <c r="L73" s="50"/>
      <c r="M73" s="53"/>
      <c r="N73" s="50">
        <v>1.496</v>
      </c>
      <c r="O73" s="53"/>
      <c r="P73" s="50">
        <v>43.112000000000002</v>
      </c>
      <c r="Q73" s="53"/>
      <c r="R73" s="53">
        <f t="shared" si="10"/>
        <v>7.1999999999999995E-2</v>
      </c>
      <c r="S73" s="53">
        <f t="shared" si="11"/>
        <v>15.454000000000001</v>
      </c>
      <c r="T73" s="53">
        <f t="shared" si="12"/>
        <v>43.112000000000002</v>
      </c>
      <c r="U73" s="53">
        <f t="shared" si="13"/>
        <v>1.496</v>
      </c>
      <c r="V73" s="53"/>
      <c r="W73" s="53">
        <v>30</v>
      </c>
      <c r="X73" s="53"/>
      <c r="Y73" s="54">
        <v>34.799999999999997</v>
      </c>
      <c r="Z73" s="53"/>
      <c r="AA73" s="51">
        <f t="shared" si="14"/>
        <v>7.1999999999999995E-2</v>
      </c>
      <c r="AB73" s="51">
        <f t="shared" si="15"/>
        <v>15.454000000000001</v>
      </c>
      <c r="AC73" s="51">
        <f t="shared" si="16"/>
        <v>1.4733550479999999</v>
      </c>
      <c r="AD73" s="51">
        <f t="shared" si="17"/>
        <v>43.682802879999997</v>
      </c>
    </row>
    <row r="74" spans="1:30" x14ac:dyDescent="0.25">
      <c r="A74" s="53" t="s">
        <v>56</v>
      </c>
      <c r="B74" s="53" t="s">
        <v>40</v>
      </c>
      <c r="C74" s="4">
        <v>407</v>
      </c>
      <c r="D74" s="56" t="s">
        <v>72</v>
      </c>
      <c r="E74" s="4">
        <v>2</v>
      </c>
      <c r="F74" s="4" t="s">
        <v>110</v>
      </c>
      <c r="G74" s="50">
        <v>68</v>
      </c>
      <c r="H74" s="50">
        <v>6.5000000000000002E-2</v>
      </c>
      <c r="I74" s="53"/>
      <c r="J74" s="50">
        <v>14.863</v>
      </c>
      <c r="K74" s="53"/>
      <c r="L74" s="50"/>
      <c r="M74" s="53"/>
      <c r="N74" s="50">
        <v>1.462</v>
      </c>
      <c r="O74" s="53"/>
      <c r="P74" s="50">
        <v>43.664000000000001</v>
      </c>
      <c r="Q74" s="53"/>
      <c r="R74" s="53">
        <f t="shared" si="10"/>
        <v>6.5000000000000002E-2</v>
      </c>
      <c r="S74" s="53">
        <f t="shared" si="11"/>
        <v>14.798</v>
      </c>
      <c r="T74" s="53">
        <f t="shared" si="12"/>
        <v>43.664000000000001</v>
      </c>
      <c r="U74" s="53">
        <f t="shared" si="13"/>
        <v>1.462</v>
      </c>
      <c r="V74" s="53"/>
      <c r="W74" s="53">
        <v>30</v>
      </c>
      <c r="X74" s="53"/>
      <c r="Y74" s="54">
        <v>34.799999999999997</v>
      </c>
      <c r="Z74" s="53"/>
      <c r="AA74" s="51">
        <f t="shared" si="14"/>
        <v>6.5000000000000002E-2</v>
      </c>
      <c r="AB74" s="51">
        <f t="shared" si="15"/>
        <v>14.798</v>
      </c>
      <c r="AC74" s="51">
        <f t="shared" si="16"/>
        <v>1.4398697059999999</v>
      </c>
      <c r="AD74" s="51">
        <f t="shared" si="17"/>
        <v>44.242111359999996</v>
      </c>
    </row>
    <row r="75" spans="1:30" x14ac:dyDescent="0.25">
      <c r="A75" s="53" t="s">
        <v>56</v>
      </c>
      <c r="B75" s="53" t="s">
        <v>40</v>
      </c>
      <c r="C75" s="4">
        <v>407</v>
      </c>
      <c r="D75" s="56" t="s">
        <v>75</v>
      </c>
      <c r="E75" s="4">
        <v>2</v>
      </c>
      <c r="F75" s="4" t="s">
        <v>112</v>
      </c>
      <c r="G75" s="50">
        <v>69</v>
      </c>
      <c r="H75" s="50">
        <v>7.2999999999999995E-2</v>
      </c>
      <c r="I75" s="53"/>
      <c r="J75" s="50">
        <v>15.750999999999999</v>
      </c>
      <c r="K75" s="53"/>
      <c r="L75" s="50"/>
      <c r="M75" s="53"/>
      <c r="N75" s="50">
        <v>1.4690000000000001</v>
      </c>
      <c r="O75" s="53"/>
      <c r="P75" s="50">
        <v>39.792999999999999</v>
      </c>
      <c r="Q75" s="53"/>
      <c r="R75" s="53">
        <f t="shared" si="10"/>
        <v>7.2999999999999995E-2</v>
      </c>
      <c r="S75" s="53">
        <f t="shared" si="11"/>
        <v>15.677999999999999</v>
      </c>
      <c r="T75" s="53">
        <f t="shared" si="12"/>
        <v>39.792999999999999</v>
      </c>
      <c r="U75" s="53">
        <f t="shared" si="13"/>
        <v>1.4690000000000001</v>
      </c>
      <c r="V75" s="53"/>
      <c r="W75" s="53">
        <v>30</v>
      </c>
      <c r="X75" s="53"/>
      <c r="Y75" s="54">
        <v>34.799999999999997</v>
      </c>
      <c r="Z75" s="53"/>
      <c r="AA75" s="51">
        <f t="shared" si="14"/>
        <v>7.2999999999999995E-2</v>
      </c>
      <c r="AB75" s="51">
        <f t="shared" si="15"/>
        <v>15.677999999999999</v>
      </c>
      <c r="AC75" s="51">
        <f t="shared" si="16"/>
        <v>1.4467637469999999</v>
      </c>
      <c r="AD75" s="51">
        <f t="shared" si="17"/>
        <v>40.319859319999999</v>
      </c>
    </row>
    <row r="76" spans="1:30" x14ac:dyDescent="0.25">
      <c r="A76" s="53" t="s">
        <v>56</v>
      </c>
      <c r="B76" s="53" t="s">
        <v>40</v>
      </c>
      <c r="C76" s="4">
        <v>407</v>
      </c>
      <c r="D76" s="56" t="s">
        <v>78</v>
      </c>
      <c r="E76" s="4">
        <v>2</v>
      </c>
      <c r="F76" s="27" t="s">
        <v>114</v>
      </c>
      <c r="G76" s="50">
        <v>70</v>
      </c>
      <c r="H76" s="50">
        <v>0.08</v>
      </c>
      <c r="I76" s="53"/>
      <c r="J76" s="50">
        <v>15.8</v>
      </c>
      <c r="K76" s="53"/>
      <c r="L76" s="50"/>
      <c r="M76" s="53"/>
      <c r="N76" s="50">
        <v>1.5609999999999999</v>
      </c>
      <c r="O76" s="53"/>
      <c r="P76" s="50">
        <v>48.598999999999997</v>
      </c>
      <c r="Q76" s="53"/>
      <c r="R76" s="53">
        <f t="shared" si="10"/>
        <v>0.08</v>
      </c>
      <c r="S76" s="53">
        <f t="shared" si="11"/>
        <v>15.72</v>
      </c>
      <c r="T76" s="53">
        <f t="shared" si="12"/>
        <v>48.598999999999997</v>
      </c>
      <c r="U76" s="53">
        <f t="shared" si="13"/>
        <v>1.5609999999999999</v>
      </c>
      <c r="V76" s="53"/>
      <c r="W76" s="53">
        <v>30</v>
      </c>
      <c r="X76" s="53"/>
      <c r="Y76" s="54">
        <v>34.799999999999997</v>
      </c>
      <c r="Z76" s="53"/>
      <c r="AA76" s="51">
        <f t="shared" si="14"/>
        <v>0.08</v>
      </c>
      <c r="AB76" s="51">
        <f t="shared" si="15"/>
        <v>15.72</v>
      </c>
      <c r="AC76" s="51">
        <f t="shared" si="16"/>
        <v>1.5373711429999999</v>
      </c>
      <c r="AD76" s="51">
        <f t="shared" si="17"/>
        <v>49.24245075999999</v>
      </c>
    </row>
    <row r="77" spans="1:30" x14ac:dyDescent="0.25">
      <c r="A77" s="53" t="s">
        <v>56</v>
      </c>
      <c r="B77" s="53" t="s">
        <v>40</v>
      </c>
      <c r="C77" s="4">
        <v>407</v>
      </c>
      <c r="D77" s="56" t="s">
        <v>81</v>
      </c>
      <c r="E77" s="4">
        <v>2</v>
      </c>
      <c r="F77" s="27" t="s">
        <v>116</v>
      </c>
      <c r="G77" s="50">
        <v>71</v>
      </c>
      <c r="H77" s="50">
        <v>5.5E-2</v>
      </c>
      <c r="I77" s="53"/>
      <c r="J77" s="50">
        <v>22.021999999999998</v>
      </c>
      <c r="K77" s="53"/>
      <c r="L77" s="50"/>
      <c r="M77" s="53"/>
      <c r="N77" s="50">
        <v>1.9570000000000001</v>
      </c>
      <c r="O77" s="53"/>
      <c r="P77" s="50">
        <v>40.404000000000003</v>
      </c>
      <c r="Q77" s="53"/>
      <c r="R77" s="53">
        <f t="shared" si="10"/>
        <v>5.5E-2</v>
      </c>
      <c r="S77" s="53">
        <f t="shared" si="11"/>
        <v>21.966999999999999</v>
      </c>
      <c r="T77" s="53">
        <f t="shared" si="12"/>
        <v>40.404000000000003</v>
      </c>
      <c r="U77" s="53">
        <f t="shared" si="13"/>
        <v>1.9570000000000001</v>
      </c>
      <c r="V77" s="53"/>
      <c r="W77" s="53">
        <v>30</v>
      </c>
      <c r="X77" s="53"/>
      <c r="Y77" s="54">
        <v>34.799999999999997</v>
      </c>
      <c r="Z77" s="53"/>
      <c r="AA77" s="51">
        <f t="shared" si="14"/>
        <v>5.5E-2</v>
      </c>
      <c r="AB77" s="51">
        <f t="shared" si="15"/>
        <v>21.966999999999999</v>
      </c>
      <c r="AC77" s="51">
        <f t="shared" si="16"/>
        <v>1.927376891</v>
      </c>
      <c r="AD77" s="51">
        <f t="shared" si="17"/>
        <v>40.938948959999998</v>
      </c>
    </row>
    <row r="78" spans="1:30" x14ac:dyDescent="0.25">
      <c r="A78" s="53" t="s">
        <v>56</v>
      </c>
      <c r="B78" s="53" t="s">
        <v>40</v>
      </c>
      <c r="C78" s="4">
        <v>407</v>
      </c>
      <c r="D78" s="56" t="s">
        <v>84</v>
      </c>
      <c r="E78" s="4">
        <v>2</v>
      </c>
      <c r="F78" s="4" t="s">
        <v>118</v>
      </c>
      <c r="G78" s="50">
        <v>72</v>
      </c>
      <c r="H78" s="50">
        <v>8.5999999999999993E-2</v>
      </c>
      <c r="I78" s="53"/>
      <c r="J78" s="50">
        <v>20.594999999999999</v>
      </c>
      <c r="K78" s="53"/>
      <c r="L78" s="50"/>
      <c r="M78" s="53"/>
      <c r="N78" s="50">
        <v>1.752</v>
      </c>
      <c r="O78" s="53"/>
      <c r="P78" s="50">
        <v>35.386000000000003</v>
      </c>
      <c r="Q78" s="53"/>
      <c r="R78" s="53">
        <f t="shared" si="10"/>
        <v>8.5999999999999993E-2</v>
      </c>
      <c r="S78" s="53">
        <f t="shared" si="11"/>
        <v>20.509</v>
      </c>
      <c r="T78" s="53">
        <f t="shared" si="12"/>
        <v>35.386000000000003</v>
      </c>
      <c r="U78" s="53">
        <f t="shared" si="13"/>
        <v>1.752</v>
      </c>
      <c r="V78" s="53"/>
      <c r="W78" s="53">
        <v>30</v>
      </c>
      <c r="X78" s="53"/>
      <c r="Y78" s="54">
        <v>34.799999999999997</v>
      </c>
      <c r="Z78" s="53"/>
      <c r="AA78" s="51">
        <f t="shared" si="14"/>
        <v>8.5999999999999993E-2</v>
      </c>
      <c r="AB78" s="51">
        <f t="shared" si="15"/>
        <v>20.509</v>
      </c>
      <c r="AC78" s="51">
        <f t="shared" si="16"/>
        <v>1.7254799759999999</v>
      </c>
      <c r="AD78" s="51">
        <f t="shared" si="17"/>
        <v>35.854510640000001</v>
      </c>
    </row>
    <row r="79" spans="1:30" x14ac:dyDescent="0.25">
      <c r="A79" s="53" t="s">
        <v>56</v>
      </c>
      <c r="B79" s="53" t="s">
        <v>40</v>
      </c>
      <c r="C79" s="4">
        <v>407</v>
      </c>
      <c r="D79" s="56" t="s">
        <v>87</v>
      </c>
      <c r="E79" s="4">
        <v>2</v>
      </c>
      <c r="F79" s="4" t="s">
        <v>120</v>
      </c>
      <c r="G79" s="50">
        <v>73</v>
      </c>
      <c r="H79" s="50">
        <v>8.7999999999999995E-2</v>
      </c>
      <c r="I79" s="53"/>
      <c r="J79" s="50">
        <v>20.585000000000001</v>
      </c>
      <c r="K79" s="53"/>
      <c r="L79" s="50"/>
      <c r="M79" s="53"/>
      <c r="N79" s="50">
        <v>1.728</v>
      </c>
      <c r="O79" s="53"/>
      <c r="P79" s="50">
        <v>33.601999999999997</v>
      </c>
      <c r="Q79" s="53"/>
      <c r="R79" s="53">
        <f t="shared" si="10"/>
        <v>8.7999999999999995E-2</v>
      </c>
      <c r="S79" s="53">
        <f t="shared" si="11"/>
        <v>20.497</v>
      </c>
      <c r="T79" s="53">
        <f t="shared" si="12"/>
        <v>33.601999999999997</v>
      </c>
      <c r="U79" s="53">
        <f t="shared" si="13"/>
        <v>1.728</v>
      </c>
      <c r="V79" s="53"/>
      <c r="W79" s="53">
        <v>30</v>
      </c>
      <c r="X79" s="53"/>
      <c r="Y79" s="54">
        <v>34.799999999999997</v>
      </c>
      <c r="Z79" s="53"/>
      <c r="AA79" s="51">
        <f t="shared" si="14"/>
        <v>8.7999999999999995E-2</v>
      </c>
      <c r="AB79" s="51">
        <f t="shared" si="15"/>
        <v>20.497</v>
      </c>
      <c r="AC79" s="51">
        <f t="shared" si="16"/>
        <v>1.7018432639999999</v>
      </c>
      <c r="AD79" s="51">
        <f t="shared" si="17"/>
        <v>34.046890479999995</v>
      </c>
    </row>
    <row r="80" spans="1:30" x14ac:dyDescent="0.25">
      <c r="A80" s="53" t="s">
        <v>56</v>
      </c>
      <c r="B80" s="53" t="s">
        <v>40</v>
      </c>
      <c r="C80" s="4">
        <v>407</v>
      </c>
      <c r="D80" s="56" t="s">
        <v>90</v>
      </c>
      <c r="E80" s="4">
        <v>2</v>
      </c>
      <c r="F80" s="4" t="s">
        <v>122</v>
      </c>
      <c r="G80" s="50">
        <v>74</v>
      </c>
      <c r="H80" s="50">
        <v>7.1999999999999995E-2</v>
      </c>
      <c r="I80" s="53"/>
      <c r="J80" s="50">
        <v>21.861999999999998</v>
      </c>
      <c r="K80" s="53"/>
      <c r="L80" s="50"/>
      <c r="M80" s="53"/>
      <c r="N80" s="50">
        <v>2.0019999999999998</v>
      </c>
      <c r="O80" s="53"/>
      <c r="P80" s="50">
        <v>41.473999999999997</v>
      </c>
      <c r="Q80" s="53"/>
      <c r="R80" s="53">
        <f t="shared" si="10"/>
        <v>7.1999999999999995E-2</v>
      </c>
      <c r="S80" s="53">
        <f t="shared" si="11"/>
        <v>21.79</v>
      </c>
      <c r="T80" s="53">
        <f t="shared" si="12"/>
        <v>41.473999999999997</v>
      </c>
      <c r="U80" s="53">
        <f t="shared" si="13"/>
        <v>2.0019999999999998</v>
      </c>
      <c r="V80" s="53"/>
      <c r="W80" s="53">
        <v>30</v>
      </c>
      <c r="X80" s="53"/>
      <c r="Y80" s="54">
        <v>34.799999999999997</v>
      </c>
      <c r="Z80" s="53"/>
      <c r="AA80" s="51">
        <f t="shared" si="14"/>
        <v>7.1999999999999995E-2</v>
      </c>
      <c r="AB80" s="51">
        <f t="shared" si="15"/>
        <v>21.79</v>
      </c>
      <c r="AC80" s="51">
        <f t="shared" si="16"/>
        <v>1.9716957259999996</v>
      </c>
      <c r="AD80" s="51">
        <f t="shared" si="17"/>
        <v>42.023115759999996</v>
      </c>
    </row>
    <row r="81" spans="1:30" x14ac:dyDescent="0.25">
      <c r="A81" s="53" t="s">
        <v>56</v>
      </c>
      <c r="B81" s="53" t="s">
        <v>40</v>
      </c>
      <c r="C81" s="4">
        <v>407</v>
      </c>
      <c r="D81" s="56" t="s">
        <v>93</v>
      </c>
      <c r="E81" s="4">
        <v>2</v>
      </c>
      <c r="F81" s="4" t="s">
        <v>124</v>
      </c>
      <c r="G81" s="50">
        <v>75</v>
      </c>
      <c r="H81" s="50">
        <v>9.4E-2</v>
      </c>
      <c r="I81" s="53"/>
      <c r="J81" s="50">
        <v>21.669</v>
      </c>
      <c r="K81" s="53"/>
      <c r="L81" s="50"/>
      <c r="M81" s="53"/>
      <c r="N81" s="50">
        <v>1.8480000000000001</v>
      </c>
      <c r="O81" s="53"/>
      <c r="P81" s="50">
        <v>39.972999999999999</v>
      </c>
      <c r="Q81" s="53"/>
      <c r="R81" s="53">
        <f t="shared" si="10"/>
        <v>9.4E-2</v>
      </c>
      <c r="S81" s="53">
        <f t="shared" si="11"/>
        <v>21.574999999999999</v>
      </c>
      <c r="T81" s="53">
        <f t="shared" si="12"/>
        <v>39.972999999999999</v>
      </c>
      <c r="U81" s="53">
        <f t="shared" si="13"/>
        <v>1.8480000000000001</v>
      </c>
      <c r="V81" s="53"/>
      <c r="W81" s="53">
        <v>30</v>
      </c>
      <c r="X81" s="53"/>
      <c r="Y81" s="54">
        <v>34.799999999999997</v>
      </c>
      <c r="Z81" s="53"/>
      <c r="AA81" s="51">
        <f t="shared" si="14"/>
        <v>9.4E-2</v>
      </c>
      <c r="AB81" s="51">
        <f t="shared" si="15"/>
        <v>21.574999999999999</v>
      </c>
      <c r="AC81" s="51">
        <f t="shared" si="16"/>
        <v>1.8200268239999999</v>
      </c>
      <c r="AD81" s="51">
        <f t="shared" si="17"/>
        <v>40.502242519999996</v>
      </c>
    </row>
    <row r="82" spans="1:30" x14ac:dyDescent="0.25">
      <c r="A82" s="53" t="s">
        <v>56</v>
      </c>
      <c r="B82" s="53" t="s">
        <v>40</v>
      </c>
      <c r="C82" s="4">
        <v>407</v>
      </c>
      <c r="D82" s="56" t="s">
        <v>18</v>
      </c>
      <c r="E82" s="4">
        <v>4</v>
      </c>
      <c r="F82" s="1" t="s">
        <v>126</v>
      </c>
      <c r="G82" s="50">
        <v>76</v>
      </c>
      <c r="H82" s="50">
        <v>7.0000000000000007E-2</v>
      </c>
      <c r="I82" s="53"/>
      <c r="J82" s="50">
        <v>16.209</v>
      </c>
      <c r="K82" s="53"/>
      <c r="L82" s="50"/>
      <c r="M82" s="53"/>
      <c r="N82" s="50">
        <v>1.1080000000000001</v>
      </c>
      <c r="O82" s="53"/>
      <c r="P82" s="50">
        <v>53.682000000000002</v>
      </c>
      <c r="Q82" s="53"/>
      <c r="R82" s="53">
        <f t="shared" si="10"/>
        <v>7.0000000000000007E-2</v>
      </c>
      <c r="S82" s="53">
        <f t="shared" si="11"/>
        <v>16.138999999999999</v>
      </c>
      <c r="T82" s="53">
        <f t="shared" si="12"/>
        <v>53.682000000000002</v>
      </c>
      <c r="U82" s="53">
        <f t="shared" si="13"/>
        <v>1.1080000000000001</v>
      </c>
      <c r="V82" s="53"/>
      <c r="W82" s="53">
        <v>30</v>
      </c>
      <c r="X82" s="53"/>
      <c r="Y82" s="54">
        <v>34.799999999999997</v>
      </c>
      <c r="Z82" s="53"/>
      <c r="AA82" s="51">
        <f t="shared" si="14"/>
        <v>7.0000000000000007E-2</v>
      </c>
      <c r="AB82" s="51">
        <f t="shared" si="15"/>
        <v>16.138999999999999</v>
      </c>
      <c r="AC82" s="51">
        <f t="shared" si="16"/>
        <v>1.0912282040000001</v>
      </c>
      <c r="AD82" s="51">
        <f t="shared" si="17"/>
        <v>54.392749679999994</v>
      </c>
    </row>
    <row r="83" spans="1:30" x14ac:dyDescent="0.25">
      <c r="A83" s="53" t="s">
        <v>56</v>
      </c>
      <c r="B83" s="53" t="s">
        <v>40</v>
      </c>
      <c r="C83" s="4">
        <v>407</v>
      </c>
      <c r="D83" s="56" t="s">
        <v>23</v>
      </c>
      <c r="E83" s="4">
        <v>4</v>
      </c>
      <c r="F83" s="4" t="s">
        <v>127</v>
      </c>
      <c r="G83" s="50">
        <v>77</v>
      </c>
      <c r="H83" s="50">
        <v>4.1000000000000002E-2</v>
      </c>
      <c r="I83" s="53"/>
      <c r="J83" s="50">
        <v>14.872</v>
      </c>
      <c r="K83" s="53"/>
      <c r="L83" s="50"/>
      <c r="M83" s="53"/>
      <c r="N83" s="50">
        <v>1.1879999999999999</v>
      </c>
      <c r="O83" s="53"/>
      <c r="P83" s="50">
        <v>47.139000000000003</v>
      </c>
      <c r="Q83" s="53"/>
      <c r="R83" s="53">
        <f t="shared" si="10"/>
        <v>4.1000000000000002E-2</v>
      </c>
      <c r="S83" s="53">
        <f t="shared" si="11"/>
        <v>14.831</v>
      </c>
      <c r="T83" s="53">
        <f t="shared" si="12"/>
        <v>47.139000000000003</v>
      </c>
      <c r="U83" s="53">
        <f t="shared" si="13"/>
        <v>1.1879999999999999</v>
      </c>
      <c r="V83" s="53"/>
      <c r="W83" s="53">
        <v>30</v>
      </c>
      <c r="X83" s="53"/>
      <c r="Y83" s="54">
        <v>34.799999999999997</v>
      </c>
      <c r="Z83" s="53"/>
      <c r="AA83" s="51">
        <f t="shared" si="14"/>
        <v>4.1000000000000002E-2</v>
      </c>
      <c r="AB83" s="51">
        <f t="shared" si="15"/>
        <v>14.831</v>
      </c>
      <c r="AC83" s="51">
        <f t="shared" si="16"/>
        <v>1.1700172439999998</v>
      </c>
      <c r="AD83" s="51">
        <f t="shared" si="17"/>
        <v>47.763120360000002</v>
      </c>
    </row>
    <row r="84" spans="1:30" x14ac:dyDescent="0.25">
      <c r="A84" s="53" t="s">
        <v>56</v>
      </c>
      <c r="B84" s="53" t="s">
        <v>40</v>
      </c>
      <c r="C84" s="4">
        <v>407</v>
      </c>
      <c r="D84" s="56" t="s">
        <v>27</v>
      </c>
      <c r="E84" s="4">
        <v>4</v>
      </c>
      <c r="F84" s="4" t="s">
        <v>128</v>
      </c>
      <c r="G84" s="50">
        <v>78</v>
      </c>
      <c r="H84" s="50">
        <v>4.8000000000000001E-2</v>
      </c>
      <c r="I84" s="53"/>
      <c r="J84" s="50">
        <v>16.169</v>
      </c>
      <c r="K84" s="53"/>
      <c r="L84" s="50"/>
      <c r="M84" s="53"/>
      <c r="N84" s="50">
        <v>1.1339999999999999</v>
      </c>
      <c r="O84" s="53"/>
      <c r="P84" s="50">
        <v>54.381999999999998</v>
      </c>
      <c r="Q84" s="53"/>
      <c r="R84" s="53">
        <f t="shared" si="10"/>
        <v>4.8000000000000001E-2</v>
      </c>
      <c r="S84" s="53">
        <f t="shared" si="11"/>
        <v>16.121000000000002</v>
      </c>
      <c r="T84" s="53">
        <f t="shared" si="12"/>
        <v>54.381999999999998</v>
      </c>
      <c r="U84" s="53">
        <f t="shared" si="13"/>
        <v>1.1339999999999999</v>
      </c>
      <c r="V84" s="53"/>
      <c r="W84" s="53">
        <v>30</v>
      </c>
      <c r="X84" s="53"/>
      <c r="Y84" s="54">
        <v>34.799999999999997</v>
      </c>
      <c r="Z84" s="53"/>
      <c r="AA84" s="51">
        <f t="shared" si="14"/>
        <v>4.8000000000000001E-2</v>
      </c>
      <c r="AB84" s="51">
        <f t="shared" si="15"/>
        <v>16.121000000000002</v>
      </c>
      <c r="AC84" s="51">
        <f t="shared" si="16"/>
        <v>1.1168346419999999</v>
      </c>
      <c r="AD84" s="51">
        <f t="shared" si="17"/>
        <v>55.102017679999996</v>
      </c>
    </row>
    <row r="85" spans="1:30" x14ac:dyDescent="0.25">
      <c r="A85" s="53" t="s">
        <v>56</v>
      </c>
      <c r="B85" s="53" t="s">
        <v>40</v>
      </c>
      <c r="C85" s="4">
        <v>407</v>
      </c>
      <c r="D85" s="56" t="s">
        <v>28</v>
      </c>
      <c r="E85" s="4">
        <v>4</v>
      </c>
      <c r="F85" s="4" t="s">
        <v>129</v>
      </c>
      <c r="G85" s="50">
        <v>79</v>
      </c>
      <c r="H85" s="50">
        <v>7.0999999999999994E-2</v>
      </c>
      <c r="I85" s="53"/>
      <c r="J85" s="50">
        <v>15.884</v>
      </c>
      <c r="K85" s="53"/>
      <c r="L85" s="50"/>
      <c r="M85" s="53"/>
      <c r="N85" s="50">
        <v>1.28</v>
      </c>
      <c r="O85" s="53"/>
      <c r="P85" s="50">
        <v>53.594000000000001</v>
      </c>
      <c r="Q85" s="53"/>
      <c r="R85" s="53">
        <f t="shared" si="10"/>
        <v>7.0999999999999994E-2</v>
      </c>
      <c r="S85" s="53">
        <f t="shared" si="11"/>
        <v>15.813000000000001</v>
      </c>
      <c r="T85" s="53">
        <f t="shared" si="12"/>
        <v>53.594000000000001</v>
      </c>
      <c r="U85" s="53">
        <f t="shared" si="13"/>
        <v>1.28</v>
      </c>
      <c r="V85" s="53"/>
      <c r="W85" s="53">
        <v>30</v>
      </c>
      <c r="X85" s="53"/>
      <c r="Y85" s="54">
        <v>34.799999999999997</v>
      </c>
      <c r="Z85" s="53"/>
      <c r="AA85" s="51">
        <f t="shared" si="14"/>
        <v>7.0999999999999994E-2</v>
      </c>
      <c r="AB85" s="51">
        <f t="shared" si="15"/>
        <v>15.813000000000001</v>
      </c>
      <c r="AC85" s="51">
        <f t="shared" si="16"/>
        <v>1.2606246399999999</v>
      </c>
      <c r="AD85" s="51">
        <f t="shared" si="17"/>
        <v>54.303584559999997</v>
      </c>
    </row>
    <row r="86" spans="1:30" x14ac:dyDescent="0.25">
      <c r="A86" s="53" t="s">
        <v>56</v>
      </c>
      <c r="B86" s="53" t="s">
        <v>40</v>
      </c>
      <c r="C86" s="4">
        <v>407</v>
      </c>
      <c r="D86" s="56" t="s">
        <v>29</v>
      </c>
      <c r="E86" s="4">
        <v>4</v>
      </c>
      <c r="F86" s="4" t="s">
        <v>130</v>
      </c>
      <c r="G86" s="50">
        <v>80</v>
      </c>
      <c r="H86" s="50">
        <v>3.4000000000000002E-2</v>
      </c>
      <c r="I86" s="53"/>
      <c r="J86" s="50">
        <v>15.871</v>
      </c>
      <c r="K86" s="53"/>
      <c r="L86" s="50"/>
      <c r="M86" s="53"/>
      <c r="N86" s="50">
        <v>1.167</v>
      </c>
      <c r="O86" s="53"/>
      <c r="P86" s="50">
        <v>57.85</v>
      </c>
      <c r="Q86" s="53"/>
      <c r="R86" s="53">
        <f t="shared" si="10"/>
        <v>3.4000000000000002E-2</v>
      </c>
      <c r="S86" s="53">
        <f t="shared" si="11"/>
        <v>15.837</v>
      </c>
      <c r="T86" s="53">
        <f t="shared" si="12"/>
        <v>57.85</v>
      </c>
      <c r="U86" s="53">
        <f t="shared" si="13"/>
        <v>1.167</v>
      </c>
      <c r="V86" s="53"/>
      <c r="W86" s="53">
        <v>30</v>
      </c>
      <c r="X86" s="53"/>
      <c r="Y86" s="54">
        <v>34.799999999999997</v>
      </c>
      <c r="Z86" s="53"/>
      <c r="AA86" s="51">
        <f t="shared" si="14"/>
        <v>3.4000000000000002E-2</v>
      </c>
      <c r="AB86" s="51">
        <f t="shared" si="15"/>
        <v>15.837</v>
      </c>
      <c r="AC86" s="51">
        <f t="shared" si="16"/>
        <v>1.149335121</v>
      </c>
      <c r="AD86" s="51">
        <f t="shared" si="17"/>
        <v>58.615933999999996</v>
      </c>
    </row>
    <row r="87" spans="1:30" x14ac:dyDescent="0.25">
      <c r="A87" s="53" t="s">
        <v>56</v>
      </c>
      <c r="B87" s="53" t="s">
        <v>40</v>
      </c>
      <c r="C87" s="4">
        <v>407</v>
      </c>
      <c r="D87" s="56" t="s">
        <v>30</v>
      </c>
      <c r="E87" s="4">
        <v>4</v>
      </c>
      <c r="F87" s="4" t="s">
        <v>131</v>
      </c>
      <c r="G87" s="50">
        <v>81</v>
      </c>
      <c r="H87" s="50">
        <v>5.8000000000000003E-2</v>
      </c>
      <c r="I87" s="53"/>
      <c r="J87" s="50">
        <v>16.146000000000001</v>
      </c>
      <c r="K87" s="53"/>
      <c r="L87" s="50"/>
      <c r="M87" s="53"/>
      <c r="N87" s="50">
        <v>1.3879999999999999</v>
      </c>
      <c r="O87" s="53"/>
      <c r="P87" s="50">
        <v>48.515999999999998</v>
      </c>
      <c r="Q87" s="53"/>
      <c r="R87" s="53">
        <f t="shared" si="10"/>
        <v>5.8000000000000003E-2</v>
      </c>
      <c r="S87" s="53">
        <f t="shared" si="11"/>
        <v>16.088000000000001</v>
      </c>
      <c r="T87" s="53">
        <f t="shared" si="12"/>
        <v>48.515999999999998</v>
      </c>
      <c r="U87" s="53">
        <f t="shared" si="13"/>
        <v>1.3879999999999999</v>
      </c>
      <c r="V87" s="53"/>
      <c r="W87" s="53">
        <v>30</v>
      </c>
      <c r="X87" s="53"/>
      <c r="Y87" s="54">
        <v>34.799999999999997</v>
      </c>
      <c r="Z87" s="53"/>
      <c r="AA87" s="51">
        <f t="shared" si="14"/>
        <v>5.8000000000000003E-2</v>
      </c>
      <c r="AB87" s="51">
        <f t="shared" si="15"/>
        <v>16.088000000000001</v>
      </c>
      <c r="AC87" s="51">
        <f t="shared" si="16"/>
        <v>1.3669898439999999</v>
      </c>
      <c r="AD87" s="51">
        <f t="shared" si="17"/>
        <v>49.158351839999995</v>
      </c>
    </row>
    <row r="88" spans="1:30" x14ac:dyDescent="0.25">
      <c r="A88" s="53" t="s">
        <v>56</v>
      </c>
      <c r="B88" s="53" t="s">
        <v>40</v>
      </c>
      <c r="C88" s="4">
        <v>407</v>
      </c>
      <c r="D88" s="56" t="s">
        <v>69</v>
      </c>
      <c r="E88" s="4">
        <v>4</v>
      </c>
      <c r="F88" s="4" t="s">
        <v>132</v>
      </c>
      <c r="G88" s="50">
        <v>82</v>
      </c>
      <c r="H88" s="50">
        <v>0.112</v>
      </c>
      <c r="I88" s="53"/>
      <c r="J88" s="50">
        <v>16.670000000000002</v>
      </c>
      <c r="K88" s="53"/>
      <c r="L88" s="50"/>
      <c r="M88" s="53"/>
      <c r="N88" s="50">
        <v>1.3120000000000001</v>
      </c>
      <c r="O88" s="53"/>
      <c r="P88" s="50">
        <v>57.043999999999997</v>
      </c>
      <c r="Q88" s="53"/>
      <c r="R88" s="53">
        <f t="shared" si="10"/>
        <v>0.112</v>
      </c>
      <c r="S88" s="53">
        <f t="shared" si="11"/>
        <v>16.558000000000003</v>
      </c>
      <c r="T88" s="53">
        <f t="shared" si="12"/>
        <v>57.043999999999997</v>
      </c>
      <c r="U88" s="53">
        <f t="shared" si="13"/>
        <v>1.3120000000000001</v>
      </c>
      <c r="V88" s="53"/>
      <c r="W88" s="53">
        <v>30</v>
      </c>
      <c r="X88" s="53"/>
      <c r="Y88" s="54">
        <v>34.799999999999997</v>
      </c>
      <c r="Z88" s="53"/>
      <c r="AA88" s="51">
        <f t="shared" si="14"/>
        <v>0.112</v>
      </c>
      <c r="AB88" s="51">
        <f t="shared" si="15"/>
        <v>16.558000000000003</v>
      </c>
      <c r="AC88" s="51">
        <f t="shared" si="16"/>
        <v>1.2921402559999999</v>
      </c>
      <c r="AD88" s="51">
        <f t="shared" si="17"/>
        <v>57.799262559999995</v>
      </c>
    </row>
    <row r="89" spans="1:30" x14ac:dyDescent="0.25">
      <c r="A89" s="53" t="s">
        <v>56</v>
      </c>
      <c r="B89" s="53" t="s">
        <v>40</v>
      </c>
      <c r="C89" s="4">
        <v>407</v>
      </c>
      <c r="D89" s="56" t="s">
        <v>72</v>
      </c>
      <c r="E89" s="4">
        <v>4</v>
      </c>
      <c r="F89" s="4" t="s">
        <v>133</v>
      </c>
      <c r="G89" s="50">
        <v>83</v>
      </c>
      <c r="H89" s="50">
        <v>8.7999999999999995E-2</v>
      </c>
      <c r="I89" s="53"/>
      <c r="J89" s="50">
        <v>15.933999999999999</v>
      </c>
      <c r="K89" s="53"/>
      <c r="L89" s="50"/>
      <c r="M89" s="53"/>
      <c r="N89" s="50">
        <v>1.3440000000000001</v>
      </c>
      <c r="O89" s="53"/>
      <c r="P89" s="50">
        <v>57.84</v>
      </c>
      <c r="Q89" s="53"/>
      <c r="R89" s="53">
        <f t="shared" si="10"/>
        <v>8.7999999999999995E-2</v>
      </c>
      <c r="S89" s="53">
        <f t="shared" si="11"/>
        <v>15.846</v>
      </c>
      <c r="T89" s="53">
        <f t="shared" si="12"/>
        <v>57.84</v>
      </c>
      <c r="U89" s="53">
        <f t="shared" si="13"/>
        <v>1.3440000000000001</v>
      </c>
      <c r="V89" s="53"/>
      <c r="W89" s="53">
        <v>30</v>
      </c>
      <c r="X89" s="53"/>
      <c r="Y89" s="54">
        <v>34.799999999999997</v>
      </c>
      <c r="Z89" s="53"/>
      <c r="AA89" s="51">
        <f t="shared" si="14"/>
        <v>8.7999999999999995E-2</v>
      </c>
      <c r="AB89" s="51">
        <f t="shared" si="15"/>
        <v>15.846</v>
      </c>
      <c r="AC89" s="51">
        <f t="shared" si="16"/>
        <v>1.323655872</v>
      </c>
      <c r="AD89" s="51">
        <f t="shared" si="17"/>
        <v>58.605801599999999</v>
      </c>
    </row>
    <row r="90" spans="1:30" x14ac:dyDescent="0.25">
      <c r="A90" s="53" t="s">
        <v>56</v>
      </c>
      <c r="B90" s="53" t="s">
        <v>40</v>
      </c>
      <c r="C90" s="4">
        <v>407</v>
      </c>
      <c r="D90" s="56" t="s">
        <v>75</v>
      </c>
      <c r="E90" s="4">
        <v>4</v>
      </c>
      <c r="F90" s="4" t="s">
        <v>134</v>
      </c>
      <c r="G90" s="50">
        <v>84</v>
      </c>
      <c r="H90" s="50">
        <v>9.4E-2</v>
      </c>
      <c r="I90" s="53"/>
      <c r="J90" s="50">
        <v>16.867999999999999</v>
      </c>
      <c r="K90" s="53"/>
      <c r="L90" s="50"/>
      <c r="M90" s="53"/>
      <c r="N90" s="50">
        <v>1.294</v>
      </c>
      <c r="O90" s="53"/>
      <c r="P90" s="50">
        <v>54.573</v>
      </c>
      <c r="Q90" s="53"/>
      <c r="R90" s="53">
        <f t="shared" si="10"/>
        <v>9.4E-2</v>
      </c>
      <c r="S90" s="53">
        <f t="shared" si="11"/>
        <v>16.773999999999997</v>
      </c>
      <c r="T90" s="53">
        <f t="shared" si="12"/>
        <v>54.573</v>
      </c>
      <c r="U90" s="53">
        <f t="shared" si="13"/>
        <v>1.294</v>
      </c>
      <c r="V90" s="53"/>
      <c r="W90" s="53">
        <v>30</v>
      </c>
      <c r="X90" s="53"/>
      <c r="Y90" s="54">
        <v>34.799999999999997</v>
      </c>
      <c r="Z90" s="53"/>
      <c r="AA90" s="51">
        <f t="shared" si="14"/>
        <v>9.4E-2</v>
      </c>
      <c r="AB90" s="51">
        <f t="shared" si="15"/>
        <v>16.773999999999997</v>
      </c>
      <c r="AC90" s="51">
        <f t="shared" si="16"/>
        <v>1.2744127219999999</v>
      </c>
      <c r="AD90" s="51">
        <f t="shared" si="17"/>
        <v>55.295546519999995</v>
      </c>
    </row>
    <row r="91" spans="1:30" x14ac:dyDescent="0.25">
      <c r="A91" s="53" t="s">
        <v>56</v>
      </c>
      <c r="B91" s="53" t="s">
        <v>40</v>
      </c>
      <c r="C91" s="4">
        <v>407</v>
      </c>
      <c r="D91" s="56" t="s">
        <v>78</v>
      </c>
      <c r="E91" s="4">
        <v>4</v>
      </c>
      <c r="F91" s="27" t="s">
        <v>135</v>
      </c>
      <c r="G91" s="50">
        <v>85</v>
      </c>
      <c r="H91" s="50">
        <v>4.2000000000000003E-2</v>
      </c>
      <c r="I91" s="53"/>
      <c r="J91" s="50">
        <v>17.338000000000001</v>
      </c>
      <c r="K91" s="53"/>
      <c r="L91" s="50"/>
      <c r="M91" s="53"/>
      <c r="N91" s="50">
        <v>1.502</v>
      </c>
      <c r="O91" s="53"/>
      <c r="P91" s="50">
        <v>68.942999999999998</v>
      </c>
      <c r="Q91" s="53"/>
      <c r="R91" s="53">
        <f t="shared" si="10"/>
        <v>4.2000000000000003E-2</v>
      </c>
      <c r="S91" s="53">
        <f t="shared" si="11"/>
        <v>17.295999999999999</v>
      </c>
      <c r="T91" s="53">
        <f t="shared" si="12"/>
        <v>68.942999999999998</v>
      </c>
      <c r="U91" s="53">
        <f t="shared" si="13"/>
        <v>1.502</v>
      </c>
      <c r="V91" s="53"/>
      <c r="W91" s="53">
        <v>30</v>
      </c>
      <c r="X91" s="53"/>
      <c r="Y91" s="54">
        <v>34.799999999999997</v>
      </c>
      <c r="Z91" s="53"/>
      <c r="AA91" s="51">
        <f t="shared" si="14"/>
        <v>4.2000000000000003E-2</v>
      </c>
      <c r="AB91" s="51">
        <f t="shared" si="15"/>
        <v>17.295999999999999</v>
      </c>
      <c r="AC91" s="51">
        <f t="shared" si="16"/>
        <v>1.479264226</v>
      </c>
      <c r="AD91" s="51">
        <f t="shared" si="17"/>
        <v>69.855805319999988</v>
      </c>
    </row>
    <row r="92" spans="1:30" x14ac:dyDescent="0.25">
      <c r="A92" s="53" t="s">
        <v>56</v>
      </c>
      <c r="B92" s="53" t="s">
        <v>40</v>
      </c>
      <c r="C92" s="4">
        <v>407</v>
      </c>
      <c r="D92" s="56" t="s">
        <v>81</v>
      </c>
      <c r="E92" s="4">
        <v>4</v>
      </c>
      <c r="F92" s="27" t="s">
        <v>136</v>
      </c>
      <c r="G92" s="50">
        <v>86</v>
      </c>
      <c r="H92" s="50">
        <v>5.3999999999999999E-2</v>
      </c>
      <c r="I92" s="53"/>
      <c r="J92" s="50">
        <v>23.795999999999999</v>
      </c>
      <c r="K92" s="53"/>
      <c r="L92" s="50"/>
      <c r="M92" s="53"/>
      <c r="N92" s="50">
        <v>1.8979999999999999</v>
      </c>
      <c r="O92" s="53"/>
      <c r="P92" s="50">
        <v>57.332999999999998</v>
      </c>
      <c r="Q92" s="53"/>
      <c r="R92" s="53">
        <f t="shared" si="10"/>
        <v>5.3999999999999999E-2</v>
      </c>
      <c r="S92" s="53">
        <f t="shared" si="11"/>
        <v>23.742000000000001</v>
      </c>
      <c r="T92" s="53">
        <f t="shared" si="12"/>
        <v>57.332999999999998</v>
      </c>
      <c r="U92" s="53">
        <f t="shared" si="13"/>
        <v>1.8979999999999999</v>
      </c>
      <c r="V92" s="53"/>
      <c r="W92" s="53">
        <v>30</v>
      </c>
      <c r="X92" s="53"/>
      <c r="Y92" s="54">
        <v>34.799999999999997</v>
      </c>
      <c r="Z92" s="53"/>
      <c r="AA92" s="51">
        <f t="shared" si="14"/>
        <v>5.3999999999999999E-2</v>
      </c>
      <c r="AB92" s="51">
        <f t="shared" si="15"/>
        <v>23.742000000000001</v>
      </c>
      <c r="AC92" s="51">
        <f t="shared" si="16"/>
        <v>1.8692699739999998</v>
      </c>
      <c r="AD92" s="51">
        <f t="shared" si="17"/>
        <v>58.092088919999995</v>
      </c>
    </row>
    <row r="93" spans="1:30" x14ac:dyDescent="0.25">
      <c r="A93" s="53" t="s">
        <v>56</v>
      </c>
      <c r="B93" s="53" t="s">
        <v>40</v>
      </c>
      <c r="C93" s="4">
        <v>407</v>
      </c>
      <c r="D93" s="56" t="s">
        <v>84</v>
      </c>
      <c r="E93" s="4">
        <v>4</v>
      </c>
      <c r="F93" s="4" t="s">
        <v>137</v>
      </c>
      <c r="G93" s="50">
        <v>87</v>
      </c>
      <c r="H93" s="50">
        <v>5.5E-2</v>
      </c>
      <c r="I93" s="53"/>
      <c r="J93" s="50">
        <v>21.893999999999998</v>
      </c>
      <c r="K93" s="53"/>
      <c r="L93" s="50"/>
      <c r="M93" s="53"/>
      <c r="N93" s="50">
        <v>1.7450000000000001</v>
      </c>
      <c r="O93" s="53"/>
      <c r="P93" s="50">
        <v>49.042000000000002</v>
      </c>
      <c r="Q93" s="53"/>
      <c r="R93" s="53">
        <f t="shared" si="10"/>
        <v>5.5E-2</v>
      </c>
      <c r="S93" s="53">
        <f t="shared" si="11"/>
        <v>21.838999999999999</v>
      </c>
      <c r="T93" s="53">
        <f t="shared" si="12"/>
        <v>49.042000000000002</v>
      </c>
      <c r="U93" s="53">
        <f t="shared" si="13"/>
        <v>1.7450000000000001</v>
      </c>
      <c r="V93" s="53"/>
      <c r="W93" s="53">
        <v>30</v>
      </c>
      <c r="X93" s="53"/>
      <c r="Y93" s="54">
        <v>34.799999999999997</v>
      </c>
      <c r="Z93" s="53"/>
      <c r="AA93" s="51">
        <f t="shared" si="14"/>
        <v>5.5E-2</v>
      </c>
      <c r="AB93" s="51">
        <f t="shared" si="15"/>
        <v>21.838999999999999</v>
      </c>
      <c r="AC93" s="51">
        <f t="shared" si="16"/>
        <v>1.7185859349999999</v>
      </c>
      <c r="AD93" s="51">
        <f t="shared" si="17"/>
        <v>49.69131608</v>
      </c>
    </row>
    <row r="94" spans="1:30" x14ac:dyDescent="0.25">
      <c r="A94" s="53" t="s">
        <v>56</v>
      </c>
      <c r="B94" s="53" t="s">
        <v>40</v>
      </c>
      <c r="C94" s="4">
        <v>407</v>
      </c>
      <c r="D94" s="56" t="s">
        <v>87</v>
      </c>
      <c r="E94" s="4">
        <v>4</v>
      </c>
      <c r="F94" s="4" t="s">
        <v>138</v>
      </c>
      <c r="G94" s="50">
        <v>88</v>
      </c>
      <c r="H94" s="50">
        <v>8.6999999999999994E-2</v>
      </c>
      <c r="I94" s="53"/>
      <c r="J94" s="50">
        <v>22.042000000000002</v>
      </c>
      <c r="K94" s="53"/>
      <c r="L94" s="50"/>
      <c r="M94" s="53"/>
      <c r="N94" s="50">
        <v>1.724</v>
      </c>
      <c r="O94" s="53"/>
      <c r="P94" s="50">
        <v>45.58</v>
      </c>
      <c r="Q94" s="53"/>
      <c r="R94" s="53">
        <f t="shared" si="10"/>
        <v>8.6999999999999994E-2</v>
      </c>
      <c r="S94" s="53">
        <f t="shared" si="11"/>
        <v>21.955000000000002</v>
      </c>
      <c r="T94" s="53">
        <f t="shared" si="12"/>
        <v>45.58</v>
      </c>
      <c r="U94" s="53">
        <f t="shared" si="13"/>
        <v>1.724</v>
      </c>
      <c r="V94" s="53"/>
      <c r="W94" s="53">
        <v>30</v>
      </c>
      <c r="X94" s="53"/>
      <c r="Y94" s="54">
        <v>34.799999999999997</v>
      </c>
      <c r="Z94" s="53"/>
      <c r="AA94" s="51">
        <f t="shared" si="14"/>
        <v>8.6999999999999994E-2</v>
      </c>
      <c r="AB94" s="51">
        <f t="shared" si="15"/>
        <v>21.955000000000002</v>
      </c>
      <c r="AC94" s="51">
        <f t="shared" si="16"/>
        <v>1.6979038119999998</v>
      </c>
      <c r="AD94" s="51">
        <f t="shared" si="17"/>
        <v>46.183479199999994</v>
      </c>
    </row>
    <row r="95" spans="1:30" x14ac:dyDescent="0.25">
      <c r="A95" s="53" t="s">
        <v>56</v>
      </c>
      <c r="B95" s="53" t="s">
        <v>40</v>
      </c>
      <c r="C95" s="4">
        <v>407</v>
      </c>
      <c r="D95" s="56" t="s">
        <v>90</v>
      </c>
      <c r="E95" s="4">
        <v>4</v>
      </c>
      <c r="F95" s="4" t="s">
        <v>139</v>
      </c>
      <c r="G95" s="50">
        <v>89</v>
      </c>
      <c r="H95" s="50">
        <v>6.6000000000000003E-2</v>
      </c>
      <c r="I95" s="53"/>
      <c r="J95" s="50">
        <v>23.148</v>
      </c>
      <c r="K95" s="53"/>
      <c r="L95" s="50"/>
      <c r="M95" s="53"/>
      <c r="N95" s="50">
        <v>1.946</v>
      </c>
      <c r="O95" s="53"/>
      <c r="P95" s="50">
        <v>60.587000000000003</v>
      </c>
      <c r="Q95" s="53"/>
      <c r="R95" s="53">
        <f t="shared" si="10"/>
        <v>6.6000000000000003E-2</v>
      </c>
      <c r="S95" s="53">
        <f t="shared" si="11"/>
        <v>23.082000000000001</v>
      </c>
      <c r="T95" s="53">
        <f t="shared" si="12"/>
        <v>60.587000000000003</v>
      </c>
      <c r="U95" s="53">
        <f t="shared" si="13"/>
        <v>1.946</v>
      </c>
      <c r="V95" s="53"/>
      <c r="W95" s="53">
        <v>30</v>
      </c>
      <c r="X95" s="53"/>
      <c r="Y95" s="54">
        <v>34.799999999999997</v>
      </c>
      <c r="Z95" s="53"/>
      <c r="AA95" s="51">
        <f t="shared" si="14"/>
        <v>6.6000000000000003E-2</v>
      </c>
      <c r="AB95" s="51">
        <f t="shared" si="15"/>
        <v>23.082000000000001</v>
      </c>
      <c r="AC95" s="51">
        <f t="shared" si="16"/>
        <v>1.9165433979999997</v>
      </c>
      <c r="AD95" s="51">
        <f t="shared" si="17"/>
        <v>61.389171879999999</v>
      </c>
    </row>
    <row r="96" spans="1:30" x14ac:dyDescent="0.25">
      <c r="A96" s="53" t="s">
        <v>56</v>
      </c>
      <c r="B96" s="53" t="s">
        <v>40</v>
      </c>
      <c r="C96" s="4">
        <v>407</v>
      </c>
      <c r="D96" s="56" t="s">
        <v>93</v>
      </c>
      <c r="E96" s="4">
        <v>4</v>
      </c>
      <c r="F96" s="4" t="s">
        <v>140</v>
      </c>
      <c r="G96" s="50">
        <v>90</v>
      </c>
      <c r="H96" s="50">
        <v>0.09</v>
      </c>
      <c r="I96" s="53"/>
      <c r="J96" s="50">
        <v>23.442</v>
      </c>
      <c r="K96" s="53"/>
      <c r="L96" s="50"/>
      <c r="M96" s="53"/>
      <c r="N96" s="50">
        <v>1.595</v>
      </c>
      <c r="O96" s="53"/>
      <c r="P96" s="50">
        <v>55.917000000000002</v>
      </c>
      <c r="Q96" s="53"/>
      <c r="R96" s="53">
        <f t="shared" si="10"/>
        <v>0.09</v>
      </c>
      <c r="S96" s="53">
        <f t="shared" si="11"/>
        <v>23.352</v>
      </c>
      <c r="T96" s="53">
        <f t="shared" si="12"/>
        <v>55.917000000000002</v>
      </c>
      <c r="U96" s="53">
        <f t="shared" si="13"/>
        <v>1.595</v>
      </c>
      <c r="V96" s="53"/>
      <c r="W96" s="53">
        <v>30</v>
      </c>
      <c r="X96" s="53"/>
      <c r="Y96" s="54">
        <v>34.799999999999997</v>
      </c>
      <c r="Z96" s="53"/>
      <c r="AA96" s="51">
        <f t="shared" si="14"/>
        <v>0.09</v>
      </c>
      <c r="AB96" s="51">
        <f t="shared" si="15"/>
        <v>23.352</v>
      </c>
      <c r="AC96" s="51">
        <f t="shared" si="16"/>
        <v>1.570856485</v>
      </c>
      <c r="AD96" s="51">
        <f t="shared" si="17"/>
        <v>56.657341079999995</v>
      </c>
    </row>
    <row r="97" spans="1:30" s="53" customFormat="1" x14ac:dyDescent="0.25">
      <c r="C97" s="4"/>
      <c r="D97" s="56"/>
      <c r="E97" s="27"/>
      <c r="F97" s="27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AA97" s="51"/>
      <c r="AB97" s="51"/>
      <c r="AC97" s="51"/>
      <c r="AD97" s="51"/>
    </row>
    <row r="98" spans="1:30" x14ac:dyDescent="0.25">
      <c r="A98" s="53" t="s">
        <v>56</v>
      </c>
      <c r="B98" s="53">
        <v>4</v>
      </c>
      <c r="C98" s="4" t="s">
        <v>142</v>
      </c>
      <c r="D98" s="57" t="s">
        <v>18</v>
      </c>
      <c r="E98" s="58">
        <v>0</v>
      </c>
      <c r="F98" s="59" t="s">
        <v>57</v>
      </c>
      <c r="G98" s="50" t="s">
        <v>143</v>
      </c>
      <c r="H98" s="50">
        <v>7.5999999999999998E-2</v>
      </c>
      <c r="I98" s="53"/>
      <c r="J98" s="50">
        <v>15.615</v>
      </c>
      <c r="K98" s="53"/>
      <c r="L98" s="50"/>
      <c r="M98" s="53"/>
      <c r="N98" s="50">
        <v>1.4259999999999999</v>
      </c>
      <c r="O98" s="53"/>
      <c r="P98" s="50">
        <v>36.786999999999999</v>
      </c>
      <c r="Q98" s="53"/>
      <c r="R98" s="53">
        <f t="shared" ref="R98:R142" si="18">H98</f>
        <v>7.5999999999999998E-2</v>
      </c>
      <c r="S98" s="53">
        <f t="shared" ref="S98:S142" si="19">J98-H98</f>
        <v>15.539</v>
      </c>
      <c r="T98" s="53">
        <f t="shared" ref="T98:T142" si="20">P98</f>
        <v>36.786999999999999</v>
      </c>
      <c r="U98" s="53">
        <f t="shared" ref="U98:U142" si="21">N98</f>
        <v>1.4259999999999999</v>
      </c>
      <c r="V98" s="53"/>
      <c r="W98" s="53">
        <v>30</v>
      </c>
      <c r="X98" s="53"/>
      <c r="Y98" s="54"/>
      <c r="Z98" s="53"/>
      <c r="AA98" s="51">
        <f t="shared" ref="AA98:AA142" si="22">R98</f>
        <v>7.5999999999999998E-2</v>
      </c>
      <c r="AB98" s="51">
        <f t="shared" ref="AB98:AB142" si="23">S98</f>
        <v>15.539</v>
      </c>
      <c r="AC98" s="51">
        <f t="shared" ref="AC98:AC142" si="24">(1.000559+(0.00327*(W98-Y98)))*U98</f>
        <v>1.5666877340000001</v>
      </c>
      <c r="AD98" s="51">
        <f t="shared" ref="AD98:AD142" si="25">(0.999464+(-0.00287*(W98-Y98)))*T98</f>
        <v>33.599921467999998</v>
      </c>
    </row>
    <row r="99" spans="1:30" x14ac:dyDescent="0.25">
      <c r="A99" s="53" t="s">
        <v>56</v>
      </c>
      <c r="B99" s="53">
        <v>4</v>
      </c>
      <c r="C99" s="4" t="s">
        <v>142</v>
      </c>
      <c r="D99" s="57" t="s">
        <v>23</v>
      </c>
      <c r="E99" s="58">
        <v>0</v>
      </c>
      <c r="F99" s="58" t="s">
        <v>59</v>
      </c>
      <c r="G99" s="50">
        <v>92</v>
      </c>
      <c r="H99" s="50">
        <v>0.10199999999999999</v>
      </c>
      <c r="I99" s="53"/>
      <c r="J99" s="50">
        <v>15.465999999999999</v>
      </c>
      <c r="K99" s="53"/>
      <c r="L99" s="50"/>
      <c r="M99" s="53"/>
      <c r="N99" s="50">
        <v>1.494</v>
      </c>
      <c r="O99" s="53"/>
      <c r="P99" s="50">
        <v>37.473999999999997</v>
      </c>
      <c r="Q99" s="53"/>
      <c r="R99" s="53">
        <f t="shared" si="18"/>
        <v>0.10199999999999999</v>
      </c>
      <c r="S99" s="53">
        <f t="shared" si="19"/>
        <v>15.363999999999999</v>
      </c>
      <c r="T99" s="53">
        <f t="shared" si="20"/>
        <v>37.473999999999997</v>
      </c>
      <c r="U99" s="53">
        <f t="shared" si="21"/>
        <v>1.494</v>
      </c>
      <c r="V99" s="53"/>
      <c r="W99" s="53">
        <v>30</v>
      </c>
      <c r="X99" s="53"/>
      <c r="Y99" s="54"/>
      <c r="Z99" s="53"/>
      <c r="AA99" s="51">
        <f t="shared" si="22"/>
        <v>0.10199999999999999</v>
      </c>
      <c r="AB99" s="51">
        <f t="shared" si="23"/>
        <v>15.363999999999999</v>
      </c>
      <c r="AC99" s="51">
        <f t="shared" si="24"/>
        <v>1.6413965460000002</v>
      </c>
      <c r="AD99" s="51">
        <f t="shared" si="25"/>
        <v>34.227402536</v>
      </c>
    </row>
    <row r="100" spans="1:30" x14ac:dyDescent="0.25">
      <c r="A100" s="53" t="s">
        <v>56</v>
      </c>
      <c r="B100" s="53">
        <v>4</v>
      </c>
      <c r="C100" s="4" t="s">
        <v>142</v>
      </c>
      <c r="D100" s="57" t="s">
        <v>27</v>
      </c>
      <c r="E100" s="58">
        <v>0</v>
      </c>
      <c r="F100" s="58" t="s">
        <v>61</v>
      </c>
      <c r="G100" s="50">
        <v>93</v>
      </c>
      <c r="H100" s="50">
        <v>6.5000000000000002E-2</v>
      </c>
      <c r="I100" s="53"/>
      <c r="J100" s="50">
        <v>15.372999999999999</v>
      </c>
      <c r="K100" s="53"/>
      <c r="L100" s="50"/>
      <c r="M100" s="53"/>
      <c r="N100" s="50">
        <v>1.381</v>
      </c>
      <c r="O100" s="53"/>
      <c r="P100" s="50">
        <v>36.567</v>
      </c>
      <c r="Q100" s="53"/>
      <c r="R100" s="53">
        <f t="shared" si="18"/>
        <v>6.5000000000000002E-2</v>
      </c>
      <c r="S100" s="53">
        <f t="shared" si="19"/>
        <v>15.308</v>
      </c>
      <c r="T100" s="53">
        <f t="shared" si="20"/>
        <v>36.567</v>
      </c>
      <c r="U100" s="53">
        <f t="shared" si="21"/>
        <v>1.381</v>
      </c>
      <c r="V100" s="53"/>
      <c r="W100" s="53">
        <v>30</v>
      </c>
      <c r="X100" s="53"/>
      <c r="Y100" s="54"/>
      <c r="Z100" s="53"/>
      <c r="AA100" s="51">
        <f t="shared" si="22"/>
        <v>6.5000000000000002E-2</v>
      </c>
      <c r="AB100" s="51">
        <f t="shared" si="23"/>
        <v>15.308</v>
      </c>
      <c r="AC100" s="51">
        <f t="shared" si="24"/>
        <v>1.517248079</v>
      </c>
      <c r="AD100" s="51">
        <f t="shared" si="25"/>
        <v>33.398981388000003</v>
      </c>
    </row>
    <row r="101" spans="1:30" x14ac:dyDescent="0.25">
      <c r="A101" s="53" t="s">
        <v>56</v>
      </c>
      <c r="B101" s="53">
        <v>4</v>
      </c>
      <c r="C101" s="4" t="s">
        <v>142</v>
      </c>
      <c r="D101" s="57" t="s">
        <v>28</v>
      </c>
      <c r="E101" s="58">
        <v>0</v>
      </c>
      <c r="F101" s="58" t="s">
        <v>63</v>
      </c>
      <c r="G101" s="50">
        <v>94</v>
      </c>
      <c r="H101" s="50">
        <v>8.5000000000000006E-2</v>
      </c>
      <c r="I101" s="53"/>
      <c r="J101" s="50">
        <v>15.506</v>
      </c>
      <c r="K101" s="53"/>
      <c r="L101" s="50"/>
      <c r="M101" s="53"/>
      <c r="N101" s="50">
        <v>1.4339999999999999</v>
      </c>
      <c r="O101" s="53"/>
      <c r="P101" s="50">
        <v>38.552999999999997</v>
      </c>
      <c r="Q101" s="53"/>
      <c r="R101" s="53">
        <f t="shared" si="18"/>
        <v>8.5000000000000006E-2</v>
      </c>
      <c r="S101" s="53">
        <f t="shared" si="19"/>
        <v>15.420999999999999</v>
      </c>
      <c r="T101" s="53">
        <f t="shared" si="20"/>
        <v>38.552999999999997</v>
      </c>
      <c r="U101" s="53">
        <f t="shared" si="21"/>
        <v>1.4339999999999999</v>
      </c>
      <c r="V101" s="53"/>
      <c r="W101" s="53">
        <v>30</v>
      </c>
      <c r="X101" s="53"/>
      <c r="Y101" s="54"/>
      <c r="Z101" s="53"/>
      <c r="AA101" s="51">
        <f t="shared" si="22"/>
        <v>8.5000000000000006E-2</v>
      </c>
      <c r="AB101" s="51">
        <f t="shared" si="23"/>
        <v>15.420999999999999</v>
      </c>
      <c r="AC101" s="51">
        <f t="shared" si="24"/>
        <v>1.5754770060000001</v>
      </c>
      <c r="AD101" s="51">
        <f t="shared" si="25"/>
        <v>35.212922292000002</v>
      </c>
    </row>
    <row r="102" spans="1:30" x14ac:dyDescent="0.25">
      <c r="A102" s="53" t="s">
        <v>56</v>
      </c>
      <c r="B102" s="53">
        <v>4</v>
      </c>
      <c r="C102" s="4" t="s">
        <v>142</v>
      </c>
      <c r="D102" s="57" t="s">
        <v>29</v>
      </c>
      <c r="E102" s="58">
        <v>0</v>
      </c>
      <c r="F102" s="58" t="s">
        <v>65</v>
      </c>
      <c r="G102" s="50">
        <v>95</v>
      </c>
      <c r="H102" s="50">
        <v>9.6000000000000002E-2</v>
      </c>
      <c r="I102" s="53"/>
      <c r="J102" s="50">
        <v>15.237</v>
      </c>
      <c r="K102" s="53"/>
      <c r="L102" s="50"/>
      <c r="M102" s="53"/>
      <c r="N102" s="50">
        <v>1.4770000000000001</v>
      </c>
      <c r="O102" s="53"/>
      <c r="P102" s="50">
        <v>37.295000000000002</v>
      </c>
      <c r="Q102" s="53"/>
      <c r="R102" s="53">
        <f t="shared" si="18"/>
        <v>9.6000000000000002E-2</v>
      </c>
      <c r="S102" s="53">
        <f t="shared" si="19"/>
        <v>15.141</v>
      </c>
      <c r="T102" s="53">
        <f t="shared" si="20"/>
        <v>37.295000000000002</v>
      </c>
      <c r="U102" s="53">
        <f t="shared" si="21"/>
        <v>1.4770000000000001</v>
      </c>
      <c r="V102" s="53"/>
      <c r="W102" s="53">
        <v>30</v>
      </c>
      <c r="X102" s="53"/>
      <c r="Y102" s="54"/>
      <c r="Z102" s="53"/>
      <c r="AA102" s="51">
        <f t="shared" si="22"/>
        <v>9.6000000000000002E-2</v>
      </c>
      <c r="AB102" s="51">
        <f t="shared" si="23"/>
        <v>15.141</v>
      </c>
      <c r="AC102" s="51">
        <f t="shared" si="24"/>
        <v>1.6227193430000002</v>
      </c>
      <c r="AD102" s="51">
        <f t="shared" si="25"/>
        <v>34.063910380000003</v>
      </c>
    </row>
    <row r="103" spans="1:30" x14ac:dyDescent="0.25">
      <c r="A103" s="53" t="s">
        <v>56</v>
      </c>
      <c r="B103" s="53">
        <v>4</v>
      </c>
      <c r="C103" s="4" t="s">
        <v>142</v>
      </c>
      <c r="D103" s="57" t="s">
        <v>30</v>
      </c>
      <c r="E103" s="58">
        <v>0</v>
      </c>
      <c r="F103" s="58" t="s">
        <v>67</v>
      </c>
      <c r="G103" s="50">
        <v>96</v>
      </c>
      <c r="H103" s="50">
        <v>9.0999999999999998E-2</v>
      </c>
      <c r="I103" s="53"/>
      <c r="J103" s="50">
        <v>16.076000000000001</v>
      </c>
      <c r="K103" s="53"/>
      <c r="L103" s="50"/>
      <c r="M103" s="53"/>
      <c r="N103" s="50">
        <v>1.7430000000000001</v>
      </c>
      <c r="O103" s="53"/>
      <c r="P103" s="50">
        <v>35.780999999999999</v>
      </c>
      <c r="Q103" s="53"/>
      <c r="R103" s="53">
        <f t="shared" si="18"/>
        <v>9.0999999999999998E-2</v>
      </c>
      <c r="S103" s="53">
        <f t="shared" si="19"/>
        <v>15.985000000000001</v>
      </c>
      <c r="T103" s="53">
        <f t="shared" si="20"/>
        <v>35.780999999999999</v>
      </c>
      <c r="U103" s="53">
        <f t="shared" si="21"/>
        <v>1.7430000000000001</v>
      </c>
      <c r="V103" s="53"/>
      <c r="W103" s="53">
        <v>30</v>
      </c>
      <c r="X103" s="53"/>
      <c r="Y103" s="54"/>
      <c r="Z103" s="53"/>
      <c r="AA103" s="51">
        <f t="shared" si="22"/>
        <v>9.0999999999999998E-2</v>
      </c>
      <c r="AB103" s="51">
        <f t="shared" si="23"/>
        <v>15.985000000000001</v>
      </c>
      <c r="AC103" s="51">
        <f t="shared" si="24"/>
        <v>1.9149626370000001</v>
      </c>
      <c r="AD103" s="51">
        <f t="shared" si="25"/>
        <v>32.681077284000004</v>
      </c>
    </row>
    <row r="104" spans="1:30" x14ac:dyDescent="0.25">
      <c r="A104" s="53" t="s">
        <v>56</v>
      </c>
      <c r="B104" s="53">
        <v>4</v>
      </c>
      <c r="C104" s="4" t="s">
        <v>142</v>
      </c>
      <c r="D104" s="57" t="s">
        <v>69</v>
      </c>
      <c r="E104" s="58">
        <v>0</v>
      </c>
      <c r="F104" s="58" t="s">
        <v>70</v>
      </c>
      <c r="G104" s="50">
        <v>97</v>
      </c>
      <c r="H104" s="50">
        <v>7.4999999999999997E-2</v>
      </c>
      <c r="I104" s="53"/>
      <c r="J104" s="50">
        <v>15.632</v>
      </c>
      <c r="K104" s="53"/>
      <c r="L104" s="50"/>
      <c r="M104" s="53"/>
      <c r="N104" s="50">
        <v>1.784</v>
      </c>
      <c r="O104" s="53"/>
      <c r="P104" s="50">
        <v>40.091000000000001</v>
      </c>
      <c r="Q104" s="53"/>
      <c r="R104" s="53">
        <f t="shared" si="18"/>
        <v>7.4999999999999997E-2</v>
      </c>
      <c r="S104" s="53">
        <f t="shared" si="19"/>
        <v>15.557</v>
      </c>
      <c r="T104" s="53">
        <f t="shared" si="20"/>
        <v>40.091000000000001</v>
      </c>
      <c r="U104" s="53">
        <f t="shared" si="21"/>
        <v>1.784</v>
      </c>
      <c r="V104" s="53"/>
      <c r="W104" s="53">
        <v>30</v>
      </c>
      <c r="X104" s="53"/>
      <c r="Y104" s="54"/>
      <c r="Z104" s="53"/>
      <c r="AA104" s="51">
        <f t="shared" si="22"/>
        <v>7.4999999999999997E-2</v>
      </c>
      <c r="AB104" s="51">
        <f t="shared" si="23"/>
        <v>15.557</v>
      </c>
      <c r="AC104" s="51">
        <f t="shared" si="24"/>
        <v>1.9600076560000002</v>
      </c>
      <c r="AD104" s="51">
        <f t="shared" si="25"/>
        <v>36.617676124000006</v>
      </c>
    </row>
    <row r="105" spans="1:30" x14ac:dyDescent="0.25">
      <c r="A105" s="53" t="s">
        <v>56</v>
      </c>
      <c r="B105" s="53">
        <v>4</v>
      </c>
      <c r="C105" s="4" t="s">
        <v>142</v>
      </c>
      <c r="D105" s="57" t="s">
        <v>72</v>
      </c>
      <c r="E105" s="58">
        <v>0</v>
      </c>
      <c r="F105" s="58" t="s">
        <v>73</v>
      </c>
      <c r="G105" s="50">
        <v>98</v>
      </c>
      <c r="H105" s="50">
        <v>7.6999999999999999E-2</v>
      </c>
      <c r="I105" s="53"/>
      <c r="J105" s="50">
        <v>15.565</v>
      </c>
      <c r="K105" s="53"/>
      <c r="L105" s="50"/>
      <c r="M105" s="53"/>
      <c r="N105" s="50">
        <v>1.698</v>
      </c>
      <c r="O105" s="53"/>
      <c r="P105" s="50">
        <v>35.093000000000004</v>
      </c>
      <c r="Q105" s="53"/>
      <c r="R105" s="53">
        <f t="shared" si="18"/>
        <v>7.6999999999999999E-2</v>
      </c>
      <c r="S105" s="53">
        <f t="shared" si="19"/>
        <v>15.488</v>
      </c>
      <c r="T105" s="53">
        <f t="shared" si="20"/>
        <v>35.093000000000004</v>
      </c>
      <c r="U105" s="53">
        <f t="shared" si="21"/>
        <v>1.698</v>
      </c>
      <c r="V105" s="53"/>
      <c r="W105" s="53">
        <v>30</v>
      </c>
      <c r="X105" s="53"/>
      <c r="Y105" s="54"/>
      <c r="Z105" s="53"/>
      <c r="AA105" s="51">
        <f t="shared" si="22"/>
        <v>7.6999999999999999E-2</v>
      </c>
      <c r="AB105" s="51">
        <f t="shared" si="23"/>
        <v>15.488</v>
      </c>
      <c r="AC105" s="51">
        <f t="shared" si="24"/>
        <v>1.8655229820000001</v>
      </c>
      <c r="AD105" s="51">
        <f t="shared" si="25"/>
        <v>32.052682852000004</v>
      </c>
    </row>
    <row r="106" spans="1:30" x14ac:dyDescent="0.25">
      <c r="A106" s="53" t="s">
        <v>56</v>
      </c>
      <c r="B106" s="53">
        <v>4</v>
      </c>
      <c r="C106" s="4" t="s">
        <v>142</v>
      </c>
      <c r="D106" s="57" t="s">
        <v>75</v>
      </c>
      <c r="E106" s="58">
        <v>0</v>
      </c>
      <c r="F106" s="58" t="s">
        <v>76</v>
      </c>
      <c r="G106" s="50">
        <v>99</v>
      </c>
      <c r="H106" s="50">
        <v>8.8999999999999996E-2</v>
      </c>
      <c r="I106" s="53"/>
      <c r="J106" s="50">
        <v>15.625999999999999</v>
      </c>
      <c r="K106" s="53"/>
      <c r="L106" s="50"/>
      <c r="M106" s="53"/>
      <c r="N106" s="50">
        <v>1.7170000000000001</v>
      </c>
      <c r="O106" s="53"/>
      <c r="P106" s="50">
        <v>33.965000000000003</v>
      </c>
      <c r="Q106" s="53"/>
      <c r="R106" s="53">
        <f t="shared" si="18"/>
        <v>8.8999999999999996E-2</v>
      </c>
      <c r="S106" s="53">
        <f t="shared" si="19"/>
        <v>15.536999999999999</v>
      </c>
      <c r="T106" s="53">
        <f t="shared" si="20"/>
        <v>33.965000000000003</v>
      </c>
      <c r="U106" s="53">
        <f t="shared" si="21"/>
        <v>1.7170000000000001</v>
      </c>
      <c r="V106" s="53"/>
      <c r="W106" s="53">
        <v>30</v>
      </c>
      <c r="X106" s="53"/>
      <c r="Y106" s="54"/>
      <c r="Z106" s="53"/>
      <c r="AA106" s="51">
        <f t="shared" si="22"/>
        <v>8.8999999999999996E-2</v>
      </c>
      <c r="AB106" s="51">
        <f t="shared" si="23"/>
        <v>15.536999999999999</v>
      </c>
      <c r="AC106" s="51">
        <f t="shared" si="24"/>
        <v>1.8863975030000002</v>
      </c>
      <c r="AD106" s="51">
        <f t="shared" si="25"/>
        <v>31.022408260000006</v>
      </c>
    </row>
    <row r="107" spans="1:30" x14ac:dyDescent="0.25">
      <c r="A107" s="53" t="s">
        <v>56</v>
      </c>
      <c r="B107" s="53">
        <v>4</v>
      </c>
      <c r="C107" s="4" t="s">
        <v>142</v>
      </c>
      <c r="D107" s="57" t="s">
        <v>78</v>
      </c>
      <c r="E107" s="58">
        <v>0</v>
      </c>
      <c r="F107" s="58" t="s">
        <v>79</v>
      </c>
      <c r="G107" s="50">
        <v>100</v>
      </c>
      <c r="H107" s="50">
        <v>9.5000000000000001E-2</v>
      </c>
      <c r="I107" s="53"/>
      <c r="J107" s="50">
        <v>15.397</v>
      </c>
      <c r="K107" s="53"/>
      <c r="L107" s="50"/>
      <c r="M107" s="53"/>
      <c r="N107" s="50">
        <v>1.835</v>
      </c>
      <c r="O107" s="53"/>
      <c r="P107" s="50">
        <v>39.112000000000002</v>
      </c>
      <c r="Q107" s="53"/>
      <c r="R107" s="53">
        <f t="shared" si="18"/>
        <v>9.5000000000000001E-2</v>
      </c>
      <c r="S107" s="53">
        <f t="shared" si="19"/>
        <v>15.302</v>
      </c>
      <c r="T107" s="53">
        <f t="shared" si="20"/>
        <v>39.112000000000002</v>
      </c>
      <c r="U107" s="53">
        <f t="shared" si="21"/>
        <v>1.835</v>
      </c>
      <c r="V107" s="53"/>
      <c r="W107" s="53">
        <v>30</v>
      </c>
      <c r="X107" s="53"/>
      <c r="Y107" s="54"/>
      <c r="Z107" s="53"/>
      <c r="AA107" s="51">
        <f t="shared" si="22"/>
        <v>9.5000000000000001E-2</v>
      </c>
      <c r="AB107" s="51">
        <f t="shared" si="23"/>
        <v>15.302</v>
      </c>
      <c r="AC107" s="51">
        <f t="shared" si="24"/>
        <v>2.0160392649999999</v>
      </c>
      <c r="AD107" s="51">
        <f t="shared" si="25"/>
        <v>35.723492768000007</v>
      </c>
    </row>
    <row r="108" spans="1:30" x14ac:dyDescent="0.25">
      <c r="A108" s="53" t="s">
        <v>56</v>
      </c>
      <c r="B108" s="53">
        <v>4</v>
      </c>
      <c r="C108" s="4" t="s">
        <v>142</v>
      </c>
      <c r="D108" s="57" t="s">
        <v>81</v>
      </c>
      <c r="E108" s="58">
        <v>0</v>
      </c>
      <c r="F108" s="58" t="s">
        <v>82</v>
      </c>
      <c r="G108" s="50">
        <v>101</v>
      </c>
      <c r="H108" s="50">
        <v>9.1999999999999998E-2</v>
      </c>
      <c r="I108" s="53"/>
      <c r="J108" s="50">
        <v>19.626000000000001</v>
      </c>
      <c r="K108" s="53"/>
      <c r="L108" s="50"/>
      <c r="M108" s="53"/>
      <c r="N108" s="50">
        <v>1.8460000000000001</v>
      </c>
      <c r="O108" s="53"/>
      <c r="P108" s="50">
        <v>33.058999999999997</v>
      </c>
      <c r="Q108" s="53"/>
      <c r="R108" s="53">
        <f t="shared" si="18"/>
        <v>9.1999999999999998E-2</v>
      </c>
      <c r="S108" s="53">
        <f t="shared" si="19"/>
        <v>19.534000000000002</v>
      </c>
      <c r="T108" s="53">
        <f t="shared" si="20"/>
        <v>33.058999999999997</v>
      </c>
      <c r="U108" s="53">
        <f t="shared" si="21"/>
        <v>1.8460000000000001</v>
      </c>
      <c r="V108" s="53"/>
      <c r="W108" s="53">
        <v>30</v>
      </c>
      <c r="X108" s="53"/>
      <c r="Y108" s="54"/>
      <c r="Z108" s="53"/>
      <c r="AA108" s="51">
        <f t="shared" si="22"/>
        <v>9.1999999999999998E-2</v>
      </c>
      <c r="AB108" s="51">
        <f t="shared" si="23"/>
        <v>19.534000000000002</v>
      </c>
      <c r="AC108" s="51">
        <f t="shared" si="24"/>
        <v>2.0281245140000004</v>
      </c>
      <c r="AD108" s="51">
        <f t="shared" si="25"/>
        <v>30.194900476000001</v>
      </c>
    </row>
    <row r="109" spans="1:30" x14ac:dyDescent="0.25">
      <c r="A109" s="53" t="s">
        <v>56</v>
      </c>
      <c r="B109" s="53">
        <v>4</v>
      </c>
      <c r="C109" s="4" t="s">
        <v>142</v>
      </c>
      <c r="D109" s="57" t="s">
        <v>84</v>
      </c>
      <c r="E109" s="58">
        <v>0</v>
      </c>
      <c r="F109" s="58" t="s">
        <v>85</v>
      </c>
      <c r="G109" s="50">
        <v>102</v>
      </c>
      <c r="H109" s="50">
        <v>7.2999999999999995E-2</v>
      </c>
      <c r="I109" s="53"/>
      <c r="J109" s="50">
        <v>19.885999999999999</v>
      </c>
      <c r="K109" s="53"/>
      <c r="L109" s="50"/>
      <c r="M109" s="53"/>
      <c r="N109" s="50">
        <v>2.0019999999999998</v>
      </c>
      <c r="O109" s="53"/>
      <c r="P109" s="50">
        <v>32.883000000000003</v>
      </c>
      <c r="Q109" s="53"/>
      <c r="R109" s="53">
        <f t="shared" si="18"/>
        <v>7.2999999999999995E-2</v>
      </c>
      <c r="S109" s="53">
        <f t="shared" si="19"/>
        <v>19.812999999999999</v>
      </c>
      <c r="T109" s="53">
        <f t="shared" si="20"/>
        <v>32.883000000000003</v>
      </c>
      <c r="U109" s="53">
        <f t="shared" si="21"/>
        <v>2.0019999999999998</v>
      </c>
      <c r="V109" s="53"/>
      <c r="W109" s="53">
        <v>30</v>
      </c>
      <c r="X109" s="53"/>
      <c r="Y109" s="54"/>
      <c r="Z109" s="53"/>
      <c r="AA109" s="51">
        <f t="shared" si="22"/>
        <v>7.2999999999999995E-2</v>
      </c>
      <c r="AB109" s="51">
        <f t="shared" si="23"/>
        <v>19.812999999999999</v>
      </c>
      <c r="AC109" s="51">
        <f t="shared" si="24"/>
        <v>2.199515318</v>
      </c>
      <c r="AD109" s="51">
        <f t="shared" si="25"/>
        <v>30.034148412000004</v>
      </c>
    </row>
    <row r="110" spans="1:30" x14ac:dyDescent="0.25">
      <c r="A110" s="53" t="s">
        <v>56</v>
      </c>
      <c r="B110" s="53">
        <v>4</v>
      </c>
      <c r="C110" s="4" t="s">
        <v>142</v>
      </c>
      <c r="D110" s="57" t="s">
        <v>87</v>
      </c>
      <c r="E110" s="58">
        <v>0</v>
      </c>
      <c r="F110" s="58" t="s">
        <v>88</v>
      </c>
      <c r="G110" s="50">
        <v>103</v>
      </c>
      <c r="H110" s="50">
        <v>7.4999999999999997E-2</v>
      </c>
      <c r="I110" s="53"/>
      <c r="J110" s="50">
        <v>19.742999999999999</v>
      </c>
      <c r="K110" s="53"/>
      <c r="L110" s="50"/>
      <c r="M110" s="53"/>
      <c r="N110" s="50">
        <v>1.9419999999999999</v>
      </c>
      <c r="O110" s="53"/>
      <c r="P110" s="50">
        <v>32.71</v>
      </c>
      <c r="Q110" s="53"/>
      <c r="R110" s="53">
        <f t="shared" si="18"/>
        <v>7.4999999999999997E-2</v>
      </c>
      <c r="S110" s="53">
        <f t="shared" si="19"/>
        <v>19.667999999999999</v>
      </c>
      <c r="T110" s="53">
        <f t="shared" si="20"/>
        <v>32.71</v>
      </c>
      <c r="U110" s="53">
        <f t="shared" si="21"/>
        <v>1.9419999999999999</v>
      </c>
      <c r="V110" s="53"/>
      <c r="W110" s="53">
        <v>30</v>
      </c>
      <c r="X110" s="53"/>
      <c r="Y110" s="54"/>
      <c r="Z110" s="53"/>
      <c r="AA110" s="51">
        <f t="shared" si="22"/>
        <v>7.4999999999999997E-2</v>
      </c>
      <c r="AB110" s="51">
        <f t="shared" si="23"/>
        <v>19.667999999999999</v>
      </c>
      <c r="AC110" s="51">
        <f t="shared" si="24"/>
        <v>2.1335957780000001</v>
      </c>
      <c r="AD110" s="51">
        <f t="shared" si="25"/>
        <v>29.876136440000003</v>
      </c>
    </row>
    <row r="111" spans="1:30" x14ac:dyDescent="0.25">
      <c r="A111" s="53" t="s">
        <v>56</v>
      </c>
      <c r="B111" s="53">
        <v>4</v>
      </c>
      <c r="C111" s="4" t="s">
        <v>142</v>
      </c>
      <c r="D111" s="57" t="s">
        <v>90</v>
      </c>
      <c r="E111" s="58">
        <v>0</v>
      </c>
      <c r="F111" s="58" t="s">
        <v>91</v>
      </c>
      <c r="G111" s="50">
        <v>104</v>
      </c>
      <c r="H111" s="50">
        <v>9.0999999999999998E-2</v>
      </c>
      <c r="I111" s="53"/>
      <c r="J111" s="50">
        <v>20.41</v>
      </c>
      <c r="K111" s="53"/>
      <c r="L111" s="50"/>
      <c r="M111" s="53"/>
      <c r="N111" s="50">
        <v>2.004</v>
      </c>
      <c r="O111" s="53"/>
      <c r="P111" s="50">
        <v>33.329000000000001</v>
      </c>
      <c r="Q111" s="53"/>
      <c r="R111" s="53">
        <f t="shared" si="18"/>
        <v>9.0999999999999998E-2</v>
      </c>
      <c r="S111" s="53">
        <f t="shared" si="19"/>
        <v>20.318999999999999</v>
      </c>
      <c r="T111" s="53">
        <f t="shared" si="20"/>
        <v>33.329000000000001</v>
      </c>
      <c r="U111" s="53">
        <f t="shared" si="21"/>
        <v>2.004</v>
      </c>
      <c r="V111" s="53"/>
      <c r="W111" s="53">
        <v>30</v>
      </c>
      <c r="X111" s="53"/>
      <c r="Y111" s="54"/>
      <c r="Z111" s="53"/>
      <c r="AA111" s="51">
        <f t="shared" si="22"/>
        <v>9.0999999999999998E-2</v>
      </c>
      <c r="AB111" s="51">
        <f t="shared" si="23"/>
        <v>20.318999999999999</v>
      </c>
      <c r="AC111" s="51">
        <f t="shared" si="24"/>
        <v>2.2017126359999999</v>
      </c>
      <c r="AD111" s="51">
        <f t="shared" si="25"/>
        <v>30.441508756000001</v>
      </c>
    </row>
    <row r="112" spans="1:30" x14ac:dyDescent="0.25">
      <c r="A112" s="53" t="s">
        <v>56</v>
      </c>
      <c r="B112" s="53">
        <v>4</v>
      </c>
      <c r="C112" s="4" t="s">
        <v>142</v>
      </c>
      <c r="D112" s="57" t="s">
        <v>93</v>
      </c>
      <c r="E112" s="58">
        <v>0</v>
      </c>
      <c r="F112" s="58" t="s">
        <v>94</v>
      </c>
      <c r="G112" s="50">
        <v>105</v>
      </c>
      <c r="H112" s="50">
        <v>8.3000000000000004E-2</v>
      </c>
      <c r="I112" s="53"/>
      <c r="J112" s="50">
        <v>19.414000000000001</v>
      </c>
      <c r="K112" s="53"/>
      <c r="L112" s="50"/>
      <c r="M112" s="53"/>
      <c r="N112" s="50">
        <v>1.9590000000000001</v>
      </c>
      <c r="O112" s="53"/>
      <c r="P112" s="50">
        <v>34.243000000000002</v>
      </c>
      <c r="Q112" s="53"/>
      <c r="R112" s="53">
        <f t="shared" si="18"/>
        <v>8.3000000000000004E-2</v>
      </c>
      <c r="S112" s="53">
        <f t="shared" si="19"/>
        <v>19.331000000000003</v>
      </c>
      <c r="T112" s="53">
        <f t="shared" si="20"/>
        <v>34.243000000000002</v>
      </c>
      <c r="U112" s="53">
        <f t="shared" si="21"/>
        <v>1.9590000000000001</v>
      </c>
      <c r="V112" s="53"/>
      <c r="W112" s="53">
        <v>30</v>
      </c>
      <c r="X112" s="53"/>
      <c r="Y112" s="54"/>
      <c r="Z112" s="53"/>
      <c r="AA112" s="51">
        <f t="shared" si="22"/>
        <v>8.3000000000000004E-2</v>
      </c>
      <c r="AB112" s="51">
        <f t="shared" si="23"/>
        <v>19.331000000000003</v>
      </c>
      <c r="AC112" s="51">
        <f t="shared" si="24"/>
        <v>2.1522729810000003</v>
      </c>
      <c r="AD112" s="51">
        <f t="shared" si="25"/>
        <v>31.276323452000003</v>
      </c>
    </row>
    <row r="113" spans="1:30" x14ac:dyDescent="0.25">
      <c r="A113" s="53" t="s">
        <v>56</v>
      </c>
      <c r="B113" s="53">
        <v>4</v>
      </c>
      <c r="C113" s="4" t="s">
        <v>142</v>
      </c>
      <c r="D113" s="57" t="s">
        <v>18</v>
      </c>
      <c r="E113" s="58">
        <v>2</v>
      </c>
      <c r="F113" s="59" t="s">
        <v>96</v>
      </c>
      <c r="G113" s="50">
        <v>106</v>
      </c>
      <c r="H113" s="50">
        <v>6.8000000000000005E-2</v>
      </c>
      <c r="I113" s="53"/>
      <c r="J113" s="50">
        <v>15.824999999999999</v>
      </c>
      <c r="K113" s="53"/>
      <c r="L113" s="50"/>
      <c r="M113" s="53"/>
      <c r="N113" s="50">
        <v>1.59</v>
      </c>
      <c r="O113" s="53"/>
      <c r="P113" s="50">
        <v>73.147000000000006</v>
      </c>
      <c r="Q113" s="53"/>
      <c r="R113" s="53">
        <f t="shared" si="18"/>
        <v>6.8000000000000005E-2</v>
      </c>
      <c r="S113" s="53">
        <f t="shared" si="19"/>
        <v>15.757</v>
      </c>
      <c r="T113" s="53">
        <f t="shared" si="20"/>
        <v>73.147000000000006</v>
      </c>
      <c r="U113" s="53">
        <f t="shared" si="21"/>
        <v>1.59</v>
      </c>
      <c r="V113" s="53"/>
      <c r="W113" s="53">
        <v>30</v>
      </c>
      <c r="X113" s="53"/>
      <c r="Y113" s="54"/>
      <c r="Z113" s="53"/>
      <c r="AA113" s="51">
        <f t="shared" si="22"/>
        <v>6.8000000000000005E-2</v>
      </c>
      <c r="AB113" s="51">
        <f t="shared" si="23"/>
        <v>15.757</v>
      </c>
      <c r="AC113" s="51">
        <f t="shared" si="24"/>
        <v>1.7468678100000001</v>
      </c>
      <c r="AD113" s="51">
        <f t="shared" si="25"/>
        <v>66.809836508000004</v>
      </c>
    </row>
    <row r="114" spans="1:30" x14ac:dyDescent="0.25">
      <c r="A114" s="53" t="s">
        <v>56</v>
      </c>
      <c r="B114" s="53">
        <v>4</v>
      </c>
      <c r="C114" s="4" t="s">
        <v>142</v>
      </c>
      <c r="D114" s="57" t="s">
        <v>23</v>
      </c>
      <c r="E114" s="58">
        <v>2</v>
      </c>
      <c r="F114" s="58" t="s">
        <v>98</v>
      </c>
      <c r="G114" s="50">
        <v>107</v>
      </c>
      <c r="H114" s="50">
        <v>7.8E-2</v>
      </c>
      <c r="I114" s="53"/>
      <c r="J114" s="50">
        <v>14.98</v>
      </c>
      <c r="K114" s="53"/>
      <c r="L114" s="50"/>
      <c r="M114" s="53"/>
      <c r="N114" s="50">
        <v>1.5820000000000001</v>
      </c>
      <c r="O114" s="53"/>
      <c r="P114" s="50">
        <v>67.92</v>
      </c>
      <c r="Q114" s="53"/>
      <c r="R114" s="53">
        <f t="shared" si="18"/>
        <v>7.8E-2</v>
      </c>
      <c r="S114" s="53">
        <f t="shared" si="19"/>
        <v>14.902000000000001</v>
      </c>
      <c r="T114" s="53">
        <f t="shared" si="20"/>
        <v>67.92</v>
      </c>
      <c r="U114" s="53">
        <f t="shared" si="21"/>
        <v>1.5820000000000001</v>
      </c>
      <c r="V114" s="53"/>
      <c r="W114" s="53">
        <v>30</v>
      </c>
      <c r="X114" s="53"/>
      <c r="Y114" s="54"/>
      <c r="Z114" s="53"/>
      <c r="AA114" s="51">
        <f t="shared" si="22"/>
        <v>7.8E-2</v>
      </c>
      <c r="AB114" s="51">
        <f t="shared" si="23"/>
        <v>14.902000000000001</v>
      </c>
      <c r="AC114" s="51">
        <f t="shared" si="24"/>
        <v>1.7380785380000001</v>
      </c>
      <c r="AD114" s="51">
        <f t="shared" si="25"/>
        <v>62.035682880000003</v>
      </c>
    </row>
    <row r="115" spans="1:30" x14ac:dyDescent="0.25">
      <c r="A115" s="53" t="s">
        <v>56</v>
      </c>
      <c r="B115" s="53">
        <v>4</v>
      </c>
      <c r="C115" s="4" t="s">
        <v>142</v>
      </c>
      <c r="D115" s="57" t="s">
        <v>27</v>
      </c>
      <c r="E115" s="58">
        <v>2</v>
      </c>
      <c r="F115" s="58" t="s">
        <v>100</v>
      </c>
      <c r="G115" s="50">
        <v>108</v>
      </c>
      <c r="H115" s="50">
        <v>6.0999999999999999E-2</v>
      </c>
      <c r="I115" s="53"/>
      <c r="J115" s="50">
        <v>14.959</v>
      </c>
      <c r="K115" s="53"/>
      <c r="L115" s="50"/>
      <c r="M115" s="53"/>
      <c r="N115" s="50">
        <v>1.4630000000000001</v>
      </c>
      <c r="O115" s="53"/>
      <c r="P115" s="50">
        <v>69.462999999999994</v>
      </c>
      <c r="Q115" s="53"/>
      <c r="R115" s="53">
        <f t="shared" si="18"/>
        <v>6.0999999999999999E-2</v>
      </c>
      <c r="S115" s="53">
        <f t="shared" si="19"/>
        <v>14.898</v>
      </c>
      <c r="T115" s="53">
        <f t="shared" si="20"/>
        <v>69.462999999999994</v>
      </c>
      <c r="U115" s="53">
        <f t="shared" si="21"/>
        <v>1.4630000000000001</v>
      </c>
      <c r="V115" s="53"/>
      <c r="W115" s="53">
        <v>30</v>
      </c>
      <c r="X115" s="53"/>
      <c r="Y115" s="54"/>
      <c r="Z115" s="53"/>
      <c r="AA115" s="51">
        <f t="shared" si="22"/>
        <v>6.0999999999999999E-2</v>
      </c>
      <c r="AB115" s="51">
        <f t="shared" si="23"/>
        <v>14.898</v>
      </c>
      <c r="AC115" s="51">
        <f t="shared" si="24"/>
        <v>1.6073381170000001</v>
      </c>
      <c r="AD115" s="51">
        <f t="shared" si="25"/>
        <v>63.445003532000001</v>
      </c>
    </row>
    <row r="116" spans="1:30" x14ac:dyDescent="0.25">
      <c r="A116" s="53" t="s">
        <v>56</v>
      </c>
      <c r="B116" s="53">
        <v>4</v>
      </c>
      <c r="C116" s="4" t="s">
        <v>142</v>
      </c>
      <c r="D116" s="57" t="s">
        <v>28</v>
      </c>
      <c r="E116" s="58">
        <v>2</v>
      </c>
      <c r="F116" s="58" t="s">
        <v>102</v>
      </c>
      <c r="G116" s="50">
        <v>109</v>
      </c>
      <c r="H116" s="50">
        <v>6.6000000000000003E-2</v>
      </c>
      <c r="I116" s="53"/>
      <c r="J116" s="50">
        <v>14.789</v>
      </c>
      <c r="K116" s="53"/>
      <c r="L116" s="50"/>
      <c r="M116" s="53"/>
      <c r="N116" s="50">
        <v>1.5409999999999999</v>
      </c>
      <c r="O116" s="53"/>
      <c r="P116" s="50">
        <v>74.003</v>
      </c>
      <c r="Q116" s="53"/>
      <c r="R116" s="53">
        <f t="shared" si="18"/>
        <v>6.6000000000000003E-2</v>
      </c>
      <c r="S116" s="53">
        <f t="shared" si="19"/>
        <v>14.722999999999999</v>
      </c>
      <c r="T116" s="53">
        <f t="shared" si="20"/>
        <v>74.003</v>
      </c>
      <c r="U116" s="53">
        <f t="shared" si="21"/>
        <v>1.5409999999999999</v>
      </c>
      <c r="V116" s="53"/>
      <c r="W116" s="53">
        <v>30</v>
      </c>
      <c r="X116" s="53"/>
      <c r="Y116" s="54"/>
      <c r="Z116" s="53"/>
      <c r="AA116" s="51">
        <f t="shared" si="22"/>
        <v>6.6000000000000003E-2</v>
      </c>
      <c r="AB116" s="51">
        <f t="shared" si="23"/>
        <v>14.722999999999999</v>
      </c>
      <c r="AC116" s="51">
        <f t="shared" si="24"/>
        <v>1.6930335190000001</v>
      </c>
      <c r="AD116" s="51">
        <f t="shared" si="25"/>
        <v>67.591676092</v>
      </c>
    </row>
    <row r="117" spans="1:30" x14ac:dyDescent="0.25">
      <c r="A117" s="53" t="s">
        <v>56</v>
      </c>
      <c r="B117" s="53">
        <v>4</v>
      </c>
      <c r="C117" s="4" t="s">
        <v>142</v>
      </c>
      <c r="D117" s="57" t="s">
        <v>29</v>
      </c>
      <c r="E117" s="58">
        <v>2</v>
      </c>
      <c r="F117" s="58" t="s">
        <v>104</v>
      </c>
      <c r="G117" s="50">
        <v>110</v>
      </c>
      <c r="H117" s="50">
        <v>7.5999999999999998E-2</v>
      </c>
      <c r="I117" s="53"/>
      <c r="J117" s="50">
        <v>15.237</v>
      </c>
      <c r="K117" s="53"/>
      <c r="L117" s="50"/>
      <c r="M117" s="53"/>
      <c r="N117" s="50">
        <v>1.581</v>
      </c>
      <c r="O117" s="53"/>
      <c r="P117" s="50">
        <v>69.927999999999997</v>
      </c>
      <c r="Q117" s="53"/>
      <c r="R117" s="53">
        <f t="shared" si="18"/>
        <v>7.5999999999999998E-2</v>
      </c>
      <c r="S117" s="53">
        <f t="shared" si="19"/>
        <v>15.161</v>
      </c>
      <c r="T117" s="53">
        <f t="shared" si="20"/>
        <v>69.927999999999997</v>
      </c>
      <c r="U117" s="53">
        <f t="shared" si="21"/>
        <v>1.581</v>
      </c>
      <c r="V117" s="53"/>
      <c r="W117" s="53">
        <v>30</v>
      </c>
      <c r="X117" s="53"/>
      <c r="Y117" s="54"/>
      <c r="Z117" s="53"/>
      <c r="AA117" s="51">
        <f t="shared" si="22"/>
        <v>7.5999999999999998E-2</v>
      </c>
      <c r="AB117" s="51">
        <f t="shared" si="23"/>
        <v>15.161</v>
      </c>
      <c r="AC117" s="51">
        <f t="shared" si="24"/>
        <v>1.7369798789999999</v>
      </c>
      <c r="AD117" s="51">
        <f t="shared" si="25"/>
        <v>63.869717792000003</v>
      </c>
    </row>
    <row r="118" spans="1:30" x14ac:dyDescent="0.25">
      <c r="A118" s="53" t="s">
        <v>56</v>
      </c>
      <c r="B118" s="53">
        <v>4</v>
      </c>
      <c r="C118" s="4" t="s">
        <v>142</v>
      </c>
      <c r="D118" s="57" t="s">
        <v>30</v>
      </c>
      <c r="E118" s="58">
        <v>2</v>
      </c>
      <c r="F118" s="58" t="s">
        <v>106</v>
      </c>
      <c r="G118" s="50">
        <v>111</v>
      </c>
      <c r="H118" s="50">
        <v>8.1000000000000003E-2</v>
      </c>
      <c r="I118" s="53"/>
      <c r="J118" s="50">
        <v>16.815999999999999</v>
      </c>
      <c r="K118" s="53"/>
      <c r="L118" s="50"/>
      <c r="M118" s="53"/>
      <c r="N118" s="50">
        <v>1.782</v>
      </c>
      <c r="O118" s="53"/>
      <c r="P118" s="50">
        <v>71.629000000000005</v>
      </c>
      <c r="Q118" s="53"/>
      <c r="R118" s="53">
        <f t="shared" si="18"/>
        <v>8.1000000000000003E-2</v>
      </c>
      <c r="S118" s="53">
        <f t="shared" si="19"/>
        <v>16.734999999999999</v>
      </c>
      <c r="T118" s="53">
        <f t="shared" si="20"/>
        <v>71.629000000000005</v>
      </c>
      <c r="U118" s="53">
        <f t="shared" si="21"/>
        <v>1.782</v>
      </c>
      <c r="V118" s="53"/>
      <c r="W118" s="53">
        <v>30</v>
      </c>
      <c r="X118" s="53"/>
      <c r="Y118" s="54"/>
      <c r="Z118" s="53"/>
      <c r="AA118" s="51">
        <f t="shared" si="22"/>
        <v>8.1000000000000003E-2</v>
      </c>
      <c r="AB118" s="51">
        <f t="shared" si="23"/>
        <v>16.734999999999999</v>
      </c>
      <c r="AC118" s="51">
        <f t="shared" si="24"/>
        <v>1.957810338</v>
      </c>
      <c r="AD118" s="51">
        <f t="shared" si="25"/>
        <v>65.42334995600001</v>
      </c>
    </row>
    <row r="119" spans="1:30" x14ac:dyDescent="0.25">
      <c r="A119" s="53" t="s">
        <v>56</v>
      </c>
      <c r="B119" s="53">
        <v>4</v>
      </c>
      <c r="C119" s="4" t="s">
        <v>142</v>
      </c>
      <c r="D119" s="57" t="s">
        <v>69</v>
      </c>
      <c r="E119" s="58">
        <v>2</v>
      </c>
      <c r="F119" s="58" t="s">
        <v>108</v>
      </c>
      <c r="G119" s="50">
        <v>112</v>
      </c>
      <c r="H119" s="50">
        <v>5.3999999999999999E-2</v>
      </c>
      <c r="I119" s="53"/>
      <c r="J119" s="50">
        <v>15.058999999999999</v>
      </c>
      <c r="K119" s="53"/>
      <c r="L119" s="50"/>
      <c r="M119" s="53"/>
      <c r="N119" s="50">
        <v>1.6459999999999999</v>
      </c>
      <c r="O119" s="53"/>
      <c r="P119" s="50">
        <v>88.221999999999994</v>
      </c>
      <c r="Q119" s="53"/>
      <c r="R119" s="53">
        <f t="shared" si="18"/>
        <v>5.3999999999999999E-2</v>
      </c>
      <c r="S119" s="53">
        <f t="shared" si="19"/>
        <v>15.004999999999999</v>
      </c>
      <c r="T119" s="53">
        <f t="shared" si="20"/>
        <v>88.221999999999994</v>
      </c>
      <c r="U119" s="53">
        <f t="shared" si="21"/>
        <v>1.6459999999999999</v>
      </c>
      <c r="V119" s="53"/>
      <c r="W119" s="53">
        <v>30</v>
      </c>
      <c r="X119" s="53"/>
      <c r="Y119" s="54"/>
      <c r="Z119" s="53"/>
      <c r="AA119" s="51">
        <f t="shared" si="22"/>
        <v>5.3999999999999999E-2</v>
      </c>
      <c r="AB119" s="51">
        <f t="shared" si="23"/>
        <v>15.004999999999999</v>
      </c>
      <c r="AC119" s="51">
        <f t="shared" si="24"/>
        <v>1.808392714</v>
      </c>
      <c r="AD119" s="51">
        <f t="shared" si="25"/>
        <v>80.578798808000002</v>
      </c>
    </row>
    <row r="120" spans="1:30" x14ac:dyDescent="0.25">
      <c r="A120" s="53" t="s">
        <v>56</v>
      </c>
      <c r="B120" s="53">
        <v>4</v>
      </c>
      <c r="C120" s="4" t="s">
        <v>142</v>
      </c>
      <c r="D120" s="57" t="s">
        <v>72</v>
      </c>
      <c r="E120" s="58">
        <v>2</v>
      </c>
      <c r="F120" s="58" t="s">
        <v>110</v>
      </c>
      <c r="G120" s="50">
        <v>113</v>
      </c>
      <c r="H120" s="50">
        <v>6.6000000000000003E-2</v>
      </c>
      <c r="I120" s="53"/>
      <c r="J120" s="50">
        <v>15.63</v>
      </c>
      <c r="K120" s="53"/>
      <c r="L120" s="50"/>
      <c r="M120" s="53"/>
      <c r="N120" s="50">
        <v>1.8069999999999999</v>
      </c>
      <c r="O120" s="53"/>
      <c r="P120" s="50">
        <v>75.296000000000006</v>
      </c>
      <c r="Q120" s="53"/>
      <c r="R120" s="53">
        <f t="shared" si="18"/>
        <v>6.6000000000000003E-2</v>
      </c>
      <c r="S120" s="53">
        <f t="shared" si="19"/>
        <v>15.564</v>
      </c>
      <c r="T120" s="53">
        <f t="shared" si="20"/>
        <v>75.296000000000006</v>
      </c>
      <c r="U120" s="53">
        <f t="shared" si="21"/>
        <v>1.8069999999999999</v>
      </c>
      <c r="V120" s="53"/>
      <c r="W120" s="53">
        <v>30</v>
      </c>
      <c r="X120" s="53"/>
      <c r="Y120" s="54"/>
      <c r="Z120" s="53"/>
      <c r="AA120" s="51">
        <f t="shared" si="22"/>
        <v>6.6000000000000003E-2</v>
      </c>
      <c r="AB120" s="51">
        <f t="shared" si="23"/>
        <v>15.564</v>
      </c>
      <c r="AC120" s="51">
        <f t="shared" si="24"/>
        <v>1.985276813</v>
      </c>
      <c r="AD120" s="51">
        <f t="shared" si="25"/>
        <v>68.772655744000005</v>
      </c>
    </row>
    <row r="121" spans="1:30" x14ac:dyDescent="0.25">
      <c r="A121" s="53" t="s">
        <v>56</v>
      </c>
      <c r="B121" s="53">
        <v>4</v>
      </c>
      <c r="C121" s="4" t="s">
        <v>142</v>
      </c>
      <c r="D121" s="57" t="s">
        <v>75</v>
      </c>
      <c r="E121" s="58">
        <v>2</v>
      </c>
      <c r="F121" s="58" t="s">
        <v>112</v>
      </c>
      <c r="G121" s="50">
        <v>114</v>
      </c>
      <c r="H121" s="50">
        <v>6.6000000000000003E-2</v>
      </c>
      <c r="I121" s="53"/>
      <c r="J121" s="50">
        <v>15.683</v>
      </c>
      <c r="K121" s="53"/>
      <c r="L121" s="50"/>
      <c r="M121" s="53"/>
      <c r="N121" s="50">
        <v>1.804</v>
      </c>
      <c r="O121" s="53"/>
      <c r="P121" s="50">
        <v>74.671999999999997</v>
      </c>
      <c r="Q121" s="53"/>
      <c r="R121" s="53">
        <f t="shared" si="18"/>
        <v>6.6000000000000003E-2</v>
      </c>
      <c r="S121" s="53">
        <f t="shared" si="19"/>
        <v>15.616999999999999</v>
      </c>
      <c r="T121" s="53">
        <f t="shared" si="20"/>
        <v>74.671999999999997</v>
      </c>
      <c r="U121" s="53">
        <f t="shared" si="21"/>
        <v>1.804</v>
      </c>
      <c r="V121" s="53"/>
      <c r="W121" s="53">
        <v>30</v>
      </c>
      <c r="X121" s="53"/>
      <c r="Y121" s="54"/>
      <c r="Z121" s="53"/>
      <c r="AA121" s="51">
        <f t="shared" si="22"/>
        <v>6.6000000000000003E-2</v>
      </c>
      <c r="AB121" s="51">
        <f t="shared" si="23"/>
        <v>15.616999999999999</v>
      </c>
      <c r="AC121" s="51">
        <f t="shared" si="24"/>
        <v>1.9819808360000002</v>
      </c>
      <c r="AD121" s="51">
        <f t="shared" si="25"/>
        <v>68.202716608000003</v>
      </c>
    </row>
    <row r="122" spans="1:30" x14ac:dyDescent="0.25">
      <c r="A122" s="53" t="s">
        <v>56</v>
      </c>
      <c r="B122" s="53">
        <v>4</v>
      </c>
      <c r="C122" s="4" t="s">
        <v>142</v>
      </c>
      <c r="D122" s="57" t="s">
        <v>78</v>
      </c>
      <c r="E122" s="58">
        <v>2</v>
      </c>
      <c r="F122" s="58" t="s">
        <v>114</v>
      </c>
      <c r="G122" s="50">
        <v>115</v>
      </c>
      <c r="H122" s="50">
        <v>6.0999999999999999E-2</v>
      </c>
      <c r="I122" s="53"/>
      <c r="J122" s="50">
        <v>15.4</v>
      </c>
      <c r="K122" s="53"/>
      <c r="L122" s="50"/>
      <c r="M122" s="53"/>
      <c r="N122" s="50">
        <v>1.972</v>
      </c>
      <c r="O122" s="53"/>
      <c r="P122" s="50">
        <v>73.007000000000005</v>
      </c>
      <c r="Q122" s="53"/>
      <c r="R122" s="53">
        <f t="shared" si="18"/>
        <v>6.0999999999999999E-2</v>
      </c>
      <c r="S122" s="53">
        <f t="shared" si="19"/>
        <v>15.339</v>
      </c>
      <c r="T122" s="53">
        <f t="shared" si="20"/>
        <v>73.007000000000005</v>
      </c>
      <c r="U122" s="53">
        <f t="shared" si="21"/>
        <v>1.972</v>
      </c>
      <c r="V122" s="53"/>
      <c r="W122" s="53">
        <v>30</v>
      </c>
      <c r="X122" s="53"/>
      <c r="Y122" s="54"/>
      <c r="Z122" s="53"/>
      <c r="AA122" s="51">
        <f t="shared" si="22"/>
        <v>6.0999999999999999E-2</v>
      </c>
      <c r="AB122" s="51">
        <f t="shared" si="23"/>
        <v>15.339</v>
      </c>
      <c r="AC122" s="51">
        <f t="shared" si="24"/>
        <v>2.1665555480000003</v>
      </c>
      <c r="AD122" s="51">
        <f t="shared" si="25"/>
        <v>66.681965548000008</v>
      </c>
    </row>
    <row r="123" spans="1:30" x14ac:dyDescent="0.25">
      <c r="A123" s="53" t="s">
        <v>56</v>
      </c>
      <c r="B123" s="53">
        <v>4</v>
      </c>
      <c r="C123" s="4" t="s">
        <v>142</v>
      </c>
      <c r="D123" s="57" t="s">
        <v>81</v>
      </c>
      <c r="E123" s="58">
        <v>2</v>
      </c>
      <c r="F123" s="58" t="s">
        <v>116</v>
      </c>
      <c r="G123" s="50">
        <v>116</v>
      </c>
      <c r="H123" s="50">
        <v>7.4999999999999997E-2</v>
      </c>
      <c r="I123" s="53"/>
      <c r="J123" s="50">
        <v>21.812000000000001</v>
      </c>
      <c r="K123" s="53"/>
      <c r="L123" s="50"/>
      <c r="M123" s="53"/>
      <c r="N123" s="50">
        <v>2.1349999999999998</v>
      </c>
      <c r="O123" s="53"/>
      <c r="P123" s="50">
        <v>69.73</v>
      </c>
      <c r="Q123" s="53"/>
      <c r="R123" s="53">
        <f t="shared" si="18"/>
        <v>7.4999999999999997E-2</v>
      </c>
      <c r="S123" s="53">
        <f t="shared" si="19"/>
        <v>21.737000000000002</v>
      </c>
      <c r="T123" s="53">
        <f t="shared" si="20"/>
        <v>69.73</v>
      </c>
      <c r="U123" s="53">
        <f t="shared" si="21"/>
        <v>2.1349999999999998</v>
      </c>
      <c r="V123" s="53"/>
      <c r="W123" s="53">
        <v>30</v>
      </c>
      <c r="X123" s="53"/>
      <c r="Y123" s="54"/>
      <c r="Z123" s="53"/>
      <c r="AA123" s="51">
        <f t="shared" si="22"/>
        <v>7.4999999999999997E-2</v>
      </c>
      <c r="AB123" s="51">
        <f t="shared" si="23"/>
        <v>21.737000000000002</v>
      </c>
      <c r="AC123" s="51">
        <f t="shared" si="24"/>
        <v>2.3456369649999997</v>
      </c>
      <c r="AD123" s="51">
        <f t="shared" si="25"/>
        <v>63.688871720000009</v>
      </c>
    </row>
    <row r="124" spans="1:30" x14ac:dyDescent="0.25">
      <c r="A124" s="53" t="s">
        <v>56</v>
      </c>
      <c r="B124" s="53">
        <v>4</v>
      </c>
      <c r="C124" s="4" t="s">
        <v>142</v>
      </c>
      <c r="D124" s="57" t="s">
        <v>84</v>
      </c>
      <c r="E124" s="58">
        <v>2</v>
      </c>
      <c r="F124" s="58" t="s">
        <v>118</v>
      </c>
      <c r="G124" s="50">
        <v>117</v>
      </c>
      <c r="H124" s="50">
        <v>6.2E-2</v>
      </c>
      <c r="I124" s="53"/>
      <c r="J124" s="50">
        <v>20.004000000000001</v>
      </c>
      <c r="K124" s="53"/>
      <c r="L124" s="50"/>
      <c r="M124" s="53"/>
      <c r="N124" s="50">
        <v>2.0760000000000001</v>
      </c>
      <c r="O124" s="53"/>
      <c r="P124" s="50">
        <v>65.111000000000004</v>
      </c>
      <c r="Q124" s="53"/>
      <c r="R124" s="53">
        <f t="shared" si="18"/>
        <v>6.2E-2</v>
      </c>
      <c r="S124" s="53">
        <f t="shared" si="19"/>
        <v>19.942</v>
      </c>
      <c r="T124" s="53">
        <f t="shared" si="20"/>
        <v>65.111000000000004</v>
      </c>
      <c r="U124" s="53">
        <f t="shared" si="21"/>
        <v>2.0760000000000001</v>
      </c>
      <c r="V124" s="53"/>
      <c r="W124" s="53">
        <v>30</v>
      </c>
      <c r="X124" s="53"/>
      <c r="Y124" s="54"/>
      <c r="Z124" s="53"/>
      <c r="AA124" s="51">
        <f t="shared" si="22"/>
        <v>6.2E-2</v>
      </c>
      <c r="AB124" s="51">
        <f t="shared" si="23"/>
        <v>19.942</v>
      </c>
      <c r="AC124" s="51">
        <f t="shared" si="24"/>
        <v>2.280816084</v>
      </c>
      <c r="AD124" s="51">
        <f t="shared" si="25"/>
        <v>59.470043404000009</v>
      </c>
    </row>
    <row r="125" spans="1:30" x14ac:dyDescent="0.25">
      <c r="A125" s="53" t="s">
        <v>56</v>
      </c>
      <c r="B125" s="53">
        <v>4</v>
      </c>
      <c r="C125" s="4" t="s">
        <v>142</v>
      </c>
      <c r="D125" s="57" t="s">
        <v>87</v>
      </c>
      <c r="E125" s="58">
        <v>2</v>
      </c>
      <c r="F125" s="58" t="s">
        <v>120</v>
      </c>
      <c r="G125" s="50">
        <v>118</v>
      </c>
      <c r="H125" s="50">
        <v>6.2E-2</v>
      </c>
      <c r="I125" s="53"/>
      <c r="J125" s="50">
        <v>19.544</v>
      </c>
      <c r="K125" s="53"/>
      <c r="L125" s="50"/>
      <c r="M125" s="53"/>
      <c r="N125" s="50">
        <v>1.9870000000000001</v>
      </c>
      <c r="O125" s="53"/>
      <c r="P125" s="50">
        <v>64.480999999999995</v>
      </c>
      <c r="Q125" s="53"/>
      <c r="R125" s="53">
        <f t="shared" si="18"/>
        <v>6.2E-2</v>
      </c>
      <c r="S125" s="53">
        <f t="shared" si="19"/>
        <v>19.481999999999999</v>
      </c>
      <c r="T125" s="53">
        <f t="shared" si="20"/>
        <v>64.480999999999995</v>
      </c>
      <c r="U125" s="53">
        <f t="shared" si="21"/>
        <v>1.9870000000000001</v>
      </c>
      <c r="V125" s="53"/>
      <c r="W125" s="53">
        <v>30</v>
      </c>
      <c r="X125" s="53"/>
      <c r="Y125" s="54"/>
      <c r="Z125" s="53"/>
      <c r="AA125" s="51">
        <f t="shared" si="22"/>
        <v>6.2E-2</v>
      </c>
      <c r="AB125" s="51">
        <f t="shared" si="23"/>
        <v>19.481999999999999</v>
      </c>
      <c r="AC125" s="51">
        <f t="shared" si="24"/>
        <v>2.1830354330000001</v>
      </c>
      <c r="AD125" s="51">
        <f t="shared" si="25"/>
        <v>58.894624084</v>
      </c>
    </row>
    <row r="126" spans="1:30" x14ac:dyDescent="0.25">
      <c r="A126" s="53" t="s">
        <v>56</v>
      </c>
      <c r="B126" s="53">
        <v>4</v>
      </c>
      <c r="C126" s="4" t="s">
        <v>142</v>
      </c>
      <c r="D126" s="57" t="s">
        <v>90</v>
      </c>
      <c r="E126" s="58">
        <v>2</v>
      </c>
      <c r="F126" s="58" t="s">
        <v>122</v>
      </c>
      <c r="G126" s="50">
        <v>119</v>
      </c>
      <c r="H126" s="50">
        <v>7.9000000000000001E-2</v>
      </c>
      <c r="I126" s="53"/>
      <c r="J126" s="50">
        <v>19.960999999999999</v>
      </c>
      <c r="K126" s="53"/>
      <c r="L126" s="50"/>
      <c r="M126" s="53"/>
      <c r="N126" s="50">
        <v>2.1629999999999998</v>
      </c>
      <c r="O126" s="53"/>
      <c r="P126" s="50">
        <v>68.846999999999994</v>
      </c>
      <c r="Q126" s="53"/>
      <c r="R126" s="53">
        <f t="shared" si="18"/>
        <v>7.9000000000000001E-2</v>
      </c>
      <c r="S126" s="53">
        <f t="shared" si="19"/>
        <v>19.881999999999998</v>
      </c>
      <c r="T126" s="53">
        <f t="shared" si="20"/>
        <v>68.846999999999994</v>
      </c>
      <c r="U126" s="53">
        <f t="shared" si="21"/>
        <v>2.1629999999999998</v>
      </c>
      <c r="V126" s="53"/>
      <c r="W126" s="53">
        <v>30</v>
      </c>
      <c r="X126" s="53"/>
      <c r="Y126" s="54"/>
      <c r="Z126" s="53"/>
      <c r="AA126" s="51">
        <f t="shared" si="22"/>
        <v>7.9000000000000001E-2</v>
      </c>
      <c r="AB126" s="51">
        <f t="shared" si="23"/>
        <v>19.881999999999998</v>
      </c>
      <c r="AC126" s="51">
        <f t="shared" si="24"/>
        <v>2.376399417</v>
      </c>
      <c r="AD126" s="51">
        <f t="shared" si="25"/>
        <v>62.882371307999996</v>
      </c>
    </row>
    <row r="127" spans="1:30" x14ac:dyDescent="0.25">
      <c r="A127" s="53" t="s">
        <v>56</v>
      </c>
      <c r="B127" s="53">
        <v>4</v>
      </c>
      <c r="C127" s="4" t="s">
        <v>142</v>
      </c>
      <c r="D127" s="57" t="s">
        <v>93</v>
      </c>
      <c r="E127" s="58">
        <v>2</v>
      </c>
      <c r="F127" s="58" t="s">
        <v>124</v>
      </c>
      <c r="G127" s="50">
        <v>120</v>
      </c>
      <c r="H127" s="50">
        <v>7.0000000000000007E-2</v>
      </c>
      <c r="I127" s="53"/>
      <c r="J127" s="50">
        <v>19.600999999999999</v>
      </c>
      <c r="K127" s="53"/>
      <c r="L127" s="50"/>
      <c r="M127" s="53"/>
      <c r="N127" s="50">
        <v>2.0289999999999999</v>
      </c>
      <c r="O127" s="53"/>
      <c r="P127" s="50">
        <v>72.941999999999993</v>
      </c>
      <c r="Q127" s="53"/>
      <c r="R127" s="53">
        <f t="shared" si="18"/>
        <v>7.0000000000000007E-2</v>
      </c>
      <c r="S127" s="53">
        <f t="shared" si="19"/>
        <v>19.530999999999999</v>
      </c>
      <c r="T127" s="53">
        <f t="shared" si="20"/>
        <v>72.941999999999993</v>
      </c>
      <c r="U127" s="53">
        <f t="shared" si="21"/>
        <v>2.0289999999999999</v>
      </c>
      <c r="V127" s="53"/>
      <c r="W127" s="53">
        <v>30</v>
      </c>
      <c r="X127" s="53"/>
      <c r="Y127" s="54"/>
      <c r="Z127" s="53"/>
      <c r="AA127" s="51">
        <f t="shared" si="22"/>
        <v>7.0000000000000007E-2</v>
      </c>
      <c r="AB127" s="51">
        <f t="shared" si="23"/>
        <v>19.530999999999999</v>
      </c>
      <c r="AC127" s="51">
        <f t="shared" si="24"/>
        <v>2.2291791110000001</v>
      </c>
      <c r="AD127" s="51">
        <f t="shared" si="25"/>
        <v>66.622596888000004</v>
      </c>
    </row>
    <row r="128" spans="1:30" x14ac:dyDescent="0.25">
      <c r="A128" s="53" t="s">
        <v>56</v>
      </c>
      <c r="B128" s="53">
        <v>4</v>
      </c>
      <c r="C128" s="4" t="s">
        <v>142</v>
      </c>
      <c r="D128" s="57" t="s">
        <v>18</v>
      </c>
      <c r="E128" s="58">
        <v>4</v>
      </c>
      <c r="F128" s="59" t="s">
        <v>126</v>
      </c>
      <c r="G128" s="50">
        <v>121</v>
      </c>
      <c r="H128" s="50">
        <v>0.06</v>
      </c>
      <c r="I128" s="53"/>
      <c r="J128" s="50">
        <v>6.1559999999999997</v>
      </c>
      <c r="K128" s="53"/>
      <c r="L128" s="50"/>
      <c r="M128" s="53"/>
      <c r="N128" s="50">
        <v>0.90900000000000003</v>
      </c>
      <c r="O128" s="53"/>
      <c r="P128" s="50">
        <v>93.972999999999999</v>
      </c>
      <c r="Q128" s="53"/>
      <c r="R128" s="53">
        <f t="shared" si="18"/>
        <v>0.06</v>
      </c>
      <c r="S128" s="53">
        <f t="shared" si="19"/>
        <v>6.0960000000000001</v>
      </c>
      <c r="T128" s="53">
        <f t="shared" si="20"/>
        <v>93.972999999999999</v>
      </c>
      <c r="U128" s="53">
        <f t="shared" si="21"/>
        <v>0.90900000000000003</v>
      </c>
      <c r="V128" s="53"/>
      <c r="W128" s="53">
        <v>30</v>
      </c>
      <c r="X128" s="53"/>
      <c r="Y128" s="54"/>
      <c r="Z128" s="53"/>
      <c r="AA128" s="51">
        <f t="shared" si="22"/>
        <v>0.06</v>
      </c>
      <c r="AB128" s="51">
        <f t="shared" si="23"/>
        <v>6.0960000000000001</v>
      </c>
      <c r="AC128" s="51">
        <f t="shared" si="24"/>
        <v>0.99868103100000005</v>
      </c>
      <c r="AD128" s="51">
        <f t="shared" si="25"/>
        <v>85.831555172000009</v>
      </c>
    </row>
    <row r="129" spans="1:30" x14ac:dyDescent="0.25">
      <c r="A129" s="53" t="s">
        <v>56</v>
      </c>
      <c r="B129" s="53">
        <v>4</v>
      </c>
      <c r="C129" s="4" t="s">
        <v>142</v>
      </c>
      <c r="D129" s="57" t="s">
        <v>23</v>
      </c>
      <c r="E129" s="58">
        <v>4</v>
      </c>
      <c r="F129" s="58" t="s">
        <v>127</v>
      </c>
      <c r="G129" s="50">
        <v>122</v>
      </c>
      <c r="H129" s="50">
        <v>0.05</v>
      </c>
      <c r="I129" s="53"/>
      <c r="J129" s="50">
        <v>7.3620000000000001</v>
      </c>
      <c r="K129" s="53"/>
      <c r="L129" s="50"/>
      <c r="M129" s="53"/>
      <c r="N129" s="50">
        <v>1.0860000000000001</v>
      </c>
      <c r="O129" s="53"/>
      <c r="P129" s="50">
        <v>91.108999999999995</v>
      </c>
      <c r="Q129" s="53"/>
      <c r="R129" s="53">
        <f t="shared" si="18"/>
        <v>0.05</v>
      </c>
      <c r="S129" s="53">
        <f t="shared" si="19"/>
        <v>7.3120000000000003</v>
      </c>
      <c r="T129" s="53">
        <f t="shared" si="20"/>
        <v>91.108999999999995</v>
      </c>
      <c r="U129" s="53">
        <f t="shared" si="21"/>
        <v>1.0860000000000001</v>
      </c>
      <c r="V129" s="53"/>
      <c r="W129" s="53">
        <v>30</v>
      </c>
      <c r="X129" s="53"/>
      <c r="Y129" s="54"/>
      <c r="Z129" s="53"/>
      <c r="AA129" s="51">
        <f t="shared" si="22"/>
        <v>0.05</v>
      </c>
      <c r="AB129" s="51">
        <f t="shared" si="23"/>
        <v>7.3120000000000003</v>
      </c>
      <c r="AC129" s="51">
        <f t="shared" si="24"/>
        <v>1.1931436740000001</v>
      </c>
      <c r="AD129" s="51">
        <f t="shared" si="25"/>
        <v>83.215680676000005</v>
      </c>
    </row>
    <row r="130" spans="1:30" x14ac:dyDescent="0.25">
      <c r="A130" s="53" t="s">
        <v>56</v>
      </c>
      <c r="B130" s="53">
        <v>4</v>
      </c>
      <c r="C130" s="4" t="s">
        <v>142</v>
      </c>
      <c r="D130" s="57" t="s">
        <v>27</v>
      </c>
      <c r="E130" s="58">
        <v>4</v>
      </c>
      <c r="F130" s="58" t="s">
        <v>128</v>
      </c>
      <c r="G130" s="50">
        <v>123</v>
      </c>
      <c r="H130" s="50">
        <v>5.0999999999999997E-2</v>
      </c>
      <c r="I130" s="53"/>
      <c r="J130" s="50">
        <v>4.7830000000000004</v>
      </c>
      <c r="K130" s="53"/>
      <c r="L130" s="50"/>
      <c r="M130" s="53"/>
      <c r="N130" s="50">
        <v>0.79300000000000004</v>
      </c>
      <c r="O130" s="53"/>
      <c r="P130" s="50">
        <v>95.718000000000004</v>
      </c>
      <c r="Q130" s="53"/>
      <c r="R130" s="53">
        <f t="shared" si="18"/>
        <v>5.0999999999999997E-2</v>
      </c>
      <c r="S130" s="53">
        <f t="shared" si="19"/>
        <v>4.7320000000000002</v>
      </c>
      <c r="T130" s="53">
        <f t="shared" si="20"/>
        <v>95.718000000000004</v>
      </c>
      <c r="U130" s="53">
        <f t="shared" si="21"/>
        <v>0.79300000000000004</v>
      </c>
      <c r="V130" s="53"/>
      <c r="W130" s="53">
        <v>30</v>
      </c>
      <c r="X130" s="53"/>
      <c r="Y130" s="54"/>
      <c r="Z130" s="53"/>
      <c r="AA130" s="51">
        <f t="shared" si="22"/>
        <v>5.0999999999999997E-2</v>
      </c>
      <c r="AB130" s="51">
        <f t="shared" si="23"/>
        <v>4.7320000000000002</v>
      </c>
      <c r="AC130" s="51">
        <f t="shared" si="24"/>
        <v>0.87123658700000006</v>
      </c>
      <c r="AD130" s="51">
        <f t="shared" si="25"/>
        <v>87.425375352000003</v>
      </c>
    </row>
    <row r="131" spans="1:30" x14ac:dyDescent="0.25">
      <c r="A131" s="53" t="s">
        <v>56</v>
      </c>
      <c r="B131" s="53">
        <v>4</v>
      </c>
      <c r="C131" s="4" t="s">
        <v>142</v>
      </c>
      <c r="D131" s="57" t="s">
        <v>28</v>
      </c>
      <c r="E131" s="58">
        <v>4</v>
      </c>
      <c r="F131" s="58" t="s">
        <v>129</v>
      </c>
      <c r="G131" s="50">
        <v>124</v>
      </c>
      <c r="H131" s="50">
        <v>4.2000000000000003E-2</v>
      </c>
      <c r="I131" s="53"/>
      <c r="J131" s="50">
        <v>0.90200000000000002</v>
      </c>
      <c r="K131" s="53"/>
      <c r="L131" s="50"/>
      <c r="M131" s="53"/>
      <c r="N131" s="50">
        <v>0.78100000000000003</v>
      </c>
      <c r="O131" s="53"/>
      <c r="P131" s="50">
        <v>107.40900000000001</v>
      </c>
      <c r="Q131" s="53"/>
      <c r="R131" s="53">
        <f t="shared" si="18"/>
        <v>4.2000000000000003E-2</v>
      </c>
      <c r="S131" s="53">
        <f t="shared" si="19"/>
        <v>0.86</v>
      </c>
      <c r="T131" s="53">
        <f t="shared" si="20"/>
        <v>107.40900000000001</v>
      </c>
      <c r="U131" s="53">
        <f t="shared" si="21"/>
        <v>0.78100000000000003</v>
      </c>
      <c r="V131" s="53"/>
      <c r="W131" s="53">
        <v>30</v>
      </c>
      <c r="X131" s="53"/>
      <c r="Y131" s="54"/>
      <c r="Z131" s="53"/>
      <c r="AA131" s="51">
        <f t="shared" si="22"/>
        <v>4.2000000000000003E-2</v>
      </c>
      <c r="AB131" s="51">
        <f t="shared" si="23"/>
        <v>0.86</v>
      </c>
      <c r="AC131" s="51">
        <f t="shared" si="24"/>
        <v>0.85805267900000004</v>
      </c>
      <c r="AD131" s="51">
        <f t="shared" si="25"/>
        <v>98.103513876000008</v>
      </c>
    </row>
    <row r="132" spans="1:30" x14ac:dyDescent="0.25">
      <c r="A132" s="53" t="s">
        <v>56</v>
      </c>
      <c r="B132" s="53">
        <v>4</v>
      </c>
      <c r="C132" s="4" t="s">
        <v>142</v>
      </c>
      <c r="D132" s="57" t="s">
        <v>29</v>
      </c>
      <c r="E132" s="58">
        <v>4</v>
      </c>
      <c r="F132" s="58" t="s">
        <v>130</v>
      </c>
      <c r="G132" s="50">
        <v>125</v>
      </c>
      <c r="H132" s="50">
        <v>5.2999999999999999E-2</v>
      </c>
      <c r="I132" s="53"/>
      <c r="J132" s="50">
        <v>4.726</v>
      </c>
      <c r="K132" s="53"/>
      <c r="L132" s="50"/>
      <c r="M132" s="53"/>
      <c r="N132" s="50">
        <v>0.82899999999999996</v>
      </c>
      <c r="O132" s="53"/>
      <c r="P132" s="50">
        <v>91.980999999999995</v>
      </c>
      <c r="Q132" s="53"/>
      <c r="R132" s="53">
        <f t="shared" si="18"/>
        <v>5.2999999999999999E-2</v>
      </c>
      <c r="S132" s="53">
        <f t="shared" si="19"/>
        <v>4.673</v>
      </c>
      <c r="T132" s="53">
        <f t="shared" si="20"/>
        <v>91.980999999999995</v>
      </c>
      <c r="U132" s="53">
        <f t="shared" si="21"/>
        <v>0.82899999999999996</v>
      </c>
      <c r="V132" s="53"/>
      <c r="W132" s="53">
        <v>30</v>
      </c>
      <c r="X132" s="53"/>
      <c r="Y132" s="54"/>
      <c r="Z132" s="53"/>
      <c r="AA132" s="51">
        <f t="shared" si="22"/>
        <v>5.2999999999999999E-2</v>
      </c>
      <c r="AB132" s="51">
        <f t="shared" si="23"/>
        <v>4.673</v>
      </c>
      <c r="AC132" s="51">
        <f t="shared" si="24"/>
        <v>0.91078831100000002</v>
      </c>
      <c r="AD132" s="51">
        <f t="shared" si="25"/>
        <v>84.012134083999996</v>
      </c>
    </row>
    <row r="133" spans="1:30" x14ac:dyDescent="0.25">
      <c r="A133" s="53" t="s">
        <v>56</v>
      </c>
      <c r="B133" s="53">
        <v>4</v>
      </c>
      <c r="C133" s="4" t="s">
        <v>142</v>
      </c>
      <c r="D133" s="57" t="s">
        <v>30</v>
      </c>
      <c r="E133" s="58">
        <v>4</v>
      </c>
      <c r="F133" s="58" t="s">
        <v>131</v>
      </c>
      <c r="G133" s="50">
        <v>126</v>
      </c>
      <c r="H133" s="50">
        <v>9.8000000000000004E-2</v>
      </c>
      <c r="I133" s="53"/>
      <c r="J133" s="50">
        <v>8.7550000000000008</v>
      </c>
      <c r="K133" s="53"/>
      <c r="L133" s="50"/>
      <c r="M133" s="53"/>
      <c r="N133" s="50">
        <v>0.93500000000000005</v>
      </c>
      <c r="O133" s="53"/>
      <c r="P133" s="50">
        <v>99.745000000000005</v>
      </c>
      <c r="Q133" s="53"/>
      <c r="R133" s="53">
        <f t="shared" si="18"/>
        <v>9.8000000000000004E-2</v>
      </c>
      <c r="S133" s="53">
        <f t="shared" si="19"/>
        <v>8.657</v>
      </c>
      <c r="T133" s="53">
        <f t="shared" si="20"/>
        <v>99.745000000000005</v>
      </c>
      <c r="U133" s="53">
        <f t="shared" si="21"/>
        <v>0.93500000000000005</v>
      </c>
      <c r="V133" s="53"/>
      <c r="W133" s="53">
        <v>30</v>
      </c>
      <c r="X133" s="53"/>
      <c r="Y133" s="54"/>
      <c r="Z133" s="53"/>
      <c r="AA133" s="51">
        <f t="shared" si="22"/>
        <v>9.8000000000000004E-2</v>
      </c>
      <c r="AB133" s="51">
        <f t="shared" si="23"/>
        <v>8.657</v>
      </c>
      <c r="AC133" s="51">
        <f t="shared" si="24"/>
        <v>1.0272461650000002</v>
      </c>
      <c r="AD133" s="51">
        <f t="shared" si="25"/>
        <v>91.103492180000018</v>
      </c>
    </row>
    <row r="134" spans="1:30" x14ac:dyDescent="0.25">
      <c r="A134" s="53" t="s">
        <v>56</v>
      </c>
      <c r="B134" s="53">
        <v>4</v>
      </c>
      <c r="C134" s="4" t="s">
        <v>142</v>
      </c>
      <c r="D134" s="57" t="s">
        <v>69</v>
      </c>
      <c r="E134" s="58">
        <v>4</v>
      </c>
      <c r="F134" s="58" t="s">
        <v>132</v>
      </c>
      <c r="G134" s="50">
        <v>127</v>
      </c>
      <c r="H134" s="50">
        <v>0.09</v>
      </c>
      <c r="I134" s="53"/>
      <c r="J134" s="50">
        <v>6.9569999999999999</v>
      </c>
      <c r="K134" s="53"/>
      <c r="L134" s="50"/>
      <c r="M134" s="53"/>
      <c r="N134" s="50">
        <v>1.139</v>
      </c>
      <c r="O134" s="53"/>
      <c r="P134" s="50">
        <v>131.72300000000001</v>
      </c>
      <c r="Q134" s="53"/>
      <c r="R134" s="53">
        <f t="shared" si="18"/>
        <v>0.09</v>
      </c>
      <c r="S134" s="53">
        <f t="shared" si="19"/>
        <v>6.867</v>
      </c>
      <c r="T134" s="53">
        <f t="shared" si="20"/>
        <v>131.72300000000001</v>
      </c>
      <c r="U134" s="53">
        <f t="shared" si="21"/>
        <v>1.139</v>
      </c>
      <c r="V134" s="53"/>
      <c r="W134" s="53">
        <v>30</v>
      </c>
      <c r="X134" s="53"/>
      <c r="Y134" s="54"/>
      <c r="Z134" s="53"/>
      <c r="AA134" s="51">
        <f t="shared" si="22"/>
        <v>0.09</v>
      </c>
      <c r="AB134" s="51">
        <f t="shared" si="23"/>
        <v>6.867</v>
      </c>
      <c r="AC134" s="51">
        <f t="shared" si="24"/>
        <v>1.2513726010000001</v>
      </c>
      <c r="AD134" s="51">
        <f t="shared" si="25"/>
        <v>120.31104617200002</v>
      </c>
    </row>
    <row r="135" spans="1:30" x14ac:dyDescent="0.25">
      <c r="A135" s="53" t="s">
        <v>56</v>
      </c>
      <c r="B135" s="53">
        <v>4</v>
      </c>
      <c r="C135" s="4" t="s">
        <v>142</v>
      </c>
      <c r="D135" s="57" t="s">
        <v>72</v>
      </c>
      <c r="E135" s="58">
        <v>4</v>
      </c>
      <c r="F135" s="58" t="s">
        <v>133</v>
      </c>
      <c r="G135" s="50">
        <v>128</v>
      </c>
      <c r="H135" s="50">
        <v>8.1000000000000003E-2</v>
      </c>
      <c r="I135" s="53"/>
      <c r="J135" s="50">
        <v>7.2640000000000002</v>
      </c>
      <c r="K135" s="53"/>
      <c r="L135" s="50"/>
      <c r="M135" s="53"/>
      <c r="N135" s="50">
        <v>1.129</v>
      </c>
      <c r="O135" s="53"/>
      <c r="P135" s="50">
        <v>110.25700000000001</v>
      </c>
      <c r="Q135" s="53"/>
      <c r="R135" s="53">
        <f t="shared" si="18"/>
        <v>8.1000000000000003E-2</v>
      </c>
      <c r="S135" s="53">
        <f t="shared" si="19"/>
        <v>7.1829999999999998</v>
      </c>
      <c r="T135" s="53">
        <f t="shared" si="20"/>
        <v>110.25700000000001</v>
      </c>
      <c r="U135" s="53">
        <f t="shared" si="21"/>
        <v>1.129</v>
      </c>
      <c r="V135" s="53"/>
      <c r="W135" s="53">
        <v>30</v>
      </c>
      <c r="X135" s="53"/>
      <c r="Y135" s="54"/>
      <c r="Z135" s="53"/>
      <c r="AA135" s="51">
        <f t="shared" si="22"/>
        <v>8.1000000000000003E-2</v>
      </c>
      <c r="AB135" s="51">
        <f t="shared" si="23"/>
        <v>7.1829999999999998</v>
      </c>
      <c r="AC135" s="51">
        <f t="shared" si="24"/>
        <v>1.240386011</v>
      </c>
      <c r="AD135" s="51">
        <f t="shared" si="25"/>
        <v>100.70477454800002</v>
      </c>
    </row>
    <row r="136" spans="1:30" x14ac:dyDescent="0.25">
      <c r="A136" s="53" t="s">
        <v>56</v>
      </c>
      <c r="B136" s="53">
        <v>4</v>
      </c>
      <c r="C136" s="4" t="s">
        <v>142</v>
      </c>
      <c r="D136" s="57" t="s">
        <v>75</v>
      </c>
      <c r="E136" s="58">
        <v>4</v>
      </c>
      <c r="F136" s="58" t="s">
        <v>134</v>
      </c>
      <c r="G136" s="50">
        <v>129</v>
      </c>
      <c r="H136" s="50">
        <v>8.1000000000000003E-2</v>
      </c>
      <c r="I136" s="53"/>
      <c r="J136" s="50">
        <v>7.6310000000000002</v>
      </c>
      <c r="K136" s="53"/>
      <c r="L136" s="50"/>
      <c r="M136" s="53"/>
      <c r="N136" s="50">
        <v>1.101</v>
      </c>
      <c r="O136" s="53"/>
      <c r="P136" s="50">
        <v>107.081</v>
      </c>
      <c r="Q136" s="53"/>
      <c r="R136" s="53">
        <f t="shared" si="18"/>
        <v>8.1000000000000003E-2</v>
      </c>
      <c r="S136" s="53">
        <f t="shared" si="19"/>
        <v>7.55</v>
      </c>
      <c r="T136" s="53">
        <f t="shared" si="20"/>
        <v>107.081</v>
      </c>
      <c r="U136" s="53">
        <f t="shared" si="21"/>
        <v>1.101</v>
      </c>
      <c r="V136" s="53"/>
      <c r="W136" s="53">
        <v>30</v>
      </c>
      <c r="X136" s="53"/>
      <c r="Y136" s="54"/>
      <c r="Z136" s="53"/>
      <c r="AA136" s="51">
        <f t="shared" si="22"/>
        <v>8.1000000000000003E-2</v>
      </c>
      <c r="AB136" s="51">
        <f t="shared" si="23"/>
        <v>7.55</v>
      </c>
      <c r="AC136" s="51">
        <f t="shared" si="24"/>
        <v>1.209623559</v>
      </c>
      <c r="AD136" s="51">
        <f t="shared" si="25"/>
        <v>97.803930484000006</v>
      </c>
    </row>
    <row r="137" spans="1:30" x14ac:dyDescent="0.25">
      <c r="A137" s="53" t="s">
        <v>56</v>
      </c>
      <c r="B137" s="53">
        <v>4</v>
      </c>
      <c r="C137" s="4" t="s">
        <v>142</v>
      </c>
      <c r="D137" s="57" t="s">
        <v>78</v>
      </c>
      <c r="E137" s="58">
        <v>4</v>
      </c>
      <c r="F137" s="58" t="s">
        <v>135</v>
      </c>
      <c r="G137" s="50">
        <v>130</v>
      </c>
      <c r="H137" s="50">
        <v>7.8E-2</v>
      </c>
      <c r="I137" s="53"/>
      <c r="J137" s="50">
        <v>2.8460000000000001</v>
      </c>
      <c r="K137" s="53"/>
      <c r="L137" s="50"/>
      <c r="M137" s="53"/>
      <c r="N137" s="50">
        <v>0.872</v>
      </c>
      <c r="O137" s="53"/>
      <c r="P137" s="50">
        <v>100.97</v>
      </c>
      <c r="Q137" s="53"/>
      <c r="R137" s="53">
        <f t="shared" si="18"/>
        <v>7.8E-2</v>
      </c>
      <c r="S137" s="53">
        <f t="shared" si="19"/>
        <v>2.7680000000000002</v>
      </c>
      <c r="T137" s="53">
        <f t="shared" si="20"/>
        <v>100.97</v>
      </c>
      <c r="U137" s="53">
        <f t="shared" si="21"/>
        <v>0.872</v>
      </c>
      <c r="V137" s="53"/>
      <c r="W137" s="53">
        <v>30</v>
      </c>
      <c r="X137" s="53"/>
      <c r="Y137" s="54"/>
      <c r="Z137" s="53"/>
      <c r="AA137" s="51">
        <f t="shared" si="22"/>
        <v>7.8E-2</v>
      </c>
      <c r="AB137" s="51">
        <f t="shared" si="23"/>
        <v>2.7680000000000002</v>
      </c>
      <c r="AC137" s="51">
        <f t="shared" si="24"/>
        <v>0.95803064800000004</v>
      </c>
      <c r="AD137" s="51">
        <f t="shared" si="25"/>
        <v>92.222363080000008</v>
      </c>
    </row>
    <row r="138" spans="1:30" x14ac:dyDescent="0.25">
      <c r="A138" s="53" t="s">
        <v>56</v>
      </c>
      <c r="B138" s="53">
        <v>4</v>
      </c>
      <c r="C138" s="4" t="s">
        <v>142</v>
      </c>
      <c r="D138" s="57" t="s">
        <v>81</v>
      </c>
      <c r="E138" s="58">
        <v>4</v>
      </c>
      <c r="F138" s="58" t="s">
        <v>136</v>
      </c>
      <c r="G138" s="50">
        <v>131</v>
      </c>
      <c r="H138" s="50">
        <v>0.09</v>
      </c>
      <c r="I138" s="53"/>
      <c r="J138" s="50">
        <v>17.632999999999999</v>
      </c>
      <c r="K138" s="53"/>
      <c r="L138" s="50"/>
      <c r="M138" s="53"/>
      <c r="N138" s="50">
        <v>1.6819999999999999</v>
      </c>
      <c r="O138" s="53"/>
      <c r="P138" s="50">
        <v>94.28</v>
      </c>
      <c r="Q138" s="53"/>
      <c r="R138" s="53">
        <f t="shared" si="18"/>
        <v>0.09</v>
      </c>
      <c r="S138" s="53">
        <f t="shared" si="19"/>
        <v>17.542999999999999</v>
      </c>
      <c r="T138" s="53">
        <f t="shared" si="20"/>
        <v>94.28</v>
      </c>
      <c r="U138" s="53">
        <f t="shared" si="21"/>
        <v>1.6819999999999999</v>
      </c>
      <c r="V138" s="53"/>
      <c r="W138" s="53">
        <v>30</v>
      </c>
      <c r="X138" s="53"/>
      <c r="Y138" s="54"/>
      <c r="Z138" s="53"/>
      <c r="AA138" s="51">
        <f t="shared" si="22"/>
        <v>0.09</v>
      </c>
      <c r="AB138" s="51">
        <f t="shared" si="23"/>
        <v>17.542999999999999</v>
      </c>
      <c r="AC138" s="51">
        <f t="shared" si="24"/>
        <v>1.8479444380000001</v>
      </c>
      <c r="AD138" s="51">
        <f t="shared" si="25"/>
        <v>86.111957920000009</v>
      </c>
    </row>
    <row r="139" spans="1:30" x14ac:dyDescent="0.25">
      <c r="A139" s="53" t="s">
        <v>56</v>
      </c>
      <c r="B139" s="53">
        <v>4</v>
      </c>
      <c r="C139" s="4" t="s">
        <v>142</v>
      </c>
      <c r="D139" s="57" t="s">
        <v>84</v>
      </c>
      <c r="E139" s="58">
        <v>4</v>
      </c>
      <c r="F139" s="58" t="s">
        <v>137</v>
      </c>
      <c r="G139" s="50">
        <v>132</v>
      </c>
      <c r="H139" s="50">
        <v>9.1999999999999998E-2</v>
      </c>
      <c r="I139" s="53"/>
      <c r="J139" s="50">
        <v>12.468</v>
      </c>
      <c r="K139" s="53"/>
      <c r="L139" s="50"/>
      <c r="M139" s="53"/>
      <c r="N139" s="50">
        <v>1.3859999999999999</v>
      </c>
      <c r="O139" s="53"/>
      <c r="P139" s="50">
        <v>94.165999999999997</v>
      </c>
      <c r="Q139" s="53"/>
      <c r="R139" s="53">
        <f t="shared" si="18"/>
        <v>9.1999999999999998E-2</v>
      </c>
      <c r="S139" s="53">
        <f t="shared" si="19"/>
        <v>12.375999999999999</v>
      </c>
      <c r="T139" s="53">
        <f t="shared" si="20"/>
        <v>94.165999999999997</v>
      </c>
      <c r="U139" s="53">
        <f t="shared" si="21"/>
        <v>1.3859999999999999</v>
      </c>
      <c r="V139" s="53"/>
      <c r="W139" s="53">
        <v>30</v>
      </c>
      <c r="X139" s="53"/>
      <c r="Y139" s="54"/>
      <c r="Z139" s="53"/>
      <c r="AA139" s="51">
        <f t="shared" si="22"/>
        <v>9.1999999999999998E-2</v>
      </c>
      <c r="AB139" s="51">
        <f t="shared" si="23"/>
        <v>12.375999999999999</v>
      </c>
      <c r="AC139" s="51">
        <f t="shared" si="24"/>
        <v>1.522741374</v>
      </c>
      <c r="AD139" s="51">
        <f t="shared" si="25"/>
        <v>86.007834424000009</v>
      </c>
    </row>
    <row r="140" spans="1:30" x14ac:dyDescent="0.25">
      <c r="A140" s="53" t="s">
        <v>56</v>
      </c>
      <c r="B140" s="53">
        <v>4</v>
      </c>
      <c r="C140" s="4" t="s">
        <v>142</v>
      </c>
      <c r="D140" s="57" t="s">
        <v>87</v>
      </c>
      <c r="E140" s="58">
        <v>4</v>
      </c>
      <c r="F140" s="58" t="s">
        <v>138</v>
      </c>
      <c r="G140" s="50">
        <v>133</v>
      </c>
      <c r="H140" s="50">
        <v>0.109</v>
      </c>
      <c r="I140" s="53"/>
      <c r="J140" s="50">
        <v>14.073</v>
      </c>
      <c r="K140" s="53"/>
      <c r="L140" s="50"/>
      <c r="M140" s="53"/>
      <c r="N140" s="50">
        <v>1.379</v>
      </c>
      <c r="O140" s="53"/>
      <c r="P140" s="50">
        <v>90.570999999999998</v>
      </c>
      <c r="Q140" s="53"/>
      <c r="R140" s="53">
        <f t="shared" si="18"/>
        <v>0.109</v>
      </c>
      <c r="S140" s="53">
        <f t="shared" si="19"/>
        <v>13.964</v>
      </c>
      <c r="T140" s="53">
        <f t="shared" si="20"/>
        <v>90.570999999999998</v>
      </c>
      <c r="U140" s="53">
        <f t="shared" si="21"/>
        <v>1.379</v>
      </c>
      <c r="V140" s="53"/>
      <c r="W140" s="53">
        <v>30</v>
      </c>
      <c r="X140" s="53"/>
      <c r="Y140" s="54"/>
      <c r="Z140" s="53"/>
      <c r="AA140" s="51">
        <f t="shared" si="22"/>
        <v>0.109</v>
      </c>
      <c r="AB140" s="51">
        <f t="shared" si="23"/>
        <v>13.964</v>
      </c>
      <c r="AC140" s="51">
        <f t="shared" si="24"/>
        <v>1.5150507610000001</v>
      </c>
      <c r="AD140" s="51">
        <f t="shared" si="25"/>
        <v>82.724290844000009</v>
      </c>
    </row>
    <row r="141" spans="1:30" x14ac:dyDescent="0.25">
      <c r="A141" s="53" t="s">
        <v>56</v>
      </c>
      <c r="B141" s="53">
        <v>4</v>
      </c>
      <c r="C141" s="4" t="s">
        <v>142</v>
      </c>
      <c r="D141" s="57" t="s">
        <v>90</v>
      </c>
      <c r="E141" s="58">
        <v>4</v>
      </c>
      <c r="F141" s="58" t="s">
        <v>139</v>
      </c>
      <c r="G141" s="50">
        <v>134</v>
      </c>
      <c r="H141" s="50">
        <v>9.7000000000000003E-2</v>
      </c>
      <c r="I141" s="53"/>
      <c r="J141" s="50">
        <v>12.301</v>
      </c>
      <c r="K141" s="53"/>
      <c r="L141" s="50"/>
      <c r="M141" s="53"/>
      <c r="N141" s="50">
        <v>1.444</v>
      </c>
      <c r="O141" s="53"/>
      <c r="P141" s="50">
        <v>97.058999999999997</v>
      </c>
      <c r="Q141" s="53"/>
      <c r="R141" s="53">
        <f t="shared" si="18"/>
        <v>9.7000000000000003E-2</v>
      </c>
      <c r="S141" s="53">
        <f t="shared" si="19"/>
        <v>12.204000000000001</v>
      </c>
      <c r="T141" s="53">
        <f t="shared" si="20"/>
        <v>97.058999999999997</v>
      </c>
      <c r="U141" s="53">
        <f t="shared" si="21"/>
        <v>1.444</v>
      </c>
      <c r="V141" s="53"/>
      <c r="W141" s="53">
        <v>30</v>
      </c>
      <c r="X141" s="53"/>
      <c r="Y141" s="54"/>
      <c r="Z141" s="53"/>
      <c r="AA141" s="51">
        <f t="shared" si="22"/>
        <v>9.7000000000000003E-2</v>
      </c>
      <c r="AB141" s="51">
        <f t="shared" si="23"/>
        <v>12.204000000000001</v>
      </c>
      <c r="AC141" s="51">
        <f t="shared" si="24"/>
        <v>1.586463596</v>
      </c>
      <c r="AD141" s="51">
        <f t="shared" si="25"/>
        <v>88.650196476000005</v>
      </c>
    </row>
    <row r="142" spans="1:30" x14ac:dyDescent="0.25">
      <c r="A142" s="53" t="s">
        <v>56</v>
      </c>
      <c r="B142" s="53">
        <v>4</v>
      </c>
      <c r="C142" s="4" t="s">
        <v>142</v>
      </c>
      <c r="D142" s="57" t="s">
        <v>93</v>
      </c>
      <c r="E142" s="58">
        <v>4</v>
      </c>
      <c r="F142" s="58" t="s">
        <v>140</v>
      </c>
      <c r="G142" s="50">
        <v>135</v>
      </c>
      <c r="H142" s="50">
        <v>0.10299999999999999</v>
      </c>
      <c r="I142" s="53"/>
      <c r="J142" s="50">
        <v>10.816000000000001</v>
      </c>
      <c r="K142" s="53"/>
      <c r="L142" s="50"/>
      <c r="M142" s="53"/>
      <c r="N142" s="50">
        <v>1.389</v>
      </c>
      <c r="O142" s="53"/>
      <c r="P142" s="50">
        <v>104.703</v>
      </c>
      <c r="Q142" s="53"/>
      <c r="R142" s="53">
        <f t="shared" si="18"/>
        <v>0.10299999999999999</v>
      </c>
      <c r="S142" s="53">
        <f t="shared" si="19"/>
        <v>10.713000000000001</v>
      </c>
      <c r="T142" s="53">
        <f t="shared" si="20"/>
        <v>104.703</v>
      </c>
      <c r="U142" s="53">
        <f t="shared" si="21"/>
        <v>1.389</v>
      </c>
      <c r="V142" s="53"/>
      <c r="W142" s="53">
        <v>30</v>
      </c>
      <c r="X142" s="53"/>
      <c r="Y142" s="54"/>
      <c r="Z142" s="53"/>
      <c r="AA142" s="51">
        <f t="shared" si="22"/>
        <v>0.10299999999999999</v>
      </c>
      <c r="AB142" s="51">
        <f t="shared" si="23"/>
        <v>10.713000000000001</v>
      </c>
      <c r="AC142" s="51">
        <f t="shared" si="24"/>
        <v>1.526037351</v>
      </c>
      <c r="AD142" s="51">
        <f t="shared" si="25"/>
        <v>95.631950892000006</v>
      </c>
    </row>
    <row r="143" spans="1:30" x14ac:dyDescent="0.25">
      <c r="A143" s="53"/>
      <c r="B143" s="53"/>
      <c r="D143" s="57" t="s">
        <v>144</v>
      </c>
      <c r="E143" s="58"/>
      <c r="F143" s="58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</row>
    <row r="145" spans="6:9" x14ac:dyDescent="0.25">
      <c r="F145" s="27"/>
      <c r="G145" s="55"/>
      <c r="H145" s="55"/>
      <c r="I145" s="55"/>
    </row>
    <row r="146" spans="6:9" x14ac:dyDescent="0.25">
      <c r="F146" s="27"/>
      <c r="G146" s="52"/>
      <c r="H146" s="52"/>
      <c r="I146" s="55"/>
    </row>
    <row r="147" spans="6:9" x14ac:dyDescent="0.25">
      <c r="F147" s="27"/>
      <c r="G147" s="55"/>
      <c r="H147" s="55"/>
      <c r="I147" s="55"/>
    </row>
    <row r="148" spans="6:9" x14ac:dyDescent="0.25">
      <c r="F148" s="27"/>
      <c r="G148" s="55"/>
      <c r="H148" s="55"/>
      <c r="I148" s="55"/>
    </row>
    <row r="149" spans="6:9" x14ac:dyDescent="0.25">
      <c r="F149" s="27"/>
      <c r="G149" s="55"/>
      <c r="H149" s="55"/>
      <c r="I149" s="55"/>
    </row>
    <row r="150" spans="6:9" x14ac:dyDescent="0.25">
      <c r="F150" s="27"/>
      <c r="G150" s="55"/>
      <c r="H150" s="55"/>
      <c r="I150" s="55"/>
    </row>
    <row r="151" spans="6:9" x14ac:dyDescent="0.25">
      <c r="F151" s="27"/>
      <c r="G151" s="55"/>
      <c r="H151" s="55"/>
      <c r="I151" s="55"/>
    </row>
    <row r="152" spans="6:9" x14ac:dyDescent="0.25">
      <c r="F152" s="27"/>
      <c r="G152" s="55"/>
      <c r="H152" s="55"/>
      <c r="I152" s="55"/>
    </row>
    <row r="153" spans="6:9" x14ac:dyDescent="0.25">
      <c r="F153" s="27"/>
      <c r="G153" s="55"/>
      <c r="H153" s="55"/>
      <c r="I153" s="55"/>
    </row>
    <row r="154" spans="6:9" x14ac:dyDescent="0.25">
      <c r="F154" s="27"/>
      <c r="G154" s="55"/>
      <c r="H154" s="55"/>
      <c r="I154" s="55"/>
    </row>
    <row r="155" spans="6:9" x14ac:dyDescent="0.25">
      <c r="F155" s="27"/>
      <c r="G155" s="55"/>
      <c r="H155" s="55"/>
      <c r="I155" s="55"/>
    </row>
    <row r="156" spans="6:9" x14ac:dyDescent="0.25">
      <c r="F156" s="27"/>
      <c r="G156" s="55"/>
      <c r="H156" s="55"/>
      <c r="I156" s="55"/>
    </row>
    <row r="157" spans="6:9" x14ac:dyDescent="0.25">
      <c r="F157" s="27"/>
      <c r="G157" s="55"/>
      <c r="H157" s="55"/>
      <c r="I157" s="55"/>
    </row>
    <row r="158" spans="6:9" x14ac:dyDescent="0.25">
      <c r="F158" s="27"/>
      <c r="G158" s="55"/>
      <c r="H158" s="55"/>
      <c r="I158" s="55"/>
    </row>
    <row r="159" spans="6:9" x14ac:dyDescent="0.25">
      <c r="F159" s="27"/>
      <c r="G159" s="55"/>
      <c r="H159" s="55"/>
      <c r="I159" s="55"/>
    </row>
    <row r="160" spans="6:9" x14ac:dyDescent="0.25">
      <c r="F160" s="27"/>
      <c r="G160" s="55"/>
      <c r="H160" s="55"/>
      <c r="I160" s="55"/>
    </row>
    <row r="161" spans="6:9" x14ac:dyDescent="0.25">
      <c r="F161" s="27"/>
      <c r="G161" s="52"/>
      <c r="H161" s="52"/>
      <c r="I161" s="55"/>
    </row>
    <row r="162" spans="6:9" x14ac:dyDescent="0.25">
      <c r="F162" s="27"/>
      <c r="G162" s="55"/>
      <c r="H162" s="55"/>
      <c r="I162" s="55"/>
    </row>
    <row r="163" spans="6:9" x14ac:dyDescent="0.25">
      <c r="F163" s="27"/>
      <c r="G163" s="55"/>
      <c r="H163" s="55"/>
      <c r="I163" s="55"/>
    </row>
    <row r="164" spans="6:9" x14ac:dyDescent="0.25">
      <c r="F164" s="27"/>
      <c r="G164" s="55"/>
      <c r="H164" s="55"/>
      <c r="I164" s="55"/>
    </row>
    <row r="165" spans="6:9" x14ac:dyDescent="0.25">
      <c r="F165" s="27"/>
      <c r="G165" s="55"/>
      <c r="H165" s="55"/>
      <c r="I165" s="55"/>
    </row>
    <row r="166" spans="6:9" x14ac:dyDescent="0.25">
      <c r="F166" s="27"/>
      <c r="G166" s="55"/>
      <c r="H166" s="55"/>
      <c r="I166" s="55"/>
    </row>
    <row r="167" spans="6:9" x14ac:dyDescent="0.25">
      <c r="F167" s="27"/>
      <c r="G167" s="55"/>
      <c r="H167" s="55"/>
      <c r="I167" s="55"/>
    </row>
    <row r="168" spans="6:9" x14ac:dyDescent="0.25">
      <c r="F168" s="27"/>
      <c r="G168" s="55"/>
      <c r="H168" s="55"/>
      <c r="I168" s="55"/>
    </row>
    <row r="169" spans="6:9" x14ac:dyDescent="0.25">
      <c r="F169" s="27"/>
      <c r="G169" s="55"/>
      <c r="H169" s="55"/>
      <c r="I169" s="55"/>
    </row>
    <row r="170" spans="6:9" x14ac:dyDescent="0.25">
      <c r="F170" s="27"/>
      <c r="G170" s="55"/>
      <c r="H170" s="55"/>
      <c r="I170" s="55"/>
    </row>
    <row r="171" spans="6:9" x14ac:dyDescent="0.25">
      <c r="F171" s="27"/>
      <c r="G171" s="55"/>
      <c r="H171" s="55"/>
      <c r="I171" s="55"/>
    </row>
    <row r="172" spans="6:9" x14ac:dyDescent="0.25">
      <c r="F172" s="27"/>
      <c r="G172" s="55"/>
      <c r="H172" s="55"/>
      <c r="I172" s="55"/>
    </row>
    <row r="173" spans="6:9" x14ac:dyDescent="0.25">
      <c r="F173" s="27"/>
      <c r="G173" s="55"/>
      <c r="H173" s="55"/>
      <c r="I173" s="55"/>
    </row>
    <row r="174" spans="6:9" x14ac:dyDescent="0.25">
      <c r="F174" s="27"/>
      <c r="G174" s="55"/>
      <c r="H174" s="55"/>
      <c r="I174" s="55"/>
    </row>
    <row r="175" spans="6:9" x14ac:dyDescent="0.25">
      <c r="F175" s="27"/>
      <c r="G175" s="55"/>
      <c r="H175" s="55"/>
      <c r="I175" s="55"/>
    </row>
    <row r="176" spans="6:9" x14ac:dyDescent="0.25">
      <c r="F176" s="27"/>
      <c r="G176" s="52"/>
      <c r="H176" s="52"/>
      <c r="I176" s="55"/>
    </row>
    <row r="177" spans="6:9" x14ac:dyDescent="0.25">
      <c r="F177" s="27"/>
      <c r="G177" s="55"/>
      <c r="H177" s="55"/>
      <c r="I177" s="55"/>
    </row>
    <row r="178" spans="6:9" x14ac:dyDescent="0.25">
      <c r="F178" s="27"/>
      <c r="G178" s="55"/>
      <c r="H178" s="55"/>
      <c r="I178" s="55"/>
    </row>
    <row r="179" spans="6:9" x14ac:dyDescent="0.25">
      <c r="F179" s="27"/>
      <c r="G179" s="55"/>
      <c r="H179" s="55"/>
      <c r="I179" s="55"/>
    </row>
    <row r="180" spans="6:9" x14ac:dyDescent="0.25">
      <c r="F180" s="27"/>
      <c r="G180" s="55"/>
      <c r="H180" s="55"/>
      <c r="I180" s="55"/>
    </row>
    <row r="181" spans="6:9" x14ac:dyDescent="0.25">
      <c r="F181" s="27"/>
      <c r="G181" s="55"/>
      <c r="H181" s="55"/>
      <c r="I181" s="55"/>
    </row>
    <row r="182" spans="6:9" x14ac:dyDescent="0.25">
      <c r="F182" s="27"/>
      <c r="G182" s="55"/>
      <c r="H182" s="55"/>
      <c r="I182" s="55"/>
    </row>
    <row r="183" spans="6:9" x14ac:dyDescent="0.25">
      <c r="F183" s="27"/>
      <c r="G183" s="55"/>
      <c r="H183" s="55"/>
      <c r="I183" s="55"/>
    </row>
    <row r="184" spans="6:9" x14ac:dyDescent="0.25">
      <c r="F184" s="27"/>
      <c r="G184" s="55"/>
      <c r="H184" s="55"/>
      <c r="I184" s="55"/>
    </row>
    <row r="185" spans="6:9" x14ac:dyDescent="0.25">
      <c r="F185" s="27"/>
      <c r="G185" s="55"/>
      <c r="H185" s="55"/>
      <c r="I185" s="55"/>
    </row>
    <row r="186" spans="6:9" x14ac:dyDescent="0.25">
      <c r="F186" s="27"/>
      <c r="G186" s="55"/>
      <c r="H186" s="55"/>
      <c r="I186" s="55"/>
    </row>
    <row r="187" spans="6:9" x14ac:dyDescent="0.25">
      <c r="F187" s="27"/>
      <c r="G187" s="55"/>
      <c r="H187" s="55"/>
      <c r="I187" s="55"/>
    </row>
    <row r="188" spans="6:9" x14ac:dyDescent="0.25">
      <c r="F188" s="27"/>
      <c r="G188" s="55"/>
      <c r="H188" s="55"/>
      <c r="I188" s="55"/>
    </row>
    <row r="189" spans="6:9" x14ac:dyDescent="0.25">
      <c r="F189" s="27"/>
      <c r="G189" s="55"/>
      <c r="H189" s="55"/>
      <c r="I189" s="55"/>
    </row>
    <row r="190" spans="6:9" x14ac:dyDescent="0.25">
      <c r="F190" s="27"/>
      <c r="G190" s="55"/>
      <c r="H190" s="55"/>
      <c r="I190" s="55"/>
    </row>
    <row r="191" spans="6:9" x14ac:dyDescent="0.25">
      <c r="F191" s="27"/>
      <c r="G191" s="55"/>
      <c r="H191" s="55"/>
      <c r="I191" s="55"/>
    </row>
    <row r="192" spans="6:9" x14ac:dyDescent="0.25">
      <c r="F192" s="27"/>
      <c r="G192" s="55"/>
      <c r="H192" s="55"/>
      <c r="I192" s="55"/>
    </row>
  </sheetData>
  <mergeCells count="1">
    <mergeCell ref="AA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8"/>
  <sheetViews>
    <sheetView zoomScaleNormal="100" workbookViewId="0"/>
  </sheetViews>
  <sheetFormatPr defaultRowHeight="15" x14ac:dyDescent="0.25"/>
  <cols>
    <col min="1" max="1" width="20" style="56" customWidth="1"/>
    <col min="2" max="2" width="9.140625" style="56"/>
    <col min="3" max="3" width="9.140625" style="71"/>
    <col min="4" max="4" width="12.140625" style="71" customWidth="1"/>
    <col min="5" max="5" width="9.140625" style="71"/>
    <col min="7" max="7" width="9.140625" style="56"/>
    <col min="8" max="8" width="17" style="56" customWidth="1"/>
    <col min="9" max="13" width="11.28515625" style="56" customWidth="1"/>
    <col min="14" max="14" width="13.28515625" style="56" customWidth="1"/>
    <col min="15" max="15" width="10.140625" style="56" customWidth="1"/>
    <col min="16" max="16" width="11" style="56" customWidth="1"/>
    <col min="17" max="17" width="10.140625" style="56" customWidth="1"/>
    <col min="18" max="18" width="11" style="56" customWidth="1"/>
    <col min="19" max="19" width="10.7109375" style="56" customWidth="1"/>
    <col min="20" max="20" width="15" style="56" customWidth="1"/>
    <col min="21" max="21" width="11" style="56" customWidth="1"/>
    <col min="22" max="22" width="16.7109375" style="51" customWidth="1"/>
    <col min="23" max="23" width="10.140625" style="51" customWidth="1"/>
    <col min="24" max="24" width="12.85546875" style="51" customWidth="1"/>
    <col min="25" max="25" width="11.28515625" style="51" customWidth="1"/>
    <col min="26" max="26" width="13.28515625" style="51" customWidth="1"/>
    <col min="27" max="27" width="10.140625" style="51" customWidth="1"/>
    <col min="28" max="28" width="20.5703125" style="74" customWidth="1"/>
    <col min="29" max="33" width="13.140625" style="74" customWidth="1"/>
  </cols>
  <sheetData>
    <row r="1" spans="1:34" s="53" customFormat="1" ht="18.75" x14ac:dyDescent="0.3">
      <c r="A1" s="70" t="s">
        <v>145</v>
      </c>
      <c r="B1" s="56"/>
      <c r="C1" s="71"/>
      <c r="D1" s="71"/>
      <c r="E1" s="71"/>
      <c r="G1" s="56"/>
      <c r="H1" s="70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70"/>
      <c r="W1" s="51"/>
      <c r="X1" s="51"/>
      <c r="Y1" s="51"/>
      <c r="Z1" s="51"/>
      <c r="AA1" s="51"/>
      <c r="AB1" s="70"/>
      <c r="AC1" s="74"/>
      <c r="AD1" s="74"/>
      <c r="AE1" s="74"/>
      <c r="AF1" s="74"/>
      <c r="AG1" s="74"/>
    </row>
    <row r="2" spans="1:34" ht="15.75" x14ac:dyDescent="0.25">
      <c r="B2" s="76" t="s">
        <v>44</v>
      </c>
      <c r="C2" s="78" t="s">
        <v>45</v>
      </c>
      <c r="D2" s="78" t="s">
        <v>47</v>
      </c>
      <c r="E2" s="78" t="s">
        <v>48</v>
      </c>
      <c r="H2" s="76" t="s">
        <v>44</v>
      </c>
      <c r="V2" s="74"/>
      <c r="W2" s="74"/>
      <c r="X2" s="74"/>
      <c r="Y2" s="74"/>
      <c r="Z2" s="74" t="s">
        <v>172</v>
      </c>
      <c r="AA2" s="74" t="s">
        <v>173</v>
      </c>
      <c r="AB2" s="74" t="s">
        <v>174</v>
      </c>
      <c r="AC2" s="74" t="s">
        <v>175</v>
      </c>
      <c r="AD2" s="74" t="s">
        <v>176</v>
      </c>
      <c r="AE2" s="74" t="s">
        <v>177</v>
      </c>
      <c r="AF2" s="74" t="s">
        <v>178</v>
      </c>
      <c r="AG2" s="74" t="s">
        <v>179</v>
      </c>
      <c r="AH2" s="74" t="s">
        <v>180</v>
      </c>
    </row>
    <row r="3" spans="1:34" ht="30" x14ac:dyDescent="0.25">
      <c r="B3" s="75" t="s">
        <v>54</v>
      </c>
      <c r="C3" s="77" t="s">
        <v>54</v>
      </c>
      <c r="D3" s="77" t="s">
        <v>54</v>
      </c>
      <c r="E3" s="77" t="s">
        <v>54</v>
      </c>
      <c r="H3" s="73" t="s">
        <v>154</v>
      </c>
      <c r="I3" s="73" t="s">
        <v>155</v>
      </c>
      <c r="J3" s="81" t="s">
        <v>160</v>
      </c>
      <c r="K3" s="81" t="s">
        <v>161</v>
      </c>
      <c r="L3" s="81" t="s">
        <v>166</v>
      </c>
      <c r="M3" s="81" t="s">
        <v>167</v>
      </c>
      <c r="N3" s="73" t="s">
        <v>156</v>
      </c>
      <c r="O3" s="73" t="s">
        <v>157</v>
      </c>
      <c r="P3" s="81" t="s">
        <v>162</v>
      </c>
      <c r="Q3" s="81" t="s">
        <v>163</v>
      </c>
      <c r="R3" s="81" t="s">
        <v>168</v>
      </c>
      <c r="S3" s="81" t="s">
        <v>169</v>
      </c>
      <c r="T3" s="73" t="s">
        <v>158</v>
      </c>
      <c r="U3" s="73" t="s">
        <v>159</v>
      </c>
      <c r="V3" s="81" t="s">
        <v>164</v>
      </c>
      <c r="W3" s="81" t="s">
        <v>165</v>
      </c>
      <c r="X3" s="81" t="s">
        <v>170</v>
      </c>
      <c r="Y3" s="81" t="s">
        <v>171</v>
      </c>
      <c r="AH3" s="79"/>
    </row>
    <row r="4" spans="1:34" x14ac:dyDescent="0.25">
      <c r="A4" s="56" t="s">
        <v>57</v>
      </c>
      <c r="B4" s="72">
        <v>0.16</v>
      </c>
      <c r="C4" s="72">
        <v>14.705</v>
      </c>
      <c r="D4" s="72">
        <v>1.22022905088</v>
      </c>
      <c r="E4" s="72">
        <v>24.205564605720003</v>
      </c>
      <c r="G4" s="56" t="s">
        <v>24</v>
      </c>
      <c r="H4" s="74">
        <f>AVERAGE(B4:B8)</f>
        <v>0.1046</v>
      </c>
      <c r="I4" s="74">
        <f>STDEV(B4:B8)</f>
        <v>3.5990276464623015E-2</v>
      </c>
      <c r="J4" s="74">
        <v>8.8400000000000006E-2</v>
      </c>
      <c r="K4" s="74">
        <v>1.1928956366757308E-2</v>
      </c>
      <c r="L4" s="74">
        <v>8.4800000000000014E-2</v>
      </c>
      <c r="M4" s="74">
        <v>1.4923136399564245E-2</v>
      </c>
      <c r="N4" s="74">
        <f>AVERAGE(B19:B23)</f>
        <v>0.12759999999999999</v>
      </c>
      <c r="O4" s="74">
        <f>STDEV(B19:B23)</f>
        <v>3.1020960655659954E-2</v>
      </c>
      <c r="P4" s="74">
        <v>9.5199999999999993E-2</v>
      </c>
      <c r="Q4" s="74">
        <v>2.731666158226518E-2</v>
      </c>
      <c r="R4" s="74">
        <v>6.9800000000000001E-2</v>
      </c>
      <c r="S4" s="74">
        <v>7.0851958335673391E-3</v>
      </c>
      <c r="T4" s="74">
        <f>AVERAGE(B34:B38)</f>
        <v>8.3599999999999994E-2</v>
      </c>
      <c r="U4" s="74">
        <f>STDEV(B34:B38)</f>
        <v>9.6072888995803601E-3</v>
      </c>
      <c r="V4" s="74">
        <v>5.28E-2</v>
      </c>
      <c r="W4" s="74">
        <v>1.6902662512160615E-2</v>
      </c>
      <c r="X4" s="74">
        <v>5.1200000000000002E-2</v>
      </c>
      <c r="Y4" s="74">
        <v>6.4575537163851747E-3</v>
      </c>
      <c r="AH4" s="80"/>
    </row>
    <row r="5" spans="1:34" x14ac:dyDescent="0.25">
      <c r="A5" s="56" t="s">
        <v>59</v>
      </c>
      <c r="B5" s="72">
        <v>0.107</v>
      </c>
      <c r="C5" s="72">
        <v>13.897</v>
      </c>
      <c r="D5" s="72">
        <v>1.1808350540799999</v>
      </c>
      <c r="E5" s="72">
        <v>21.205326973440002</v>
      </c>
      <c r="G5" s="56" t="s">
        <v>25</v>
      </c>
      <c r="H5" s="74">
        <f>AVERAGE(B9:B13)</f>
        <v>0.10400000000000001</v>
      </c>
      <c r="I5" s="74">
        <f>STDEV(B9:B13)</f>
        <v>2.006240264773888E-2</v>
      </c>
      <c r="J5" s="74">
        <v>0.11460000000000001</v>
      </c>
      <c r="K5" s="74">
        <v>2.2434348664492017E-2</v>
      </c>
      <c r="L5" s="74">
        <v>8.539999999999999E-2</v>
      </c>
      <c r="M5" s="74">
        <v>8.8769364084688596E-3</v>
      </c>
      <c r="N5" s="74">
        <f>AVERAGE(B24:B28)</f>
        <v>0.12379999999999999</v>
      </c>
      <c r="O5" s="74">
        <f>STDEV(B24:B28)</f>
        <v>1.025670512396647E-2</v>
      </c>
      <c r="P5" s="74">
        <v>7.3599999999999999E-2</v>
      </c>
      <c r="Q5" s="74">
        <v>5.8566201857385286E-3</v>
      </c>
      <c r="R5" s="74">
        <v>6.5600000000000006E-2</v>
      </c>
      <c r="S5" s="74">
        <v>9.9146356463563033E-3</v>
      </c>
      <c r="T5" s="74">
        <f>AVERAGE(B39:B43)</f>
        <v>0.1062</v>
      </c>
      <c r="U5" s="74">
        <f>STDEV(B39:B43)</f>
        <v>3.3573799308389274E-2</v>
      </c>
      <c r="V5" s="74">
        <v>7.8799999999999995E-2</v>
      </c>
      <c r="W5" s="74">
        <v>2.8305476501906901E-2</v>
      </c>
      <c r="X5" s="74">
        <v>8.5600000000000009E-2</v>
      </c>
      <c r="Y5" s="74">
        <v>8.2643814045577531E-3</v>
      </c>
      <c r="AH5" s="80"/>
    </row>
    <row r="6" spans="1:34" x14ac:dyDescent="0.25">
      <c r="A6" s="56" t="s">
        <v>61</v>
      </c>
      <c r="B6" s="72">
        <v>7.3999999999999996E-2</v>
      </c>
      <c r="C6" s="72">
        <v>13.858000000000001</v>
      </c>
      <c r="D6" s="72">
        <v>1.19265325312</v>
      </c>
      <c r="E6" s="72">
        <v>24.967529718680002</v>
      </c>
      <c r="G6" s="56" t="s">
        <v>26</v>
      </c>
      <c r="H6" s="74">
        <f>AVERAGE(B14:B18)</f>
        <v>0.15739999999999998</v>
      </c>
      <c r="I6" s="74">
        <f>STDEV(B14:B18)</f>
        <v>9.4674706231390043E-2</v>
      </c>
      <c r="J6" s="74">
        <v>0.10580000000000001</v>
      </c>
      <c r="K6" s="74">
        <v>1.7195929750961451E-2</v>
      </c>
      <c r="L6" s="74">
        <v>8.2799999999999999E-2</v>
      </c>
      <c r="M6" s="74">
        <v>8.7863530545955193E-3</v>
      </c>
      <c r="N6" s="74">
        <f>AVERAGE(B29:B33)</f>
        <v>0.15360000000000001</v>
      </c>
      <c r="O6" s="74">
        <f>STDEV(B29:B33)</f>
        <v>2.8218788067526923E-2</v>
      </c>
      <c r="P6" s="74">
        <v>7.9000000000000001E-2</v>
      </c>
      <c r="Q6" s="74">
        <v>1.5652475842498542E-2</v>
      </c>
      <c r="R6" s="74">
        <v>6.9600000000000009E-2</v>
      </c>
      <c r="S6" s="74">
        <v>7.6354436675284297E-3</v>
      </c>
      <c r="T6" s="74">
        <f>AVERAGE(B44:B48)</f>
        <v>0.12039999999999999</v>
      </c>
      <c r="U6" s="74">
        <f>STDEV(B44:B48)</f>
        <v>3.0932183886689994E-2</v>
      </c>
      <c r="V6" s="74">
        <v>7.039999999999999E-2</v>
      </c>
      <c r="W6" s="74">
        <v>1.7213366899011949E-2</v>
      </c>
      <c r="X6" s="74">
        <v>9.8199999999999996E-2</v>
      </c>
      <c r="Y6" s="74">
        <v>7.854934754662193E-3</v>
      </c>
      <c r="AH6" s="80"/>
    </row>
    <row r="7" spans="1:34" ht="18.75" x14ac:dyDescent="0.3">
      <c r="A7" s="56" t="s">
        <v>63</v>
      </c>
      <c r="B7" s="72">
        <v>0.111</v>
      </c>
      <c r="C7" s="72">
        <v>14.333</v>
      </c>
      <c r="D7" s="72">
        <v>1.2074260019199998</v>
      </c>
      <c r="E7" s="72">
        <v>22.812343820720002</v>
      </c>
      <c r="H7" s="70"/>
      <c r="V7" s="70"/>
      <c r="W7" s="74"/>
      <c r="X7" s="74"/>
      <c r="Y7" s="74"/>
      <c r="Z7" s="74"/>
      <c r="AA7" s="74"/>
      <c r="AB7" s="70"/>
    </row>
    <row r="8" spans="1:34" ht="15.75" x14ac:dyDescent="0.25">
      <c r="A8" s="56" t="s">
        <v>65</v>
      </c>
      <c r="B8" s="72">
        <v>7.0999999999999994E-2</v>
      </c>
      <c r="C8" s="72">
        <v>14.280000000000001</v>
      </c>
      <c r="D8" s="72">
        <v>1.1896987033599999</v>
      </c>
      <c r="E8" s="72">
        <v>23.149756563560004</v>
      </c>
      <c r="H8" s="76" t="s">
        <v>45</v>
      </c>
      <c r="V8" s="74"/>
      <c r="W8" s="74"/>
      <c r="X8" s="74"/>
      <c r="Y8" s="74"/>
      <c r="Z8" s="74"/>
      <c r="AA8" s="74"/>
    </row>
    <row r="9" spans="1:34" ht="30" x14ac:dyDescent="0.25">
      <c r="A9" s="56" t="s">
        <v>67</v>
      </c>
      <c r="B9" s="72">
        <v>8.4000000000000005E-2</v>
      </c>
      <c r="C9" s="72">
        <v>14.226000000000001</v>
      </c>
      <c r="D9" s="72">
        <v>1.2261381504</v>
      </c>
      <c r="E9" s="72">
        <v>22.487090095640003</v>
      </c>
      <c r="H9" s="73" t="s">
        <v>154</v>
      </c>
      <c r="I9" s="73" t="s">
        <v>155</v>
      </c>
      <c r="J9" s="81" t="s">
        <v>160</v>
      </c>
      <c r="K9" s="81" t="s">
        <v>161</v>
      </c>
      <c r="L9" s="81" t="s">
        <v>166</v>
      </c>
      <c r="M9" s="81" t="s">
        <v>167</v>
      </c>
      <c r="N9" s="73" t="s">
        <v>156</v>
      </c>
      <c r="O9" s="73" t="s">
        <v>157</v>
      </c>
      <c r="P9" s="81" t="s">
        <v>162</v>
      </c>
      <c r="Q9" s="81" t="s">
        <v>163</v>
      </c>
      <c r="R9" s="81" t="s">
        <v>168</v>
      </c>
      <c r="S9" s="81" t="s">
        <v>169</v>
      </c>
      <c r="T9" s="73" t="s">
        <v>158</v>
      </c>
      <c r="U9" s="73" t="s">
        <v>159</v>
      </c>
      <c r="V9" s="81" t="s">
        <v>164</v>
      </c>
      <c r="W9" s="81" t="s">
        <v>165</v>
      </c>
      <c r="X9" s="81" t="s">
        <v>170</v>
      </c>
      <c r="Y9" s="81" t="s">
        <v>171</v>
      </c>
    </row>
    <row r="10" spans="1:34" x14ac:dyDescent="0.25">
      <c r="A10" s="56" t="s">
        <v>70</v>
      </c>
      <c r="B10" s="72">
        <v>0.13300000000000001</v>
      </c>
      <c r="C10" s="72">
        <v>13.786000000000001</v>
      </c>
      <c r="D10" s="72">
        <v>1.2911382451199998</v>
      </c>
      <c r="E10" s="72">
        <v>21.4100037724</v>
      </c>
      <c r="G10" s="56" t="s">
        <v>24</v>
      </c>
      <c r="H10" s="74">
        <f>AVERAGE(C4:C8)</f>
        <v>14.214600000000001</v>
      </c>
      <c r="I10" s="74">
        <f>STDEV(C4:C8)</f>
        <v>0.34886286704090469</v>
      </c>
      <c r="J10" s="74">
        <v>14.3148</v>
      </c>
      <c r="K10" s="74">
        <v>0.1952337061062967</v>
      </c>
      <c r="L10" s="74">
        <v>15.3546</v>
      </c>
      <c r="M10" s="74">
        <v>0.14688192536864414</v>
      </c>
      <c r="N10" s="74">
        <f>AVERAGE(C19:C23)</f>
        <v>16.746599999999997</v>
      </c>
      <c r="O10" s="74">
        <f>STDEV(C19:C23)</f>
        <v>0.97248151653386183</v>
      </c>
      <c r="P10" s="74">
        <v>15.5168</v>
      </c>
      <c r="Q10" s="74">
        <v>0.26518898921335293</v>
      </c>
      <c r="R10" s="74">
        <v>15.088200000000001</v>
      </c>
      <c r="S10" s="74">
        <v>0.40521932332997151</v>
      </c>
      <c r="T10" s="74">
        <f>AVERAGE(C34:C38)</f>
        <v>14.299200000000003</v>
      </c>
      <c r="U10" s="74">
        <f>STDEV(C34:C38)</f>
        <v>1.3756261119940985</v>
      </c>
      <c r="V10" s="74">
        <v>15.748200000000001</v>
      </c>
      <c r="W10" s="74">
        <v>0.5350338307060597</v>
      </c>
      <c r="X10" s="74">
        <v>4.7346000000000004</v>
      </c>
      <c r="Y10" s="74">
        <v>2.424496195088786</v>
      </c>
    </row>
    <row r="11" spans="1:34" x14ac:dyDescent="0.25">
      <c r="A11" s="56" t="s">
        <v>73</v>
      </c>
      <c r="B11" s="72">
        <v>8.5999999999999993E-2</v>
      </c>
      <c r="C11" s="72">
        <v>13.554</v>
      </c>
      <c r="D11" s="72">
        <v>1.2773503462399998</v>
      </c>
      <c r="E11" s="72">
        <v>21.440401316800003</v>
      </c>
      <c r="G11" s="56" t="s">
        <v>25</v>
      </c>
      <c r="H11" s="74">
        <f>AVERAGE(C9:C13)</f>
        <v>14.183200000000003</v>
      </c>
      <c r="I11" s="74">
        <f>STDEV(C9:C13)</f>
        <v>0.76830410645785341</v>
      </c>
      <c r="J11" s="74">
        <v>14.441399999999998</v>
      </c>
      <c r="K11" s="74">
        <v>0.16113131290968905</v>
      </c>
      <c r="L11" s="74">
        <v>15.5738</v>
      </c>
      <c r="M11" s="74">
        <v>0.25097748903039158</v>
      </c>
      <c r="N11" s="74">
        <f>AVERAGE(C24:C28)</f>
        <v>16.322399999999998</v>
      </c>
      <c r="O11" s="74">
        <f>STDEV(C24:C28)</f>
        <v>0.64152965636827664</v>
      </c>
      <c r="P11" s="74">
        <v>15.378200000000001</v>
      </c>
      <c r="Q11" s="74">
        <v>0.37679861995500974</v>
      </c>
      <c r="R11" s="74">
        <v>15.652000000000001</v>
      </c>
      <c r="S11" s="74">
        <v>0.65162028820471818</v>
      </c>
      <c r="T11" s="74">
        <f>AVERAGE(C39:C43)</f>
        <v>14.2674</v>
      </c>
      <c r="U11" s="74">
        <f>STDEV(C39:C43)</f>
        <v>1.1379682772379898</v>
      </c>
      <c r="V11" s="74">
        <v>16.512400000000003</v>
      </c>
      <c r="W11" s="74">
        <v>0.57200244754721041</v>
      </c>
      <c r="X11" s="74">
        <v>6.6049999999999995</v>
      </c>
      <c r="Y11" s="74">
        <v>2.248834475900793</v>
      </c>
    </row>
    <row r="12" spans="1:34" x14ac:dyDescent="0.25">
      <c r="A12" s="56" t="s">
        <v>76</v>
      </c>
      <c r="B12" s="72">
        <v>0.107</v>
      </c>
      <c r="C12" s="72">
        <v>13.862</v>
      </c>
      <c r="D12" s="72">
        <v>1.3620474393599999</v>
      </c>
      <c r="E12" s="72">
        <v>22.210472441600004</v>
      </c>
      <c r="G12" s="56" t="s">
        <v>26</v>
      </c>
      <c r="H12" s="74">
        <f>AVERAGE(C14:C18)</f>
        <v>16.661200000000001</v>
      </c>
      <c r="I12" s="74">
        <f>STDEV(C14:C18)</f>
        <v>1.5066231114648416</v>
      </c>
      <c r="J12" s="74">
        <v>19.02</v>
      </c>
      <c r="K12" s="74">
        <v>0.75424896420214038</v>
      </c>
      <c r="L12" s="74">
        <v>19.733000000000001</v>
      </c>
      <c r="M12" s="74">
        <v>0.37256744355887944</v>
      </c>
      <c r="N12" s="74">
        <f>AVERAGE(C29:C33)</f>
        <v>21.058399999999999</v>
      </c>
      <c r="O12" s="74">
        <f>STDEV(C29:C33)</f>
        <v>1.1303226530508872</v>
      </c>
      <c r="P12" s="74">
        <v>21.267600000000002</v>
      </c>
      <c r="Q12" s="74">
        <v>0.71166270100378259</v>
      </c>
      <c r="R12" s="74">
        <v>20.114800000000002</v>
      </c>
      <c r="S12" s="74">
        <v>0.92962987258370855</v>
      </c>
      <c r="T12" s="74">
        <f>AVERAGE(C44:C48)</f>
        <v>19.927600000000002</v>
      </c>
      <c r="U12" s="74">
        <f>STDEV(C44:C48)</f>
        <v>1.0656342243002519</v>
      </c>
      <c r="V12" s="74">
        <v>22.794</v>
      </c>
      <c r="W12" s="74">
        <v>0.85278338398446796</v>
      </c>
      <c r="X12" s="74">
        <v>13.36</v>
      </c>
      <c r="Y12" s="74">
        <v>2.6064106545208916</v>
      </c>
    </row>
    <row r="13" spans="1:34" ht="18.75" x14ac:dyDescent="0.3">
      <c r="A13" s="56" t="s">
        <v>79</v>
      </c>
      <c r="B13" s="72">
        <v>0.11</v>
      </c>
      <c r="C13" s="72">
        <v>15.488000000000001</v>
      </c>
      <c r="D13" s="72">
        <v>1.3817444377599999</v>
      </c>
      <c r="E13" s="72">
        <v>22.037206438520002</v>
      </c>
      <c r="H13" s="70"/>
      <c r="V13" s="70"/>
      <c r="W13" s="74"/>
      <c r="X13" s="74"/>
      <c r="Y13" s="74"/>
      <c r="Z13" s="74"/>
      <c r="AA13" s="74"/>
      <c r="AB13" s="70"/>
    </row>
    <row r="14" spans="1:34" ht="15.75" x14ac:dyDescent="0.25">
      <c r="A14" s="56" t="s">
        <v>82</v>
      </c>
      <c r="B14" s="72">
        <v>0.313</v>
      </c>
      <c r="C14" s="72">
        <v>14.141999999999999</v>
      </c>
      <c r="D14" s="72">
        <v>1.84560875008</v>
      </c>
      <c r="E14" s="72">
        <v>24.624037466960001</v>
      </c>
      <c r="H14" s="76" t="s">
        <v>47</v>
      </c>
      <c r="V14" s="74"/>
      <c r="W14" s="74"/>
      <c r="X14" s="74"/>
      <c r="Y14" s="74"/>
      <c r="Z14" s="74"/>
      <c r="AA14" s="74"/>
    </row>
    <row r="15" spans="1:34" ht="30" x14ac:dyDescent="0.25">
      <c r="A15" s="56" t="s">
        <v>85</v>
      </c>
      <c r="B15" s="72">
        <v>9.6000000000000002E-2</v>
      </c>
      <c r="C15" s="72">
        <v>16.396000000000001</v>
      </c>
      <c r="D15" s="72">
        <v>1.5087900774399998</v>
      </c>
      <c r="E15" s="72">
        <v>22.960278536800001</v>
      </c>
      <c r="H15" s="73" t="s">
        <v>154</v>
      </c>
      <c r="I15" s="73" t="s">
        <v>155</v>
      </c>
      <c r="J15" s="81" t="s">
        <v>160</v>
      </c>
      <c r="K15" s="81" t="s">
        <v>161</v>
      </c>
      <c r="L15" s="81" t="s">
        <v>166</v>
      </c>
      <c r="M15" s="81" t="s">
        <v>167</v>
      </c>
      <c r="N15" s="73" t="s">
        <v>156</v>
      </c>
      <c r="O15" s="73" t="s">
        <v>157</v>
      </c>
      <c r="P15" s="81" t="s">
        <v>162</v>
      </c>
      <c r="Q15" s="81" t="s">
        <v>163</v>
      </c>
      <c r="R15" s="81" t="s">
        <v>168</v>
      </c>
      <c r="S15" s="81" t="s">
        <v>169</v>
      </c>
      <c r="T15" s="73" t="s">
        <v>158</v>
      </c>
      <c r="U15" s="73" t="s">
        <v>159</v>
      </c>
      <c r="V15" s="81" t="s">
        <v>164</v>
      </c>
      <c r="W15" s="81" t="s">
        <v>165</v>
      </c>
      <c r="X15" s="81" t="s">
        <v>170</v>
      </c>
      <c r="Y15" s="81" t="s">
        <v>171</v>
      </c>
    </row>
    <row r="16" spans="1:34" x14ac:dyDescent="0.25">
      <c r="A16" s="56" t="s">
        <v>88</v>
      </c>
      <c r="B16" s="72">
        <v>0.10199999999999999</v>
      </c>
      <c r="C16" s="72">
        <v>17.641999999999999</v>
      </c>
      <c r="D16" s="72">
        <v>1.8042450534399999</v>
      </c>
      <c r="E16" s="72">
        <v>21.16277041128</v>
      </c>
      <c r="G16" s="56" t="s">
        <v>24</v>
      </c>
      <c r="H16" s="74">
        <f>AVERAGE(D4:D8)</f>
        <v>1.1981684126719998</v>
      </c>
      <c r="I16" s="74">
        <f>STDEV(D4:D8)</f>
        <v>1.5612278802449151E-2</v>
      </c>
      <c r="J16" s="74">
        <v>1.0467123963999998</v>
      </c>
      <c r="K16" s="74">
        <v>3.5245163262701211E-2</v>
      </c>
      <c r="L16" s="74">
        <v>1.5847057416000001</v>
      </c>
      <c r="M16" s="74">
        <v>4.9038850916954028E-2</v>
      </c>
      <c r="N16" s="74">
        <f>AVERAGE(D19:D23)</f>
        <v>1.1189864791039998</v>
      </c>
      <c r="O16" s="74">
        <f>STDEV(D19:D23)</f>
        <v>2.8248201509529426E-2</v>
      </c>
      <c r="P16" s="74">
        <v>1.1513048469999998</v>
      </c>
      <c r="Q16" s="74">
        <v>6.0342452331661349E-2</v>
      </c>
      <c r="R16" s="74">
        <v>1.7044595726</v>
      </c>
      <c r="S16" s="74">
        <v>5.8200935561689822E-2</v>
      </c>
      <c r="T16" s="74">
        <f>AVERAGE(D34:D38)</f>
        <v>0.80344056473600001</v>
      </c>
      <c r="U16" s="74">
        <f>STDEV(D34:D38)</f>
        <v>6.66118297730805E-2</v>
      </c>
      <c r="V16" s="74">
        <v>1.1576079701999999</v>
      </c>
      <c r="W16" s="74">
        <v>6.5006926592639097E-2</v>
      </c>
      <c r="X16" s="74">
        <v>0.96638045640000014</v>
      </c>
      <c r="Y16" s="74">
        <v>0.13815085400278634</v>
      </c>
    </row>
    <row r="17" spans="1:28" x14ac:dyDescent="0.25">
      <c r="A17" s="56" t="s">
        <v>91</v>
      </c>
      <c r="B17" s="72">
        <v>9.2999999999999999E-2</v>
      </c>
      <c r="C17" s="72">
        <v>17.37</v>
      </c>
      <c r="D17" s="72">
        <v>1.67326001408</v>
      </c>
      <c r="E17" s="72">
        <v>23.98467578308</v>
      </c>
      <c r="G17" s="56" t="s">
        <v>25</v>
      </c>
      <c r="H17" s="74">
        <f>AVERAGE(D9:D13)</f>
        <v>1.307683723776</v>
      </c>
      <c r="I17" s="74">
        <f>STDEV(D9:D13)</f>
        <v>6.3804290846768613E-2</v>
      </c>
      <c r="J17" s="74">
        <v>1.3855052683999998</v>
      </c>
      <c r="K17" s="74">
        <v>0.17394950189793559</v>
      </c>
      <c r="L17" s="74">
        <v>1.9285860086</v>
      </c>
      <c r="M17" s="74">
        <v>6.0369287644379328E-2</v>
      </c>
      <c r="N17" s="74">
        <f>AVERAGE(D24:D28)</f>
        <v>1.35712318976</v>
      </c>
      <c r="O17" s="74">
        <f>STDEV(D24:D28)</f>
        <v>4.1527513901447079E-2</v>
      </c>
      <c r="P17" s="74">
        <v>1.4696125685999999</v>
      </c>
      <c r="Q17" s="74">
        <v>3.9904577868962197E-2</v>
      </c>
      <c r="R17" s="74">
        <v>1.9800032498</v>
      </c>
      <c r="S17" s="74">
        <v>0.12725582757916268</v>
      </c>
      <c r="T17" s="74">
        <f>AVERAGE(D39:D43)</f>
        <v>0.93836500377599985</v>
      </c>
      <c r="U17" s="74">
        <f>STDEV(D39:D43)</f>
        <v>0.14122452532093377</v>
      </c>
      <c r="V17" s="74">
        <v>1.3472925839999998</v>
      </c>
      <c r="W17" s="74">
        <v>8.1725828332928727E-2</v>
      </c>
      <c r="X17" s="74">
        <v>1.1373317968000001</v>
      </c>
      <c r="Y17" s="74">
        <v>0.13520292457889974</v>
      </c>
    </row>
    <row r="18" spans="1:28" x14ac:dyDescent="0.25">
      <c r="A18" s="56" t="s">
        <v>94</v>
      </c>
      <c r="B18" s="72">
        <v>0.183</v>
      </c>
      <c r="C18" s="72">
        <v>17.756</v>
      </c>
      <c r="D18" s="72">
        <v>1.9706846899199997</v>
      </c>
      <c r="E18" s="72">
        <v>24.455837721280002</v>
      </c>
      <c r="G18" s="56" t="s">
        <v>26</v>
      </c>
      <c r="H18" s="74">
        <f>AVERAGE(D14:D18)</f>
        <v>1.7605177169919997</v>
      </c>
      <c r="I18" s="74">
        <f>STDEV(D14:D18)</f>
        <v>0.1762834589563346</v>
      </c>
      <c r="J18" s="74">
        <v>1.7028281269999996</v>
      </c>
      <c r="K18" s="74">
        <v>0.1261931983275226</v>
      </c>
      <c r="L18" s="74">
        <v>2.1430442454</v>
      </c>
      <c r="M18" s="74">
        <v>7.0731799528607101E-2</v>
      </c>
      <c r="N18" s="74">
        <f>AVERAGE(D29:D33)</f>
        <v>1.9100179348480002</v>
      </c>
      <c r="O18" s="74">
        <f>STDEV(D29:D33)</f>
        <v>0.20738119254054818</v>
      </c>
      <c r="P18" s="74">
        <v>1.8292845361999999</v>
      </c>
      <c r="Q18" s="74">
        <v>0.11937904638577555</v>
      </c>
      <c r="R18" s="74">
        <v>2.2830134020000004</v>
      </c>
      <c r="S18" s="74">
        <v>7.9908090672387314E-2</v>
      </c>
      <c r="T18" s="74">
        <f>AVERAGE(D44:D48)</f>
        <v>1.3293504220159997</v>
      </c>
      <c r="U18" s="74">
        <f>STDEV(D44:D48)</f>
        <v>8.0322345313524168E-2</v>
      </c>
      <c r="V18" s="74">
        <v>1.7546319208000001</v>
      </c>
      <c r="W18" s="74">
        <v>0.13932696429116873</v>
      </c>
      <c r="X18" s="74">
        <v>1.599647504</v>
      </c>
      <c r="Y18" s="74">
        <v>0.14169932890315784</v>
      </c>
    </row>
    <row r="19" spans="1:28" ht="18.75" x14ac:dyDescent="0.3">
      <c r="A19" s="56" t="s">
        <v>96</v>
      </c>
      <c r="B19" s="72">
        <v>0.17499999999999999</v>
      </c>
      <c r="C19" s="72">
        <v>18.343</v>
      </c>
      <c r="D19" s="72">
        <v>1.0784106623999998</v>
      </c>
      <c r="E19" s="72">
        <v>55.052992662840005</v>
      </c>
      <c r="H19" s="70"/>
      <c r="V19" s="70"/>
      <c r="W19" s="74"/>
      <c r="X19" s="74"/>
      <c r="Y19" s="74"/>
      <c r="Z19" s="74"/>
      <c r="AA19" s="74"/>
      <c r="AB19" s="70"/>
    </row>
    <row r="20" spans="1:28" ht="15.75" x14ac:dyDescent="0.25">
      <c r="A20" s="56" t="s">
        <v>98</v>
      </c>
      <c r="B20" s="72">
        <v>0.10299999999999999</v>
      </c>
      <c r="C20" s="72">
        <v>16.093</v>
      </c>
      <c r="D20" s="72">
        <v>1.1217440588799998</v>
      </c>
      <c r="E20" s="72">
        <v>38.502542988520005</v>
      </c>
      <c r="H20" s="76" t="s">
        <v>48</v>
      </c>
      <c r="V20" s="74"/>
      <c r="W20" s="74"/>
      <c r="X20" s="74"/>
      <c r="Y20" s="74"/>
      <c r="Z20" s="74"/>
      <c r="AA20" s="74"/>
    </row>
    <row r="21" spans="1:28" ht="30" x14ac:dyDescent="0.25">
      <c r="A21" s="56" t="s">
        <v>100</v>
      </c>
      <c r="B21" s="72">
        <v>0.10199999999999999</v>
      </c>
      <c r="C21" s="72">
        <v>15.852</v>
      </c>
      <c r="D21" s="72">
        <v>1.1443956070399999</v>
      </c>
      <c r="E21" s="72">
        <v>56.446213447840002</v>
      </c>
      <c r="H21" s="73" t="s">
        <v>154</v>
      </c>
      <c r="I21" s="73" t="s">
        <v>155</v>
      </c>
      <c r="J21" s="81" t="s">
        <v>160</v>
      </c>
      <c r="K21" s="81" t="s">
        <v>161</v>
      </c>
      <c r="L21" s="81" t="s">
        <v>166</v>
      </c>
      <c r="M21" s="81" t="s">
        <v>167</v>
      </c>
      <c r="N21" s="73" t="s">
        <v>156</v>
      </c>
      <c r="O21" s="73" t="s">
        <v>157</v>
      </c>
      <c r="P21" s="81" t="s">
        <v>162</v>
      </c>
      <c r="Q21" s="81" t="s">
        <v>163</v>
      </c>
      <c r="R21" s="81" t="s">
        <v>168</v>
      </c>
      <c r="S21" s="81" t="s">
        <v>169</v>
      </c>
      <c r="T21" s="73" t="s">
        <v>158</v>
      </c>
      <c r="U21" s="73" t="s">
        <v>159</v>
      </c>
      <c r="V21" s="81" t="s">
        <v>164</v>
      </c>
      <c r="W21" s="81" t="s">
        <v>165</v>
      </c>
      <c r="X21" s="81" t="s">
        <v>170</v>
      </c>
      <c r="Y21" s="81" t="s">
        <v>171</v>
      </c>
    </row>
    <row r="22" spans="1:28" x14ac:dyDescent="0.25">
      <c r="A22" s="56" t="s">
        <v>102</v>
      </c>
      <c r="B22" s="72">
        <v>0.14199999999999999</v>
      </c>
      <c r="C22" s="72">
        <v>16.669</v>
      </c>
      <c r="D22" s="72">
        <v>1.10500161024</v>
      </c>
      <c r="E22" s="72">
        <v>40.968797090840006</v>
      </c>
      <c r="G22" s="56" t="s">
        <v>24</v>
      </c>
      <c r="H22" s="74">
        <f>AVERAGE(E4:E8)</f>
        <v>23.268104336424003</v>
      </c>
      <c r="I22" s="74">
        <f>STDEV(E4:E8)</f>
        <v>1.4355880919174162</v>
      </c>
      <c r="J22" s="74">
        <v>18.953667439999997</v>
      </c>
      <c r="K22" s="74">
        <v>0.65566454282116404</v>
      </c>
      <c r="L22" s="74">
        <v>34.100627612800004</v>
      </c>
      <c r="M22" s="74">
        <v>0.70668832555980055</v>
      </c>
      <c r="N22" s="74">
        <f>AVERAGE(E19:E23)</f>
        <v>47.083364472048004</v>
      </c>
      <c r="O22" s="74">
        <f>STDEV(E19:E23)</f>
        <v>8.2029046798406604</v>
      </c>
      <c r="P22" s="74">
        <v>38.037840191999997</v>
      </c>
      <c r="Q22" s="74">
        <v>2.2720602175997349</v>
      </c>
      <c r="R22" s="74">
        <v>64.750383360800001</v>
      </c>
      <c r="S22" s="74">
        <v>2.3539051962560764</v>
      </c>
      <c r="T22" s="74">
        <f>AVERAGE(E34:E38)</f>
        <v>64.333970919048014</v>
      </c>
      <c r="U22" s="74">
        <f>STDEV(E34:E38)</f>
        <v>12.762251002270705</v>
      </c>
      <c r="V22" s="74">
        <v>54.03548125599999</v>
      </c>
      <c r="W22" s="74">
        <v>3.9261965883603196</v>
      </c>
      <c r="X22" s="74">
        <v>87.717651832000001</v>
      </c>
      <c r="Y22" s="74">
        <v>6.0313249501834854</v>
      </c>
    </row>
    <row r="23" spans="1:28" x14ac:dyDescent="0.25">
      <c r="A23" s="56" t="s">
        <v>104</v>
      </c>
      <c r="B23" s="72">
        <v>0.11600000000000001</v>
      </c>
      <c r="C23" s="72">
        <v>16.776</v>
      </c>
      <c r="D23" s="72">
        <v>1.1453804569599999</v>
      </c>
      <c r="E23" s="72">
        <v>44.446276170200008</v>
      </c>
      <c r="G23" s="56" t="s">
        <v>25</v>
      </c>
      <c r="H23" s="74">
        <f>AVERAGE(E9:E13)</f>
        <v>21.917034812992004</v>
      </c>
      <c r="I23" s="74">
        <f>STDEV(E9:E13)</f>
        <v>0.47690928187550485</v>
      </c>
      <c r="J23" s="74">
        <v>20.009058224</v>
      </c>
      <c r="K23" s="74">
        <v>1.4027623690802093</v>
      </c>
      <c r="L23" s="74">
        <v>33.61946745760001</v>
      </c>
      <c r="M23" s="74">
        <v>2.423648298958248</v>
      </c>
      <c r="N23" s="74">
        <f>AVERAGE(E24:E28)</f>
        <v>43.076765469832011</v>
      </c>
      <c r="O23" s="74">
        <f>STDEV(E24:E28)</f>
        <v>3.4986044450374858</v>
      </c>
      <c r="P23" s="74">
        <v>42.796825824000003</v>
      </c>
      <c r="Q23" s="74">
        <v>4.7498487978694977</v>
      </c>
      <c r="R23" s="74">
        <v>69.931897332800006</v>
      </c>
      <c r="S23" s="74">
        <v>6.0946590166625132</v>
      </c>
      <c r="T23" s="74">
        <f>AVERAGE(E39:E43)</f>
        <v>57.735271980696005</v>
      </c>
      <c r="U23" s="74">
        <f>STDEV(E39:E43)</f>
        <v>5.589883445663439</v>
      </c>
      <c r="V23" s="74">
        <v>58.142953567999996</v>
      </c>
      <c r="W23" s="74">
        <v>7.5225335340199297</v>
      </c>
      <c r="X23" s="74">
        <v>100.4291212928</v>
      </c>
      <c r="Y23" s="74">
        <v>11.795939842957811</v>
      </c>
    </row>
    <row r="24" spans="1:28" x14ac:dyDescent="0.25">
      <c r="A24" s="56" t="s">
        <v>106</v>
      </c>
      <c r="B24" s="72">
        <v>0.121</v>
      </c>
      <c r="C24" s="72">
        <v>16.552</v>
      </c>
      <c r="D24" s="72">
        <v>1.3689413887999997</v>
      </c>
      <c r="E24" s="72">
        <v>43.912292640240004</v>
      </c>
      <c r="G24" s="56" t="s">
        <v>26</v>
      </c>
      <c r="H24" s="74">
        <f>AVERAGE(E14:E18)</f>
        <v>23.437519983880001</v>
      </c>
      <c r="I24" s="74">
        <f>STDEV(E14:E18)</f>
        <v>1.4270966363049002</v>
      </c>
      <c r="J24" s="74">
        <v>19.298574335999998</v>
      </c>
      <c r="K24" s="74">
        <v>1.0392483154294507</v>
      </c>
      <c r="L24" s="74">
        <v>30.364603507200002</v>
      </c>
      <c r="M24" s="74">
        <v>0.55085103238538624</v>
      </c>
      <c r="N24" s="74">
        <f>AVERAGE(E29:E33)</f>
        <v>46.441368334319996</v>
      </c>
      <c r="O24" s="74">
        <f>STDEV(E29:E33)</f>
        <v>5.0199127449900258</v>
      </c>
      <c r="P24" s="74">
        <v>38.673141672</v>
      </c>
      <c r="Q24" s="74">
        <v>3.5017388521566848</v>
      </c>
      <c r="R24" s="74">
        <v>62.311701480800004</v>
      </c>
      <c r="S24" s="74">
        <v>3.1842393005393319</v>
      </c>
      <c r="T24" s="74">
        <f>AVERAGE(E44:E48)</f>
        <v>63.765739489064003</v>
      </c>
      <c r="U24" s="74">
        <f>STDEV(E44:E48)</f>
        <v>6.8841974174513156</v>
      </c>
      <c r="V24" s="74">
        <v>54.402679431999992</v>
      </c>
      <c r="W24" s="74">
        <v>6.2701378639418017</v>
      </c>
      <c r="X24" s="74">
        <v>87.825246111200016</v>
      </c>
      <c r="Y24" s="74">
        <v>4.8446689500883631</v>
      </c>
    </row>
    <row r="25" spans="1:28" x14ac:dyDescent="0.25">
      <c r="A25" s="56" t="s">
        <v>108</v>
      </c>
      <c r="B25" s="72">
        <v>0.107</v>
      </c>
      <c r="C25" s="72">
        <v>15.602</v>
      </c>
      <c r="D25" s="72">
        <v>1.3039412940799999</v>
      </c>
      <c r="E25" s="72">
        <v>42.045883414080009</v>
      </c>
    </row>
    <row r="26" spans="1:28" x14ac:dyDescent="0.25">
      <c r="A26" s="56" t="s">
        <v>110</v>
      </c>
      <c r="B26" s="72">
        <v>0.129</v>
      </c>
      <c r="C26" s="72">
        <v>15.729000000000001</v>
      </c>
      <c r="D26" s="72">
        <v>1.3492443904</v>
      </c>
      <c r="E26" s="72">
        <v>39.222964790800006</v>
      </c>
    </row>
    <row r="27" spans="1:28" x14ac:dyDescent="0.25">
      <c r="A27" s="56" t="s">
        <v>112</v>
      </c>
      <c r="B27" s="72">
        <v>0.13100000000000001</v>
      </c>
      <c r="C27" s="72">
        <v>17.123999999999999</v>
      </c>
      <c r="D27" s="72">
        <v>1.3453049907200001</v>
      </c>
      <c r="E27" s="72">
        <v>41.626397301360008</v>
      </c>
    </row>
    <row r="28" spans="1:28" x14ac:dyDescent="0.25">
      <c r="A28" s="56" t="s">
        <v>114</v>
      </c>
      <c r="B28" s="72">
        <v>0.13100000000000001</v>
      </c>
      <c r="C28" s="72">
        <v>16.605</v>
      </c>
      <c r="D28" s="72">
        <v>1.4181838847999999</v>
      </c>
      <c r="E28" s="72">
        <v>48.576289202680009</v>
      </c>
    </row>
    <row r="29" spans="1:28" x14ac:dyDescent="0.25">
      <c r="A29" s="56" t="s">
        <v>116</v>
      </c>
      <c r="B29" s="72">
        <v>0.158</v>
      </c>
      <c r="C29" s="72">
        <v>21.689</v>
      </c>
      <c r="D29" s="72">
        <v>1.9864422886399997</v>
      </c>
      <c r="E29" s="72">
        <v>44.651966220639999</v>
      </c>
    </row>
    <row r="30" spans="1:28" x14ac:dyDescent="0.25">
      <c r="A30" s="56" t="s">
        <v>118</v>
      </c>
      <c r="B30" s="72">
        <v>0.14000000000000001</v>
      </c>
      <c r="C30" s="72">
        <v>21.864000000000001</v>
      </c>
      <c r="D30" s="72">
        <v>1.9539422412799998</v>
      </c>
      <c r="E30" s="72">
        <v>47.893357705160007</v>
      </c>
    </row>
    <row r="31" spans="1:28" x14ac:dyDescent="0.25">
      <c r="A31" s="56" t="s">
        <v>120</v>
      </c>
      <c r="B31" s="72">
        <v>0.124</v>
      </c>
      <c r="C31" s="72">
        <v>19.255000000000003</v>
      </c>
      <c r="D31" s="72">
        <v>1.6791691136</v>
      </c>
      <c r="E31" s="72">
        <v>38.756869110000004</v>
      </c>
    </row>
    <row r="32" spans="1:28" x14ac:dyDescent="0.25">
      <c r="A32" s="56" t="s">
        <v>122</v>
      </c>
      <c r="B32" s="72">
        <v>0.19900000000000001</v>
      </c>
      <c r="C32" s="72">
        <v>21.851999999999997</v>
      </c>
      <c r="D32" s="72">
        <v>2.1942456217599999</v>
      </c>
      <c r="E32" s="72">
        <v>51.911913074840001</v>
      </c>
    </row>
    <row r="33" spans="1:5" x14ac:dyDescent="0.25">
      <c r="A33" s="56" t="s">
        <v>124</v>
      </c>
      <c r="B33" s="72">
        <v>0.14699999999999999</v>
      </c>
      <c r="C33" s="72">
        <v>20.632000000000001</v>
      </c>
      <c r="D33" s="72">
        <v>1.7362904089599998</v>
      </c>
      <c r="E33" s="72">
        <v>48.99273556096</v>
      </c>
    </row>
    <row r="34" spans="1:5" x14ac:dyDescent="0.25">
      <c r="A34" s="56" t="s">
        <v>126</v>
      </c>
      <c r="B34" s="72">
        <v>7.5999999999999998E-2</v>
      </c>
      <c r="C34" s="72">
        <v>15.837</v>
      </c>
      <c r="D34" s="72">
        <v>0.81644058367999994</v>
      </c>
      <c r="E34" s="72">
        <v>76.078974124320013</v>
      </c>
    </row>
    <row r="35" spans="1:5" x14ac:dyDescent="0.25">
      <c r="A35" s="56" t="s">
        <v>127</v>
      </c>
      <c r="B35" s="72">
        <v>7.6999999999999999E-2</v>
      </c>
      <c r="C35" s="72">
        <v>13.808999999999999</v>
      </c>
      <c r="D35" s="72">
        <v>0.8223496831999999</v>
      </c>
      <c r="E35" s="72">
        <v>51.803495166480005</v>
      </c>
    </row>
    <row r="36" spans="1:5" x14ac:dyDescent="0.25">
      <c r="A36" s="56" t="s">
        <v>128</v>
      </c>
      <c r="B36" s="72">
        <v>9.1999999999999998E-2</v>
      </c>
      <c r="C36" s="72">
        <v>13.145999999999999</v>
      </c>
      <c r="D36" s="72">
        <v>0.8725770291199999</v>
      </c>
      <c r="E36" s="72">
        <v>79.778355277800003</v>
      </c>
    </row>
    <row r="37" spans="1:5" x14ac:dyDescent="0.25">
      <c r="A37" s="56" t="s">
        <v>129</v>
      </c>
      <c r="B37" s="72">
        <v>9.6000000000000002E-2</v>
      </c>
      <c r="C37" s="72">
        <v>13.005000000000001</v>
      </c>
      <c r="D37" s="72">
        <v>0.69234949375999988</v>
      </c>
      <c r="E37" s="72">
        <v>54.705447405200005</v>
      </c>
    </row>
    <row r="38" spans="1:5" x14ac:dyDescent="0.25">
      <c r="A38" s="56" t="s">
        <v>130</v>
      </c>
      <c r="B38" s="72">
        <v>7.6999999999999999E-2</v>
      </c>
      <c r="C38" s="72">
        <v>15.699</v>
      </c>
      <c r="D38" s="72">
        <v>0.81348603391999985</v>
      </c>
      <c r="E38" s="72">
        <v>59.303582621440007</v>
      </c>
    </row>
    <row r="39" spans="1:5" x14ac:dyDescent="0.25">
      <c r="A39" s="56" t="s">
        <v>131</v>
      </c>
      <c r="B39" s="72">
        <v>8.7999999999999995E-2</v>
      </c>
      <c r="C39" s="72">
        <v>14.232000000000001</v>
      </c>
      <c r="D39" s="72">
        <v>0.98484991999999993</v>
      </c>
      <c r="E39" s="72">
        <v>57.308490457320005</v>
      </c>
    </row>
    <row r="40" spans="1:5" x14ac:dyDescent="0.25">
      <c r="A40" s="56" t="s">
        <v>132</v>
      </c>
      <c r="B40" s="72">
        <v>7.5999999999999998E-2</v>
      </c>
      <c r="C40" s="72">
        <v>13.596</v>
      </c>
      <c r="D40" s="72">
        <v>0.91492557567999999</v>
      </c>
      <c r="E40" s="72">
        <v>56.421895412320005</v>
      </c>
    </row>
    <row r="41" spans="1:5" x14ac:dyDescent="0.25">
      <c r="A41" s="56" t="s">
        <v>133</v>
      </c>
      <c r="B41" s="72">
        <v>9.1999999999999998E-2</v>
      </c>
      <c r="C41" s="72">
        <v>13.475999999999999</v>
      </c>
      <c r="D41" s="72">
        <v>0.90212252671999993</v>
      </c>
      <c r="E41" s="72">
        <v>52.496559178800005</v>
      </c>
    </row>
    <row r="42" spans="1:5" x14ac:dyDescent="0.25">
      <c r="A42" s="56" t="s">
        <v>134</v>
      </c>
      <c r="B42" s="72">
        <v>0.161</v>
      </c>
      <c r="C42" s="72">
        <v>13.796000000000001</v>
      </c>
      <c r="D42" s="72">
        <v>0.75045563904000001</v>
      </c>
      <c r="E42" s="72">
        <v>55.254629707360003</v>
      </c>
    </row>
    <row r="43" spans="1:5" x14ac:dyDescent="0.25">
      <c r="A43" s="56" t="s">
        <v>135</v>
      </c>
      <c r="B43" s="72">
        <v>0.114</v>
      </c>
      <c r="C43" s="72">
        <v>16.236999999999998</v>
      </c>
      <c r="D43" s="72">
        <v>1.1394713574399999</v>
      </c>
      <c r="E43" s="72">
        <v>67.194785147680008</v>
      </c>
    </row>
    <row r="44" spans="1:5" x14ac:dyDescent="0.25">
      <c r="A44" s="56" t="s">
        <v>136</v>
      </c>
      <c r="B44" s="72">
        <v>0.111</v>
      </c>
      <c r="C44" s="72">
        <v>19.841999999999999</v>
      </c>
      <c r="D44" s="72">
        <v>1.2399260492799997</v>
      </c>
      <c r="E44" s="72">
        <v>61.178097859440008</v>
      </c>
    </row>
    <row r="45" spans="1:5" x14ac:dyDescent="0.25">
      <c r="A45" s="56" t="s">
        <v>137</v>
      </c>
      <c r="B45" s="72">
        <v>8.8999999999999996E-2</v>
      </c>
      <c r="C45" s="72">
        <v>21.48</v>
      </c>
      <c r="D45" s="72">
        <v>1.3768201881599997</v>
      </c>
      <c r="E45" s="72">
        <v>64.930168089880013</v>
      </c>
    </row>
    <row r="46" spans="1:5" x14ac:dyDescent="0.25">
      <c r="A46" s="56" t="s">
        <v>138</v>
      </c>
      <c r="B46" s="72">
        <v>0.111</v>
      </c>
      <c r="C46" s="72">
        <v>18.617000000000001</v>
      </c>
      <c r="D46" s="72">
        <v>1.3521989401599999</v>
      </c>
      <c r="E46" s="72">
        <v>53.679023655960002</v>
      </c>
    </row>
    <row r="47" spans="1:5" x14ac:dyDescent="0.25">
      <c r="A47" s="56" t="s">
        <v>139</v>
      </c>
      <c r="B47" s="72">
        <v>0.11899999999999999</v>
      </c>
      <c r="C47" s="72">
        <v>20.294</v>
      </c>
      <c r="D47" s="72">
        <v>1.4250778342399999</v>
      </c>
      <c r="E47" s="72">
        <v>72.122227094920007</v>
      </c>
    </row>
    <row r="48" spans="1:5" x14ac:dyDescent="0.25">
      <c r="A48" s="56" t="s">
        <v>140</v>
      </c>
      <c r="B48" s="72">
        <v>0.17199999999999999</v>
      </c>
      <c r="C48" s="72">
        <v>19.405000000000001</v>
      </c>
      <c r="D48" s="72">
        <v>1.2527290982399999</v>
      </c>
      <c r="E48" s="72">
        <v>66.919180745120002</v>
      </c>
    </row>
    <row r="51" spans="1:33" ht="18.75" x14ac:dyDescent="0.3">
      <c r="A51" s="70" t="s">
        <v>152</v>
      </c>
    </row>
    <row r="52" spans="1:33" s="53" customFormat="1" ht="18.75" x14ac:dyDescent="0.3">
      <c r="A52" s="70"/>
      <c r="B52" s="76" t="s">
        <v>44</v>
      </c>
      <c r="C52" s="78" t="s">
        <v>45</v>
      </c>
      <c r="D52" s="78" t="s">
        <v>47</v>
      </c>
      <c r="E52" s="78" t="s">
        <v>48</v>
      </c>
      <c r="G52" s="56"/>
      <c r="H52" s="76" t="s">
        <v>44</v>
      </c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1"/>
      <c r="W52" s="51"/>
      <c r="X52" s="51"/>
      <c r="Y52" s="51"/>
      <c r="Z52" s="51"/>
      <c r="AA52" s="51"/>
      <c r="AB52" s="74"/>
      <c r="AC52" s="74"/>
      <c r="AD52" s="74"/>
      <c r="AE52" s="74"/>
      <c r="AF52" s="74"/>
      <c r="AG52" s="74"/>
    </row>
    <row r="53" spans="1:33" ht="30" x14ac:dyDescent="0.25">
      <c r="B53" s="75" t="s">
        <v>54</v>
      </c>
      <c r="C53" s="77" t="s">
        <v>54</v>
      </c>
      <c r="D53" s="77" t="s">
        <v>54</v>
      </c>
      <c r="E53" s="77" t="s">
        <v>54</v>
      </c>
      <c r="H53" s="73" t="s">
        <v>147</v>
      </c>
      <c r="I53" s="73" t="s">
        <v>148</v>
      </c>
      <c r="J53" s="73"/>
      <c r="K53" s="73"/>
      <c r="L53" s="73"/>
      <c r="M53" s="73"/>
      <c r="N53" s="73" t="s">
        <v>146</v>
      </c>
      <c r="O53" s="73" t="s">
        <v>149</v>
      </c>
      <c r="P53" s="73"/>
      <c r="Q53" s="73"/>
      <c r="R53" s="73"/>
      <c r="S53" s="73"/>
      <c r="T53" s="73" t="s">
        <v>150</v>
      </c>
      <c r="U53" s="73" t="s">
        <v>151</v>
      </c>
    </row>
    <row r="54" spans="1:33" x14ac:dyDescent="0.25">
      <c r="A54" s="56" t="s">
        <v>57</v>
      </c>
      <c r="B54" s="74">
        <v>8.5000000000000006E-2</v>
      </c>
      <c r="C54" s="72">
        <v>14.636999999999999</v>
      </c>
      <c r="D54" s="72">
        <v>1.0134240269999999</v>
      </c>
      <c r="E54" s="72">
        <v>18.320392439999999</v>
      </c>
      <c r="G54" s="56" t="s">
        <v>24</v>
      </c>
      <c r="H54" s="74">
        <f>AVERAGE(B54:B58)</f>
        <v>8.8400000000000006E-2</v>
      </c>
      <c r="I54" s="74">
        <f>STDEV(B54:B58)</f>
        <v>1.1928956366757308E-2</v>
      </c>
      <c r="J54" s="74"/>
      <c r="K54" s="74"/>
      <c r="L54" s="74"/>
      <c r="M54" s="74"/>
      <c r="N54" s="74">
        <f>AVERAGE(B69:B73)</f>
        <v>9.5199999999999993E-2</v>
      </c>
      <c r="O54" s="74">
        <f>STDEV(B69:B73)</f>
        <v>2.731666158226518E-2</v>
      </c>
      <c r="P54" s="74"/>
      <c r="Q54" s="74"/>
      <c r="R54" s="74"/>
      <c r="S54" s="74"/>
      <c r="T54" s="74">
        <f>AVERAGE(B84:B88)</f>
        <v>5.28E-2</v>
      </c>
      <c r="U54" s="74">
        <f>STDEV(B84:B88)</f>
        <v>1.6902662512160615E-2</v>
      </c>
    </row>
    <row r="55" spans="1:33" x14ac:dyDescent="0.25">
      <c r="A55" s="56" t="s">
        <v>59</v>
      </c>
      <c r="B55" s="74">
        <v>7.5999999999999998E-2</v>
      </c>
      <c r="C55" s="72">
        <v>14.129</v>
      </c>
      <c r="D55" s="72">
        <v>1.036075876</v>
      </c>
      <c r="E55" s="72">
        <v>18.606126119999999</v>
      </c>
      <c r="G55" s="56" t="s">
        <v>25</v>
      </c>
      <c r="H55" s="74">
        <f>AVERAGE(B59:B63)</f>
        <v>0.11460000000000001</v>
      </c>
      <c r="I55" s="74">
        <f>STDEV(B59:B63)</f>
        <v>2.2434348664492017E-2</v>
      </c>
      <c r="J55" s="74"/>
      <c r="K55" s="74"/>
      <c r="L55" s="74"/>
      <c r="M55" s="74"/>
      <c r="N55" s="74">
        <f>AVERAGE(B74:B78)</f>
        <v>7.3599999999999999E-2</v>
      </c>
      <c r="O55" s="74">
        <f>STDEV(B74:B78)</f>
        <v>5.8566201857385286E-3</v>
      </c>
      <c r="P55" s="74"/>
      <c r="Q55" s="74"/>
      <c r="R55" s="74"/>
      <c r="S55" s="74"/>
      <c r="T55" s="74">
        <f>AVERAGE(B89:B93)</f>
        <v>7.8799999999999995E-2</v>
      </c>
      <c r="U55" s="74">
        <f>STDEV(B89:B93)</f>
        <v>2.8305476501906901E-2</v>
      </c>
    </row>
    <row r="56" spans="1:33" x14ac:dyDescent="0.25">
      <c r="A56" s="56" t="s">
        <v>61</v>
      </c>
      <c r="B56" s="74">
        <v>8.8999999999999996E-2</v>
      </c>
      <c r="C56" s="72">
        <v>14.341999999999999</v>
      </c>
      <c r="D56" s="72">
        <v>1.0222877939999999</v>
      </c>
      <c r="E56" s="72">
        <v>18.556477359999999</v>
      </c>
      <c r="G56" s="56" t="s">
        <v>26</v>
      </c>
      <c r="H56" s="74">
        <f>AVERAGE(B64:B68)</f>
        <v>0.10580000000000001</v>
      </c>
      <c r="I56" s="74">
        <f>STDEV(B64:B68)</f>
        <v>1.7195929750961451E-2</v>
      </c>
      <c r="J56" s="74"/>
      <c r="K56" s="74"/>
      <c r="L56" s="74"/>
      <c r="M56" s="74"/>
      <c r="N56" s="74">
        <f>AVERAGE(B79:B83)</f>
        <v>7.9000000000000001E-2</v>
      </c>
      <c r="O56" s="74">
        <f>STDEV(B79:B83)</f>
        <v>1.5652475842498542E-2</v>
      </c>
      <c r="P56" s="74"/>
      <c r="Q56" s="74"/>
      <c r="R56" s="74"/>
      <c r="S56" s="74"/>
      <c r="T56" s="74">
        <f>AVERAGE(B94:B98)</f>
        <v>7.039999999999999E-2</v>
      </c>
      <c r="U56" s="74">
        <f>STDEV(B94:B98)</f>
        <v>1.7213366899011949E-2</v>
      </c>
    </row>
    <row r="57" spans="1:33" x14ac:dyDescent="0.25">
      <c r="A57" s="56" t="s">
        <v>63</v>
      </c>
      <c r="B57" s="74">
        <v>8.4000000000000005E-2</v>
      </c>
      <c r="C57" s="72">
        <v>14.231</v>
      </c>
      <c r="D57" s="72">
        <v>1.1010768340000001</v>
      </c>
      <c r="E57" s="72">
        <v>19.429890239999995</v>
      </c>
    </row>
    <row r="58" spans="1:33" ht="15.75" x14ac:dyDescent="0.25">
      <c r="A58" s="56" t="s">
        <v>65</v>
      </c>
      <c r="B58" s="74">
        <v>0.108</v>
      </c>
      <c r="C58" s="72">
        <v>14.234999999999999</v>
      </c>
      <c r="D58" s="72">
        <v>1.0606974509999998</v>
      </c>
      <c r="E58" s="72">
        <v>19.855451039999998</v>
      </c>
      <c r="H58" s="76" t="s">
        <v>45</v>
      </c>
    </row>
    <row r="59" spans="1:33" ht="30" x14ac:dyDescent="0.25">
      <c r="A59" s="56" t="s">
        <v>67</v>
      </c>
      <c r="B59" s="74">
        <v>0.13</v>
      </c>
      <c r="C59" s="72">
        <v>14.337999999999999</v>
      </c>
      <c r="D59" s="72">
        <v>1.1365319019999998</v>
      </c>
      <c r="E59" s="72">
        <v>18.5220272</v>
      </c>
      <c r="H59" s="73" t="s">
        <v>147</v>
      </c>
      <c r="I59" s="73" t="s">
        <v>148</v>
      </c>
      <c r="J59" s="73"/>
      <c r="K59" s="73"/>
      <c r="L59" s="73"/>
      <c r="M59" s="73"/>
      <c r="N59" s="73" t="s">
        <v>146</v>
      </c>
      <c r="O59" s="73" t="s">
        <v>149</v>
      </c>
      <c r="P59" s="73"/>
      <c r="Q59" s="73"/>
      <c r="R59" s="73"/>
      <c r="S59" s="73"/>
      <c r="T59" s="73" t="s">
        <v>150</v>
      </c>
      <c r="U59" s="73" t="s">
        <v>151</v>
      </c>
    </row>
    <row r="60" spans="1:33" x14ac:dyDescent="0.25">
      <c r="A60" s="56" t="s">
        <v>70</v>
      </c>
      <c r="B60" s="74">
        <v>0.11899999999999999</v>
      </c>
      <c r="C60" s="72">
        <v>14.409000000000001</v>
      </c>
      <c r="D60" s="72">
        <v>1.4477486099999999</v>
      </c>
      <c r="E60" s="72">
        <v>20.311409039999997</v>
      </c>
      <c r="G60" s="56" t="s">
        <v>24</v>
      </c>
      <c r="H60" s="74">
        <f>AVERAGE(C54:C58)</f>
        <v>14.3148</v>
      </c>
      <c r="I60" s="74">
        <f>STDEV(C54:C58)</f>
        <v>0.1952337061062967</v>
      </c>
      <c r="J60" s="74"/>
      <c r="K60" s="74"/>
      <c r="L60" s="74"/>
      <c r="M60" s="74"/>
      <c r="N60" s="74">
        <f>AVERAGE(C69:C73)</f>
        <v>15.5168</v>
      </c>
      <c r="O60" s="74">
        <f>STDEV(C69:C73)</f>
        <v>0.26518898921335293</v>
      </c>
      <c r="P60" s="74"/>
      <c r="Q60" s="74"/>
      <c r="R60" s="74"/>
      <c r="S60" s="74"/>
      <c r="T60" s="74">
        <f>AVERAGE(C84:C88)</f>
        <v>15.748200000000001</v>
      </c>
      <c r="U60" s="74">
        <f>STDEV(C84:C88)</f>
        <v>0.5350338307060597</v>
      </c>
    </row>
    <row r="61" spans="1:33" x14ac:dyDescent="0.25">
      <c r="A61" s="56" t="s">
        <v>73</v>
      </c>
      <c r="B61" s="74">
        <v>7.9000000000000001E-2</v>
      </c>
      <c r="C61" s="72">
        <v>14.251999999999999</v>
      </c>
      <c r="D61" s="72">
        <v>1.2901705299999999</v>
      </c>
      <c r="E61" s="72">
        <v>19.110719639999999</v>
      </c>
      <c r="G61" s="56" t="s">
        <v>25</v>
      </c>
      <c r="H61" s="74">
        <f>AVERAGE(C59:C63)</f>
        <v>14.441399999999998</v>
      </c>
      <c r="I61" s="74">
        <f>STDEV(C59:C63)</f>
        <v>0.16113131290968905</v>
      </c>
      <c r="J61" s="74"/>
      <c r="K61" s="74"/>
      <c r="L61" s="74"/>
      <c r="M61" s="74"/>
      <c r="N61" s="74">
        <f>AVERAGE(C74:C78)</f>
        <v>15.378200000000001</v>
      </c>
      <c r="O61" s="74">
        <f>STDEV(C74:C78)</f>
        <v>0.37679861995500974</v>
      </c>
      <c r="P61" s="74"/>
      <c r="Q61" s="74"/>
      <c r="R61" s="74"/>
      <c r="S61" s="74"/>
      <c r="T61" s="74">
        <f>AVERAGE(C89:C93)</f>
        <v>16.512400000000003</v>
      </c>
      <c r="U61" s="74">
        <f>STDEV(C89:C93)</f>
        <v>0.57200244754721041</v>
      </c>
    </row>
    <row r="62" spans="1:33" x14ac:dyDescent="0.25">
      <c r="A62" s="56" t="s">
        <v>76</v>
      </c>
      <c r="B62" s="74">
        <v>0.13600000000000001</v>
      </c>
      <c r="C62" s="72">
        <v>14.563000000000001</v>
      </c>
      <c r="D62" s="72">
        <v>1.4704004589999999</v>
      </c>
      <c r="E62" s="72">
        <v>19.912192479999998</v>
      </c>
      <c r="G62" s="56" t="s">
        <v>26</v>
      </c>
      <c r="H62" s="74">
        <f>AVERAGE(C64:C68)</f>
        <v>19.02</v>
      </c>
      <c r="I62" s="74">
        <f>STDEV(C64:C68)</f>
        <v>0.75424896420214038</v>
      </c>
      <c r="J62" s="74"/>
      <c r="K62" s="74"/>
      <c r="L62" s="74"/>
      <c r="M62" s="74"/>
      <c r="N62" s="74">
        <f>AVERAGE(C79:C83)</f>
        <v>21.267600000000002</v>
      </c>
      <c r="O62" s="74">
        <f>STDEV(C79:C83)</f>
        <v>0.71166270100378259</v>
      </c>
      <c r="P62" s="74"/>
      <c r="Q62" s="74"/>
      <c r="R62" s="74"/>
      <c r="S62" s="74"/>
      <c r="T62" s="74">
        <f>AVERAGE(C94:C98)</f>
        <v>22.794</v>
      </c>
      <c r="U62" s="74">
        <f>STDEV(C94:C98)</f>
        <v>0.85278338398446796</v>
      </c>
    </row>
    <row r="63" spans="1:33" x14ac:dyDescent="0.25">
      <c r="A63" s="56" t="s">
        <v>79</v>
      </c>
      <c r="B63" s="74">
        <v>0.109</v>
      </c>
      <c r="C63" s="72">
        <v>14.645</v>
      </c>
      <c r="D63" s="72">
        <v>1.5826748409999998</v>
      </c>
      <c r="E63" s="72">
        <v>22.18894276</v>
      </c>
    </row>
    <row r="64" spans="1:33" ht="15.75" x14ac:dyDescent="0.25">
      <c r="A64" s="56" t="s">
        <v>82</v>
      </c>
      <c r="B64" s="74">
        <v>9.7000000000000003E-2</v>
      </c>
      <c r="C64" s="72">
        <v>17.712999999999997</v>
      </c>
      <c r="D64" s="72">
        <v>1.4841885409999998</v>
      </c>
      <c r="E64" s="72">
        <v>19.236361399999996</v>
      </c>
      <c r="H64" s="76" t="s">
        <v>47</v>
      </c>
    </row>
    <row r="65" spans="1:21" ht="30" x14ac:dyDescent="0.25">
      <c r="A65" s="56" t="s">
        <v>85</v>
      </c>
      <c r="B65" s="74">
        <v>8.8999999999999996E-2</v>
      </c>
      <c r="C65" s="72">
        <v>19.365000000000002</v>
      </c>
      <c r="D65" s="72">
        <v>1.7658593589999998</v>
      </c>
      <c r="E65" s="72">
        <v>18.388279519999998</v>
      </c>
      <c r="H65" s="73" t="s">
        <v>147</v>
      </c>
      <c r="I65" s="73" t="s">
        <v>148</v>
      </c>
      <c r="J65" s="73"/>
      <c r="K65" s="73"/>
      <c r="L65" s="73"/>
      <c r="M65" s="73"/>
      <c r="N65" s="73" t="s">
        <v>146</v>
      </c>
      <c r="O65" s="73" t="s">
        <v>149</v>
      </c>
      <c r="P65" s="73"/>
      <c r="Q65" s="73"/>
      <c r="R65" s="73"/>
      <c r="S65" s="73"/>
      <c r="T65" s="73" t="s">
        <v>150</v>
      </c>
      <c r="U65" s="73" t="s">
        <v>151</v>
      </c>
    </row>
    <row r="66" spans="1:21" x14ac:dyDescent="0.25">
      <c r="A66" s="56" t="s">
        <v>88</v>
      </c>
      <c r="B66" s="74">
        <v>0.108</v>
      </c>
      <c r="C66" s="72">
        <v>19.635999999999999</v>
      </c>
      <c r="D66" s="72">
        <v>1.7323740169999997</v>
      </c>
      <c r="E66" s="72">
        <v>18.298101159999998</v>
      </c>
      <c r="G66" s="56" t="s">
        <v>24</v>
      </c>
      <c r="H66" s="74">
        <f>AVERAGE(D54:D58)</f>
        <v>1.0467123963999998</v>
      </c>
      <c r="I66" s="74">
        <f>STDEV(D54:D58)</f>
        <v>3.5245163262701211E-2</v>
      </c>
      <c r="J66" s="74"/>
      <c r="K66" s="74"/>
      <c r="L66" s="74"/>
      <c r="M66" s="74"/>
      <c r="N66" s="74">
        <f>AVERAGE(D69:D73)</f>
        <v>1.1513048469999998</v>
      </c>
      <c r="O66" s="74">
        <f>STDEV(D69:D73)</f>
        <v>6.0342452331661349E-2</v>
      </c>
      <c r="P66" s="74"/>
      <c r="Q66" s="74"/>
      <c r="R66" s="74"/>
      <c r="S66" s="74"/>
      <c r="T66" s="74">
        <f>AVERAGE(D84:D88)</f>
        <v>1.1576079701999999</v>
      </c>
      <c r="U66" s="74">
        <f>STDEV(D84:D88)</f>
        <v>6.5006926592639097E-2</v>
      </c>
    </row>
    <row r="67" spans="1:21" x14ac:dyDescent="0.25">
      <c r="A67" s="56" t="s">
        <v>91</v>
      </c>
      <c r="B67" s="74">
        <v>0.10100000000000001</v>
      </c>
      <c r="C67" s="72">
        <v>19.126000000000001</v>
      </c>
      <c r="D67" s="72">
        <v>1.7264648389999997</v>
      </c>
      <c r="E67" s="72">
        <v>20.804856919999999</v>
      </c>
      <c r="G67" s="56" t="s">
        <v>25</v>
      </c>
      <c r="H67" s="74">
        <f>AVERAGE(D59:D63)</f>
        <v>1.3855052683999998</v>
      </c>
      <c r="I67" s="74">
        <f>STDEV(D59:D63)</f>
        <v>0.17394950189793559</v>
      </c>
      <c r="J67" s="74"/>
      <c r="K67" s="74"/>
      <c r="L67" s="74"/>
      <c r="M67" s="74"/>
      <c r="N67" s="74">
        <f>AVERAGE(D74:D78)</f>
        <v>1.4696125685999999</v>
      </c>
      <c r="O67" s="74">
        <f>STDEV(D74:D78)</f>
        <v>3.9904577868962197E-2</v>
      </c>
      <c r="P67" s="74"/>
      <c r="Q67" s="74"/>
      <c r="R67" s="74"/>
      <c r="S67" s="74"/>
      <c r="T67" s="74">
        <f>AVERAGE(D89:D93)</f>
        <v>1.3472925839999998</v>
      </c>
      <c r="U67" s="74">
        <f>STDEV(D89:D93)</f>
        <v>8.1725828332928727E-2</v>
      </c>
    </row>
    <row r="68" spans="1:21" x14ac:dyDescent="0.25">
      <c r="A68" s="56" t="s">
        <v>94</v>
      </c>
      <c r="B68" s="74">
        <v>0.13400000000000001</v>
      </c>
      <c r="C68" s="72">
        <v>19.259999999999998</v>
      </c>
      <c r="D68" s="72">
        <v>1.8052538789999999</v>
      </c>
      <c r="E68" s="72">
        <v>19.765272679999999</v>
      </c>
      <c r="G68" s="56" t="s">
        <v>26</v>
      </c>
      <c r="H68" s="74">
        <f>AVERAGE(D64:D68)</f>
        <v>1.7028281269999996</v>
      </c>
      <c r="I68" s="74">
        <f>STDEV(D64:D68)</f>
        <v>0.1261931983275226</v>
      </c>
      <c r="J68" s="74"/>
      <c r="K68" s="74"/>
      <c r="L68" s="74"/>
      <c r="M68" s="74"/>
      <c r="N68" s="74">
        <f>AVERAGE(D79:D83)</f>
        <v>1.8292845361999999</v>
      </c>
      <c r="O68" s="74">
        <f>STDEV(D79:D83)</f>
        <v>0.11937904638577555</v>
      </c>
      <c r="P68" s="74"/>
      <c r="Q68" s="74"/>
      <c r="R68" s="74"/>
      <c r="S68" s="74"/>
      <c r="T68" s="74">
        <f>AVERAGE(D94:D98)</f>
        <v>1.7546319208000001</v>
      </c>
      <c r="U68" s="74">
        <f>STDEV(D94:D98)</f>
        <v>0.13932696429116873</v>
      </c>
    </row>
    <row r="69" spans="1:21" x14ac:dyDescent="0.25">
      <c r="A69" s="56" t="s">
        <v>96</v>
      </c>
      <c r="B69" s="74">
        <v>6.9000000000000006E-2</v>
      </c>
      <c r="C69" s="72">
        <v>15.795999999999999</v>
      </c>
      <c r="D69" s="72">
        <v>1.0941827929999999</v>
      </c>
      <c r="E69" s="72">
        <v>36.954889279999996</v>
      </c>
    </row>
    <row r="70" spans="1:21" ht="15.75" x14ac:dyDescent="0.25">
      <c r="A70" s="56" t="s">
        <v>98</v>
      </c>
      <c r="B70" s="74">
        <v>0.125</v>
      </c>
      <c r="C70" s="72">
        <v>15.096</v>
      </c>
      <c r="D70" s="72">
        <v>1.145395669</v>
      </c>
      <c r="E70" s="72">
        <v>34.764264400000002</v>
      </c>
      <c r="H70" s="76" t="s">
        <v>48</v>
      </c>
    </row>
    <row r="71" spans="1:21" ht="30" x14ac:dyDescent="0.25">
      <c r="A71" s="56" t="s">
        <v>100</v>
      </c>
      <c r="B71" s="74">
        <v>6.5000000000000002E-2</v>
      </c>
      <c r="C71" s="72">
        <v>15.450000000000001</v>
      </c>
      <c r="D71" s="72">
        <v>1.1119103269999999</v>
      </c>
      <c r="E71" s="72">
        <v>38.232584919999994</v>
      </c>
      <c r="H71" s="73" t="s">
        <v>147</v>
      </c>
      <c r="I71" s="73" t="s">
        <v>148</v>
      </c>
      <c r="J71" s="73"/>
      <c r="K71" s="73"/>
      <c r="L71" s="73"/>
      <c r="M71" s="73"/>
      <c r="N71" s="73" t="s">
        <v>146</v>
      </c>
      <c r="O71" s="73" t="s">
        <v>149</v>
      </c>
      <c r="P71" s="73"/>
      <c r="Q71" s="73"/>
      <c r="R71" s="73"/>
      <c r="S71" s="73"/>
      <c r="T71" s="73" t="s">
        <v>150</v>
      </c>
      <c r="U71" s="73" t="s">
        <v>151</v>
      </c>
    </row>
    <row r="72" spans="1:21" x14ac:dyDescent="0.25">
      <c r="A72" s="56" t="s">
        <v>102</v>
      </c>
      <c r="B72" s="74">
        <v>0.1</v>
      </c>
      <c r="C72" s="72">
        <v>15.628</v>
      </c>
      <c r="D72" s="72">
        <v>1.2497911469999998</v>
      </c>
      <c r="E72" s="72">
        <v>39.942934039999997</v>
      </c>
      <c r="G72" s="56" t="s">
        <v>24</v>
      </c>
      <c r="H72" s="74">
        <f>AVERAGE(E54:E58)</f>
        <v>18.953667439999997</v>
      </c>
      <c r="I72" s="74">
        <f>STDEV(E54:E58)</f>
        <v>0.65566454282116404</v>
      </c>
      <c r="J72" s="74"/>
      <c r="K72" s="74"/>
      <c r="L72" s="74"/>
      <c r="M72" s="74"/>
      <c r="N72" s="74">
        <f>AVERAGE(E69:E73)</f>
        <v>38.037840191999997</v>
      </c>
      <c r="O72" s="74">
        <f>STDEV(E69:E73)</f>
        <v>2.2720602175997349</v>
      </c>
      <c r="P72" s="74"/>
      <c r="Q72" s="74"/>
      <c r="R72" s="74"/>
      <c r="S72" s="74"/>
      <c r="T72" s="74">
        <f>AVERAGE(E84:E88)</f>
        <v>54.03548125599999</v>
      </c>
      <c r="U72" s="74">
        <f>STDEV(E84:E88)</f>
        <v>3.9261965883603196</v>
      </c>
    </row>
    <row r="73" spans="1:21" x14ac:dyDescent="0.25">
      <c r="A73" s="56" t="s">
        <v>104</v>
      </c>
      <c r="B73" s="74">
        <v>0.11700000000000001</v>
      </c>
      <c r="C73" s="72">
        <v>15.613999999999999</v>
      </c>
      <c r="D73" s="72">
        <v>1.155244299</v>
      </c>
      <c r="E73" s="72">
        <v>40.294528319999998</v>
      </c>
      <c r="G73" s="56" t="s">
        <v>25</v>
      </c>
      <c r="H73" s="74">
        <f>AVERAGE(E59:E63)</f>
        <v>20.009058224</v>
      </c>
      <c r="I73" s="74">
        <f>STDEV(E59:E63)</f>
        <v>1.4027623690802093</v>
      </c>
      <c r="J73" s="74"/>
      <c r="K73" s="74"/>
      <c r="L73" s="74"/>
      <c r="M73" s="74"/>
      <c r="N73" s="74">
        <f>AVERAGE(E74:E78)</f>
        <v>42.796825824000003</v>
      </c>
      <c r="O73" s="74">
        <f>STDEV(E74:E78)</f>
        <v>4.7498487978694977</v>
      </c>
      <c r="P73" s="74"/>
      <c r="Q73" s="74"/>
      <c r="R73" s="74"/>
      <c r="S73" s="74"/>
      <c r="T73" s="74">
        <f>AVERAGE(E89:E93)</f>
        <v>58.142953567999996</v>
      </c>
      <c r="U73" s="74">
        <f>STDEV(E89:E93)</f>
        <v>7.5225335340199297</v>
      </c>
    </row>
    <row r="74" spans="1:21" x14ac:dyDescent="0.25">
      <c r="A74" s="56" t="s">
        <v>106</v>
      </c>
      <c r="B74" s="74">
        <v>7.8E-2</v>
      </c>
      <c r="C74" s="72">
        <v>15.241000000000001</v>
      </c>
      <c r="D74" s="72">
        <v>1.4507031989999999</v>
      </c>
      <c r="E74" s="72">
        <v>36.496904800000003</v>
      </c>
      <c r="G74" s="56" t="s">
        <v>26</v>
      </c>
      <c r="H74" s="74">
        <f>AVERAGE(E64:E68)</f>
        <v>19.298574335999998</v>
      </c>
      <c r="I74" s="74">
        <f>STDEV(E64:E68)</f>
        <v>1.0392483154294507</v>
      </c>
      <c r="J74" s="74"/>
      <c r="K74" s="74"/>
      <c r="L74" s="74"/>
      <c r="M74" s="74"/>
      <c r="N74" s="74">
        <f>AVERAGE(E79:E83)</f>
        <v>38.673141672</v>
      </c>
      <c r="O74" s="74">
        <f>STDEV(E79:E83)</f>
        <v>3.5017388521566848</v>
      </c>
      <c r="P74" s="74"/>
      <c r="Q74" s="74"/>
      <c r="R74" s="74"/>
      <c r="S74" s="74"/>
      <c r="T74" s="74">
        <f>AVERAGE(E94:E98)</f>
        <v>54.402679431999992</v>
      </c>
      <c r="U74" s="74">
        <f>STDEV(E94:E98)</f>
        <v>6.2701378639418017</v>
      </c>
    </row>
    <row r="75" spans="1:21" x14ac:dyDescent="0.25">
      <c r="A75" s="56" t="s">
        <v>108</v>
      </c>
      <c r="B75" s="74">
        <v>7.1999999999999995E-2</v>
      </c>
      <c r="C75" s="72">
        <v>15.454000000000001</v>
      </c>
      <c r="D75" s="72">
        <v>1.4733550479999999</v>
      </c>
      <c r="E75" s="72">
        <v>43.682802879999997</v>
      </c>
    </row>
    <row r="76" spans="1:21" x14ac:dyDescent="0.25">
      <c r="A76" s="56" t="s">
        <v>110</v>
      </c>
      <c r="B76" s="74">
        <v>6.5000000000000002E-2</v>
      </c>
      <c r="C76" s="72">
        <v>14.798</v>
      </c>
      <c r="D76" s="72">
        <v>1.4398697059999999</v>
      </c>
      <c r="E76" s="72">
        <v>44.242111359999996</v>
      </c>
    </row>
    <row r="77" spans="1:21" x14ac:dyDescent="0.25">
      <c r="A77" s="56" t="s">
        <v>112</v>
      </c>
      <c r="B77" s="74">
        <v>7.2999999999999995E-2</v>
      </c>
      <c r="C77" s="72">
        <v>15.677999999999999</v>
      </c>
      <c r="D77" s="72">
        <v>1.4467637469999999</v>
      </c>
      <c r="E77" s="72">
        <v>40.319859319999999</v>
      </c>
    </row>
    <row r="78" spans="1:21" x14ac:dyDescent="0.25">
      <c r="A78" s="56" t="s">
        <v>114</v>
      </c>
      <c r="B78" s="74">
        <v>0.08</v>
      </c>
      <c r="C78" s="72">
        <v>15.72</v>
      </c>
      <c r="D78" s="72">
        <v>1.5373711429999999</v>
      </c>
      <c r="E78" s="72">
        <v>49.24245075999999</v>
      </c>
    </row>
    <row r="79" spans="1:21" x14ac:dyDescent="0.25">
      <c r="A79" s="56" t="s">
        <v>116</v>
      </c>
      <c r="B79" s="74">
        <v>5.5E-2</v>
      </c>
      <c r="C79" s="72">
        <v>21.966999999999999</v>
      </c>
      <c r="D79" s="72">
        <v>1.927376891</v>
      </c>
      <c r="E79" s="72">
        <v>40.938948959999998</v>
      </c>
    </row>
    <row r="80" spans="1:21" x14ac:dyDescent="0.25">
      <c r="A80" s="56" t="s">
        <v>118</v>
      </c>
      <c r="B80" s="74">
        <v>8.5999999999999993E-2</v>
      </c>
      <c r="C80" s="72">
        <v>20.509</v>
      </c>
      <c r="D80" s="72">
        <v>1.7254799759999999</v>
      </c>
      <c r="E80" s="72">
        <v>35.854510640000001</v>
      </c>
    </row>
    <row r="81" spans="1:5" x14ac:dyDescent="0.25">
      <c r="A81" s="56" t="s">
        <v>120</v>
      </c>
      <c r="B81" s="74">
        <v>8.7999999999999995E-2</v>
      </c>
      <c r="C81" s="72">
        <v>20.497</v>
      </c>
      <c r="D81" s="72">
        <v>1.7018432639999999</v>
      </c>
      <c r="E81" s="72">
        <v>34.046890479999995</v>
      </c>
    </row>
    <row r="82" spans="1:5" x14ac:dyDescent="0.25">
      <c r="A82" s="56" t="s">
        <v>122</v>
      </c>
      <c r="B82" s="74">
        <v>7.1999999999999995E-2</v>
      </c>
      <c r="C82" s="72">
        <v>21.79</v>
      </c>
      <c r="D82" s="72">
        <v>1.9716957259999996</v>
      </c>
      <c r="E82" s="72">
        <v>42.023115759999996</v>
      </c>
    </row>
    <row r="83" spans="1:5" x14ac:dyDescent="0.25">
      <c r="A83" s="56" t="s">
        <v>124</v>
      </c>
      <c r="B83" s="74">
        <v>9.4E-2</v>
      </c>
      <c r="C83" s="72">
        <v>21.574999999999999</v>
      </c>
      <c r="D83" s="72">
        <v>1.8200268239999999</v>
      </c>
      <c r="E83" s="72">
        <v>40.502242519999996</v>
      </c>
    </row>
    <row r="84" spans="1:5" x14ac:dyDescent="0.25">
      <c r="A84" s="56" t="s">
        <v>126</v>
      </c>
      <c r="B84" s="74">
        <v>7.0000000000000007E-2</v>
      </c>
      <c r="C84" s="72">
        <v>16.138999999999999</v>
      </c>
      <c r="D84" s="72">
        <v>1.0912282040000001</v>
      </c>
      <c r="E84" s="72">
        <v>54.392749679999994</v>
      </c>
    </row>
    <row r="85" spans="1:5" x14ac:dyDescent="0.25">
      <c r="A85" s="56" t="s">
        <v>127</v>
      </c>
      <c r="B85" s="74">
        <v>4.1000000000000002E-2</v>
      </c>
      <c r="C85" s="72">
        <v>14.831</v>
      </c>
      <c r="D85" s="72">
        <v>1.1700172439999998</v>
      </c>
      <c r="E85" s="72">
        <v>47.763120360000002</v>
      </c>
    </row>
    <row r="86" spans="1:5" x14ac:dyDescent="0.25">
      <c r="A86" s="56" t="s">
        <v>128</v>
      </c>
      <c r="B86" s="74">
        <v>4.8000000000000001E-2</v>
      </c>
      <c r="C86" s="72">
        <v>16.121000000000002</v>
      </c>
      <c r="D86" s="72">
        <v>1.1168346419999999</v>
      </c>
      <c r="E86" s="72">
        <v>55.102017679999996</v>
      </c>
    </row>
    <row r="87" spans="1:5" x14ac:dyDescent="0.25">
      <c r="A87" s="56" t="s">
        <v>129</v>
      </c>
      <c r="B87" s="74">
        <v>7.0999999999999994E-2</v>
      </c>
      <c r="C87" s="72">
        <v>15.813000000000001</v>
      </c>
      <c r="D87" s="72">
        <v>1.2606246399999999</v>
      </c>
      <c r="E87" s="72">
        <v>54.303584559999997</v>
      </c>
    </row>
    <row r="88" spans="1:5" x14ac:dyDescent="0.25">
      <c r="A88" s="56" t="s">
        <v>130</v>
      </c>
      <c r="B88" s="74">
        <v>3.4000000000000002E-2</v>
      </c>
      <c r="C88" s="72">
        <v>15.837</v>
      </c>
      <c r="D88" s="72">
        <v>1.149335121</v>
      </c>
      <c r="E88" s="72">
        <v>58.615933999999996</v>
      </c>
    </row>
    <row r="89" spans="1:5" x14ac:dyDescent="0.25">
      <c r="A89" s="56" t="s">
        <v>131</v>
      </c>
      <c r="B89" s="74">
        <v>5.8000000000000003E-2</v>
      </c>
      <c r="C89" s="72">
        <v>16.088000000000001</v>
      </c>
      <c r="D89" s="72">
        <v>1.3669898439999999</v>
      </c>
      <c r="E89" s="72">
        <v>49.158351839999995</v>
      </c>
    </row>
    <row r="90" spans="1:5" x14ac:dyDescent="0.25">
      <c r="A90" s="56" t="s">
        <v>132</v>
      </c>
      <c r="B90" s="74">
        <v>0.112</v>
      </c>
      <c r="C90" s="72">
        <v>16.558000000000003</v>
      </c>
      <c r="D90" s="72">
        <v>1.2921402559999999</v>
      </c>
      <c r="E90" s="72">
        <v>57.799262559999995</v>
      </c>
    </row>
    <row r="91" spans="1:5" x14ac:dyDescent="0.25">
      <c r="A91" s="56" t="s">
        <v>133</v>
      </c>
      <c r="B91" s="74">
        <v>8.7999999999999995E-2</v>
      </c>
      <c r="C91" s="72">
        <v>15.846</v>
      </c>
      <c r="D91" s="72">
        <v>1.323655872</v>
      </c>
      <c r="E91" s="72">
        <v>58.605801599999999</v>
      </c>
    </row>
    <row r="92" spans="1:5" x14ac:dyDescent="0.25">
      <c r="A92" s="56" t="s">
        <v>134</v>
      </c>
      <c r="B92" s="74">
        <v>9.4E-2</v>
      </c>
      <c r="C92" s="72">
        <v>16.773999999999997</v>
      </c>
      <c r="D92" s="72">
        <v>1.2744127219999999</v>
      </c>
      <c r="E92" s="72">
        <v>55.295546519999995</v>
      </c>
    </row>
    <row r="93" spans="1:5" x14ac:dyDescent="0.25">
      <c r="A93" s="56" t="s">
        <v>135</v>
      </c>
      <c r="B93" s="74">
        <v>4.2000000000000003E-2</v>
      </c>
      <c r="C93" s="72">
        <v>17.295999999999999</v>
      </c>
      <c r="D93" s="72">
        <v>1.479264226</v>
      </c>
      <c r="E93" s="72">
        <v>69.855805319999988</v>
      </c>
    </row>
    <row r="94" spans="1:5" x14ac:dyDescent="0.25">
      <c r="A94" s="56" t="s">
        <v>136</v>
      </c>
      <c r="B94" s="74">
        <v>5.3999999999999999E-2</v>
      </c>
      <c r="C94" s="72">
        <v>23.742000000000001</v>
      </c>
      <c r="D94" s="72">
        <v>1.8692699739999998</v>
      </c>
      <c r="E94" s="72">
        <v>58.092088919999995</v>
      </c>
    </row>
    <row r="95" spans="1:5" x14ac:dyDescent="0.25">
      <c r="A95" s="56" t="s">
        <v>137</v>
      </c>
      <c r="B95" s="74">
        <v>5.5E-2</v>
      </c>
      <c r="C95" s="72">
        <v>21.838999999999999</v>
      </c>
      <c r="D95" s="72">
        <v>1.7185859349999999</v>
      </c>
      <c r="E95" s="72">
        <v>49.69131608</v>
      </c>
    </row>
    <row r="96" spans="1:5" x14ac:dyDescent="0.25">
      <c r="A96" s="56" t="s">
        <v>138</v>
      </c>
      <c r="B96" s="74">
        <v>8.6999999999999994E-2</v>
      </c>
      <c r="C96" s="72">
        <v>21.955000000000002</v>
      </c>
      <c r="D96" s="72">
        <v>1.6979038119999998</v>
      </c>
      <c r="E96" s="72">
        <v>46.183479199999994</v>
      </c>
    </row>
    <row r="97" spans="1:33" x14ac:dyDescent="0.25">
      <c r="A97" s="56" t="s">
        <v>139</v>
      </c>
      <c r="B97" s="74">
        <v>6.6000000000000003E-2</v>
      </c>
      <c r="C97" s="72">
        <v>23.082000000000001</v>
      </c>
      <c r="D97" s="72">
        <v>1.9165433979999997</v>
      </c>
      <c r="E97" s="72">
        <v>61.389171879999999</v>
      </c>
    </row>
    <row r="98" spans="1:33" x14ac:dyDescent="0.25">
      <c r="A98" s="56" t="s">
        <v>140</v>
      </c>
      <c r="B98" s="74">
        <v>0.09</v>
      </c>
      <c r="C98" s="72">
        <v>23.352</v>
      </c>
      <c r="D98" s="72">
        <v>1.570856485</v>
      </c>
      <c r="E98" s="72">
        <v>56.657341079999995</v>
      </c>
    </row>
    <row r="101" spans="1:33" ht="18.75" x14ac:dyDescent="0.3">
      <c r="A101" s="70" t="s">
        <v>153</v>
      </c>
    </row>
    <row r="102" spans="1:33" s="53" customFormat="1" ht="18.75" x14ac:dyDescent="0.3">
      <c r="A102" s="70"/>
      <c r="B102" s="76" t="s">
        <v>44</v>
      </c>
      <c r="C102" s="78" t="s">
        <v>45</v>
      </c>
      <c r="D102" s="78" t="s">
        <v>47</v>
      </c>
      <c r="E102" s="78" t="s">
        <v>48</v>
      </c>
      <c r="G102" s="56"/>
      <c r="H102" s="76" t="s">
        <v>44</v>
      </c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1"/>
      <c r="W102" s="51"/>
      <c r="X102" s="51"/>
      <c r="Y102" s="51"/>
      <c r="Z102" s="51"/>
      <c r="AA102" s="51"/>
      <c r="AB102" s="74"/>
      <c r="AC102" s="74"/>
      <c r="AD102" s="74"/>
      <c r="AE102" s="74"/>
      <c r="AF102" s="74"/>
      <c r="AG102" s="74"/>
    </row>
    <row r="103" spans="1:33" s="53" customFormat="1" ht="30" x14ac:dyDescent="0.3">
      <c r="A103" s="70"/>
      <c r="B103" s="75" t="s">
        <v>54</v>
      </c>
      <c r="C103" s="77" t="s">
        <v>54</v>
      </c>
      <c r="D103" s="77" t="s">
        <v>54</v>
      </c>
      <c r="E103" s="77" t="s">
        <v>54</v>
      </c>
      <c r="G103" s="56"/>
      <c r="H103" s="73" t="s">
        <v>147</v>
      </c>
      <c r="I103" s="73" t="s">
        <v>148</v>
      </c>
      <c r="J103" s="73"/>
      <c r="K103" s="73"/>
      <c r="L103" s="73"/>
      <c r="M103" s="73"/>
      <c r="N103" s="73" t="s">
        <v>146</v>
      </c>
      <c r="O103" s="73" t="s">
        <v>149</v>
      </c>
      <c r="P103" s="73"/>
      <c r="Q103" s="73"/>
      <c r="R103" s="73"/>
      <c r="S103" s="73"/>
      <c r="T103" s="73" t="s">
        <v>150</v>
      </c>
      <c r="U103" s="73" t="s">
        <v>151</v>
      </c>
      <c r="V103" s="51"/>
      <c r="W103" s="51"/>
      <c r="X103" s="51"/>
      <c r="Y103" s="51"/>
      <c r="Z103" s="51"/>
      <c r="AA103" s="51"/>
      <c r="AB103" s="74"/>
      <c r="AC103" s="74"/>
      <c r="AD103" s="74"/>
      <c r="AE103" s="74"/>
      <c r="AF103" s="74"/>
      <c r="AG103" s="74"/>
    </row>
    <row r="104" spans="1:33" x14ac:dyDescent="0.25">
      <c r="A104" s="56" t="s">
        <v>57</v>
      </c>
      <c r="B104" s="74">
        <v>7.5999999999999998E-2</v>
      </c>
      <c r="C104" s="72">
        <v>15.539</v>
      </c>
      <c r="D104" s="72">
        <v>1.5666877340000001</v>
      </c>
      <c r="E104" s="72">
        <v>33.599921467999998</v>
      </c>
      <c r="G104" s="56" t="s">
        <v>24</v>
      </c>
      <c r="H104" s="74">
        <f>AVERAGE(B104:B108)</f>
        <v>8.4800000000000014E-2</v>
      </c>
      <c r="I104" s="74">
        <f>STDEV(B104:B108)</f>
        <v>1.4923136399564245E-2</v>
      </c>
      <c r="J104" s="74"/>
      <c r="K104" s="74"/>
      <c r="L104" s="74"/>
      <c r="M104" s="74"/>
      <c r="N104" s="74">
        <f>AVERAGE(B119:B123)</f>
        <v>6.9800000000000001E-2</v>
      </c>
      <c r="O104" s="74">
        <f>STDEV(B119:B123)</f>
        <v>7.0851958335673391E-3</v>
      </c>
      <c r="P104" s="74"/>
      <c r="Q104" s="74"/>
      <c r="R104" s="74"/>
      <c r="S104" s="74"/>
      <c r="T104" s="74">
        <f>AVERAGE(B134:B138)</f>
        <v>5.1200000000000002E-2</v>
      </c>
      <c r="U104" s="74">
        <f>STDEV(B134:B138)</f>
        <v>6.4575537163851747E-3</v>
      </c>
    </row>
    <row r="105" spans="1:33" x14ac:dyDescent="0.25">
      <c r="A105" s="56" t="s">
        <v>59</v>
      </c>
      <c r="B105" s="74">
        <v>0.10199999999999999</v>
      </c>
      <c r="C105" s="72">
        <v>15.363999999999999</v>
      </c>
      <c r="D105" s="72">
        <v>1.6413965460000002</v>
      </c>
      <c r="E105" s="72">
        <v>34.227402536</v>
      </c>
      <c r="G105" s="56" t="s">
        <v>25</v>
      </c>
      <c r="H105" s="74">
        <f>AVERAGE(B109:B113)</f>
        <v>8.539999999999999E-2</v>
      </c>
      <c r="I105" s="74">
        <f>STDEV(B109:B113)</f>
        <v>8.8769364084688596E-3</v>
      </c>
      <c r="J105" s="74"/>
      <c r="K105" s="74"/>
      <c r="L105" s="74"/>
      <c r="M105" s="74"/>
      <c r="N105" s="74">
        <f>AVERAGE(B124:B128)</f>
        <v>6.5600000000000006E-2</v>
      </c>
      <c r="O105" s="74">
        <f>STDEV(B124:B128)</f>
        <v>9.9146356463563033E-3</v>
      </c>
      <c r="P105" s="74"/>
      <c r="Q105" s="74"/>
      <c r="R105" s="74"/>
      <c r="S105" s="74"/>
      <c r="T105" s="74">
        <f>AVERAGE(B139:B143)</f>
        <v>8.5600000000000009E-2</v>
      </c>
      <c r="U105" s="74">
        <f>STDEV(B139:B143)</f>
        <v>8.2643814045577531E-3</v>
      </c>
    </row>
    <row r="106" spans="1:33" x14ac:dyDescent="0.25">
      <c r="A106" s="56" t="s">
        <v>61</v>
      </c>
      <c r="B106" s="74">
        <v>6.5000000000000002E-2</v>
      </c>
      <c r="C106" s="72">
        <v>15.308</v>
      </c>
      <c r="D106" s="72">
        <v>1.517248079</v>
      </c>
      <c r="E106" s="72">
        <v>33.398981388000003</v>
      </c>
      <c r="G106" s="56" t="s">
        <v>26</v>
      </c>
      <c r="H106" s="74">
        <f>AVERAGE(B114:B118)</f>
        <v>8.2799999999999999E-2</v>
      </c>
      <c r="I106" s="74">
        <f>STDEV(B114:B118)</f>
        <v>8.7863530545955193E-3</v>
      </c>
      <c r="J106" s="74"/>
      <c r="K106" s="74"/>
      <c r="L106" s="74"/>
      <c r="M106" s="74"/>
      <c r="N106" s="74">
        <f>AVERAGE(B129:B133)</f>
        <v>6.9600000000000009E-2</v>
      </c>
      <c r="O106" s="74">
        <f>STDEV(B129:B133)</f>
        <v>7.6354436675284297E-3</v>
      </c>
      <c r="P106" s="74"/>
      <c r="Q106" s="74"/>
      <c r="R106" s="74"/>
      <c r="S106" s="74"/>
      <c r="T106" s="74">
        <f>AVERAGE(B144:B148)</f>
        <v>9.8199999999999996E-2</v>
      </c>
      <c r="U106" s="74">
        <f>STDEV(B144:B148)</f>
        <v>7.854934754662193E-3</v>
      </c>
    </row>
    <row r="107" spans="1:33" x14ac:dyDescent="0.25">
      <c r="A107" s="56" t="s">
        <v>63</v>
      </c>
      <c r="B107" s="74">
        <v>8.5000000000000006E-2</v>
      </c>
      <c r="C107" s="72">
        <v>15.420999999999999</v>
      </c>
      <c r="D107" s="72">
        <v>1.5754770060000001</v>
      </c>
      <c r="E107" s="72">
        <v>35.212922292000002</v>
      </c>
    </row>
    <row r="108" spans="1:33" ht="15.75" x14ac:dyDescent="0.25">
      <c r="A108" s="56" t="s">
        <v>65</v>
      </c>
      <c r="B108" s="74">
        <v>9.6000000000000002E-2</v>
      </c>
      <c r="C108" s="72">
        <v>15.141</v>
      </c>
      <c r="D108" s="72">
        <v>1.6227193430000002</v>
      </c>
      <c r="E108" s="72">
        <v>34.063910380000003</v>
      </c>
      <c r="H108" s="76" t="s">
        <v>45</v>
      </c>
    </row>
    <row r="109" spans="1:33" ht="30" x14ac:dyDescent="0.25">
      <c r="A109" s="56" t="s">
        <v>67</v>
      </c>
      <c r="B109" s="74">
        <v>9.0999999999999998E-2</v>
      </c>
      <c r="C109" s="72">
        <v>15.985000000000001</v>
      </c>
      <c r="D109" s="72">
        <v>1.9149626370000001</v>
      </c>
      <c r="E109" s="72">
        <v>32.681077284000004</v>
      </c>
      <c r="H109" s="73" t="s">
        <v>147</v>
      </c>
      <c r="I109" s="73" t="s">
        <v>148</v>
      </c>
      <c r="J109" s="73"/>
      <c r="K109" s="73"/>
      <c r="L109" s="73"/>
      <c r="M109" s="73"/>
      <c r="N109" s="73" t="s">
        <v>146</v>
      </c>
      <c r="O109" s="73" t="s">
        <v>149</v>
      </c>
      <c r="P109" s="73"/>
      <c r="Q109" s="73"/>
      <c r="R109" s="73"/>
      <c r="S109" s="73"/>
      <c r="T109" s="73" t="s">
        <v>150</v>
      </c>
      <c r="U109" s="73" t="s">
        <v>151</v>
      </c>
    </row>
    <row r="110" spans="1:33" x14ac:dyDescent="0.25">
      <c r="A110" s="56" t="s">
        <v>70</v>
      </c>
      <c r="B110" s="74">
        <v>7.4999999999999997E-2</v>
      </c>
      <c r="C110" s="72">
        <v>15.557</v>
      </c>
      <c r="D110" s="72">
        <v>1.9600076560000002</v>
      </c>
      <c r="E110" s="72">
        <v>36.617676124000006</v>
      </c>
      <c r="G110" s="56" t="s">
        <v>24</v>
      </c>
      <c r="H110" s="74">
        <f>AVERAGE(C104:C108)</f>
        <v>15.3546</v>
      </c>
      <c r="I110" s="74">
        <f>STDEV(C104:C108)</f>
        <v>0.14688192536864414</v>
      </c>
      <c r="J110" s="74"/>
      <c r="K110" s="74"/>
      <c r="L110" s="74"/>
      <c r="M110" s="74"/>
      <c r="N110" s="74">
        <f>AVERAGE(C119:C123)</f>
        <v>15.088200000000001</v>
      </c>
      <c r="O110" s="74">
        <f>STDEV(C119:C123)</f>
        <v>0.40521932332997151</v>
      </c>
      <c r="P110" s="74"/>
      <c r="Q110" s="74"/>
      <c r="R110" s="74"/>
      <c r="S110" s="74"/>
      <c r="T110" s="74">
        <f>AVERAGE(C134:C138)</f>
        <v>4.7346000000000004</v>
      </c>
      <c r="U110" s="74">
        <f>STDEV(C134:C138)</f>
        <v>2.424496195088786</v>
      </c>
    </row>
    <row r="111" spans="1:33" x14ac:dyDescent="0.25">
      <c r="A111" s="56" t="s">
        <v>73</v>
      </c>
      <c r="B111" s="74">
        <v>7.6999999999999999E-2</v>
      </c>
      <c r="C111" s="72">
        <v>15.488</v>
      </c>
      <c r="D111" s="72">
        <v>1.8655229820000001</v>
      </c>
      <c r="E111" s="72">
        <v>32.052682852000004</v>
      </c>
      <c r="G111" s="56" t="s">
        <v>25</v>
      </c>
      <c r="H111" s="74">
        <f>AVERAGE(C109:C113)</f>
        <v>15.5738</v>
      </c>
      <c r="I111" s="74">
        <f>STDEV(C109:C113)</f>
        <v>0.25097748903039158</v>
      </c>
      <c r="J111" s="74"/>
      <c r="K111" s="74"/>
      <c r="L111" s="74"/>
      <c r="M111" s="74"/>
      <c r="N111" s="74">
        <f>AVERAGE(C124:C128)</f>
        <v>15.652000000000001</v>
      </c>
      <c r="O111" s="74">
        <f>STDEV(C124:C128)</f>
        <v>0.65162028820471818</v>
      </c>
      <c r="P111" s="74"/>
      <c r="Q111" s="74"/>
      <c r="R111" s="74"/>
      <c r="S111" s="74"/>
      <c r="T111" s="74">
        <f>AVERAGE(C139:C143)</f>
        <v>6.6049999999999995</v>
      </c>
      <c r="U111" s="74">
        <f>STDEV(C139:C143)</f>
        <v>2.248834475900793</v>
      </c>
    </row>
    <row r="112" spans="1:33" x14ac:dyDescent="0.25">
      <c r="A112" s="56" t="s">
        <v>76</v>
      </c>
      <c r="B112" s="74">
        <v>8.8999999999999996E-2</v>
      </c>
      <c r="C112" s="72">
        <v>15.536999999999999</v>
      </c>
      <c r="D112" s="72">
        <v>1.8863975030000002</v>
      </c>
      <c r="E112" s="72">
        <v>31.022408260000006</v>
      </c>
      <c r="G112" s="56" t="s">
        <v>26</v>
      </c>
      <c r="H112" s="74">
        <f>AVERAGE(C114:C118)</f>
        <v>19.733000000000001</v>
      </c>
      <c r="I112" s="74">
        <f>STDEV(C114:C118)</f>
        <v>0.37256744355887944</v>
      </c>
      <c r="J112" s="74"/>
      <c r="K112" s="74"/>
      <c r="L112" s="74"/>
      <c r="M112" s="74"/>
      <c r="N112" s="74">
        <f>AVERAGE(C129:C133)</f>
        <v>20.114800000000002</v>
      </c>
      <c r="O112" s="74">
        <f>STDEV(C129:C133)</f>
        <v>0.92962987258370855</v>
      </c>
      <c r="P112" s="74"/>
      <c r="Q112" s="74"/>
      <c r="R112" s="74"/>
      <c r="S112" s="74"/>
      <c r="T112" s="74">
        <f>AVERAGE(C144:C148)</f>
        <v>13.36</v>
      </c>
      <c r="U112" s="74">
        <f>STDEV(C144:C148)</f>
        <v>2.6064106545208916</v>
      </c>
    </row>
    <row r="113" spans="1:21" x14ac:dyDescent="0.25">
      <c r="A113" s="56" t="s">
        <v>79</v>
      </c>
      <c r="B113" s="74">
        <v>9.5000000000000001E-2</v>
      </c>
      <c r="C113" s="72">
        <v>15.302</v>
      </c>
      <c r="D113" s="72">
        <v>2.0160392649999999</v>
      </c>
      <c r="E113" s="72">
        <v>35.723492768000007</v>
      </c>
    </row>
    <row r="114" spans="1:21" ht="15.75" x14ac:dyDescent="0.25">
      <c r="A114" s="56" t="s">
        <v>82</v>
      </c>
      <c r="B114" s="74">
        <v>9.1999999999999998E-2</v>
      </c>
      <c r="C114" s="72">
        <v>19.534000000000002</v>
      </c>
      <c r="D114" s="72">
        <v>2.0281245140000004</v>
      </c>
      <c r="E114" s="72">
        <v>30.194900476000001</v>
      </c>
      <c r="H114" s="76" t="s">
        <v>47</v>
      </c>
    </row>
    <row r="115" spans="1:21" ht="30" x14ac:dyDescent="0.25">
      <c r="A115" s="56" t="s">
        <v>85</v>
      </c>
      <c r="B115" s="74">
        <v>7.2999999999999995E-2</v>
      </c>
      <c r="C115" s="72">
        <v>19.812999999999999</v>
      </c>
      <c r="D115" s="72">
        <v>2.199515318</v>
      </c>
      <c r="E115" s="72">
        <v>30.034148412000004</v>
      </c>
      <c r="H115" s="73" t="s">
        <v>147</v>
      </c>
      <c r="I115" s="73" t="s">
        <v>148</v>
      </c>
      <c r="J115" s="73"/>
      <c r="K115" s="73"/>
      <c r="L115" s="73"/>
      <c r="M115" s="73"/>
      <c r="N115" s="73" t="s">
        <v>146</v>
      </c>
      <c r="O115" s="73" t="s">
        <v>149</v>
      </c>
      <c r="P115" s="73"/>
      <c r="Q115" s="73"/>
      <c r="R115" s="73"/>
      <c r="S115" s="73"/>
      <c r="T115" s="73" t="s">
        <v>150</v>
      </c>
      <c r="U115" s="73" t="s">
        <v>151</v>
      </c>
    </row>
    <row r="116" spans="1:21" x14ac:dyDescent="0.25">
      <c r="A116" s="56" t="s">
        <v>88</v>
      </c>
      <c r="B116" s="74">
        <v>7.4999999999999997E-2</v>
      </c>
      <c r="C116" s="72">
        <v>19.667999999999999</v>
      </c>
      <c r="D116" s="72">
        <v>2.1335957780000001</v>
      </c>
      <c r="E116" s="72">
        <v>29.876136440000003</v>
      </c>
      <c r="G116" s="56" t="s">
        <v>24</v>
      </c>
      <c r="H116" s="74">
        <f>AVERAGE(D104:D108)</f>
        <v>1.5847057416000001</v>
      </c>
      <c r="I116" s="74">
        <f>STDEV(D104:D108)</f>
        <v>4.9038850916954028E-2</v>
      </c>
      <c r="J116" s="74"/>
      <c r="K116" s="74"/>
      <c r="L116" s="74"/>
      <c r="M116" s="74"/>
      <c r="N116" s="74">
        <f>AVERAGE(D119:D123)</f>
        <v>1.7044595726</v>
      </c>
      <c r="O116" s="74">
        <f>STDEV(D119:D123)</f>
        <v>5.8200935561689822E-2</v>
      </c>
      <c r="P116" s="74"/>
      <c r="Q116" s="74"/>
      <c r="R116" s="74"/>
      <c r="S116" s="74"/>
      <c r="T116" s="74">
        <f>AVERAGE(D134:D138)</f>
        <v>0.96638045640000014</v>
      </c>
      <c r="U116" s="74">
        <f>STDEV(D134:D138)</f>
        <v>0.13815085400278634</v>
      </c>
    </row>
    <row r="117" spans="1:21" x14ac:dyDescent="0.25">
      <c r="A117" s="56" t="s">
        <v>91</v>
      </c>
      <c r="B117" s="74">
        <v>9.0999999999999998E-2</v>
      </c>
      <c r="C117" s="72">
        <v>20.318999999999999</v>
      </c>
      <c r="D117" s="72">
        <v>2.2017126359999999</v>
      </c>
      <c r="E117" s="72">
        <v>30.441508756000001</v>
      </c>
      <c r="G117" s="56" t="s">
        <v>25</v>
      </c>
      <c r="H117" s="74">
        <f>AVERAGE(D109:D113)</f>
        <v>1.9285860086</v>
      </c>
      <c r="I117" s="74">
        <f>STDEV(D109:D113)</f>
        <v>6.0369287644379328E-2</v>
      </c>
      <c r="J117" s="74"/>
      <c r="K117" s="74"/>
      <c r="L117" s="74"/>
      <c r="M117" s="74"/>
      <c r="N117" s="74">
        <f>AVERAGE(D124:D128)</f>
        <v>1.9800032498</v>
      </c>
      <c r="O117" s="74">
        <f>STDEV(D124:D128)</f>
        <v>0.12725582757916268</v>
      </c>
      <c r="P117" s="74"/>
      <c r="Q117" s="74"/>
      <c r="R117" s="74"/>
      <c r="S117" s="74"/>
      <c r="T117" s="74">
        <f>AVERAGE(D139:D143)</f>
        <v>1.1373317968000001</v>
      </c>
      <c r="U117" s="74">
        <f>STDEV(D139:D143)</f>
        <v>0.13520292457889974</v>
      </c>
    </row>
    <row r="118" spans="1:21" x14ac:dyDescent="0.25">
      <c r="A118" s="56" t="s">
        <v>94</v>
      </c>
      <c r="B118" s="74">
        <v>8.3000000000000004E-2</v>
      </c>
      <c r="C118" s="72">
        <v>19.331000000000003</v>
      </c>
      <c r="D118" s="72">
        <v>2.1522729810000003</v>
      </c>
      <c r="E118" s="72">
        <v>31.276323452000003</v>
      </c>
      <c r="G118" s="56" t="s">
        <v>26</v>
      </c>
      <c r="H118" s="74">
        <f>AVERAGE(D114:D118)</f>
        <v>2.1430442454</v>
      </c>
      <c r="I118" s="74">
        <f>STDEV(D114:D118)</f>
        <v>7.0731799528607101E-2</v>
      </c>
      <c r="J118" s="74"/>
      <c r="K118" s="74"/>
      <c r="L118" s="74"/>
      <c r="M118" s="74"/>
      <c r="N118" s="74">
        <f>AVERAGE(D129:D133)</f>
        <v>2.2830134020000004</v>
      </c>
      <c r="O118" s="74">
        <f>STDEV(D129:D133)</f>
        <v>7.9908090672387314E-2</v>
      </c>
      <c r="P118" s="74"/>
      <c r="Q118" s="74"/>
      <c r="R118" s="74"/>
      <c r="S118" s="74"/>
      <c r="T118" s="74">
        <f>AVERAGE(D144:D148)</f>
        <v>1.599647504</v>
      </c>
      <c r="U118" s="74">
        <f>STDEV(D144:D148)</f>
        <v>0.14169932890315784</v>
      </c>
    </row>
    <row r="119" spans="1:21" x14ac:dyDescent="0.25">
      <c r="A119" s="56" t="s">
        <v>96</v>
      </c>
      <c r="B119" s="74">
        <v>6.8000000000000005E-2</v>
      </c>
      <c r="C119" s="72">
        <v>15.757</v>
      </c>
      <c r="D119" s="72">
        <v>1.7468678100000001</v>
      </c>
      <c r="E119" s="72">
        <v>66.809836508000004</v>
      </c>
    </row>
    <row r="120" spans="1:21" ht="15.75" x14ac:dyDescent="0.25">
      <c r="A120" s="56" t="s">
        <v>98</v>
      </c>
      <c r="B120" s="74">
        <v>7.8E-2</v>
      </c>
      <c r="C120" s="72">
        <v>14.902000000000001</v>
      </c>
      <c r="D120" s="72">
        <v>1.7380785380000001</v>
      </c>
      <c r="E120" s="72">
        <v>62.035682880000003</v>
      </c>
      <c r="H120" s="76" t="s">
        <v>48</v>
      </c>
    </row>
    <row r="121" spans="1:21" ht="30" x14ac:dyDescent="0.25">
      <c r="A121" s="56" t="s">
        <v>100</v>
      </c>
      <c r="B121" s="74">
        <v>6.0999999999999999E-2</v>
      </c>
      <c r="C121" s="72">
        <v>14.898</v>
      </c>
      <c r="D121" s="72">
        <v>1.6073381170000001</v>
      </c>
      <c r="E121" s="72">
        <v>63.445003532000001</v>
      </c>
      <c r="H121" s="73" t="s">
        <v>147</v>
      </c>
      <c r="I121" s="73" t="s">
        <v>148</v>
      </c>
      <c r="J121" s="73"/>
      <c r="K121" s="73"/>
      <c r="L121" s="73"/>
      <c r="M121" s="73"/>
      <c r="N121" s="73" t="s">
        <v>146</v>
      </c>
      <c r="O121" s="73" t="s">
        <v>149</v>
      </c>
      <c r="P121" s="73"/>
      <c r="Q121" s="73"/>
      <c r="R121" s="73"/>
      <c r="S121" s="73"/>
      <c r="T121" s="73" t="s">
        <v>150</v>
      </c>
      <c r="U121" s="73" t="s">
        <v>151</v>
      </c>
    </row>
    <row r="122" spans="1:21" x14ac:dyDescent="0.25">
      <c r="A122" s="56" t="s">
        <v>102</v>
      </c>
      <c r="B122" s="74">
        <v>6.6000000000000003E-2</v>
      </c>
      <c r="C122" s="72">
        <v>14.722999999999999</v>
      </c>
      <c r="D122" s="72">
        <v>1.6930335190000001</v>
      </c>
      <c r="E122" s="72">
        <v>67.591676092</v>
      </c>
      <c r="G122" s="56" t="s">
        <v>24</v>
      </c>
      <c r="H122" s="74">
        <f>AVERAGE(E104:E108)</f>
        <v>34.100627612800004</v>
      </c>
      <c r="I122" s="74">
        <f>STDEV(E104:E108)</f>
        <v>0.70668832555980055</v>
      </c>
      <c r="J122" s="74"/>
      <c r="K122" s="74"/>
      <c r="L122" s="74"/>
      <c r="M122" s="74"/>
      <c r="N122" s="74">
        <f>AVERAGE(E119:E123)</f>
        <v>64.750383360800001</v>
      </c>
      <c r="O122" s="74">
        <f>STDEV(E119:E123)</f>
        <v>2.3539051962560764</v>
      </c>
      <c r="P122" s="74"/>
      <c r="Q122" s="74"/>
      <c r="R122" s="74"/>
      <c r="S122" s="74"/>
      <c r="T122" s="74">
        <f>AVERAGE(E134:E138)</f>
        <v>87.717651832000001</v>
      </c>
      <c r="U122" s="74">
        <f>STDEV(E134:E138)</f>
        <v>6.0313249501834854</v>
      </c>
    </row>
    <row r="123" spans="1:21" x14ac:dyDescent="0.25">
      <c r="A123" s="56" t="s">
        <v>104</v>
      </c>
      <c r="B123" s="74">
        <v>7.5999999999999998E-2</v>
      </c>
      <c r="C123" s="72">
        <v>15.161</v>
      </c>
      <c r="D123" s="72">
        <v>1.7369798789999999</v>
      </c>
      <c r="E123" s="72">
        <v>63.869717792000003</v>
      </c>
      <c r="G123" s="56" t="s">
        <v>25</v>
      </c>
      <c r="H123" s="74">
        <f>AVERAGE(E109:E113)</f>
        <v>33.61946745760001</v>
      </c>
      <c r="I123" s="74">
        <f>STDEV(E109:E113)</f>
        <v>2.423648298958248</v>
      </c>
      <c r="J123" s="74"/>
      <c r="K123" s="74"/>
      <c r="L123" s="74"/>
      <c r="M123" s="74"/>
      <c r="N123" s="74">
        <f>AVERAGE(E124:E128)</f>
        <v>69.931897332800006</v>
      </c>
      <c r="O123" s="74">
        <f>STDEV(E124:E128)</f>
        <v>6.0946590166625132</v>
      </c>
      <c r="P123" s="74"/>
      <c r="Q123" s="74"/>
      <c r="R123" s="74"/>
      <c r="S123" s="74"/>
      <c r="T123" s="74">
        <f>AVERAGE(E139:E143)</f>
        <v>100.42912129280003</v>
      </c>
      <c r="U123" s="74">
        <f>STDEV(E139:E143)</f>
        <v>11.795939842957811</v>
      </c>
    </row>
    <row r="124" spans="1:21" x14ac:dyDescent="0.25">
      <c r="A124" s="56" t="s">
        <v>106</v>
      </c>
      <c r="B124" s="74">
        <v>8.1000000000000003E-2</v>
      </c>
      <c r="C124" s="72">
        <v>16.734999999999999</v>
      </c>
      <c r="D124" s="72">
        <v>1.957810338</v>
      </c>
      <c r="E124" s="72">
        <v>65.42334995600001</v>
      </c>
      <c r="G124" s="56" t="s">
        <v>26</v>
      </c>
      <c r="H124" s="74">
        <f>AVERAGE(E114:E118)</f>
        <v>30.364603507200002</v>
      </c>
      <c r="I124" s="74">
        <f>STDEV(E114:E118)</f>
        <v>0.55085103238538624</v>
      </c>
      <c r="J124" s="74"/>
      <c r="K124" s="74"/>
      <c r="L124" s="74"/>
      <c r="M124" s="74"/>
      <c r="N124" s="74">
        <f>AVERAGE(E129:E133)</f>
        <v>62.311701480800004</v>
      </c>
      <c r="O124" s="74">
        <f>STDEV(E129:E133)</f>
        <v>3.1842393005393319</v>
      </c>
      <c r="P124" s="74"/>
      <c r="Q124" s="74"/>
      <c r="R124" s="74"/>
      <c r="S124" s="74"/>
      <c r="T124" s="74">
        <f>AVERAGE(E144:E148)</f>
        <v>87.825246111200016</v>
      </c>
      <c r="U124" s="74">
        <f>STDEV(E144:E148)</f>
        <v>4.8446689500883631</v>
      </c>
    </row>
    <row r="125" spans="1:21" x14ac:dyDescent="0.25">
      <c r="A125" s="56" t="s">
        <v>108</v>
      </c>
      <c r="B125" s="74">
        <v>5.3999999999999999E-2</v>
      </c>
      <c r="C125" s="72">
        <v>15.004999999999999</v>
      </c>
      <c r="D125" s="72">
        <v>1.808392714</v>
      </c>
      <c r="E125" s="72">
        <v>80.578798808000002</v>
      </c>
    </row>
    <row r="126" spans="1:21" x14ac:dyDescent="0.25">
      <c r="A126" s="56" t="s">
        <v>110</v>
      </c>
      <c r="B126" s="74">
        <v>6.6000000000000003E-2</v>
      </c>
      <c r="C126" s="72">
        <v>15.564</v>
      </c>
      <c r="D126" s="72">
        <v>1.985276813</v>
      </c>
      <c r="E126" s="72">
        <v>68.772655744000005</v>
      </c>
    </row>
    <row r="127" spans="1:21" x14ac:dyDescent="0.25">
      <c r="A127" s="56" t="s">
        <v>112</v>
      </c>
      <c r="B127" s="74">
        <v>6.6000000000000003E-2</v>
      </c>
      <c r="C127" s="72">
        <v>15.616999999999999</v>
      </c>
      <c r="D127" s="72">
        <v>1.9819808360000002</v>
      </c>
      <c r="E127" s="72">
        <v>68.202716608000003</v>
      </c>
    </row>
    <row r="128" spans="1:21" x14ac:dyDescent="0.25">
      <c r="A128" s="56" t="s">
        <v>114</v>
      </c>
      <c r="B128" s="74">
        <v>6.0999999999999999E-2</v>
      </c>
      <c r="C128" s="72">
        <v>15.339</v>
      </c>
      <c r="D128" s="72">
        <v>2.1665555480000003</v>
      </c>
      <c r="E128" s="72">
        <v>66.681965548000008</v>
      </c>
    </row>
    <row r="129" spans="1:5" x14ac:dyDescent="0.25">
      <c r="A129" s="56" t="s">
        <v>116</v>
      </c>
      <c r="B129" s="74">
        <v>7.4999999999999997E-2</v>
      </c>
      <c r="C129" s="72">
        <v>21.737000000000002</v>
      </c>
      <c r="D129" s="72">
        <v>2.3456369649999997</v>
      </c>
      <c r="E129" s="72">
        <v>63.688871720000009</v>
      </c>
    </row>
    <row r="130" spans="1:5" x14ac:dyDescent="0.25">
      <c r="A130" s="56" t="s">
        <v>118</v>
      </c>
      <c r="B130" s="74">
        <v>6.2E-2</v>
      </c>
      <c r="C130" s="72">
        <v>19.942</v>
      </c>
      <c r="D130" s="72">
        <v>2.280816084</v>
      </c>
      <c r="E130" s="72">
        <v>59.470043404000009</v>
      </c>
    </row>
    <row r="131" spans="1:5" x14ac:dyDescent="0.25">
      <c r="A131" s="56" t="s">
        <v>120</v>
      </c>
      <c r="B131" s="74">
        <v>6.2E-2</v>
      </c>
      <c r="C131" s="72">
        <v>19.481999999999999</v>
      </c>
      <c r="D131" s="72">
        <v>2.1830354330000001</v>
      </c>
      <c r="E131" s="72">
        <v>58.894624084</v>
      </c>
    </row>
    <row r="132" spans="1:5" x14ac:dyDescent="0.25">
      <c r="A132" s="56" t="s">
        <v>122</v>
      </c>
      <c r="B132" s="74">
        <v>7.9000000000000001E-2</v>
      </c>
      <c r="C132" s="72">
        <v>19.881999999999998</v>
      </c>
      <c r="D132" s="72">
        <v>2.376399417</v>
      </c>
      <c r="E132" s="72">
        <v>62.882371307999996</v>
      </c>
    </row>
    <row r="133" spans="1:5" x14ac:dyDescent="0.25">
      <c r="A133" s="56" t="s">
        <v>124</v>
      </c>
      <c r="B133" s="74">
        <v>7.0000000000000007E-2</v>
      </c>
      <c r="C133" s="72">
        <v>19.530999999999999</v>
      </c>
      <c r="D133" s="72">
        <v>2.2291791110000001</v>
      </c>
      <c r="E133" s="72">
        <v>66.622596888000004</v>
      </c>
    </row>
    <row r="134" spans="1:5" x14ac:dyDescent="0.25">
      <c r="A134" s="56" t="s">
        <v>126</v>
      </c>
      <c r="B134" s="74">
        <v>0.06</v>
      </c>
      <c r="C134" s="72">
        <v>6.0960000000000001</v>
      </c>
      <c r="D134" s="72">
        <v>0.99868103100000005</v>
      </c>
      <c r="E134" s="72">
        <v>85.831555172000009</v>
      </c>
    </row>
    <row r="135" spans="1:5" x14ac:dyDescent="0.25">
      <c r="A135" s="56" t="s">
        <v>127</v>
      </c>
      <c r="B135" s="74">
        <v>0.05</v>
      </c>
      <c r="C135" s="72">
        <v>7.3120000000000003</v>
      </c>
      <c r="D135" s="72">
        <v>1.1931436740000001</v>
      </c>
      <c r="E135" s="72">
        <v>83.215680676000005</v>
      </c>
    </row>
    <row r="136" spans="1:5" x14ac:dyDescent="0.25">
      <c r="A136" s="56" t="s">
        <v>128</v>
      </c>
      <c r="B136" s="74">
        <v>5.0999999999999997E-2</v>
      </c>
      <c r="C136" s="72">
        <v>4.7320000000000002</v>
      </c>
      <c r="D136" s="72">
        <v>0.87123658700000006</v>
      </c>
      <c r="E136" s="72">
        <v>87.425375352000003</v>
      </c>
    </row>
    <row r="137" spans="1:5" x14ac:dyDescent="0.25">
      <c r="A137" s="56" t="s">
        <v>129</v>
      </c>
      <c r="B137" s="74">
        <v>4.2000000000000003E-2</v>
      </c>
      <c r="C137" s="72">
        <v>0.86</v>
      </c>
      <c r="D137" s="72">
        <v>0.85805267900000004</v>
      </c>
      <c r="E137" s="72">
        <v>98.103513876000008</v>
      </c>
    </row>
    <row r="138" spans="1:5" x14ac:dyDescent="0.25">
      <c r="A138" s="56" t="s">
        <v>130</v>
      </c>
      <c r="B138" s="74">
        <v>5.2999999999999999E-2</v>
      </c>
      <c r="C138" s="72">
        <v>4.673</v>
      </c>
      <c r="D138" s="72">
        <v>0.91078831100000002</v>
      </c>
      <c r="E138" s="72">
        <v>84.012134083999996</v>
      </c>
    </row>
    <row r="139" spans="1:5" x14ac:dyDescent="0.25">
      <c r="A139" s="56" t="s">
        <v>131</v>
      </c>
      <c r="B139" s="74">
        <v>9.8000000000000004E-2</v>
      </c>
      <c r="C139" s="72">
        <v>8.657</v>
      </c>
      <c r="D139" s="72">
        <v>1.0272461650000002</v>
      </c>
      <c r="E139" s="72">
        <v>91.103492180000018</v>
      </c>
    </row>
    <row r="140" spans="1:5" x14ac:dyDescent="0.25">
      <c r="A140" s="56" t="s">
        <v>132</v>
      </c>
      <c r="B140" s="74">
        <v>0.09</v>
      </c>
      <c r="C140" s="72">
        <v>6.867</v>
      </c>
      <c r="D140" s="72">
        <v>1.2513726010000001</v>
      </c>
      <c r="E140" s="72">
        <v>120.31104617200002</v>
      </c>
    </row>
    <row r="141" spans="1:5" x14ac:dyDescent="0.25">
      <c r="A141" s="56" t="s">
        <v>133</v>
      </c>
      <c r="B141" s="74">
        <v>8.1000000000000003E-2</v>
      </c>
      <c r="C141" s="72">
        <v>7.1829999999999998</v>
      </c>
      <c r="D141" s="72">
        <v>1.240386011</v>
      </c>
      <c r="E141" s="72">
        <v>100.70477454800002</v>
      </c>
    </row>
    <row r="142" spans="1:5" x14ac:dyDescent="0.25">
      <c r="A142" s="56" t="s">
        <v>134</v>
      </c>
      <c r="B142" s="74">
        <v>8.1000000000000003E-2</v>
      </c>
      <c r="C142" s="72">
        <v>7.55</v>
      </c>
      <c r="D142" s="72">
        <v>1.209623559</v>
      </c>
      <c r="E142" s="72">
        <v>97.803930484000006</v>
      </c>
    </row>
    <row r="143" spans="1:5" x14ac:dyDescent="0.25">
      <c r="A143" s="56" t="s">
        <v>135</v>
      </c>
      <c r="B143" s="74">
        <v>7.8E-2</v>
      </c>
      <c r="C143" s="72">
        <v>2.7680000000000002</v>
      </c>
      <c r="D143" s="72">
        <v>0.95803064800000004</v>
      </c>
      <c r="E143" s="72">
        <v>92.222363080000008</v>
      </c>
    </row>
    <row r="144" spans="1:5" x14ac:dyDescent="0.25">
      <c r="A144" s="56" t="s">
        <v>136</v>
      </c>
      <c r="B144" s="74">
        <v>0.09</v>
      </c>
      <c r="C144" s="72">
        <v>17.542999999999999</v>
      </c>
      <c r="D144" s="72">
        <v>1.8479444380000001</v>
      </c>
      <c r="E144" s="72">
        <v>86.111957920000009</v>
      </c>
    </row>
    <row r="145" spans="1:5" x14ac:dyDescent="0.25">
      <c r="A145" s="56" t="s">
        <v>137</v>
      </c>
      <c r="B145" s="74">
        <v>9.1999999999999998E-2</v>
      </c>
      <c r="C145" s="72">
        <v>12.375999999999999</v>
      </c>
      <c r="D145" s="72">
        <v>1.522741374</v>
      </c>
      <c r="E145" s="72">
        <v>86.007834424000009</v>
      </c>
    </row>
    <row r="146" spans="1:5" x14ac:dyDescent="0.25">
      <c r="A146" s="56" t="s">
        <v>138</v>
      </c>
      <c r="B146" s="74">
        <v>0.109</v>
      </c>
      <c r="C146" s="72">
        <v>13.964</v>
      </c>
      <c r="D146" s="72">
        <v>1.5150507610000001</v>
      </c>
      <c r="E146" s="72">
        <v>82.724290844000009</v>
      </c>
    </row>
    <row r="147" spans="1:5" x14ac:dyDescent="0.25">
      <c r="A147" s="56" t="s">
        <v>139</v>
      </c>
      <c r="B147" s="74">
        <v>9.7000000000000003E-2</v>
      </c>
      <c r="C147" s="72">
        <v>12.204000000000001</v>
      </c>
      <c r="D147" s="72">
        <v>1.586463596</v>
      </c>
      <c r="E147" s="72">
        <v>88.650196476000005</v>
      </c>
    </row>
    <row r="148" spans="1:5" x14ac:dyDescent="0.25">
      <c r="A148" s="56" t="s">
        <v>140</v>
      </c>
      <c r="B148" s="74">
        <v>0.10299999999999999</v>
      </c>
      <c r="C148" s="72">
        <v>10.713000000000001</v>
      </c>
      <c r="D148" s="72">
        <v>1.526037351</v>
      </c>
      <c r="E148" s="72">
        <v>95.631950892000006</v>
      </c>
    </row>
  </sheetData>
  <pageMargins left="0.7" right="0.7" top="0.75" bottom="0.75" header="0.3" footer="0.3"/>
  <pageSetup paperSize="9" orientation="portrait" r:id="rId1"/>
  <ignoredErrors>
    <ignoredError sqref="H4:I6 T4:U6 H10:I12 T10:U12 H16:I18 T16:U18 H22:I24 T22:U24 H60:I62 T54:U56 T66:U68 T72:U74 T60:U62 T104:U106 T110:U112 T116:U118 T122:U124 H122:I124 H116:I118 H110:I112 H104:I106 H72:I74 H66:I68 H54:I56 N122:O124 N116:O118 N110:O112 N104:O106 N60:O62 N72:O74 N66:O68 N54:O56 N22:O24 N16:O18 N10:O12 N4:O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 - oxygen level</vt:lpstr>
      <vt:lpstr>Experiment - nutrients</vt:lpstr>
      <vt:lpstr>Sheet1</vt:lpstr>
    </vt:vector>
  </TitlesOfParts>
  <Manager/>
  <Company>University of Aberdeen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Bourgeois, Solveig</dc:creator>
  <cp:keywords/>
  <dc:description/>
  <cp:lastModifiedBy>GEORGIOS KAZANIDIS</cp:lastModifiedBy>
  <cp:revision/>
  <dcterms:created xsi:type="dcterms:W3CDTF">2016-04-08T14:57:48Z</dcterms:created>
  <dcterms:modified xsi:type="dcterms:W3CDTF">2016-06-30T10:24:02Z</dcterms:modified>
  <cp:category/>
  <cp:contentStatus/>
</cp:coreProperties>
</file>