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onza\Google Drive\Investigación - Trabajo\Comercial Inal\Mejora continua\Informe Línea empanado\"/>
    </mc:Choice>
  </mc:AlternateContent>
  <xr:revisionPtr revIDLastSave="0" documentId="13_ncr:1_{E514C0A0-A46A-4594-BADC-B4A4F95AE63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definedNames>
    <definedName name="_xlnm._FilterDatabase" localSheetId="1" hidden="1">Hoja2!$A$1:$D$137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7" i="2" l="1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68" i="2"/>
  <c r="C67" i="2"/>
  <c r="C59" i="2"/>
  <c r="B9" i="2"/>
  <c r="D2" i="2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2" i="2" l="1"/>
  <c r="B2" i="2"/>
  <c r="C2" i="2" l="1"/>
  <c r="B3" i="2"/>
  <c r="D3" i="2"/>
  <c r="E3" i="2" l="1"/>
  <c r="C3" i="2"/>
  <c r="B4" i="2" l="1"/>
  <c r="D4" i="2"/>
  <c r="E4" i="2" l="1"/>
  <c r="C4" i="2"/>
  <c r="D5" i="2"/>
  <c r="E5" i="2" s="1"/>
  <c r="B5" i="2"/>
  <c r="C5" i="2" s="1"/>
  <c r="B6" i="2" l="1"/>
  <c r="D6" i="2"/>
  <c r="E6" i="2" l="1"/>
  <c r="C6" i="2"/>
  <c r="B7" i="2" l="1"/>
  <c r="D7" i="2"/>
  <c r="E7" i="2" l="1"/>
  <c r="C7" i="2"/>
  <c r="D8" i="2"/>
  <c r="B8" i="2"/>
  <c r="C9" i="2" s="1"/>
  <c r="E8" i="2" l="1"/>
  <c r="C8" i="2"/>
  <c r="D9" i="2"/>
  <c r="E9" i="2" s="1"/>
  <c r="D10" i="2" l="1"/>
  <c r="B10" i="2"/>
  <c r="C10" i="2" l="1"/>
  <c r="E10" i="2"/>
  <c r="B11" i="2"/>
  <c r="D11" i="2"/>
  <c r="E11" i="2" l="1"/>
  <c r="C11" i="2"/>
  <c r="D12" i="2" l="1"/>
  <c r="B12" i="2"/>
  <c r="C12" i="2" l="1"/>
  <c r="E12" i="2"/>
  <c r="B13" i="2"/>
  <c r="D13" i="2"/>
  <c r="C13" i="2" l="1"/>
  <c r="E13" i="2"/>
  <c r="D14" i="2"/>
  <c r="B14" i="2"/>
  <c r="E14" i="2" l="1"/>
  <c r="C14" i="2"/>
  <c r="B15" i="2"/>
  <c r="D15" i="2"/>
  <c r="E15" i="2" l="1"/>
  <c r="C15" i="2"/>
  <c r="D16" i="2"/>
  <c r="B16" i="2"/>
  <c r="E16" i="2" l="1"/>
  <c r="C16" i="2"/>
  <c r="B17" i="2" l="1"/>
  <c r="D17" i="2"/>
  <c r="E17" i="2" l="1"/>
  <c r="C17" i="2"/>
  <c r="D18" i="2"/>
  <c r="B18" i="2"/>
  <c r="E18" i="2" l="1"/>
  <c r="C18" i="2"/>
  <c r="B19" i="2"/>
  <c r="D19" i="2"/>
  <c r="C19" i="2" l="1"/>
  <c r="E19" i="2"/>
  <c r="D20" i="2"/>
  <c r="B20" i="2"/>
  <c r="E20" i="2" l="1"/>
  <c r="C20" i="2"/>
  <c r="B21" i="2"/>
  <c r="D21" i="2"/>
  <c r="C21" i="2" l="1"/>
  <c r="E21" i="2"/>
  <c r="B22" i="2" l="1"/>
  <c r="D22" i="2"/>
  <c r="C22" i="2" l="1"/>
  <c r="E22" i="2"/>
  <c r="D23" i="2"/>
  <c r="B23" i="2"/>
  <c r="C23" i="2" l="1"/>
  <c r="E23" i="2"/>
  <c r="B24" i="2"/>
  <c r="D24" i="2"/>
  <c r="E24" i="2" l="1"/>
  <c r="C24" i="2"/>
  <c r="D25" i="2"/>
  <c r="B25" i="2"/>
  <c r="C25" i="2" l="1"/>
  <c r="E25" i="2"/>
  <c r="B26" i="2" l="1"/>
  <c r="D26" i="2"/>
  <c r="E26" i="2" l="1"/>
  <c r="C26" i="2"/>
  <c r="D27" i="2"/>
  <c r="B27" i="2"/>
  <c r="C27" i="2" l="1"/>
  <c r="E27" i="2"/>
  <c r="B28" i="2"/>
  <c r="D28" i="2"/>
  <c r="E28" i="2" l="1"/>
  <c r="C28" i="2"/>
  <c r="D29" i="2"/>
  <c r="B29" i="2"/>
  <c r="C29" i="2" l="1"/>
  <c r="E29" i="2"/>
  <c r="B30" i="2"/>
  <c r="D30" i="2"/>
  <c r="E30" i="2" l="1"/>
  <c r="C30" i="2"/>
  <c r="D31" i="2" l="1"/>
  <c r="B31" i="2"/>
  <c r="E31" i="2" l="1"/>
  <c r="C31" i="2"/>
  <c r="B32" i="2"/>
  <c r="D32" i="2"/>
  <c r="C32" i="2" l="1"/>
  <c r="E32" i="2"/>
  <c r="D33" i="2"/>
  <c r="B33" i="2"/>
  <c r="C33" i="2" l="1"/>
  <c r="E33" i="2"/>
  <c r="B34" i="2"/>
  <c r="D34" i="2"/>
  <c r="E34" i="2" l="1"/>
  <c r="C34" i="2"/>
  <c r="D35" i="2"/>
  <c r="B35" i="2"/>
  <c r="C35" i="2" l="1"/>
  <c r="E35" i="2"/>
  <c r="B36" i="2" l="1"/>
  <c r="D36" i="2"/>
  <c r="E36" i="2" l="1"/>
  <c r="C36" i="2"/>
  <c r="D37" i="2"/>
  <c r="B37" i="2"/>
  <c r="E37" i="2" l="1"/>
  <c r="C37" i="2"/>
  <c r="B38" i="2"/>
  <c r="D38" i="2"/>
  <c r="C38" i="2" l="1"/>
  <c r="E38" i="2"/>
  <c r="D39" i="2"/>
  <c r="B39" i="2"/>
  <c r="E39" i="2" l="1"/>
  <c r="C39" i="2"/>
  <c r="B40" i="2"/>
  <c r="D40" i="2"/>
  <c r="E40" i="2" l="1"/>
  <c r="C40" i="2"/>
  <c r="D41" i="2" l="1"/>
  <c r="B41" i="2"/>
  <c r="C41" i="2" l="1"/>
  <c r="E41" i="2"/>
  <c r="B42" i="2"/>
  <c r="D42" i="2"/>
  <c r="C42" i="2" l="1"/>
  <c r="E42" i="2"/>
  <c r="D43" i="2"/>
  <c r="B43" i="2"/>
  <c r="C43" i="2" l="1"/>
  <c r="E43" i="2"/>
  <c r="B44" i="2"/>
  <c r="D44" i="2"/>
  <c r="C44" i="2" l="1"/>
  <c r="E44" i="2"/>
  <c r="D45" i="2"/>
  <c r="B45" i="2"/>
  <c r="E45" i="2" l="1"/>
  <c r="C45" i="2"/>
  <c r="B46" i="2" l="1"/>
  <c r="D46" i="2"/>
  <c r="E46" i="2" l="1"/>
  <c r="C46" i="2"/>
  <c r="D47" i="2"/>
  <c r="B47" i="2"/>
  <c r="C47" i="2" l="1"/>
  <c r="E47" i="2"/>
  <c r="B48" i="2"/>
  <c r="D48" i="2"/>
  <c r="C48" i="2" l="1"/>
  <c r="E48" i="2"/>
  <c r="D49" i="2"/>
  <c r="B49" i="2"/>
  <c r="E49" i="2" l="1"/>
  <c r="C49" i="2"/>
  <c r="B50" i="2"/>
  <c r="C50" i="2" s="1"/>
  <c r="D50" i="2"/>
  <c r="E50" i="2" l="1"/>
  <c r="D51" i="2" l="1"/>
  <c r="B51" i="2"/>
  <c r="C51" i="2" l="1"/>
  <c r="E51" i="2"/>
  <c r="B52" i="2"/>
  <c r="C52" i="2" s="1"/>
  <c r="D52" i="2"/>
  <c r="E52" i="2" s="1"/>
  <c r="D53" i="2" l="1"/>
  <c r="E53" i="2" s="1"/>
  <c r="B53" i="2"/>
  <c r="C53" i="2" l="1"/>
  <c r="B54" i="2"/>
  <c r="C54" i="2" s="1"/>
  <c r="D54" i="2"/>
  <c r="E54" i="2" s="1"/>
  <c r="D55" i="2" l="1"/>
  <c r="E55" i="2" s="1"/>
  <c r="B55" i="2"/>
  <c r="C55" i="2" s="1"/>
  <c r="D56" i="2" l="1"/>
  <c r="E56" i="2" s="1"/>
  <c r="B56" i="2"/>
  <c r="C56" i="2" s="1"/>
  <c r="B57" i="2" l="1"/>
  <c r="C57" i="2" s="1"/>
  <c r="D57" i="2"/>
  <c r="E57" i="2" s="1"/>
  <c r="D58" i="2" l="1"/>
  <c r="E58" i="2" s="1"/>
  <c r="B58" i="2"/>
  <c r="C58" i="2" s="1"/>
  <c r="B59" i="2" l="1"/>
  <c r="D60" i="2" l="1"/>
  <c r="B60" i="2"/>
  <c r="C60" i="2" l="1"/>
  <c r="B61" i="2"/>
  <c r="D61" i="2"/>
  <c r="C61" i="2" l="1"/>
  <c r="D62" i="2"/>
  <c r="B62" i="2"/>
  <c r="C62" i="2" l="1"/>
  <c r="B63" i="2"/>
  <c r="C63" i="2" s="1"/>
  <c r="D63" i="2"/>
  <c r="D64" i="2" l="1"/>
  <c r="B64" i="2"/>
  <c r="C64" i="2" s="1"/>
  <c r="B65" i="2" l="1"/>
  <c r="D65" i="2"/>
  <c r="C65" i="2" l="1"/>
  <c r="D66" i="2"/>
  <c r="B66" i="2"/>
  <c r="C66" i="2" l="1"/>
  <c r="B67" i="2"/>
  <c r="D67" i="2"/>
  <c r="B68" i="2" l="1"/>
  <c r="D68" i="2"/>
  <c r="D69" i="2" l="1"/>
  <c r="B69" i="2"/>
  <c r="B70" i="2" l="1"/>
  <c r="D70" i="2"/>
  <c r="B71" i="2" l="1"/>
  <c r="D71" i="2"/>
  <c r="B72" i="2" l="1"/>
  <c r="D72" i="2"/>
  <c r="D73" i="2" l="1"/>
  <c r="B73" i="2"/>
  <c r="B74" i="2" l="1"/>
  <c r="D74" i="2"/>
  <c r="D75" i="2" l="1"/>
  <c r="B75" i="2"/>
  <c r="D76" i="2" l="1"/>
  <c r="B76" i="2"/>
  <c r="D77" i="2" l="1"/>
  <c r="B77" i="2"/>
  <c r="D78" i="2" l="1"/>
  <c r="B78" i="2"/>
  <c r="D79" i="2" l="1"/>
  <c r="B79" i="2"/>
  <c r="D80" i="2" l="1"/>
  <c r="B80" i="2"/>
  <c r="D81" i="2" l="1"/>
  <c r="B81" i="2"/>
  <c r="D82" i="2" l="1"/>
  <c r="B82" i="2"/>
  <c r="D83" i="2" l="1"/>
  <c r="B83" i="2"/>
  <c r="D84" i="2" l="1"/>
  <c r="B84" i="2"/>
  <c r="D85" i="2" l="1"/>
  <c r="B85" i="2"/>
  <c r="D86" i="2" l="1"/>
  <c r="B86" i="2"/>
  <c r="D87" i="2" l="1"/>
  <c r="B87" i="2"/>
  <c r="D88" i="2" l="1"/>
  <c r="B88" i="2"/>
  <c r="D89" i="2" l="1"/>
  <c r="B89" i="2"/>
  <c r="D90" i="2" l="1"/>
  <c r="B90" i="2"/>
  <c r="D91" i="2" l="1"/>
  <c r="B91" i="2"/>
  <c r="D92" i="2" l="1"/>
  <c r="B92" i="2"/>
  <c r="D93" i="2" l="1"/>
  <c r="B93" i="2"/>
  <c r="D94" i="2" l="1"/>
  <c r="B94" i="2"/>
  <c r="D95" i="2" l="1"/>
  <c r="B95" i="2"/>
  <c r="D96" i="2" l="1"/>
  <c r="B96" i="2"/>
  <c r="D97" i="2" l="1"/>
  <c r="B97" i="2"/>
  <c r="D98" i="2" l="1"/>
  <c r="B98" i="2"/>
  <c r="D99" i="2" l="1"/>
  <c r="B99" i="2"/>
  <c r="D100" i="2" l="1"/>
  <c r="B100" i="2"/>
  <c r="D101" i="2" l="1"/>
  <c r="B101" i="2"/>
  <c r="D102" i="2" l="1"/>
  <c r="B102" i="2"/>
  <c r="D103" i="2" l="1"/>
  <c r="B103" i="2"/>
  <c r="D104" i="2" l="1"/>
  <c r="B104" i="2"/>
  <c r="D105" i="2" l="1"/>
  <c r="B105" i="2"/>
  <c r="D106" i="2" l="1"/>
  <c r="B106" i="2"/>
  <c r="D107" i="2" l="1"/>
  <c r="B107" i="2"/>
  <c r="D108" i="2" l="1"/>
  <c r="B108" i="2"/>
  <c r="D109" i="2" l="1"/>
  <c r="B109" i="2"/>
  <c r="D110" i="2" l="1"/>
  <c r="B110" i="2"/>
  <c r="D111" i="2" l="1"/>
  <c r="B111" i="2"/>
  <c r="D112" i="2" l="1"/>
  <c r="B112" i="2"/>
  <c r="D113" i="2" l="1"/>
  <c r="B113" i="2"/>
  <c r="B114" i="2" l="1"/>
  <c r="D114" i="2"/>
  <c r="B115" i="2" l="1"/>
  <c r="D115" i="2"/>
  <c r="B116" i="2" l="1"/>
  <c r="D116" i="2"/>
  <c r="D117" i="2" l="1"/>
  <c r="B117" i="2"/>
  <c r="B118" i="2" l="1"/>
  <c r="D118" i="2"/>
  <c r="B119" i="2" l="1"/>
  <c r="D119" i="2"/>
  <c r="D120" i="2" l="1"/>
  <c r="B120" i="2"/>
  <c r="B121" i="2" l="1"/>
  <c r="D121" i="2"/>
  <c r="D122" i="2" l="1"/>
  <c r="B122" i="2"/>
  <c r="B123" i="2" l="1"/>
  <c r="D123" i="2"/>
  <c r="B124" i="2" l="1"/>
  <c r="D124" i="2"/>
  <c r="B125" i="2" l="1"/>
  <c r="D125" i="2"/>
  <c r="B126" i="2" l="1"/>
  <c r="D126" i="2"/>
  <c r="B127" i="2" l="1"/>
  <c r="D127" i="2"/>
  <c r="D128" i="2" l="1"/>
  <c r="B128" i="2"/>
  <c r="D129" i="2" l="1"/>
  <c r="B129" i="2"/>
  <c r="D130" i="2" l="1"/>
  <c r="B130" i="2"/>
  <c r="B131" i="2" l="1"/>
  <c r="D131" i="2"/>
  <c r="D132" i="2" l="1"/>
  <c r="B132" i="2"/>
  <c r="B133" i="2" l="1"/>
  <c r="D133" i="2"/>
  <c r="B134" i="2" l="1"/>
  <c r="D134" i="2"/>
  <c r="D135" i="2" l="1"/>
  <c r="B135" i="2"/>
  <c r="D136" i="2" l="1"/>
  <c r="B136" i="2"/>
  <c r="B137" i="2" l="1"/>
  <c r="D137" i="2"/>
</calcChain>
</file>

<file path=xl/sharedStrings.xml><?xml version="1.0" encoding="utf-8"?>
<sst xmlns="http://schemas.openxmlformats.org/spreadsheetml/2006/main" count="8" uniqueCount="5">
  <si>
    <t>Date</t>
  </si>
  <si>
    <t>Production</t>
  </si>
  <si>
    <t>Stops (Minutes)</t>
  </si>
  <si>
    <t>Production Avg</t>
  </si>
  <si>
    <t>Stops Avg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</si>
</sst>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/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6748964021271E-2"/>
          <c:y val="3.6297439951265005E-2"/>
          <c:w val="0.89338277364255725"/>
          <c:h val="0.79094492996190569"/>
        </c:manualLayout>
      </c:layout>
      <c:lineChart>
        <c:grouping val="standard"/>
        <c:varyColors val="0"/>
        <c:ser>
          <c:idx val="0"/>
          <c:order val="0"/>
          <c:tx>
            <c:strRef>
              <c:f>Hoja2!$C$1</c:f>
              <c:strCache>
                <c:ptCount val="1"/>
                <c:pt idx="0">
                  <c:v>Production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Hoja2!$A$2:$A$137</c:f>
              <c:numCache>
                <c:formatCode>dd/mm/yy;@</c:formatCode>
                <c:ptCount val="136"/>
                <c:pt idx="0">
                  <c:v>42614</c:v>
                </c:pt>
                <c:pt idx="1">
                  <c:v>42615</c:v>
                </c:pt>
                <c:pt idx="2">
                  <c:v>42618</c:v>
                </c:pt>
                <c:pt idx="3">
                  <c:v>42619</c:v>
                </c:pt>
                <c:pt idx="4">
                  <c:v>42620</c:v>
                </c:pt>
                <c:pt idx="5">
                  <c:v>42632</c:v>
                </c:pt>
                <c:pt idx="6">
                  <c:v>42633</c:v>
                </c:pt>
                <c:pt idx="7">
                  <c:v>42634</c:v>
                </c:pt>
                <c:pt idx="8">
                  <c:v>42635</c:v>
                </c:pt>
                <c:pt idx="9">
                  <c:v>42636</c:v>
                </c:pt>
                <c:pt idx="10">
                  <c:v>42639</c:v>
                </c:pt>
                <c:pt idx="11">
                  <c:v>42640</c:v>
                </c:pt>
                <c:pt idx="12">
                  <c:v>42641</c:v>
                </c:pt>
                <c:pt idx="13">
                  <c:v>42642</c:v>
                </c:pt>
                <c:pt idx="14">
                  <c:v>42643</c:v>
                </c:pt>
                <c:pt idx="15">
                  <c:v>42646</c:v>
                </c:pt>
                <c:pt idx="16">
                  <c:v>42647</c:v>
                </c:pt>
                <c:pt idx="17">
                  <c:v>42648</c:v>
                </c:pt>
                <c:pt idx="18">
                  <c:v>42649</c:v>
                </c:pt>
                <c:pt idx="19">
                  <c:v>42650</c:v>
                </c:pt>
                <c:pt idx="20">
                  <c:v>42654</c:v>
                </c:pt>
                <c:pt idx="21">
                  <c:v>42655</c:v>
                </c:pt>
                <c:pt idx="22">
                  <c:v>42656</c:v>
                </c:pt>
                <c:pt idx="23">
                  <c:v>42657</c:v>
                </c:pt>
                <c:pt idx="24">
                  <c:v>42660</c:v>
                </c:pt>
                <c:pt idx="25">
                  <c:v>42661</c:v>
                </c:pt>
                <c:pt idx="26">
                  <c:v>42662</c:v>
                </c:pt>
                <c:pt idx="27">
                  <c:v>42663</c:v>
                </c:pt>
                <c:pt idx="28">
                  <c:v>42664</c:v>
                </c:pt>
                <c:pt idx="29">
                  <c:v>42667</c:v>
                </c:pt>
                <c:pt idx="30">
                  <c:v>42668</c:v>
                </c:pt>
                <c:pt idx="31">
                  <c:v>42669</c:v>
                </c:pt>
                <c:pt idx="32">
                  <c:v>42670</c:v>
                </c:pt>
                <c:pt idx="33">
                  <c:v>42671</c:v>
                </c:pt>
                <c:pt idx="34">
                  <c:v>42674</c:v>
                </c:pt>
                <c:pt idx="35">
                  <c:v>42675</c:v>
                </c:pt>
                <c:pt idx="36">
                  <c:v>42676</c:v>
                </c:pt>
                <c:pt idx="37">
                  <c:v>42677</c:v>
                </c:pt>
                <c:pt idx="38">
                  <c:v>42678</c:v>
                </c:pt>
                <c:pt idx="39">
                  <c:v>42681</c:v>
                </c:pt>
                <c:pt idx="40">
                  <c:v>42682</c:v>
                </c:pt>
                <c:pt idx="41">
                  <c:v>42683</c:v>
                </c:pt>
                <c:pt idx="42">
                  <c:v>42684</c:v>
                </c:pt>
                <c:pt idx="43">
                  <c:v>42685</c:v>
                </c:pt>
                <c:pt idx="44">
                  <c:v>42688</c:v>
                </c:pt>
                <c:pt idx="45">
                  <c:v>42689</c:v>
                </c:pt>
                <c:pt idx="46">
                  <c:v>42690</c:v>
                </c:pt>
                <c:pt idx="47">
                  <c:v>42691</c:v>
                </c:pt>
                <c:pt idx="48">
                  <c:v>42692</c:v>
                </c:pt>
                <c:pt idx="49">
                  <c:v>42695</c:v>
                </c:pt>
                <c:pt idx="50">
                  <c:v>42696</c:v>
                </c:pt>
                <c:pt idx="51">
                  <c:v>42697</c:v>
                </c:pt>
                <c:pt idx="52">
                  <c:v>42698</c:v>
                </c:pt>
                <c:pt idx="53">
                  <c:v>42699</c:v>
                </c:pt>
                <c:pt idx="54">
                  <c:v>42703</c:v>
                </c:pt>
                <c:pt idx="55">
                  <c:v>42704</c:v>
                </c:pt>
                <c:pt idx="56">
                  <c:v>42705</c:v>
                </c:pt>
                <c:pt idx="57">
                  <c:v>42748</c:v>
                </c:pt>
                <c:pt idx="58">
                  <c:v>42751</c:v>
                </c:pt>
                <c:pt idx="59">
                  <c:v>42752</c:v>
                </c:pt>
                <c:pt idx="60">
                  <c:v>42753</c:v>
                </c:pt>
                <c:pt idx="61">
                  <c:v>42754</c:v>
                </c:pt>
                <c:pt idx="62">
                  <c:v>42755</c:v>
                </c:pt>
                <c:pt idx="63">
                  <c:v>42758</c:v>
                </c:pt>
                <c:pt idx="64">
                  <c:v>42759</c:v>
                </c:pt>
                <c:pt idx="65">
                  <c:v>42760</c:v>
                </c:pt>
                <c:pt idx="66">
                  <c:v>42766</c:v>
                </c:pt>
                <c:pt idx="67">
                  <c:v>42767</c:v>
                </c:pt>
                <c:pt idx="68">
                  <c:v>42768</c:v>
                </c:pt>
                <c:pt idx="69">
                  <c:v>42772</c:v>
                </c:pt>
                <c:pt idx="70">
                  <c:v>42774</c:v>
                </c:pt>
                <c:pt idx="71">
                  <c:v>42775</c:v>
                </c:pt>
                <c:pt idx="72">
                  <c:v>42776</c:v>
                </c:pt>
                <c:pt idx="73">
                  <c:v>42779</c:v>
                </c:pt>
                <c:pt idx="74">
                  <c:v>42780</c:v>
                </c:pt>
                <c:pt idx="75">
                  <c:v>42781</c:v>
                </c:pt>
                <c:pt idx="76">
                  <c:v>42782</c:v>
                </c:pt>
                <c:pt idx="77">
                  <c:v>42783</c:v>
                </c:pt>
                <c:pt idx="78">
                  <c:v>42786</c:v>
                </c:pt>
                <c:pt idx="79">
                  <c:v>42787</c:v>
                </c:pt>
                <c:pt idx="80">
                  <c:v>42788</c:v>
                </c:pt>
                <c:pt idx="81">
                  <c:v>42789</c:v>
                </c:pt>
                <c:pt idx="82">
                  <c:v>42790</c:v>
                </c:pt>
                <c:pt idx="83">
                  <c:v>42794</c:v>
                </c:pt>
                <c:pt idx="84">
                  <c:v>42795</c:v>
                </c:pt>
                <c:pt idx="85">
                  <c:v>42796</c:v>
                </c:pt>
                <c:pt idx="86">
                  <c:v>42797</c:v>
                </c:pt>
                <c:pt idx="87">
                  <c:v>42800</c:v>
                </c:pt>
                <c:pt idx="88">
                  <c:v>42801</c:v>
                </c:pt>
                <c:pt idx="89">
                  <c:v>42802</c:v>
                </c:pt>
                <c:pt idx="90">
                  <c:v>42803</c:v>
                </c:pt>
                <c:pt idx="91">
                  <c:v>42804</c:v>
                </c:pt>
                <c:pt idx="92">
                  <c:v>42807</c:v>
                </c:pt>
                <c:pt idx="93">
                  <c:v>42808</c:v>
                </c:pt>
                <c:pt idx="94">
                  <c:v>42809</c:v>
                </c:pt>
                <c:pt idx="95">
                  <c:v>42814</c:v>
                </c:pt>
                <c:pt idx="96">
                  <c:v>42815</c:v>
                </c:pt>
                <c:pt idx="97">
                  <c:v>42816</c:v>
                </c:pt>
                <c:pt idx="98">
                  <c:v>42817</c:v>
                </c:pt>
                <c:pt idx="99">
                  <c:v>42821</c:v>
                </c:pt>
                <c:pt idx="100">
                  <c:v>42822</c:v>
                </c:pt>
                <c:pt idx="101">
                  <c:v>42823</c:v>
                </c:pt>
                <c:pt idx="102">
                  <c:v>42824</c:v>
                </c:pt>
                <c:pt idx="103">
                  <c:v>42825</c:v>
                </c:pt>
                <c:pt idx="104">
                  <c:v>42828</c:v>
                </c:pt>
                <c:pt idx="105">
                  <c:v>42829</c:v>
                </c:pt>
                <c:pt idx="106">
                  <c:v>42830</c:v>
                </c:pt>
                <c:pt idx="107">
                  <c:v>42831</c:v>
                </c:pt>
                <c:pt idx="108">
                  <c:v>42832</c:v>
                </c:pt>
                <c:pt idx="109">
                  <c:v>42835</c:v>
                </c:pt>
                <c:pt idx="110">
                  <c:v>42836</c:v>
                </c:pt>
                <c:pt idx="111">
                  <c:v>42837</c:v>
                </c:pt>
                <c:pt idx="112">
                  <c:v>42842</c:v>
                </c:pt>
                <c:pt idx="113">
                  <c:v>42843</c:v>
                </c:pt>
                <c:pt idx="114">
                  <c:v>42844</c:v>
                </c:pt>
                <c:pt idx="115">
                  <c:v>42849</c:v>
                </c:pt>
                <c:pt idx="116">
                  <c:v>42850</c:v>
                </c:pt>
                <c:pt idx="117">
                  <c:v>42851</c:v>
                </c:pt>
                <c:pt idx="118">
                  <c:v>42852</c:v>
                </c:pt>
                <c:pt idx="119">
                  <c:v>42853</c:v>
                </c:pt>
                <c:pt idx="120">
                  <c:v>42857</c:v>
                </c:pt>
                <c:pt idx="121">
                  <c:v>42858</c:v>
                </c:pt>
                <c:pt idx="122">
                  <c:v>42859</c:v>
                </c:pt>
                <c:pt idx="123">
                  <c:v>42860</c:v>
                </c:pt>
                <c:pt idx="124">
                  <c:v>42863</c:v>
                </c:pt>
                <c:pt idx="125">
                  <c:v>42864</c:v>
                </c:pt>
                <c:pt idx="126">
                  <c:v>42865</c:v>
                </c:pt>
                <c:pt idx="127">
                  <c:v>42866</c:v>
                </c:pt>
                <c:pt idx="128">
                  <c:v>42871</c:v>
                </c:pt>
                <c:pt idx="129">
                  <c:v>42872</c:v>
                </c:pt>
                <c:pt idx="130">
                  <c:v>42873</c:v>
                </c:pt>
                <c:pt idx="131">
                  <c:v>42874</c:v>
                </c:pt>
                <c:pt idx="132">
                  <c:v>42877</c:v>
                </c:pt>
                <c:pt idx="133">
                  <c:v>42884</c:v>
                </c:pt>
                <c:pt idx="134">
                  <c:v>42885</c:v>
                </c:pt>
                <c:pt idx="135">
                  <c:v>42886</c:v>
                </c:pt>
              </c:numCache>
            </c:numRef>
          </c:cat>
          <c:val>
            <c:numRef>
              <c:f>Hoja2!$C$2:$C$137</c:f>
              <c:numCache>
                <c:formatCode>#,##0</c:formatCode>
                <c:ptCount val="136"/>
                <c:pt idx="0">
                  <c:v>7285</c:v>
                </c:pt>
                <c:pt idx="1">
                  <c:v>5895</c:v>
                </c:pt>
                <c:pt idx="2">
                  <c:v>5338.333333333333</c:v>
                </c:pt>
                <c:pt idx="3">
                  <c:v>5643.75</c:v>
                </c:pt>
                <c:pt idx="4">
                  <c:v>5839</c:v>
                </c:pt>
                <c:pt idx="5">
                  <c:v>6185.333333333333</c:v>
                </c:pt>
                <c:pt idx="6">
                  <c:v>5998.2857142857147</c:v>
                </c:pt>
                <c:pt idx="7">
                  <c:v>5920.375</c:v>
                </c:pt>
                <c:pt idx="8">
                  <c:v>5950.333333333333</c:v>
                </c:pt>
                <c:pt idx="9">
                  <c:v>5459.8</c:v>
                </c:pt>
                <c:pt idx="10">
                  <c:v>5092.3</c:v>
                </c:pt>
                <c:pt idx="11">
                  <c:v>5372.5</c:v>
                </c:pt>
                <c:pt idx="12">
                  <c:v>5729.2</c:v>
                </c:pt>
                <c:pt idx="13">
                  <c:v>5787.7</c:v>
                </c:pt>
                <c:pt idx="14">
                  <c:v>5778.2</c:v>
                </c:pt>
                <c:pt idx="15">
                  <c:v>5495.8</c:v>
                </c:pt>
                <c:pt idx="16">
                  <c:v>5608.1</c:v>
                </c:pt>
                <c:pt idx="17">
                  <c:v>5725.7</c:v>
                </c:pt>
                <c:pt idx="18">
                  <c:v>5613.2</c:v>
                </c:pt>
                <c:pt idx="19">
                  <c:v>5858.2</c:v>
                </c:pt>
                <c:pt idx="20">
                  <c:v>5914.8</c:v>
                </c:pt>
                <c:pt idx="21">
                  <c:v>5837.2</c:v>
                </c:pt>
                <c:pt idx="22">
                  <c:v>5903.1</c:v>
                </c:pt>
                <c:pt idx="23">
                  <c:v>5788.2</c:v>
                </c:pt>
                <c:pt idx="24">
                  <c:v>5669.2</c:v>
                </c:pt>
                <c:pt idx="25">
                  <c:v>5838.5</c:v>
                </c:pt>
                <c:pt idx="26">
                  <c:v>5604.1</c:v>
                </c:pt>
                <c:pt idx="27">
                  <c:v>5695.5</c:v>
                </c:pt>
                <c:pt idx="28">
                  <c:v>5580</c:v>
                </c:pt>
                <c:pt idx="29">
                  <c:v>5706.5</c:v>
                </c:pt>
                <c:pt idx="30">
                  <c:v>5929.4</c:v>
                </c:pt>
                <c:pt idx="31">
                  <c:v>6117.3</c:v>
                </c:pt>
                <c:pt idx="32">
                  <c:v>5804.2</c:v>
                </c:pt>
                <c:pt idx="33">
                  <c:v>5296.6</c:v>
                </c:pt>
                <c:pt idx="34">
                  <c:v>4795.6000000000004</c:v>
                </c:pt>
                <c:pt idx="35">
                  <c:v>4578</c:v>
                </c:pt>
                <c:pt idx="36">
                  <c:v>4974.5</c:v>
                </c:pt>
                <c:pt idx="37">
                  <c:v>4991.6000000000004</c:v>
                </c:pt>
                <c:pt idx="38">
                  <c:v>5454.1</c:v>
                </c:pt>
                <c:pt idx="39">
                  <c:v>5504.6</c:v>
                </c:pt>
                <c:pt idx="40">
                  <c:v>5574.9</c:v>
                </c:pt>
                <c:pt idx="41">
                  <c:v>5344.9</c:v>
                </c:pt>
                <c:pt idx="42">
                  <c:v>5495.5</c:v>
                </c:pt>
                <c:pt idx="43">
                  <c:v>5692.5</c:v>
                </c:pt>
                <c:pt idx="44">
                  <c:v>6183.8</c:v>
                </c:pt>
                <c:pt idx="45">
                  <c:v>6396.9</c:v>
                </c:pt>
                <c:pt idx="46">
                  <c:v>6427.3</c:v>
                </c:pt>
                <c:pt idx="47">
                  <c:v>6439.3</c:v>
                </c:pt>
                <c:pt idx="48">
                  <c:v>6215.8</c:v>
                </c:pt>
                <c:pt idx="49">
                  <c:v>6201.3</c:v>
                </c:pt>
                <c:pt idx="50">
                  <c:v>6233.8</c:v>
                </c:pt>
                <c:pt idx="51">
                  <c:v>6455.1</c:v>
                </c:pt>
                <c:pt idx="52">
                  <c:v>6426.3</c:v>
                </c:pt>
                <c:pt idx="53">
                  <c:v>6791.2</c:v>
                </c:pt>
                <c:pt idx="54">
                  <c:v>6972.6</c:v>
                </c:pt>
                <c:pt idx="55">
                  <c:v>6964.7</c:v>
                </c:pt>
                <c:pt idx="56">
                  <c:v>6806.3</c:v>
                </c:pt>
                <c:pt idx="57">
                  <c:v>8735</c:v>
                </c:pt>
                <c:pt idx="58">
                  <c:v>10904</c:v>
                </c:pt>
                <c:pt idx="59">
                  <c:v>12094</c:v>
                </c:pt>
                <c:pt idx="60">
                  <c:v>11413</c:v>
                </c:pt>
                <c:pt idx="61">
                  <c:v>10854.8</c:v>
                </c:pt>
                <c:pt idx="62">
                  <c:v>11031.166666666666</c:v>
                </c:pt>
                <c:pt idx="63">
                  <c:v>10371</c:v>
                </c:pt>
                <c:pt idx="64">
                  <c:v>9704.625</c:v>
                </c:pt>
                <c:pt idx="65">
                  <c:v>9909.1111111111113</c:v>
                </c:pt>
                <c:pt idx="66">
                  <c:v>10016.700000000001</c:v>
                </c:pt>
                <c:pt idx="67">
                  <c:v>10044.5</c:v>
                </c:pt>
                <c:pt idx="68">
                  <c:v>9805.2999999999993</c:v>
                </c:pt>
                <c:pt idx="69">
                  <c:v>9270.4</c:v>
                </c:pt>
                <c:pt idx="70">
                  <c:v>9265.6</c:v>
                </c:pt>
                <c:pt idx="71">
                  <c:v>9416.9</c:v>
                </c:pt>
                <c:pt idx="72">
                  <c:v>8857.4</c:v>
                </c:pt>
                <c:pt idx="73">
                  <c:v>9249.7000000000007</c:v>
                </c:pt>
                <c:pt idx="74">
                  <c:v>9987.5</c:v>
                </c:pt>
                <c:pt idx="75">
                  <c:v>9917.2999999999993</c:v>
                </c:pt>
                <c:pt idx="76">
                  <c:v>9865.4</c:v>
                </c:pt>
                <c:pt idx="77">
                  <c:v>10186.6</c:v>
                </c:pt>
                <c:pt idx="78">
                  <c:v>9849.2999999999993</c:v>
                </c:pt>
                <c:pt idx="79">
                  <c:v>10026.816958525345</c:v>
                </c:pt>
                <c:pt idx="80">
                  <c:v>9859.8169585253454</c:v>
                </c:pt>
                <c:pt idx="81">
                  <c:v>10030.516958525346</c:v>
                </c:pt>
                <c:pt idx="82">
                  <c:v>10677.816958525345</c:v>
                </c:pt>
                <c:pt idx="83">
                  <c:v>9853.3169585253454</c:v>
                </c:pt>
                <c:pt idx="84">
                  <c:v>9983.9169585253458</c:v>
                </c:pt>
                <c:pt idx="85">
                  <c:v>10572.516958525346</c:v>
                </c:pt>
                <c:pt idx="86">
                  <c:v>10013.416958525346</c:v>
                </c:pt>
                <c:pt idx="87">
                  <c:v>9768.4169585253458</c:v>
                </c:pt>
                <c:pt idx="88">
                  <c:v>9996.6169585253465</c:v>
                </c:pt>
                <c:pt idx="89">
                  <c:v>10340.299999999999</c:v>
                </c:pt>
                <c:pt idx="90">
                  <c:v>11077.1</c:v>
                </c:pt>
                <c:pt idx="91">
                  <c:v>11313.05</c:v>
                </c:pt>
                <c:pt idx="92">
                  <c:v>11350.15</c:v>
                </c:pt>
                <c:pt idx="93">
                  <c:v>12626.55</c:v>
                </c:pt>
                <c:pt idx="94">
                  <c:v>12585.507142857143</c:v>
                </c:pt>
                <c:pt idx="95">
                  <c:v>11647.007142857143</c:v>
                </c:pt>
                <c:pt idx="96">
                  <c:v>12691.007142857143</c:v>
                </c:pt>
                <c:pt idx="97">
                  <c:v>12949.507142857143</c:v>
                </c:pt>
                <c:pt idx="98">
                  <c:v>13697.007142857143</c:v>
                </c:pt>
                <c:pt idx="99">
                  <c:v>12686.307142857142</c:v>
                </c:pt>
                <c:pt idx="100">
                  <c:v>12344.557142857142</c:v>
                </c:pt>
                <c:pt idx="101">
                  <c:v>11465.407142857142</c:v>
                </c:pt>
                <c:pt idx="102">
                  <c:v>11081.207142857142</c:v>
                </c:pt>
                <c:pt idx="103">
                  <c:v>10121.721428571427</c:v>
                </c:pt>
                <c:pt idx="104">
                  <c:v>9903.3642857142859</c:v>
                </c:pt>
                <c:pt idx="105">
                  <c:v>10355.464285714286</c:v>
                </c:pt>
                <c:pt idx="106">
                  <c:v>10208.464285714286</c:v>
                </c:pt>
                <c:pt idx="107">
                  <c:v>10021.064285714285</c:v>
                </c:pt>
                <c:pt idx="108">
                  <c:v>9079.8403593339171</c:v>
                </c:pt>
                <c:pt idx="109">
                  <c:v>9350.5403593339179</c:v>
                </c:pt>
                <c:pt idx="110">
                  <c:v>9805.2903593339179</c:v>
                </c:pt>
                <c:pt idx="111">
                  <c:v>10062.060394177122</c:v>
                </c:pt>
                <c:pt idx="112">
                  <c:v>9695.2603941771231</c:v>
                </c:pt>
                <c:pt idx="113">
                  <c:v>10311.246108462838</c:v>
                </c:pt>
                <c:pt idx="114">
                  <c:v>9660.3461084628379</c:v>
                </c:pt>
                <c:pt idx="115">
                  <c:v>9491.7461084628358</c:v>
                </c:pt>
                <c:pt idx="116">
                  <c:v>9544.7461084628358</c:v>
                </c:pt>
                <c:pt idx="117">
                  <c:v>9676.1461084628372</c:v>
                </c:pt>
                <c:pt idx="118">
                  <c:v>10267.370034843207</c:v>
                </c:pt>
                <c:pt idx="119">
                  <c:v>10282.593111766282</c:v>
                </c:pt>
                <c:pt idx="120">
                  <c:v>9998.0931117662822</c:v>
                </c:pt>
                <c:pt idx="121">
                  <c:v>10565.323076923076</c:v>
                </c:pt>
                <c:pt idx="122">
                  <c:v>11228.123076923077</c:v>
                </c:pt>
                <c:pt idx="123">
                  <c:v>10533.03961827646</c:v>
                </c:pt>
                <c:pt idx="124">
                  <c:v>10856.939618276459</c:v>
                </c:pt>
                <c:pt idx="125">
                  <c:v>11172.13961827646</c:v>
                </c:pt>
                <c:pt idx="126">
                  <c:v>10828.13961827646</c:v>
                </c:pt>
                <c:pt idx="127">
                  <c:v>10220.71104684789</c:v>
                </c:pt>
                <c:pt idx="128">
                  <c:v>10394.227175880147</c:v>
                </c:pt>
                <c:pt idx="129">
                  <c:v>11084.304098957069</c:v>
                </c:pt>
                <c:pt idx="130">
                  <c:v>11226.304098957069</c:v>
                </c:pt>
                <c:pt idx="131">
                  <c:v>10571.527952168079</c:v>
                </c:pt>
                <c:pt idx="132">
                  <c:v>10172.967952168077</c:v>
                </c:pt>
                <c:pt idx="133">
                  <c:v>10772.651410814695</c:v>
                </c:pt>
                <c:pt idx="134">
                  <c:v>11290.151410814695</c:v>
                </c:pt>
                <c:pt idx="135">
                  <c:v>11372.092647928097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8-45AD-A147-ED18AC48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367520"/>
        <c:axId val="765366560"/>
      </c:lineChart>
      <c:lineChart>
        <c:grouping val="standard"/>
        <c:varyColors val="0"/>
        <c:ser>
          <c:idx val="1"/>
          <c:order val="1"/>
          <c:tx>
            <c:strRef>
              <c:f>Hoja2!$E$1</c:f>
              <c:strCache>
                <c:ptCount val="1"/>
                <c:pt idx="0">
                  <c:v>Stops Avg (Minutes)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Hoja2!$A$2:$A$137</c:f>
              <c:numCache>
                <c:formatCode>dd/mm/yy;@</c:formatCode>
                <c:ptCount val="136"/>
                <c:pt idx="0">
                  <c:v>42614</c:v>
                </c:pt>
                <c:pt idx="1">
                  <c:v>42615</c:v>
                </c:pt>
                <c:pt idx="2">
                  <c:v>42618</c:v>
                </c:pt>
                <c:pt idx="3">
                  <c:v>42619</c:v>
                </c:pt>
                <c:pt idx="4">
                  <c:v>42620</c:v>
                </c:pt>
                <c:pt idx="5">
                  <c:v>42632</c:v>
                </c:pt>
                <c:pt idx="6">
                  <c:v>42633</c:v>
                </c:pt>
                <c:pt idx="7">
                  <c:v>42634</c:v>
                </c:pt>
                <c:pt idx="8">
                  <c:v>42635</c:v>
                </c:pt>
                <c:pt idx="9">
                  <c:v>42636</c:v>
                </c:pt>
                <c:pt idx="10">
                  <c:v>42639</c:v>
                </c:pt>
                <c:pt idx="11">
                  <c:v>42640</c:v>
                </c:pt>
                <c:pt idx="12">
                  <c:v>42641</c:v>
                </c:pt>
                <c:pt idx="13">
                  <c:v>42642</c:v>
                </c:pt>
                <c:pt idx="14">
                  <c:v>42643</c:v>
                </c:pt>
                <c:pt idx="15">
                  <c:v>42646</c:v>
                </c:pt>
                <c:pt idx="16">
                  <c:v>42647</c:v>
                </c:pt>
                <c:pt idx="17">
                  <c:v>42648</c:v>
                </c:pt>
                <c:pt idx="18">
                  <c:v>42649</c:v>
                </c:pt>
                <c:pt idx="19">
                  <c:v>42650</c:v>
                </c:pt>
                <c:pt idx="20">
                  <c:v>42654</c:v>
                </c:pt>
                <c:pt idx="21">
                  <c:v>42655</c:v>
                </c:pt>
                <c:pt idx="22">
                  <c:v>42656</c:v>
                </c:pt>
                <c:pt idx="23">
                  <c:v>42657</c:v>
                </c:pt>
                <c:pt idx="24">
                  <c:v>42660</c:v>
                </c:pt>
                <c:pt idx="25">
                  <c:v>42661</c:v>
                </c:pt>
                <c:pt idx="26">
                  <c:v>42662</c:v>
                </c:pt>
                <c:pt idx="27">
                  <c:v>42663</c:v>
                </c:pt>
                <c:pt idx="28">
                  <c:v>42664</c:v>
                </c:pt>
                <c:pt idx="29">
                  <c:v>42667</c:v>
                </c:pt>
                <c:pt idx="30">
                  <c:v>42668</c:v>
                </c:pt>
                <c:pt idx="31">
                  <c:v>42669</c:v>
                </c:pt>
                <c:pt idx="32">
                  <c:v>42670</c:v>
                </c:pt>
                <c:pt idx="33">
                  <c:v>42671</c:v>
                </c:pt>
                <c:pt idx="34">
                  <c:v>42674</c:v>
                </c:pt>
                <c:pt idx="35">
                  <c:v>42675</c:v>
                </c:pt>
                <c:pt idx="36">
                  <c:v>42676</c:v>
                </c:pt>
                <c:pt idx="37">
                  <c:v>42677</c:v>
                </c:pt>
                <c:pt idx="38">
                  <c:v>42678</c:v>
                </c:pt>
                <c:pt idx="39">
                  <c:v>42681</c:v>
                </c:pt>
                <c:pt idx="40">
                  <c:v>42682</c:v>
                </c:pt>
                <c:pt idx="41">
                  <c:v>42683</c:v>
                </c:pt>
                <c:pt idx="42">
                  <c:v>42684</c:v>
                </c:pt>
                <c:pt idx="43">
                  <c:v>42685</c:v>
                </c:pt>
                <c:pt idx="44">
                  <c:v>42688</c:v>
                </c:pt>
                <c:pt idx="45">
                  <c:v>42689</c:v>
                </c:pt>
                <c:pt idx="46">
                  <c:v>42690</c:v>
                </c:pt>
                <c:pt idx="47">
                  <c:v>42691</c:v>
                </c:pt>
                <c:pt idx="48">
                  <c:v>42692</c:v>
                </c:pt>
                <c:pt idx="49">
                  <c:v>42695</c:v>
                </c:pt>
                <c:pt idx="50">
                  <c:v>42696</c:v>
                </c:pt>
                <c:pt idx="51">
                  <c:v>42697</c:v>
                </c:pt>
                <c:pt idx="52">
                  <c:v>42698</c:v>
                </c:pt>
                <c:pt idx="53">
                  <c:v>42699</c:v>
                </c:pt>
                <c:pt idx="54">
                  <c:v>42703</c:v>
                </c:pt>
                <c:pt idx="55">
                  <c:v>42704</c:v>
                </c:pt>
                <c:pt idx="56">
                  <c:v>42705</c:v>
                </c:pt>
                <c:pt idx="57">
                  <c:v>42748</c:v>
                </c:pt>
                <c:pt idx="58">
                  <c:v>42751</c:v>
                </c:pt>
                <c:pt idx="59">
                  <c:v>42752</c:v>
                </c:pt>
                <c:pt idx="60">
                  <c:v>42753</c:v>
                </c:pt>
                <c:pt idx="61">
                  <c:v>42754</c:v>
                </c:pt>
                <c:pt idx="62">
                  <c:v>42755</c:v>
                </c:pt>
                <c:pt idx="63">
                  <c:v>42758</c:v>
                </c:pt>
                <c:pt idx="64">
                  <c:v>42759</c:v>
                </c:pt>
                <c:pt idx="65">
                  <c:v>42760</c:v>
                </c:pt>
                <c:pt idx="66">
                  <c:v>42766</c:v>
                </c:pt>
                <c:pt idx="67">
                  <c:v>42767</c:v>
                </c:pt>
                <c:pt idx="68">
                  <c:v>42768</c:v>
                </c:pt>
                <c:pt idx="69">
                  <c:v>42772</c:v>
                </c:pt>
                <c:pt idx="70">
                  <c:v>42774</c:v>
                </c:pt>
                <c:pt idx="71">
                  <c:v>42775</c:v>
                </c:pt>
                <c:pt idx="72">
                  <c:v>42776</c:v>
                </c:pt>
                <c:pt idx="73">
                  <c:v>42779</c:v>
                </c:pt>
                <c:pt idx="74">
                  <c:v>42780</c:v>
                </c:pt>
                <c:pt idx="75">
                  <c:v>42781</c:v>
                </c:pt>
                <c:pt idx="76">
                  <c:v>42782</c:v>
                </c:pt>
                <c:pt idx="77">
                  <c:v>42783</c:v>
                </c:pt>
                <c:pt idx="78">
                  <c:v>42786</c:v>
                </c:pt>
                <c:pt idx="79">
                  <c:v>42787</c:v>
                </c:pt>
                <c:pt idx="80">
                  <c:v>42788</c:v>
                </c:pt>
                <c:pt idx="81">
                  <c:v>42789</c:v>
                </c:pt>
                <c:pt idx="82">
                  <c:v>42790</c:v>
                </c:pt>
                <c:pt idx="83">
                  <c:v>42794</c:v>
                </c:pt>
                <c:pt idx="84">
                  <c:v>42795</c:v>
                </c:pt>
                <c:pt idx="85">
                  <c:v>42796</c:v>
                </c:pt>
                <c:pt idx="86">
                  <c:v>42797</c:v>
                </c:pt>
                <c:pt idx="87">
                  <c:v>42800</c:v>
                </c:pt>
                <c:pt idx="88">
                  <c:v>42801</c:v>
                </c:pt>
                <c:pt idx="89">
                  <c:v>42802</c:v>
                </c:pt>
                <c:pt idx="90">
                  <c:v>42803</c:v>
                </c:pt>
                <c:pt idx="91">
                  <c:v>42804</c:v>
                </c:pt>
                <c:pt idx="92">
                  <c:v>42807</c:v>
                </c:pt>
                <c:pt idx="93">
                  <c:v>42808</c:v>
                </c:pt>
                <c:pt idx="94">
                  <c:v>42809</c:v>
                </c:pt>
                <c:pt idx="95">
                  <c:v>42814</c:v>
                </c:pt>
                <c:pt idx="96">
                  <c:v>42815</c:v>
                </c:pt>
                <c:pt idx="97">
                  <c:v>42816</c:v>
                </c:pt>
                <c:pt idx="98">
                  <c:v>42817</c:v>
                </c:pt>
                <c:pt idx="99">
                  <c:v>42821</c:v>
                </c:pt>
                <c:pt idx="100">
                  <c:v>42822</c:v>
                </c:pt>
                <c:pt idx="101">
                  <c:v>42823</c:v>
                </c:pt>
                <c:pt idx="102">
                  <c:v>42824</c:v>
                </c:pt>
                <c:pt idx="103">
                  <c:v>42825</c:v>
                </c:pt>
                <c:pt idx="104">
                  <c:v>42828</c:v>
                </c:pt>
                <c:pt idx="105">
                  <c:v>42829</c:v>
                </c:pt>
                <c:pt idx="106">
                  <c:v>42830</c:v>
                </c:pt>
                <c:pt idx="107">
                  <c:v>42831</c:v>
                </c:pt>
                <c:pt idx="108">
                  <c:v>42832</c:v>
                </c:pt>
                <c:pt idx="109">
                  <c:v>42835</c:v>
                </c:pt>
                <c:pt idx="110">
                  <c:v>42836</c:v>
                </c:pt>
                <c:pt idx="111">
                  <c:v>42837</c:v>
                </c:pt>
                <c:pt idx="112">
                  <c:v>42842</c:v>
                </c:pt>
                <c:pt idx="113">
                  <c:v>42843</c:v>
                </c:pt>
                <c:pt idx="114">
                  <c:v>42844</c:v>
                </c:pt>
                <c:pt idx="115">
                  <c:v>42849</c:v>
                </c:pt>
                <c:pt idx="116">
                  <c:v>42850</c:v>
                </c:pt>
                <c:pt idx="117">
                  <c:v>42851</c:v>
                </c:pt>
                <c:pt idx="118">
                  <c:v>42852</c:v>
                </c:pt>
                <c:pt idx="119">
                  <c:v>42853</c:v>
                </c:pt>
                <c:pt idx="120">
                  <c:v>42857</c:v>
                </c:pt>
                <c:pt idx="121">
                  <c:v>42858</c:v>
                </c:pt>
                <c:pt idx="122">
                  <c:v>42859</c:v>
                </c:pt>
                <c:pt idx="123">
                  <c:v>42860</c:v>
                </c:pt>
                <c:pt idx="124">
                  <c:v>42863</c:v>
                </c:pt>
                <c:pt idx="125">
                  <c:v>42864</c:v>
                </c:pt>
                <c:pt idx="126">
                  <c:v>42865</c:v>
                </c:pt>
                <c:pt idx="127">
                  <c:v>42866</c:v>
                </c:pt>
                <c:pt idx="128">
                  <c:v>42871</c:v>
                </c:pt>
                <c:pt idx="129">
                  <c:v>42872</c:v>
                </c:pt>
                <c:pt idx="130">
                  <c:v>42873</c:v>
                </c:pt>
                <c:pt idx="131">
                  <c:v>42874</c:v>
                </c:pt>
                <c:pt idx="132">
                  <c:v>42877</c:v>
                </c:pt>
                <c:pt idx="133">
                  <c:v>42884</c:v>
                </c:pt>
                <c:pt idx="134">
                  <c:v>42885</c:v>
                </c:pt>
                <c:pt idx="135">
                  <c:v>42886</c:v>
                </c:pt>
              </c:numCache>
            </c:numRef>
          </c:cat>
          <c:val>
            <c:numRef>
              <c:f>Hoja2!$E$2:$E$137</c:f>
              <c:numCache>
                <c:formatCode>#,##0</c:formatCode>
                <c:ptCount val="136"/>
                <c:pt idx="0">
                  <c:v>235</c:v>
                </c:pt>
                <c:pt idx="1">
                  <c:v>142.5</c:v>
                </c:pt>
                <c:pt idx="2">
                  <c:v>260</c:v>
                </c:pt>
                <c:pt idx="3">
                  <c:v>233.75</c:v>
                </c:pt>
                <c:pt idx="4">
                  <c:v>270</c:v>
                </c:pt>
                <c:pt idx="5">
                  <c:v>359.16666666666669</c:v>
                </c:pt>
                <c:pt idx="6">
                  <c:v>352.85714285714283</c:v>
                </c:pt>
                <c:pt idx="7">
                  <c:v>356.875</c:v>
                </c:pt>
                <c:pt idx="8">
                  <c:v>354.44444444444446</c:v>
                </c:pt>
                <c:pt idx="9">
                  <c:v>325</c:v>
                </c:pt>
                <c:pt idx="10">
                  <c:v>368.5</c:v>
                </c:pt>
                <c:pt idx="11">
                  <c:v>375.5</c:v>
                </c:pt>
                <c:pt idx="12">
                  <c:v>352.5</c:v>
                </c:pt>
                <c:pt idx="13">
                  <c:v>360.5</c:v>
                </c:pt>
                <c:pt idx="14">
                  <c:v>360.5</c:v>
                </c:pt>
                <c:pt idx="15">
                  <c:v>319.5</c:v>
                </c:pt>
                <c:pt idx="16">
                  <c:v>317</c:v>
                </c:pt>
                <c:pt idx="17">
                  <c:v>329.5</c:v>
                </c:pt>
                <c:pt idx="18">
                  <c:v>333.5</c:v>
                </c:pt>
                <c:pt idx="19">
                  <c:v>351</c:v>
                </c:pt>
                <c:pt idx="20">
                  <c:v>327.5</c:v>
                </c:pt>
                <c:pt idx="21">
                  <c:v>338.5</c:v>
                </c:pt>
                <c:pt idx="22">
                  <c:v>317</c:v>
                </c:pt>
                <c:pt idx="23">
                  <c:v>298</c:v>
                </c:pt>
                <c:pt idx="24">
                  <c:v>292</c:v>
                </c:pt>
                <c:pt idx="25">
                  <c:v>285</c:v>
                </c:pt>
                <c:pt idx="26">
                  <c:v>298</c:v>
                </c:pt>
                <c:pt idx="27">
                  <c:v>263.5</c:v>
                </c:pt>
                <c:pt idx="28">
                  <c:v>242</c:v>
                </c:pt>
                <c:pt idx="29">
                  <c:v>249</c:v>
                </c:pt>
                <c:pt idx="30">
                  <c:v>223.5</c:v>
                </c:pt>
                <c:pt idx="31">
                  <c:v>217.5</c:v>
                </c:pt>
                <c:pt idx="32">
                  <c:v>245</c:v>
                </c:pt>
                <c:pt idx="33">
                  <c:v>243.5</c:v>
                </c:pt>
                <c:pt idx="34">
                  <c:v>233</c:v>
                </c:pt>
                <c:pt idx="35">
                  <c:v>234</c:v>
                </c:pt>
                <c:pt idx="36">
                  <c:v>202</c:v>
                </c:pt>
                <c:pt idx="37">
                  <c:v>206</c:v>
                </c:pt>
                <c:pt idx="38">
                  <c:v>202</c:v>
                </c:pt>
                <c:pt idx="39">
                  <c:v>206.5</c:v>
                </c:pt>
                <c:pt idx="40">
                  <c:v>214.5</c:v>
                </c:pt>
                <c:pt idx="41">
                  <c:v>231.5</c:v>
                </c:pt>
                <c:pt idx="42">
                  <c:v>223</c:v>
                </c:pt>
                <c:pt idx="43">
                  <c:v>235</c:v>
                </c:pt>
                <c:pt idx="44">
                  <c:v>242</c:v>
                </c:pt>
                <c:pt idx="45">
                  <c:v>243.5</c:v>
                </c:pt>
                <c:pt idx="46">
                  <c:v>261</c:v>
                </c:pt>
                <c:pt idx="47">
                  <c:v>258.5</c:v>
                </c:pt>
                <c:pt idx="48">
                  <c:v>252.5</c:v>
                </c:pt>
                <c:pt idx="49">
                  <c:v>262</c:v>
                </c:pt>
                <c:pt idx="50">
                  <c:v>258</c:v>
                </c:pt>
                <c:pt idx="51">
                  <c:v>235.5</c:v>
                </c:pt>
                <c:pt idx="52">
                  <c:v>238.5</c:v>
                </c:pt>
                <c:pt idx="53">
                  <c:v>266</c:v>
                </c:pt>
                <c:pt idx="54">
                  <c:v>261</c:v>
                </c:pt>
                <c:pt idx="55">
                  <c:v>267</c:v>
                </c:pt>
                <c:pt idx="56">
                  <c:v>283</c:v>
                </c:pt>
                <c:pt idx="57">
                  <c:v>154</c:v>
                </c:pt>
                <c:pt idx="58">
                  <c:v>150.5</c:v>
                </c:pt>
                <c:pt idx="59">
                  <c:v>127.33333333333333</c:v>
                </c:pt>
                <c:pt idx="60">
                  <c:v>170.25</c:v>
                </c:pt>
                <c:pt idx="61">
                  <c:v>183</c:v>
                </c:pt>
                <c:pt idx="62">
                  <c:v>175.83333333333334</c:v>
                </c:pt>
                <c:pt idx="63">
                  <c:v>189.71428571428572</c:v>
                </c:pt>
                <c:pt idx="64">
                  <c:v>207.5</c:v>
                </c:pt>
                <c:pt idx="65">
                  <c:v>199.66666666666666</c:v>
                </c:pt>
                <c:pt idx="66">
                  <c:v>192.7</c:v>
                </c:pt>
                <c:pt idx="67">
                  <c:v>210.6</c:v>
                </c:pt>
                <c:pt idx="68">
                  <c:v>228</c:v>
                </c:pt>
                <c:pt idx="69">
                  <c:v>257</c:v>
                </c:pt>
                <c:pt idx="70">
                  <c:v>254.3</c:v>
                </c:pt>
                <c:pt idx="71">
                  <c:v>254.2</c:v>
                </c:pt>
                <c:pt idx="72">
                  <c:v>250.7</c:v>
                </c:pt>
                <c:pt idx="73">
                  <c:v>253.1</c:v>
                </c:pt>
                <c:pt idx="74">
                  <c:v>240.6</c:v>
                </c:pt>
                <c:pt idx="75">
                  <c:v>254.5</c:v>
                </c:pt>
                <c:pt idx="76">
                  <c:v>263.8</c:v>
                </c:pt>
                <c:pt idx="77">
                  <c:v>249.3</c:v>
                </c:pt>
                <c:pt idx="78">
                  <c:v>238</c:v>
                </c:pt>
                <c:pt idx="79">
                  <c:v>218.4</c:v>
                </c:pt>
                <c:pt idx="80">
                  <c:v>222.2</c:v>
                </c:pt>
                <c:pt idx="81">
                  <c:v>217.7</c:v>
                </c:pt>
                <c:pt idx="82">
                  <c:v>226.1</c:v>
                </c:pt>
                <c:pt idx="83">
                  <c:v>230.8</c:v>
                </c:pt>
                <c:pt idx="84">
                  <c:v>220</c:v>
                </c:pt>
                <c:pt idx="85">
                  <c:v>197.4</c:v>
                </c:pt>
                <c:pt idx="86">
                  <c:v>193.9</c:v>
                </c:pt>
                <c:pt idx="87">
                  <c:v>197.9</c:v>
                </c:pt>
                <c:pt idx="88">
                  <c:v>207.3</c:v>
                </c:pt>
                <c:pt idx="89">
                  <c:v>199.4</c:v>
                </c:pt>
                <c:pt idx="90">
                  <c:v>180.6</c:v>
                </c:pt>
                <c:pt idx="91">
                  <c:v>170.4</c:v>
                </c:pt>
                <c:pt idx="92">
                  <c:v>172.7</c:v>
                </c:pt>
                <c:pt idx="93">
                  <c:v>148.30000000000001</c:v>
                </c:pt>
                <c:pt idx="94">
                  <c:v>154.69999999999999</c:v>
                </c:pt>
                <c:pt idx="95">
                  <c:v>199.8</c:v>
                </c:pt>
                <c:pt idx="96">
                  <c:v>189.6</c:v>
                </c:pt>
                <c:pt idx="97">
                  <c:v>190.2</c:v>
                </c:pt>
                <c:pt idx="98">
                  <c:v>162.30000000000001</c:v>
                </c:pt>
                <c:pt idx="99">
                  <c:v>161.69999999999999</c:v>
                </c:pt>
                <c:pt idx="100">
                  <c:v>184.4</c:v>
                </c:pt>
                <c:pt idx="101">
                  <c:v>200.8</c:v>
                </c:pt>
                <c:pt idx="102">
                  <c:v>211.9</c:v>
                </c:pt>
                <c:pt idx="103">
                  <c:v>218.9</c:v>
                </c:pt>
                <c:pt idx="104">
                  <c:v>230.4</c:v>
                </c:pt>
                <c:pt idx="105">
                  <c:v>194.1</c:v>
                </c:pt>
                <c:pt idx="106">
                  <c:v>192.5</c:v>
                </c:pt>
                <c:pt idx="107">
                  <c:v>199.2</c:v>
                </c:pt>
                <c:pt idx="108">
                  <c:v>202.9</c:v>
                </c:pt>
                <c:pt idx="109">
                  <c:v>231.8</c:v>
                </c:pt>
                <c:pt idx="110">
                  <c:v>208.8</c:v>
                </c:pt>
                <c:pt idx="111">
                  <c:v>185.3</c:v>
                </c:pt>
                <c:pt idx="112">
                  <c:v>172.8</c:v>
                </c:pt>
                <c:pt idx="113">
                  <c:v>176.3</c:v>
                </c:pt>
                <c:pt idx="114">
                  <c:v>211.5</c:v>
                </c:pt>
                <c:pt idx="115">
                  <c:v>239.3</c:v>
                </c:pt>
                <c:pt idx="116">
                  <c:v>247.1</c:v>
                </c:pt>
                <c:pt idx="117">
                  <c:v>241.5</c:v>
                </c:pt>
                <c:pt idx="118">
                  <c:v>264.60000000000002</c:v>
                </c:pt>
                <c:pt idx="119">
                  <c:v>226.7</c:v>
                </c:pt>
                <c:pt idx="120">
                  <c:v>223.5</c:v>
                </c:pt>
                <c:pt idx="121">
                  <c:v>246.1</c:v>
                </c:pt>
                <c:pt idx="122">
                  <c:v>247.5</c:v>
                </c:pt>
                <c:pt idx="123">
                  <c:v>242.1</c:v>
                </c:pt>
                <c:pt idx="124">
                  <c:v>210.9</c:v>
                </c:pt>
                <c:pt idx="125">
                  <c:v>191.7</c:v>
                </c:pt>
                <c:pt idx="126">
                  <c:v>213.5</c:v>
                </c:pt>
                <c:pt idx="127">
                  <c:v>190</c:v>
                </c:pt>
                <c:pt idx="128">
                  <c:v>168.3</c:v>
                </c:pt>
                <c:pt idx="129">
                  <c:v>182.8</c:v>
                </c:pt>
                <c:pt idx="130">
                  <c:v>187</c:v>
                </c:pt>
                <c:pt idx="131">
                  <c:v>163.9</c:v>
                </c:pt>
                <c:pt idx="132">
                  <c:v>163.5</c:v>
                </c:pt>
                <c:pt idx="133">
                  <c:v>174.6</c:v>
                </c:pt>
                <c:pt idx="134">
                  <c:v>159.6</c:v>
                </c:pt>
                <c:pt idx="135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8-45AD-A147-ED18AC48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346880"/>
        <c:axId val="765346400"/>
      </c:lineChart>
      <c:dateAx>
        <c:axId val="765367520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5366560"/>
        <c:crosses val="autoZero"/>
        <c:auto val="1"/>
        <c:lblOffset val="100"/>
        <c:baseTimeUnit val="days"/>
      </c:dateAx>
      <c:valAx>
        <c:axId val="765366560"/>
        <c:scaling>
          <c:orientation val="minMax"/>
          <c:max val="1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5367520"/>
        <c:crosses val="autoZero"/>
        <c:crossBetween val="between"/>
      </c:valAx>
      <c:valAx>
        <c:axId val="765346400"/>
        <c:scaling>
          <c:orientation val="minMax"/>
          <c:max val="400"/>
          <c:min val="1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5346880"/>
        <c:crosses val="max"/>
        <c:crossBetween val="between"/>
      </c:valAx>
      <c:dateAx>
        <c:axId val="765346880"/>
        <c:scaling>
          <c:orientation val="minMax"/>
        </c:scaling>
        <c:delete val="1"/>
        <c:axPos val="b"/>
        <c:numFmt formatCode="dd/mm/yy;@" sourceLinked="1"/>
        <c:majorTickMark val="out"/>
        <c:minorTickMark val="none"/>
        <c:tickLblPos val="nextTo"/>
        <c:crossAx val="76534640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0</xdr:row>
      <xdr:rowOff>166686</xdr:rowOff>
    </xdr:from>
    <xdr:to>
      <xdr:col>20</xdr:col>
      <xdr:colOff>721180</xdr:colOff>
      <xdr:row>35</xdr:row>
      <xdr:rowOff>81643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219973-EA1D-C19A-95FD-8F98BED19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1"/>
  <sheetViews>
    <sheetView topLeftCell="A442" workbookViewId="0">
      <selection activeCell="B472" sqref="B472"/>
    </sheetView>
  </sheetViews>
  <sheetFormatPr baseColWidth="10" defaultColWidth="9.140625" defaultRowHeight="15" x14ac:dyDescent="0.25"/>
  <cols>
    <col min="1" max="1" width="10.85546875" style="4" customWidth="1"/>
    <col min="2" max="2" width="10.7109375" style="1" bestFit="1" customWidth="1"/>
    <col min="3" max="3" width="12" customWidth="1"/>
  </cols>
  <sheetData>
    <row r="1" spans="1:3" s="2" customFormat="1" ht="30" x14ac:dyDescent="0.25">
      <c r="A1" s="3" t="s">
        <v>0</v>
      </c>
      <c r="B1" s="1" t="s">
        <v>1</v>
      </c>
      <c r="C1" s="2" t="s">
        <v>2</v>
      </c>
    </row>
    <row r="2" spans="1:3" x14ac:dyDescent="0.25">
      <c r="A2" s="4">
        <v>42614</v>
      </c>
      <c r="B2" s="1">
        <f>130*3*5+130*5+134*5+240+240</f>
        <v>3750</v>
      </c>
      <c r="C2">
        <v>30</v>
      </c>
    </row>
    <row r="3" spans="1:3" x14ac:dyDescent="0.25">
      <c r="A3" s="4">
        <v>42614</v>
      </c>
      <c r="B3" s="1">
        <f>(130+92+130+130+130+29)*5+200+130</f>
        <v>3535</v>
      </c>
      <c r="C3">
        <v>205</v>
      </c>
    </row>
    <row r="4" spans="1:3" x14ac:dyDescent="0.25">
      <c r="A4" s="4">
        <v>42615</v>
      </c>
      <c r="B4" s="1">
        <f>121*5</f>
        <v>605</v>
      </c>
      <c r="C4">
        <v>0</v>
      </c>
    </row>
    <row r="5" spans="1:3" x14ac:dyDescent="0.25">
      <c r="A5" s="4">
        <v>42615</v>
      </c>
      <c r="B5" s="1">
        <f>130*6*5</f>
        <v>3900</v>
      </c>
      <c r="C5">
        <v>50</v>
      </c>
    </row>
    <row r="6" spans="1:3" x14ac:dyDescent="0.25">
      <c r="A6" s="4">
        <v>42618</v>
      </c>
      <c r="B6" s="1">
        <f>(95+130+130+130+34+70)*5+170+270</f>
        <v>3385</v>
      </c>
      <c r="C6">
        <v>95</v>
      </c>
    </row>
    <row r="7" spans="1:3" x14ac:dyDescent="0.25">
      <c r="A7" s="4">
        <v>42618</v>
      </c>
      <c r="B7" s="1">
        <f>35*4+230+230+240</f>
        <v>840</v>
      </c>
      <c r="C7">
        <v>400</v>
      </c>
    </row>
    <row r="8" spans="1:3" x14ac:dyDescent="0.25">
      <c r="A8" s="4">
        <v>42619</v>
      </c>
      <c r="B8" s="1">
        <f>(60+130+129+130+130+50)*5+220</f>
        <v>3365</v>
      </c>
      <c r="C8">
        <v>85</v>
      </c>
    </row>
    <row r="9" spans="1:3" x14ac:dyDescent="0.25">
      <c r="A9" s="4">
        <v>42619</v>
      </c>
      <c r="B9" s="1">
        <f>(80+130+124+130+130+45)*5</f>
        <v>3195</v>
      </c>
      <c r="C9">
        <v>70</v>
      </c>
    </row>
    <row r="10" spans="1:3" x14ac:dyDescent="0.25">
      <c r="A10" s="4">
        <v>42620</v>
      </c>
      <c r="B10" s="1">
        <f>(85+130+40+130+130+130+65)*5</f>
        <v>3550</v>
      </c>
      <c r="C10">
        <v>175</v>
      </c>
    </row>
    <row r="11" spans="1:3" x14ac:dyDescent="0.25">
      <c r="A11" s="4">
        <v>42620</v>
      </c>
      <c r="B11" s="1">
        <f>(65+81+95+130+130+113)*5</f>
        <v>3070</v>
      </c>
      <c r="C11">
        <v>240</v>
      </c>
    </row>
    <row r="12" spans="1:3" x14ac:dyDescent="0.25">
      <c r="A12" s="4">
        <v>42632</v>
      </c>
      <c r="B12" s="1">
        <f>236*5</f>
        <v>1180</v>
      </c>
      <c r="C12">
        <v>685</v>
      </c>
    </row>
    <row r="13" spans="1:3" x14ac:dyDescent="0.25">
      <c r="A13" s="4">
        <v>42632</v>
      </c>
      <c r="B13" s="1">
        <f>(437+103+16)*12+13*5</f>
        <v>6737</v>
      </c>
      <c r="C13">
        <v>120</v>
      </c>
    </row>
    <row r="14" spans="1:3" x14ac:dyDescent="0.25">
      <c r="A14" s="4">
        <v>42633</v>
      </c>
      <c r="B14" s="1">
        <f>(40+53)*12+8*5+250+250+250+50</f>
        <v>1956</v>
      </c>
      <c r="C14">
        <v>220</v>
      </c>
    </row>
    <row r="15" spans="1:3" x14ac:dyDescent="0.25">
      <c r="A15" s="4">
        <v>42633</v>
      </c>
      <c r="B15" s="1">
        <f>(130+130+130+130)*5+150+170</f>
        <v>2920</v>
      </c>
      <c r="C15">
        <v>95</v>
      </c>
    </row>
    <row r="16" spans="1:3" x14ac:dyDescent="0.25">
      <c r="A16" s="4">
        <v>42634</v>
      </c>
      <c r="B16" s="1">
        <f>(45+130+110+130+130+75)*5</f>
        <v>3100</v>
      </c>
      <c r="C16">
        <v>120</v>
      </c>
    </row>
    <row r="17" spans="1:3" x14ac:dyDescent="0.25">
      <c r="A17" s="4">
        <v>42634</v>
      </c>
      <c r="B17" s="1">
        <f>(130+130+100+10+85)*5</f>
        <v>2275</v>
      </c>
      <c r="C17">
        <v>265</v>
      </c>
    </row>
    <row r="18" spans="1:3" x14ac:dyDescent="0.25">
      <c r="A18" s="4">
        <v>42635</v>
      </c>
      <c r="B18" s="1">
        <f>(55+130+130+10+130+140+85)*5</f>
        <v>3400</v>
      </c>
      <c r="C18">
        <v>150</v>
      </c>
    </row>
    <row r="19" spans="1:3" x14ac:dyDescent="0.25">
      <c r="A19" s="4">
        <v>42635</v>
      </c>
      <c r="B19" s="1">
        <f>(47+130+130+88+83)*5+260+140</f>
        <v>2790</v>
      </c>
      <c r="C19">
        <v>185</v>
      </c>
    </row>
    <row r="20" spans="1:3" x14ac:dyDescent="0.25">
      <c r="A20" s="4">
        <v>42636</v>
      </c>
      <c r="B20" s="1">
        <f>79*5+170+200+170+110</f>
        <v>1045</v>
      </c>
      <c r="C20">
        <v>60</v>
      </c>
    </row>
    <row r="21" spans="1:3" x14ac:dyDescent="0.25">
      <c r="A21" s="4">
        <v>42639</v>
      </c>
      <c r="B21" s="1">
        <f>(58+103+130+130+53)*5</f>
        <v>2370</v>
      </c>
      <c r="C21">
        <v>225</v>
      </c>
    </row>
    <row r="22" spans="1:3" x14ac:dyDescent="0.25">
      <c r="A22" s="4">
        <v>42639</v>
      </c>
      <c r="B22" s="1">
        <f>88*10+72*5</f>
        <v>1240</v>
      </c>
      <c r="C22">
        <v>445</v>
      </c>
    </row>
    <row r="23" spans="1:3" x14ac:dyDescent="0.25">
      <c r="A23" s="4">
        <v>42640</v>
      </c>
      <c r="B23" s="1">
        <f>(56+56+56+56+26+20)*12+5*13</f>
        <v>3305</v>
      </c>
      <c r="C23">
        <v>100</v>
      </c>
    </row>
    <row r="24" spans="1:3" x14ac:dyDescent="0.25">
      <c r="A24" s="4">
        <v>42640</v>
      </c>
      <c r="B24" s="1">
        <f>(36+56+54+9+56+56+54)*12+30*5</f>
        <v>4002</v>
      </c>
      <c r="C24">
        <v>20</v>
      </c>
    </row>
    <row r="25" spans="1:3" x14ac:dyDescent="0.25">
      <c r="A25" s="4">
        <v>42641</v>
      </c>
      <c r="B25" s="1">
        <f>(56+56+54)*12+(100+61+130+99)*5</f>
        <v>3942</v>
      </c>
      <c r="C25">
        <v>95</v>
      </c>
    </row>
    <row r="26" spans="1:3" x14ac:dyDescent="0.25">
      <c r="A26" s="4">
        <v>42641</v>
      </c>
      <c r="B26" s="1">
        <f>(56+56+56+56+26)*12+(60+110)*5</f>
        <v>3850</v>
      </c>
      <c r="C26">
        <v>170</v>
      </c>
    </row>
    <row r="27" spans="1:3" x14ac:dyDescent="0.25">
      <c r="A27" s="4">
        <v>42642</v>
      </c>
      <c r="B27" s="1">
        <f>(20+130+130+130+10+130+129+30)*5</f>
        <v>3545</v>
      </c>
      <c r="C27">
        <v>130</v>
      </c>
    </row>
    <row r="28" spans="1:3" x14ac:dyDescent="0.25">
      <c r="A28" s="4">
        <v>42642</v>
      </c>
      <c r="B28" s="1">
        <f>(100+93+130+130+130+137)*5</f>
        <v>3600</v>
      </c>
      <c r="C28">
        <v>105</v>
      </c>
    </row>
    <row r="29" spans="1:3" x14ac:dyDescent="0.25">
      <c r="A29" s="4">
        <v>42643</v>
      </c>
      <c r="B29" s="1">
        <f>(130+130+107+130+47)*5</f>
        <v>2720</v>
      </c>
      <c r="C29">
        <v>220</v>
      </c>
    </row>
    <row r="30" spans="1:3" x14ac:dyDescent="0.25">
      <c r="A30" s="4">
        <v>42643</v>
      </c>
      <c r="B30" s="1">
        <f>(130+130+130+130+130+111)*5</f>
        <v>3805</v>
      </c>
      <c r="C30">
        <v>195</v>
      </c>
    </row>
    <row r="31" spans="1:3" x14ac:dyDescent="0.25">
      <c r="A31" s="4">
        <v>42646</v>
      </c>
      <c r="B31" s="1">
        <f>(56+56+53+56+30)*12+5*13</f>
        <v>3077</v>
      </c>
      <c r="C31">
        <v>105</v>
      </c>
    </row>
    <row r="32" spans="1:3" x14ac:dyDescent="0.25">
      <c r="A32" s="4">
        <v>42646</v>
      </c>
      <c r="B32" s="1">
        <f>56*3*12</f>
        <v>2016</v>
      </c>
      <c r="C32">
        <v>290</v>
      </c>
    </row>
    <row r="33" spans="1:3" x14ac:dyDescent="0.25">
      <c r="A33" s="4">
        <v>42647</v>
      </c>
      <c r="B33" s="1">
        <f>(130+130+80)*5+200+200+200+50</f>
        <v>2350</v>
      </c>
      <c r="C33">
        <v>120</v>
      </c>
    </row>
    <row r="34" spans="1:3" x14ac:dyDescent="0.25">
      <c r="A34" s="4">
        <v>42647</v>
      </c>
      <c r="B34" s="1">
        <f>(26+11+56+56+56+56+26)*12+5*41</f>
        <v>3649</v>
      </c>
      <c r="C34">
        <v>170</v>
      </c>
    </row>
    <row r="35" spans="1:3" x14ac:dyDescent="0.25">
      <c r="A35" s="4">
        <v>42648</v>
      </c>
      <c r="B35" s="1">
        <f>(50+39+40)*5+(56+56+13+56+10)*12</f>
        <v>2937</v>
      </c>
      <c r="C35">
        <v>330</v>
      </c>
    </row>
    <row r="36" spans="1:3" x14ac:dyDescent="0.25">
      <c r="A36" s="4">
        <v>42648</v>
      </c>
      <c r="B36" s="1">
        <f>(46+49+49+40+49+49)*12+5*46</f>
        <v>3614</v>
      </c>
      <c r="C36">
        <v>180</v>
      </c>
    </row>
    <row r="37" spans="1:3" x14ac:dyDescent="0.25">
      <c r="A37" s="4">
        <v>42649</v>
      </c>
      <c r="B37" s="1">
        <f>(14+46+56+56+13)*12+260*5</f>
        <v>3520</v>
      </c>
      <c r="C37">
        <v>185</v>
      </c>
    </row>
    <row r="38" spans="1:3" x14ac:dyDescent="0.25">
      <c r="A38" s="4">
        <v>42649</v>
      </c>
      <c r="B38" s="1">
        <f>(69+130+39+9)*5+150+160</f>
        <v>1545</v>
      </c>
      <c r="C38">
        <v>190</v>
      </c>
    </row>
    <row r="39" spans="1:3" x14ac:dyDescent="0.25">
      <c r="A39" s="4">
        <v>42650</v>
      </c>
      <c r="B39" s="1">
        <f>5*(73+130+130+28+42)</f>
        <v>2015</v>
      </c>
      <c r="C39">
        <v>165</v>
      </c>
    </row>
    <row r="40" spans="1:3" x14ac:dyDescent="0.25">
      <c r="A40" s="4">
        <v>42650</v>
      </c>
      <c r="B40" s="1">
        <f>(88+130+78)*5</f>
        <v>1480</v>
      </c>
      <c r="C40">
        <v>70</v>
      </c>
    </row>
    <row r="41" spans="1:3" x14ac:dyDescent="0.25">
      <c r="A41" s="4">
        <v>42654</v>
      </c>
      <c r="B41" s="1">
        <f>(56+56+15)*12</f>
        <v>1524</v>
      </c>
      <c r="C41">
        <v>255</v>
      </c>
    </row>
    <row r="42" spans="1:3" x14ac:dyDescent="0.25">
      <c r="A42" s="4">
        <v>42654</v>
      </c>
      <c r="B42" s="1">
        <f>(41+12+56+56+56)*12</f>
        <v>2652</v>
      </c>
      <c r="C42">
        <v>180</v>
      </c>
    </row>
    <row r="43" spans="1:3" x14ac:dyDescent="0.25">
      <c r="A43" s="4">
        <v>42655</v>
      </c>
      <c r="B43" s="1">
        <f>56*4*12</f>
        <v>2688</v>
      </c>
      <c r="C43">
        <v>140</v>
      </c>
    </row>
    <row r="44" spans="1:3" x14ac:dyDescent="0.25">
      <c r="A44" s="4">
        <v>42655</v>
      </c>
      <c r="B44" s="1">
        <f>(56+52+56+30)*12+(7+130+130+36)*5</f>
        <v>3843</v>
      </c>
      <c r="C44">
        <v>90</v>
      </c>
    </row>
    <row r="45" spans="1:3" x14ac:dyDescent="0.25">
      <c r="A45" s="4">
        <v>42656</v>
      </c>
      <c r="B45" s="1">
        <f>(26+56+56+56+56+56+24)*12+170*5</f>
        <v>4810</v>
      </c>
      <c r="C45">
        <v>50</v>
      </c>
    </row>
    <row r="46" spans="1:3" x14ac:dyDescent="0.25">
      <c r="A46" s="4">
        <v>42656</v>
      </c>
      <c r="B46" s="1">
        <f>(56+56+56+56+56+8)*12+37*5</f>
        <v>3641</v>
      </c>
      <c r="C46">
        <v>0</v>
      </c>
    </row>
    <row r="47" spans="1:3" x14ac:dyDescent="0.25">
      <c r="A47" s="4">
        <v>42657</v>
      </c>
      <c r="B47" s="1">
        <f>(15+130+130+130+21)*5</f>
        <v>2130</v>
      </c>
      <c r="C47">
        <v>0</v>
      </c>
    </row>
    <row r="48" spans="1:3" x14ac:dyDescent="0.25">
      <c r="A48" s="4">
        <v>42657</v>
      </c>
      <c r="B48" s="1">
        <f>(48+56+19)*12+(130+130+103+115)*5</f>
        <v>3866</v>
      </c>
      <c r="C48">
        <v>45</v>
      </c>
    </row>
    <row r="49" spans="1:3" x14ac:dyDescent="0.25">
      <c r="A49" s="4">
        <v>42660</v>
      </c>
      <c r="B49" s="1">
        <f>(82+44+5)*5+(56+56+29+24)*12+250+250+160</f>
        <v>3295</v>
      </c>
      <c r="C49">
        <v>80</v>
      </c>
    </row>
    <row r="50" spans="1:3" x14ac:dyDescent="0.25">
      <c r="A50" s="4">
        <v>42660</v>
      </c>
      <c r="B50" s="1">
        <f>(130+130+48)*5+280+220</f>
        <v>2040</v>
      </c>
      <c r="C50">
        <v>275</v>
      </c>
    </row>
    <row r="51" spans="1:3" x14ac:dyDescent="0.25">
      <c r="A51" s="4">
        <v>42661</v>
      </c>
      <c r="B51" s="1">
        <f>(30+130+26+130+130+130+130+70)*5</f>
        <v>3880</v>
      </c>
      <c r="C51">
        <v>30</v>
      </c>
    </row>
    <row r="52" spans="1:3" x14ac:dyDescent="0.25">
      <c r="A52" s="4">
        <v>42661</v>
      </c>
      <c r="B52" s="1">
        <f>(32+56+55)*12+(22+100)*5+180+120+150+130</f>
        <v>2906</v>
      </c>
      <c r="C52">
        <v>295</v>
      </c>
    </row>
    <row r="53" spans="1:3" x14ac:dyDescent="0.25">
      <c r="A53" s="4">
        <v>42662</v>
      </c>
      <c r="B53" s="1">
        <f>56*3*10+40*10+5*11+50</f>
        <v>2185</v>
      </c>
      <c r="C53">
        <v>120</v>
      </c>
    </row>
    <row r="54" spans="1:3" x14ac:dyDescent="0.25">
      <c r="A54" s="4">
        <v>42662</v>
      </c>
      <c r="B54" s="1">
        <f>150*5+150+150+50+120+150+100</f>
        <v>1470</v>
      </c>
      <c r="C54">
        <v>300</v>
      </c>
    </row>
    <row r="55" spans="1:3" x14ac:dyDescent="0.25">
      <c r="A55" s="4">
        <v>42663</v>
      </c>
      <c r="B55" s="1">
        <f>5*(130+130+130+130+55+130+72)</f>
        <v>3885</v>
      </c>
      <c r="C55">
        <v>30</v>
      </c>
    </row>
    <row r="56" spans="1:3" x14ac:dyDescent="0.25">
      <c r="A56" s="4">
        <v>42663</v>
      </c>
      <c r="B56" s="1">
        <f>5*(130+130+130+35+130+130+31)</f>
        <v>3580</v>
      </c>
      <c r="C56">
        <v>135</v>
      </c>
    </row>
    <row r="57" spans="1:3" x14ac:dyDescent="0.25">
      <c r="A57" s="4">
        <v>42664</v>
      </c>
      <c r="B57" s="1">
        <f>5*(39+122)</f>
        <v>805</v>
      </c>
      <c r="C57">
        <v>0</v>
      </c>
    </row>
    <row r="58" spans="1:3" x14ac:dyDescent="0.25">
      <c r="A58" s="4">
        <v>42664</v>
      </c>
      <c r="B58" s="1">
        <f>5*(58+53+130+130+29+130+91)</f>
        <v>3105</v>
      </c>
      <c r="C58">
        <v>160</v>
      </c>
    </row>
    <row r="59" spans="1:3" x14ac:dyDescent="0.25">
      <c r="A59" s="4">
        <v>42667</v>
      </c>
      <c r="B59" s="1">
        <f>5*(109+58+122+12+130+72)</f>
        <v>2515</v>
      </c>
      <c r="C59">
        <v>95</v>
      </c>
    </row>
    <row r="60" spans="1:3" x14ac:dyDescent="0.25">
      <c r="A60" s="4">
        <v>42667</v>
      </c>
      <c r="B60" s="1">
        <f>130*3*5+59*5</f>
        <v>2245</v>
      </c>
      <c r="C60">
        <v>210</v>
      </c>
    </row>
    <row r="61" spans="1:3" x14ac:dyDescent="0.25">
      <c r="A61" s="4">
        <v>42668</v>
      </c>
      <c r="B61" s="1">
        <f>5*(58+130+130+97+117)</f>
        <v>2660</v>
      </c>
      <c r="C61">
        <v>100</v>
      </c>
    </row>
    <row r="62" spans="1:3" x14ac:dyDescent="0.25">
      <c r="A62" s="4">
        <v>42668</v>
      </c>
      <c r="B62" s="1">
        <f>5*(13+130+130+130+141+130+75)</f>
        <v>3745</v>
      </c>
      <c r="C62">
        <v>80</v>
      </c>
    </row>
    <row r="63" spans="1:3" x14ac:dyDescent="0.25">
      <c r="A63" s="4">
        <v>42669</v>
      </c>
      <c r="B63" s="1">
        <f>5*(130*7+80+22)</f>
        <v>5060</v>
      </c>
      <c r="C63">
        <v>70</v>
      </c>
    </row>
    <row r="64" spans="1:3" x14ac:dyDescent="0.25">
      <c r="A64" s="4">
        <v>42669</v>
      </c>
      <c r="B64" s="1">
        <f>5*(55+130+130+130+130+45+50)</f>
        <v>3350</v>
      </c>
      <c r="C64">
        <v>100</v>
      </c>
    </row>
    <row r="65" spans="1:3" x14ac:dyDescent="0.25">
      <c r="A65" s="4">
        <v>42670</v>
      </c>
      <c r="B65" s="1">
        <f>130*4*5+64*5</f>
        <v>2920</v>
      </c>
      <c r="C65">
        <v>175</v>
      </c>
    </row>
    <row r="66" spans="1:3" x14ac:dyDescent="0.25">
      <c r="A66" s="4">
        <v>42670</v>
      </c>
      <c r="B66" s="1">
        <f>5*(123+130+89)+200+200+200+90</f>
        <v>2400</v>
      </c>
      <c r="C66">
        <v>150</v>
      </c>
    </row>
    <row r="67" spans="1:3" x14ac:dyDescent="0.25">
      <c r="A67" s="4">
        <v>42671</v>
      </c>
      <c r="B67" s="1">
        <f>184*5</f>
        <v>920</v>
      </c>
      <c r="C67">
        <v>30</v>
      </c>
    </row>
    <row r="68" spans="1:3" x14ac:dyDescent="0.25">
      <c r="A68" s="4">
        <v>42674</v>
      </c>
      <c r="B68" s="1">
        <f>65*5</f>
        <v>325</v>
      </c>
      <c r="C68">
        <v>250</v>
      </c>
    </row>
    <row r="69" spans="1:3" x14ac:dyDescent="0.25">
      <c r="A69" s="4">
        <v>42675</v>
      </c>
      <c r="B69" s="1">
        <f>5*(65+130+130+130+25)</f>
        <v>2400</v>
      </c>
      <c r="C69">
        <v>70</v>
      </c>
    </row>
    <row r="70" spans="1:3" x14ac:dyDescent="0.25">
      <c r="A70" s="4">
        <v>42675</v>
      </c>
      <c r="B70" s="1">
        <f>130*3*5+52*5</f>
        <v>2210</v>
      </c>
      <c r="C70">
        <v>265</v>
      </c>
    </row>
    <row r="71" spans="1:3" x14ac:dyDescent="0.25">
      <c r="A71" s="4">
        <v>42676</v>
      </c>
      <c r="B71" s="1">
        <f>5*(104+130+130+130+126+130+45)</f>
        <v>3975</v>
      </c>
      <c r="C71">
        <v>30</v>
      </c>
    </row>
    <row r="72" spans="1:3" x14ac:dyDescent="0.25">
      <c r="A72" s="4">
        <v>42676</v>
      </c>
      <c r="B72" s="1">
        <f>5*(78+105+130+130+130+130+26)</f>
        <v>3645</v>
      </c>
      <c r="C72">
        <v>70</v>
      </c>
    </row>
    <row r="73" spans="1:3" x14ac:dyDescent="0.25">
      <c r="A73" s="4">
        <v>42677</v>
      </c>
      <c r="B73" s="1">
        <f>12*5*56+33*12</f>
        <v>3756</v>
      </c>
      <c r="C73">
        <v>110</v>
      </c>
    </row>
    <row r="74" spans="1:3" x14ac:dyDescent="0.25">
      <c r="A74" s="4">
        <v>42677</v>
      </c>
      <c r="B74" s="1">
        <f>5*(85+130+130+107)+12*(56+56+23)</f>
        <v>3880</v>
      </c>
      <c r="C74">
        <v>95</v>
      </c>
    </row>
    <row r="75" spans="1:3" x14ac:dyDescent="0.25">
      <c r="A75" s="4">
        <v>42678</v>
      </c>
      <c r="B75" s="1">
        <f>12*(21+56+24+56+56+56+54)+5*22</f>
        <v>3986</v>
      </c>
      <c r="C75">
        <v>75</v>
      </c>
    </row>
    <row r="76" spans="1:3" x14ac:dyDescent="0.25">
      <c r="A76" s="4">
        <v>42678</v>
      </c>
      <c r="B76" s="1">
        <f>5*29+12*(52+56+56+56+56+56+35)</f>
        <v>4549</v>
      </c>
      <c r="C76">
        <v>45</v>
      </c>
    </row>
    <row r="77" spans="1:3" x14ac:dyDescent="0.25">
      <c r="A77" s="4">
        <v>42681</v>
      </c>
      <c r="B77" s="1">
        <f>5*(130+130+20+130+130)</f>
        <v>2700</v>
      </c>
      <c r="C77">
        <v>220</v>
      </c>
    </row>
    <row r="78" spans="1:3" x14ac:dyDescent="0.25">
      <c r="A78" s="4">
        <v>42681</v>
      </c>
      <c r="B78" s="1">
        <f>5*(130+18+85)+150+220+210+250+180+250+140</f>
        <v>2565</v>
      </c>
      <c r="C78">
        <v>130</v>
      </c>
    </row>
    <row r="79" spans="1:3" x14ac:dyDescent="0.25">
      <c r="A79" s="4">
        <v>42682</v>
      </c>
      <c r="B79" s="1">
        <f>5*130*5+17*5</f>
        <v>3335</v>
      </c>
      <c r="C79">
        <v>65</v>
      </c>
    </row>
    <row r="80" spans="1:3" x14ac:dyDescent="0.25">
      <c r="A80" s="4">
        <v>42682</v>
      </c>
      <c r="B80" s="1">
        <f>5*(45+9+130+130+11)+12*(56+56+58+9)</f>
        <v>3773</v>
      </c>
      <c r="C80">
        <v>195</v>
      </c>
    </row>
    <row r="81" spans="1:3" x14ac:dyDescent="0.25">
      <c r="A81" s="4">
        <v>42683</v>
      </c>
      <c r="B81" s="1">
        <f>5*(113+54+130+27+130+106)</f>
        <v>2800</v>
      </c>
      <c r="C81">
        <v>235</v>
      </c>
    </row>
    <row r="82" spans="1:3" x14ac:dyDescent="0.25">
      <c r="A82" s="4">
        <v>42683</v>
      </c>
      <c r="B82" s="1">
        <f>5*4*130+170+250+290</f>
        <v>3310</v>
      </c>
      <c r="C82">
        <v>105</v>
      </c>
    </row>
    <row r="83" spans="1:3" x14ac:dyDescent="0.25">
      <c r="A83" s="4">
        <v>42684</v>
      </c>
      <c r="B83" s="1">
        <f>95*5+168+180+180+58+5*260+5*80</f>
        <v>2761</v>
      </c>
      <c r="C83">
        <v>130</v>
      </c>
    </row>
    <row r="84" spans="1:3" x14ac:dyDescent="0.25">
      <c r="A84" s="4">
        <v>42684</v>
      </c>
      <c r="B84" s="1">
        <f>5*5*130+5*163</f>
        <v>4065</v>
      </c>
      <c r="C84">
        <v>110</v>
      </c>
    </row>
    <row r="85" spans="1:3" x14ac:dyDescent="0.25">
      <c r="A85" s="4">
        <v>42685</v>
      </c>
      <c r="B85" s="1">
        <f>5*(50+130+130+5+65+130+68)</f>
        <v>2890</v>
      </c>
      <c r="C85">
        <v>150</v>
      </c>
    </row>
    <row r="86" spans="1:3" x14ac:dyDescent="0.25">
      <c r="A86" s="4">
        <v>42688</v>
      </c>
      <c r="B86" s="1">
        <f>12*3*56+12*28</f>
        <v>2352</v>
      </c>
      <c r="C86">
        <v>175</v>
      </c>
    </row>
    <row r="87" spans="1:3" x14ac:dyDescent="0.25">
      <c r="A87" s="4">
        <v>42688</v>
      </c>
      <c r="B87" s="1">
        <f>12*(28+56+56+7+56)+250+200</f>
        <v>2886</v>
      </c>
      <c r="C87">
        <v>145</v>
      </c>
    </row>
    <row r="88" spans="1:3" x14ac:dyDescent="0.25">
      <c r="A88" s="4">
        <v>42689</v>
      </c>
      <c r="B88" s="1">
        <f>12*(56+56+56+26)+5*60+170+190</f>
        <v>2988</v>
      </c>
      <c r="C88">
        <v>280</v>
      </c>
    </row>
    <row r="89" spans="1:3" x14ac:dyDescent="0.25">
      <c r="A89" s="4">
        <v>42689</v>
      </c>
      <c r="B89" s="1">
        <f>12*(56+56+54+56+42)+5*117</f>
        <v>3753</v>
      </c>
      <c r="C89">
        <v>70</v>
      </c>
    </row>
    <row r="90" spans="1:3" x14ac:dyDescent="0.25">
      <c r="A90" s="4">
        <v>42690</v>
      </c>
      <c r="B90" s="1">
        <f>5*292+12*4*56+12*14</f>
        <v>4316</v>
      </c>
      <c r="C90">
        <v>90</v>
      </c>
    </row>
    <row r="91" spans="1:3" x14ac:dyDescent="0.25">
      <c r="A91" s="4">
        <v>42690</v>
      </c>
      <c r="B91" s="1">
        <f>12*(14+54+56+56+54)+5*160</f>
        <v>3608</v>
      </c>
      <c r="C91">
        <v>185</v>
      </c>
    </row>
    <row r="92" spans="1:3" x14ac:dyDescent="0.25">
      <c r="A92" s="4">
        <v>42691</v>
      </c>
      <c r="B92" s="1">
        <f>12*(12+5+56+56+56+56+26+10)</f>
        <v>3324</v>
      </c>
      <c r="C92">
        <v>130</v>
      </c>
    </row>
    <row r="93" spans="1:3" x14ac:dyDescent="0.25">
      <c r="A93" s="4">
        <v>42691</v>
      </c>
      <c r="B93" s="1">
        <f>12*(56+56+54)+5*(122+130+130+66+40)</f>
        <v>4432</v>
      </c>
      <c r="C93">
        <v>50</v>
      </c>
    </row>
    <row r="94" spans="1:3" x14ac:dyDescent="0.25">
      <c r="A94" s="4">
        <v>42692</v>
      </c>
      <c r="B94" s="1">
        <f>5*(130+130+96+130+34)</f>
        <v>2600</v>
      </c>
      <c r="C94">
        <v>0</v>
      </c>
    </row>
    <row r="95" spans="1:3" x14ac:dyDescent="0.25">
      <c r="A95" s="4">
        <v>42692</v>
      </c>
      <c r="B95" s="1">
        <f>5*(90+130+130+130+130+130)</f>
        <v>3700</v>
      </c>
      <c r="C95">
        <v>60</v>
      </c>
    </row>
    <row r="96" spans="1:3" x14ac:dyDescent="0.25">
      <c r="A96" s="4">
        <v>42695</v>
      </c>
      <c r="B96" s="1">
        <f>5*(130+130+80)</f>
        <v>1700</v>
      </c>
      <c r="C96">
        <v>335</v>
      </c>
    </row>
    <row r="97" spans="1:3" x14ac:dyDescent="0.25">
      <c r="A97" s="4">
        <v>42695</v>
      </c>
      <c r="B97" s="1">
        <f>5*(50+94+130+130+130+130+20)</f>
        <v>3420</v>
      </c>
      <c r="C97">
        <v>110</v>
      </c>
    </row>
    <row r="98" spans="1:3" x14ac:dyDescent="0.25">
      <c r="A98" s="4">
        <v>42696</v>
      </c>
      <c r="B98" s="1">
        <f>5*(110+54+130+130+130+59)+12*18</f>
        <v>3281</v>
      </c>
      <c r="C98">
        <v>170</v>
      </c>
    </row>
    <row r="99" spans="1:3" x14ac:dyDescent="0.25">
      <c r="A99" s="4">
        <v>42696</v>
      </c>
      <c r="B99" s="1">
        <f>12*(31+49+49+49+49+49+49+21)</f>
        <v>4152</v>
      </c>
      <c r="C99">
        <v>50</v>
      </c>
    </row>
    <row r="100" spans="1:3" x14ac:dyDescent="0.25">
      <c r="A100" s="4">
        <v>42697</v>
      </c>
      <c r="B100" s="1">
        <f>12*(28+56+56+56+56+56+55)</f>
        <v>4356</v>
      </c>
      <c r="C100">
        <v>45</v>
      </c>
    </row>
    <row r="101" spans="1:3" x14ac:dyDescent="0.25">
      <c r="A101" s="4">
        <v>42697</v>
      </c>
      <c r="B101" s="1">
        <f>12*(23+56+56+56+56+56+23)+5*11</f>
        <v>3967</v>
      </c>
      <c r="C101">
        <v>70</v>
      </c>
    </row>
    <row r="102" spans="1:3" x14ac:dyDescent="0.25">
      <c r="A102" s="4">
        <v>42698</v>
      </c>
      <c r="B102" s="1">
        <f>12*(14+56+56+56+24)+5*(80+130+20)</f>
        <v>3622</v>
      </c>
      <c r="C102">
        <v>80</v>
      </c>
    </row>
    <row r="103" spans="1:3" x14ac:dyDescent="0.25">
      <c r="A103" s="4">
        <v>42698</v>
      </c>
      <c r="B103" s="1">
        <f>12*(33+56+56+56+42)</f>
        <v>2916</v>
      </c>
      <c r="C103">
        <v>190</v>
      </c>
    </row>
    <row r="104" spans="1:3" x14ac:dyDescent="0.25">
      <c r="A104" s="4">
        <v>42699</v>
      </c>
      <c r="B104" s="1">
        <f>5*(110+13+27+130+130+65)</f>
        <v>2375</v>
      </c>
      <c r="C104">
        <v>315</v>
      </c>
    </row>
    <row r="105" spans="1:3" x14ac:dyDescent="0.25">
      <c r="A105" s="4">
        <v>42699</v>
      </c>
      <c r="B105" s="1">
        <f>5*120+12*(56+56+56+56+21+35+17)</f>
        <v>4164</v>
      </c>
      <c r="C105">
        <v>110</v>
      </c>
    </row>
    <row r="106" spans="1:3" x14ac:dyDescent="0.25">
      <c r="A106" s="4">
        <v>42703</v>
      </c>
      <c r="B106" s="1">
        <f>12*(39+56+56+25)</f>
        <v>2112</v>
      </c>
      <c r="C106">
        <v>250</v>
      </c>
    </row>
    <row r="107" spans="1:3" x14ac:dyDescent="0.25">
      <c r="A107" s="4">
        <v>42703</v>
      </c>
      <c r="B107" s="1">
        <f>5*16+12*(31+56+23+56+56+56+56+56+15)</f>
        <v>4940</v>
      </c>
      <c r="C107">
        <v>20</v>
      </c>
    </row>
    <row r="108" spans="1:3" x14ac:dyDescent="0.25">
      <c r="A108" s="4">
        <v>42704</v>
      </c>
      <c r="B108" s="1">
        <f>12*5*56+12*28</f>
        <v>3696</v>
      </c>
      <c r="C108">
        <v>110</v>
      </c>
    </row>
    <row r="109" spans="1:3" x14ac:dyDescent="0.25">
      <c r="A109" s="4">
        <v>42704</v>
      </c>
      <c r="B109" s="1">
        <f>5*34+12*(41+56+24+56+56)</f>
        <v>2966</v>
      </c>
      <c r="C109">
        <v>300</v>
      </c>
    </row>
    <row r="110" spans="1:3" x14ac:dyDescent="0.25">
      <c r="A110" s="4">
        <v>42705</v>
      </c>
      <c r="B110" s="1">
        <f>12*50+5*450</f>
        <v>2850</v>
      </c>
      <c r="C110">
        <v>315</v>
      </c>
    </row>
    <row r="111" spans="1:3" x14ac:dyDescent="0.25">
      <c r="A111" s="4">
        <v>42705</v>
      </c>
      <c r="B111" s="1">
        <f>5*(113+130+130+130+130+65)</f>
        <v>3490</v>
      </c>
      <c r="C111">
        <v>120</v>
      </c>
    </row>
    <row r="112" spans="1:3" x14ac:dyDescent="0.25">
      <c r="A112" s="4">
        <v>42748</v>
      </c>
      <c r="B112" s="1">
        <v>4345</v>
      </c>
      <c r="C112">
        <v>200</v>
      </c>
    </row>
    <row r="113" spans="1:3" x14ac:dyDescent="0.25">
      <c r="A113" s="4">
        <v>42748</v>
      </c>
      <c r="B113" s="1">
        <v>4390</v>
      </c>
      <c r="C113">
        <v>35</v>
      </c>
    </row>
    <row r="114" spans="1:3" x14ac:dyDescent="0.25">
      <c r="A114" s="4">
        <v>42751</v>
      </c>
      <c r="B114" s="1">
        <v>6004</v>
      </c>
      <c r="C114">
        <v>95</v>
      </c>
    </row>
    <row r="115" spans="1:3" x14ac:dyDescent="0.25">
      <c r="A115" s="4">
        <v>42751</v>
      </c>
      <c r="B115" s="1">
        <v>7069</v>
      </c>
      <c r="C115">
        <v>52</v>
      </c>
    </row>
    <row r="116" spans="1:3" x14ac:dyDescent="0.25">
      <c r="A116" s="4">
        <v>42752</v>
      </c>
      <c r="B116" s="1">
        <v>7194</v>
      </c>
      <c r="C116">
        <v>34</v>
      </c>
    </row>
    <row r="117" spans="1:3" x14ac:dyDescent="0.25">
      <c r="A117" s="4">
        <v>42752</v>
      </c>
      <c r="B117" s="1">
        <v>7280</v>
      </c>
      <c r="C117">
        <v>47</v>
      </c>
    </row>
    <row r="118" spans="1:3" x14ac:dyDescent="0.25">
      <c r="A118" s="4">
        <v>42753</v>
      </c>
      <c r="B118" s="1">
        <v>4905</v>
      </c>
      <c r="C118">
        <v>188</v>
      </c>
    </row>
    <row r="119" spans="1:3" x14ac:dyDescent="0.25">
      <c r="A119" s="4">
        <v>42753</v>
      </c>
      <c r="B119" s="1">
        <v>4465</v>
      </c>
      <c r="C119">
        <v>111</v>
      </c>
    </row>
    <row r="120" spans="1:3" x14ac:dyDescent="0.25">
      <c r="A120" s="4">
        <v>42754</v>
      </c>
      <c r="B120" s="1">
        <v>4075</v>
      </c>
      <c r="C120">
        <v>194</v>
      </c>
    </row>
    <row r="121" spans="1:3" x14ac:dyDescent="0.25">
      <c r="A121" s="4">
        <v>42754</v>
      </c>
      <c r="B121" s="1">
        <v>4547</v>
      </c>
      <c r="C121">
        <v>40</v>
      </c>
    </row>
    <row r="122" spans="1:3" x14ac:dyDescent="0.25">
      <c r="A122" s="4">
        <v>42755</v>
      </c>
      <c r="B122" s="1">
        <v>5465</v>
      </c>
      <c r="C122">
        <v>90</v>
      </c>
    </row>
    <row r="123" spans="1:3" x14ac:dyDescent="0.25">
      <c r="A123" s="4">
        <v>42755</v>
      </c>
      <c r="B123" s="1">
        <v>6448</v>
      </c>
      <c r="C123">
        <v>50</v>
      </c>
    </row>
    <row r="124" spans="1:3" x14ac:dyDescent="0.25">
      <c r="A124" s="4">
        <v>42758</v>
      </c>
      <c r="B124" s="1">
        <v>2860</v>
      </c>
      <c r="C124">
        <v>153</v>
      </c>
    </row>
    <row r="125" spans="1:3" x14ac:dyDescent="0.25">
      <c r="A125" s="4">
        <v>42758</v>
      </c>
      <c r="B125" s="1">
        <v>3550</v>
      </c>
      <c r="C125">
        <v>120</v>
      </c>
    </row>
    <row r="126" spans="1:3" x14ac:dyDescent="0.25">
      <c r="A126" s="4">
        <v>42759</v>
      </c>
      <c r="B126" s="1">
        <v>2060</v>
      </c>
      <c r="C126">
        <v>77</v>
      </c>
    </row>
    <row r="127" spans="1:3" x14ac:dyDescent="0.25">
      <c r="A127" s="4">
        <v>42759</v>
      </c>
      <c r="B127" s="1">
        <v>2980</v>
      </c>
      <c r="C127">
        <v>255</v>
      </c>
    </row>
    <row r="128" spans="1:3" x14ac:dyDescent="0.25">
      <c r="A128" s="4">
        <v>42760</v>
      </c>
      <c r="B128" s="1">
        <v>5625</v>
      </c>
      <c r="C128">
        <v>60</v>
      </c>
    </row>
    <row r="129" spans="1:3" x14ac:dyDescent="0.25">
      <c r="A129" s="4">
        <v>42760</v>
      </c>
      <c r="B129" s="1">
        <v>5920</v>
      </c>
      <c r="C129">
        <v>77</v>
      </c>
    </row>
    <row r="130" spans="1:3" x14ac:dyDescent="0.25">
      <c r="A130" s="4">
        <v>42761</v>
      </c>
      <c r="B130" s="1">
        <v>1230</v>
      </c>
      <c r="C130">
        <v>300</v>
      </c>
    </row>
    <row r="131" spans="1:3" x14ac:dyDescent="0.25">
      <c r="A131" s="4">
        <v>42761</v>
      </c>
      <c r="B131" s="1">
        <v>4775</v>
      </c>
      <c r="C131">
        <v>80</v>
      </c>
    </row>
    <row r="132" spans="1:3" x14ac:dyDescent="0.25">
      <c r="A132" s="4">
        <v>42762</v>
      </c>
      <c r="B132" s="1">
        <v>3278</v>
      </c>
      <c r="C132">
        <v>285</v>
      </c>
    </row>
    <row r="133" spans="1:3" x14ac:dyDescent="0.25">
      <c r="A133" s="4">
        <v>42762</v>
      </c>
      <c r="B133" s="1">
        <v>5100</v>
      </c>
      <c r="C133">
        <v>78</v>
      </c>
    </row>
    <row r="134" spans="1:3" x14ac:dyDescent="0.25">
      <c r="A134" s="4">
        <v>42765</v>
      </c>
      <c r="B134" s="1">
        <v>2244</v>
      </c>
      <c r="C134">
        <v>287</v>
      </c>
    </row>
    <row r="135" spans="1:3" x14ac:dyDescent="0.25">
      <c r="A135" s="4">
        <v>42765</v>
      </c>
      <c r="B135" s="1">
        <v>6036</v>
      </c>
      <c r="C135">
        <v>105</v>
      </c>
    </row>
    <row r="136" spans="1:3" x14ac:dyDescent="0.25">
      <c r="A136" s="4">
        <v>42766</v>
      </c>
      <c r="B136" s="1">
        <v>5189</v>
      </c>
      <c r="C136">
        <v>78</v>
      </c>
    </row>
    <row r="137" spans="1:3" x14ac:dyDescent="0.25">
      <c r="A137" s="4">
        <v>42766</v>
      </c>
      <c r="B137" s="1">
        <v>5796</v>
      </c>
      <c r="C137">
        <v>52</v>
      </c>
    </row>
    <row r="138" spans="1:3" x14ac:dyDescent="0.25">
      <c r="A138" s="4">
        <v>42767</v>
      </c>
      <c r="B138" s="1">
        <v>3620</v>
      </c>
      <c r="C138">
        <v>222</v>
      </c>
    </row>
    <row r="139" spans="1:3" x14ac:dyDescent="0.25">
      <c r="A139" s="4">
        <v>42767</v>
      </c>
      <c r="B139" s="1">
        <v>5393</v>
      </c>
      <c r="C139">
        <v>111</v>
      </c>
    </row>
    <row r="140" spans="1:3" x14ac:dyDescent="0.25">
      <c r="A140" s="4">
        <v>42768</v>
      </c>
      <c r="B140" s="1">
        <v>5085</v>
      </c>
      <c r="C140">
        <v>205</v>
      </c>
    </row>
    <row r="141" spans="1:3" x14ac:dyDescent="0.25">
      <c r="A141" s="4">
        <v>42768</v>
      </c>
      <c r="B141" s="1">
        <v>5596</v>
      </c>
      <c r="C141">
        <v>116</v>
      </c>
    </row>
    <row r="142" spans="1:3" x14ac:dyDescent="0.25">
      <c r="A142" s="4">
        <v>42769</v>
      </c>
      <c r="B142" s="1">
        <v>4166</v>
      </c>
      <c r="C142">
        <v>309</v>
      </c>
    </row>
    <row r="143" spans="1:3" x14ac:dyDescent="0.25">
      <c r="A143" s="4">
        <v>42769</v>
      </c>
      <c r="B143" s="1">
        <v>6314.823529411764</v>
      </c>
      <c r="C143">
        <v>81</v>
      </c>
    </row>
    <row r="144" spans="1:3" x14ac:dyDescent="0.25">
      <c r="A144" s="4">
        <v>42772</v>
      </c>
      <c r="B144" s="1">
        <v>3670</v>
      </c>
      <c r="C144">
        <v>247</v>
      </c>
    </row>
    <row r="145" spans="1:3" x14ac:dyDescent="0.25">
      <c r="A145" s="4">
        <v>42772</v>
      </c>
      <c r="B145" s="1">
        <v>5455</v>
      </c>
      <c r="C145">
        <v>124</v>
      </c>
    </row>
    <row r="146" spans="1:3" x14ac:dyDescent="0.25">
      <c r="A146" s="4">
        <v>42773</v>
      </c>
      <c r="B146" s="1">
        <v>2220</v>
      </c>
      <c r="C146">
        <v>220</v>
      </c>
    </row>
    <row r="147" spans="1:3" x14ac:dyDescent="0.25">
      <c r="A147" s="4">
        <v>42773</v>
      </c>
      <c r="B147" s="1">
        <v>4008</v>
      </c>
      <c r="C147">
        <v>223</v>
      </c>
    </row>
    <row r="148" spans="1:3" x14ac:dyDescent="0.25">
      <c r="A148" s="4">
        <v>42774</v>
      </c>
      <c r="B148" s="1">
        <v>4134</v>
      </c>
      <c r="C148">
        <v>201</v>
      </c>
    </row>
    <row r="149" spans="1:3" x14ac:dyDescent="0.25">
      <c r="A149" s="4">
        <v>42774</v>
      </c>
      <c r="B149" s="1">
        <v>5188</v>
      </c>
      <c r="C149">
        <v>71</v>
      </c>
    </row>
    <row r="150" spans="1:3" x14ac:dyDescent="0.25">
      <c r="A150" s="4">
        <v>42775</v>
      </c>
      <c r="B150" s="1">
        <v>4110</v>
      </c>
      <c r="C150">
        <v>200</v>
      </c>
    </row>
    <row r="151" spans="1:3" x14ac:dyDescent="0.25">
      <c r="A151" s="4">
        <v>42775</v>
      </c>
      <c r="B151" s="1">
        <v>6025</v>
      </c>
      <c r="C151">
        <v>33</v>
      </c>
    </row>
    <row r="152" spans="1:3" x14ac:dyDescent="0.25">
      <c r="A152" s="4">
        <v>42776</v>
      </c>
      <c r="B152" s="1">
        <v>6318</v>
      </c>
      <c r="C152">
        <v>105</v>
      </c>
    </row>
    <row r="153" spans="1:3" x14ac:dyDescent="0.25">
      <c r="A153" s="4">
        <v>42779</v>
      </c>
      <c r="B153" s="1">
        <v>3945</v>
      </c>
      <c r="C153">
        <v>238</v>
      </c>
    </row>
    <row r="154" spans="1:3" x14ac:dyDescent="0.25">
      <c r="A154" s="4">
        <v>42779</v>
      </c>
      <c r="B154" s="1">
        <v>6388</v>
      </c>
      <c r="C154">
        <v>59</v>
      </c>
    </row>
    <row r="155" spans="1:3" x14ac:dyDescent="0.25">
      <c r="A155" s="4">
        <v>42780</v>
      </c>
      <c r="B155" s="1">
        <v>6324</v>
      </c>
      <c r="C155">
        <v>120</v>
      </c>
    </row>
    <row r="156" spans="1:3" x14ac:dyDescent="0.25">
      <c r="A156" s="4">
        <v>42780</v>
      </c>
      <c r="B156" s="1">
        <v>6094</v>
      </c>
      <c r="C156">
        <v>87</v>
      </c>
    </row>
    <row r="157" spans="1:3" x14ac:dyDescent="0.25">
      <c r="A157" s="4">
        <v>42781</v>
      </c>
      <c r="B157" s="1">
        <v>3398</v>
      </c>
      <c r="C157">
        <v>226</v>
      </c>
    </row>
    <row r="158" spans="1:3" x14ac:dyDescent="0.25">
      <c r="A158" s="4">
        <v>42781</v>
      </c>
      <c r="B158" s="1">
        <v>7445</v>
      </c>
      <c r="C158">
        <v>50</v>
      </c>
    </row>
    <row r="159" spans="1:3" x14ac:dyDescent="0.25">
      <c r="A159" s="4">
        <v>42782</v>
      </c>
      <c r="B159" s="1">
        <v>4806</v>
      </c>
      <c r="C159">
        <v>155</v>
      </c>
    </row>
    <row r="160" spans="1:3" x14ac:dyDescent="0.25">
      <c r="A160" s="4">
        <v>42782</v>
      </c>
      <c r="B160" s="1">
        <v>5660</v>
      </c>
      <c r="C160">
        <v>68</v>
      </c>
    </row>
    <row r="161" spans="1:3" x14ac:dyDescent="0.25">
      <c r="A161" s="4">
        <v>42783</v>
      </c>
      <c r="B161" s="1">
        <v>5185</v>
      </c>
      <c r="C161">
        <v>150</v>
      </c>
    </row>
    <row r="162" spans="1:3" x14ac:dyDescent="0.25">
      <c r="A162" s="4">
        <v>42783</v>
      </c>
      <c r="B162" s="1">
        <v>7040</v>
      </c>
      <c r="C162">
        <v>38</v>
      </c>
    </row>
    <row r="163" spans="1:3" x14ac:dyDescent="0.25">
      <c r="A163" s="4">
        <v>42786</v>
      </c>
      <c r="B163" s="1">
        <v>2060</v>
      </c>
      <c r="C163">
        <v>140</v>
      </c>
    </row>
    <row r="164" spans="1:3" x14ac:dyDescent="0.25">
      <c r="A164" s="4">
        <v>42786</v>
      </c>
      <c r="B164" s="1">
        <v>5248</v>
      </c>
      <c r="C164">
        <v>68</v>
      </c>
    </row>
    <row r="165" spans="1:3" x14ac:dyDescent="0.25">
      <c r="A165" s="4">
        <v>42787</v>
      </c>
      <c r="B165" s="1">
        <v>5259.4838709677415</v>
      </c>
      <c r="C165">
        <v>129</v>
      </c>
    </row>
    <row r="166" spans="1:3" x14ac:dyDescent="0.25">
      <c r="A166" s="4">
        <v>42787</v>
      </c>
      <c r="B166" s="1">
        <v>5640.6857142857143</v>
      </c>
      <c r="C166">
        <v>46</v>
      </c>
    </row>
    <row r="167" spans="1:3" x14ac:dyDescent="0.25">
      <c r="A167" s="4">
        <v>42788</v>
      </c>
      <c r="B167" s="1">
        <v>2920</v>
      </c>
      <c r="C167">
        <v>220</v>
      </c>
    </row>
    <row r="168" spans="1:3" x14ac:dyDescent="0.25">
      <c r="A168" s="4">
        <v>42788</v>
      </c>
      <c r="B168" s="1">
        <v>4732</v>
      </c>
      <c r="C168">
        <v>90</v>
      </c>
    </row>
    <row r="169" spans="1:3" x14ac:dyDescent="0.25">
      <c r="A169" s="4">
        <v>42789</v>
      </c>
      <c r="B169" s="1">
        <v>5276</v>
      </c>
      <c r="C169">
        <v>143</v>
      </c>
    </row>
    <row r="170" spans="1:3" x14ac:dyDescent="0.25">
      <c r="A170" s="4">
        <v>42789</v>
      </c>
      <c r="B170" s="1">
        <v>6566</v>
      </c>
      <c r="C170">
        <v>45</v>
      </c>
    </row>
    <row r="171" spans="1:3" x14ac:dyDescent="0.25">
      <c r="A171" s="4">
        <v>42790</v>
      </c>
      <c r="B171" s="1">
        <v>4671</v>
      </c>
      <c r="C171">
        <v>189</v>
      </c>
    </row>
    <row r="172" spans="1:3" x14ac:dyDescent="0.25">
      <c r="A172" s="4">
        <v>42790</v>
      </c>
      <c r="B172" s="1">
        <v>8120</v>
      </c>
      <c r="C172">
        <v>0</v>
      </c>
    </row>
    <row r="173" spans="1:3" x14ac:dyDescent="0.25">
      <c r="A173" s="4">
        <v>42794</v>
      </c>
      <c r="B173" s="1">
        <v>2088</v>
      </c>
      <c r="C173">
        <v>344</v>
      </c>
    </row>
    <row r="174" spans="1:3" x14ac:dyDescent="0.25">
      <c r="A174" s="4">
        <v>42795</v>
      </c>
      <c r="B174" s="1">
        <v>6608</v>
      </c>
      <c r="C174">
        <v>68</v>
      </c>
    </row>
    <row r="175" spans="1:3" x14ac:dyDescent="0.25">
      <c r="A175" s="4">
        <v>42795</v>
      </c>
      <c r="B175" s="1">
        <v>7116</v>
      </c>
      <c r="C175">
        <v>31</v>
      </c>
    </row>
    <row r="176" spans="1:3" x14ac:dyDescent="0.25">
      <c r="A176" s="4">
        <v>42796</v>
      </c>
      <c r="B176" s="1">
        <v>8373</v>
      </c>
      <c r="C176">
        <v>23</v>
      </c>
    </row>
    <row r="177" spans="1:3" x14ac:dyDescent="0.25">
      <c r="A177" s="4">
        <v>42796</v>
      </c>
      <c r="B177" s="1">
        <v>8356</v>
      </c>
      <c r="C177">
        <v>27</v>
      </c>
    </row>
    <row r="178" spans="1:3" x14ac:dyDescent="0.25">
      <c r="A178" s="4">
        <v>42797</v>
      </c>
      <c r="B178" s="1">
        <v>4875</v>
      </c>
      <c r="C178">
        <v>188</v>
      </c>
    </row>
    <row r="179" spans="1:3" x14ac:dyDescent="0.25">
      <c r="A179" s="4">
        <v>42800</v>
      </c>
      <c r="B179" s="1">
        <v>3336</v>
      </c>
      <c r="C179">
        <v>191</v>
      </c>
    </row>
    <row r="180" spans="1:3" x14ac:dyDescent="0.25">
      <c r="A180" s="4">
        <v>42800</v>
      </c>
      <c r="B180" s="1">
        <v>6439</v>
      </c>
      <c r="C180">
        <v>37</v>
      </c>
    </row>
    <row r="181" spans="1:3" x14ac:dyDescent="0.25">
      <c r="A181" s="4">
        <v>42801</v>
      </c>
      <c r="B181" s="1">
        <v>3300</v>
      </c>
      <c r="C181">
        <v>171</v>
      </c>
    </row>
    <row r="182" spans="1:3" x14ac:dyDescent="0.25">
      <c r="A182" s="4">
        <v>42801</v>
      </c>
      <c r="B182" s="1">
        <v>6290</v>
      </c>
      <c r="C182">
        <v>131</v>
      </c>
    </row>
    <row r="183" spans="1:3" x14ac:dyDescent="0.25">
      <c r="A183" s="4">
        <v>42802</v>
      </c>
      <c r="B183" s="1">
        <v>7146</v>
      </c>
      <c r="C183">
        <v>58</v>
      </c>
    </row>
    <row r="184" spans="1:3" x14ac:dyDescent="0.25">
      <c r="A184" s="4">
        <v>42802</v>
      </c>
      <c r="B184" s="1">
        <v>7191</v>
      </c>
      <c r="C184">
        <v>38</v>
      </c>
    </row>
    <row r="185" spans="1:3" x14ac:dyDescent="0.25">
      <c r="A185" s="4">
        <v>42803</v>
      </c>
      <c r="B185" s="1">
        <v>7968</v>
      </c>
      <c r="C185">
        <v>0</v>
      </c>
    </row>
    <row r="186" spans="1:3" x14ac:dyDescent="0.25">
      <c r="A186" s="4">
        <v>42803</v>
      </c>
      <c r="B186" s="1">
        <v>7052</v>
      </c>
      <c r="C186">
        <v>122</v>
      </c>
    </row>
    <row r="187" spans="1:3" x14ac:dyDescent="0.25">
      <c r="A187" s="4">
        <v>42804</v>
      </c>
      <c r="B187" s="1">
        <v>6829</v>
      </c>
      <c r="C187">
        <v>86</v>
      </c>
    </row>
    <row r="188" spans="1:3" x14ac:dyDescent="0.25">
      <c r="A188" s="4">
        <v>42804</v>
      </c>
      <c r="B188" s="1">
        <v>7372.5</v>
      </c>
      <c r="C188">
        <v>0</v>
      </c>
    </row>
    <row r="189" spans="1:3" x14ac:dyDescent="0.25">
      <c r="A189" s="4">
        <v>42807</v>
      </c>
      <c r="B189" s="1">
        <v>5328</v>
      </c>
      <c r="C189">
        <v>185</v>
      </c>
    </row>
    <row r="190" spans="1:3" x14ac:dyDescent="0.25">
      <c r="A190" s="4">
        <v>42807</v>
      </c>
      <c r="B190" s="1">
        <v>7834</v>
      </c>
      <c r="C190">
        <v>27</v>
      </c>
    </row>
    <row r="191" spans="1:3" x14ac:dyDescent="0.25">
      <c r="A191" s="4">
        <v>42808</v>
      </c>
      <c r="B191" s="1">
        <v>7797</v>
      </c>
      <c r="C191">
        <v>18</v>
      </c>
    </row>
    <row r="192" spans="1:3" x14ac:dyDescent="0.25">
      <c r="A192" s="4">
        <v>42808</v>
      </c>
      <c r="B192" s="1">
        <v>7055</v>
      </c>
      <c r="C192">
        <v>82</v>
      </c>
    </row>
    <row r="193" spans="1:3" x14ac:dyDescent="0.25">
      <c r="A193" s="4">
        <v>42809</v>
      </c>
      <c r="B193" s="1">
        <v>7425</v>
      </c>
      <c r="C193">
        <v>78</v>
      </c>
    </row>
    <row r="194" spans="1:3" x14ac:dyDescent="0.25">
      <c r="A194" s="4">
        <v>42809</v>
      </c>
      <c r="B194" s="1">
        <v>5888.5714285714284</v>
      </c>
      <c r="C194">
        <v>85</v>
      </c>
    </row>
    <row r="195" spans="1:3" x14ac:dyDescent="0.25">
      <c r="A195" s="4">
        <v>42814</v>
      </c>
      <c r="B195" s="1">
        <v>2328</v>
      </c>
      <c r="C195">
        <v>260</v>
      </c>
    </row>
    <row r="196" spans="1:3" x14ac:dyDescent="0.25">
      <c r="A196" s="4">
        <v>42814</v>
      </c>
      <c r="B196" s="1">
        <v>5016</v>
      </c>
      <c r="C196">
        <v>241</v>
      </c>
    </row>
    <row r="197" spans="1:3" x14ac:dyDescent="0.25">
      <c r="A197" s="4">
        <v>42815</v>
      </c>
      <c r="B197" s="1">
        <v>7305</v>
      </c>
      <c r="C197">
        <v>61</v>
      </c>
    </row>
    <row r="198" spans="1:3" x14ac:dyDescent="0.25">
      <c r="A198" s="4">
        <v>42815</v>
      </c>
      <c r="B198" s="1">
        <v>8010</v>
      </c>
      <c r="C198">
        <v>25</v>
      </c>
    </row>
    <row r="199" spans="1:3" x14ac:dyDescent="0.25">
      <c r="A199" s="4">
        <v>42816</v>
      </c>
      <c r="B199" s="1">
        <v>5845</v>
      </c>
      <c r="C199">
        <v>132</v>
      </c>
    </row>
    <row r="200" spans="1:3" x14ac:dyDescent="0.25">
      <c r="A200" s="4">
        <v>42816</v>
      </c>
      <c r="B200" s="1">
        <v>6515</v>
      </c>
      <c r="C200">
        <v>102</v>
      </c>
    </row>
    <row r="201" spans="1:3" x14ac:dyDescent="0.25">
      <c r="A201" s="4">
        <v>42817</v>
      </c>
      <c r="B201" s="1">
        <v>8065</v>
      </c>
      <c r="C201">
        <v>23</v>
      </c>
    </row>
    <row r="202" spans="1:3" x14ac:dyDescent="0.25">
      <c r="A202" s="4">
        <v>42817</v>
      </c>
      <c r="B202" s="1">
        <v>9000</v>
      </c>
      <c r="C202">
        <v>0</v>
      </c>
    </row>
    <row r="203" spans="1:3" x14ac:dyDescent="0.25">
      <c r="A203" s="4">
        <v>42821</v>
      </c>
      <c r="B203" s="1">
        <v>4230</v>
      </c>
      <c r="C203">
        <v>90</v>
      </c>
    </row>
    <row r="204" spans="1:3" x14ac:dyDescent="0.25">
      <c r="A204" s="4">
        <v>42822</v>
      </c>
      <c r="B204" s="1">
        <v>7730</v>
      </c>
      <c r="C204">
        <v>81</v>
      </c>
    </row>
    <row r="205" spans="1:3" x14ac:dyDescent="0.25">
      <c r="A205" s="4">
        <v>42822</v>
      </c>
      <c r="B205" s="1">
        <v>3872.5</v>
      </c>
      <c r="C205">
        <v>268</v>
      </c>
    </row>
    <row r="206" spans="1:3" x14ac:dyDescent="0.25">
      <c r="A206" s="4">
        <v>42823</v>
      </c>
      <c r="B206" s="1">
        <v>2777.5</v>
      </c>
      <c r="C206">
        <v>103</v>
      </c>
    </row>
    <row r="207" spans="1:3" x14ac:dyDescent="0.25">
      <c r="A207" s="4">
        <v>42823</v>
      </c>
      <c r="B207" s="1">
        <v>2632.5</v>
      </c>
      <c r="C207">
        <v>147</v>
      </c>
    </row>
    <row r="208" spans="1:3" x14ac:dyDescent="0.25">
      <c r="A208" s="4">
        <v>42824</v>
      </c>
      <c r="B208" s="1">
        <v>3440</v>
      </c>
      <c r="C208">
        <v>252</v>
      </c>
    </row>
    <row r="209" spans="1:3" x14ac:dyDescent="0.25">
      <c r="A209" s="4">
        <v>42824</v>
      </c>
      <c r="B209" s="1">
        <v>5880</v>
      </c>
      <c r="C209">
        <v>71</v>
      </c>
    </row>
    <row r="210" spans="1:3" x14ac:dyDescent="0.25">
      <c r="A210" s="4">
        <v>42825</v>
      </c>
      <c r="B210" s="1">
        <v>5257.1428571428569</v>
      </c>
      <c r="C210">
        <v>170</v>
      </c>
    </row>
    <row r="211" spans="1:3" x14ac:dyDescent="0.25">
      <c r="A211" s="4">
        <v>42828</v>
      </c>
      <c r="B211" s="1">
        <v>4930</v>
      </c>
      <c r="C211">
        <v>213</v>
      </c>
    </row>
    <row r="212" spans="1:3" x14ac:dyDescent="0.25">
      <c r="A212" s="4">
        <v>42828</v>
      </c>
      <c r="B212" s="1">
        <v>6200</v>
      </c>
      <c r="C212">
        <v>65</v>
      </c>
    </row>
    <row r="213" spans="1:3" x14ac:dyDescent="0.25">
      <c r="A213" s="4">
        <v>42829</v>
      </c>
      <c r="B213" s="1">
        <v>5680</v>
      </c>
      <c r="C213">
        <v>81</v>
      </c>
    </row>
    <row r="214" spans="1:3" x14ac:dyDescent="0.25">
      <c r="A214" s="4">
        <v>42829</v>
      </c>
      <c r="B214" s="1">
        <v>6185</v>
      </c>
      <c r="C214">
        <v>57</v>
      </c>
    </row>
    <row r="215" spans="1:3" x14ac:dyDescent="0.25">
      <c r="A215" s="4">
        <v>42830</v>
      </c>
      <c r="B215" s="1">
        <v>6290</v>
      </c>
      <c r="C215">
        <v>70</v>
      </c>
    </row>
    <row r="216" spans="1:3" x14ac:dyDescent="0.25">
      <c r="A216" s="4">
        <v>42830</v>
      </c>
      <c r="B216" s="1">
        <v>7555</v>
      </c>
      <c r="C216">
        <v>0</v>
      </c>
    </row>
    <row r="217" spans="1:3" x14ac:dyDescent="0.25">
      <c r="A217" s="4">
        <v>42831</v>
      </c>
      <c r="B217" s="1">
        <v>4325</v>
      </c>
      <c r="C217">
        <v>206</v>
      </c>
    </row>
    <row r="218" spans="1:3" x14ac:dyDescent="0.25">
      <c r="A218" s="4">
        <v>42831</v>
      </c>
      <c r="B218" s="1">
        <v>6161</v>
      </c>
      <c r="C218">
        <v>95</v>
      </c>
    </row>
    <row r="219" spans="1:3" x14ac:dyDescent="0.25">
      <c r="A219" s="4">
        <v>42832</v>
      </c>
      <c r="B219" s="1">
        <v>7652.7607361963192</v>
      </c>
      <c r="C219">
        <v>60</v>
      </c>
    </row>
    <row r="220" spans="1:3" x14ac:dyDescent="0.25">
      <c r="A220" s="4">
        <v>42835</v>
      </c>
      <c r="B220" s="1">
        <v>666</v>
      </c>
      <c r="C220">
        <v>240</v>
      </c>
    </row>
    <row r="221" spans="1:3" x14ac:dyDescent="0.25">
      <c r="A221" s="4">
        <v>42835</v>
      </c>
      <c r="B221" s="1">
        <v>6271</v>
      </c>
      <c r="C221">
        <v>139</v>
      </c>
    </row>
    <row r="222" spans="1:3" x14ac:dyDescent="0.25">
      <c r="A222" s="4">
        <v>42836</v>
      </c>
      <c r="B222" s="1">
        <v>8409</v>
      </c>
      <c r="C222">
        <v>28</v>
      </c>
    </row>
    <row r="223" spans="1:3" x14ac:dyDescent="0.25">
      <c r="A223" s="4">
        <v>42836</v>
      </c>
      <c r="B223" s="1">
        <v>7741</v>
      </c>
      <c r="C223">
        <v>91</v>
      </c>
    </row>
    <row r="224" spans="1:3" x14ac:dyDescent="0.25">
      <c r="A224" s="4">
        <v>42837</v>
      </c>
      <c r="B224" s="1">
        <v>7977.7003484320549</v>
      </c>
      <c r="C224">
        <v>15</v>
      </c>
    </row>
    <row r="225" spans="1:3" x14ac:dyDescent="0.25">
      <c r="A225" s="4">
        <v>42842</v>
      </c>
      <c r="B225" s="1">
        <v>5652</v>
      </c>
      <c r="C225">
        <v>198</v>
      </c>
    </row>
    <row r="226" spans="1:3" x14ac:dyDescent="0.25">
      <c r="A226" s="4">
        <v>42843</v>
      </c>
      <c r="B226" s="1">
        <v>3317</v>
      </c>
      <c r="C226">
        <v>187</v>
      </c>
    </row>
    <row r="227" spans="1:3" x14ac:dyDescent="0.25">
      <c r="A227" s="4">
        <v>42843</v>
      </c>
      <c r="B227" s="1">
        <v>8100</v>
      </c>
      <c r="C227">
        <v>18</v>
      </c>
    </row>
    <row r="228" spans="1:3" x14ac:dyDescent="0.25">
      <c r="A228" s="4">
        <v>42844</v>
      </c>
      <c r="B228" s="1">
        <v>2737</v>
      </c>
      <c r="C228">
        <v>210</v>
      </c>
    </row>
    <row r="229" spans="1:3" x14ac:dyDescent="0.25">
      <c r="A229" s="4">
        <v>42844</v>
      </c>
      <c r="B229" s="1">
        <v>1884</v>
      </c>
      <c r="C229">
        <v>420</v>
      </c>
    </row>
    <row r="230" spans="1:3" x14ac:dyDescent="0.25">
      <c r="A230" s="4">
        <v>42849</v>
      </c>
      <c r="B230" s="1">
        <v>1776</v>
      </c>
      <c r="C230">
        <v>360</v>
      </c>
    </row>
    <row r="231" spans="1:3" x14ac:dyDescent="0.25">
      <c r="A231" s="4">
        <v>42849</v>
      </c>
      <c r="B231" s="1">
        <v>8403</v>
      </c>
      <c r="C231">
        <v>56</v>
      </c>
    </row>
    <row r="232" spans="1:3" x14ac:dyDescent="0.25">
      <c r="A232" s="4">
        <v>42850</v>
      </c>
      <c r="B232" s="1">
        <v>6245</v>
      </c>
      <c r="C232">
        <v>82</v>
      </c>
    </row>
    <row r="233" spans="1:3" x14ac:dyDescent="0.25">
      <c r="A233" s="4">
        <v>42850</v>
      </c>
      <c r="B233" s="1">
        <v>8130</v>
      </c>
      <c r="C233">
        <v>66</v>
      </c>
    </row>
    <row r="234" spans="1:3" x14ac:dyDescent="0.25">
      <c r="A234" s="4">
        <v>42851</v>
      </c>
      <c r="B234" s="1">
        <v>6205</v>
      </c>
      <c r="C234">
        <v>124</v>
      </c>
    </row>
    <row r="235" spans="1:3" x14ac:dyDescent="0.25">
      <c r="A235" s="4">
        <v>42851</v>
      </c>
      <c r="B235" s="1">
        <v>5595</v>
      </c>
      <c r="C235">
        <v>121</v>
      </c>
    </row>
    <row r="236" spans="1:3" x14ac:dyDescent="0.25">
      <c r="A236" s="4">
        <v>42852</v>
      </c>
      <c r="B236" s="1">
        <v>8165</v>
      </c>
      <c r="C236">
        <v>65</v>
      </c>
    </row>
    <row r="237" spans="1:3" x14ac:dyDescent="0.25">
      <c r="A237" s="4">
        <v>42852</v>
      </c>
      <c r="B237" s="1">
        <v>5400</v>
      </c>
      <c r="C237">
        <v>226</v>
      </c>
    </row>
    <row r="238" spans="1:3" x14ac:dyDescent="0.25">
      <c r="A238" s="4">
        <v>42853</v>
      </c>
      <c r="B238" s="1">
        <v>7089.2307692307695</v>
      </c>
      <c r="C238">
        <v>0</v>
      </c>
    </row>
    <row r="239" spans="1:3" x14ac:dyDescent="0.25">
      <c r="A239" s="4">
        <v>42857</v>
      </c>
      <c r="B239" s="1">
        <v>6280</v>
      </c>
      <c r="C239">
        <v>20</v>
      </c>
    </row>
    <row r="240" spans="1:3" x14ac:dyDescent="0.25">
      <c r="A240" s="4">
        <v>42857</v>
      </c>
      <c r="B240" s="1">
        <v>7025</v>
      </c>
      <c r="C240">
        <v>67</v>
      </c>
    </row>
    <row r="241" spans="1:3" x14ac:dyDescent="0.25">
      <c r="A241" s="4">
        <v>42858</v>
      </c>
      <c r="B241" s="1">
        <v>6605</v>
      </c>
      <c r="C241">
        <v>137</v>
      </c>
    </row>
    <row r="242" spans="1:3" x14ac:dyDescent="0.25">
      <c r="A242" s="4">
        <v>42858</v>
      </c>
      <c r="B242" s="1">
        <v>7045</v>
      </c>
      <c r="C242">
        <v>104</v>
      </c>
    </row>
    <row r="243" spans="1:3" x14ac:dyDescent="0.25">
      <c r="A243" s="4">
        <v>42859</v>
      </c>
      <c r="B243" s="1">
        <v>7110</v>
      </c>
      <c r="C243">
        <v>100</v>
      </c>
    </row>
    <row r="244" spans="1:3" x14ac:dyDescent="0.25">
      <c r="A244" s="4">
        <v>42859</v>
      </c>
      <c r="B244" s="1">
        <v>5170</v>
      </c>
      <c r="C244">
        <v>112</v>
      </c>
    </row>
    <row r="245" spans="1:3" x14ac:dyDescent="0.25">
      <c r="A245" s="4">
        <v>42860</v>
      </c>
      <c r="B245" s="1">
        <v>4466.165413533834</v>
      </c>
      <c r="C245">
        <v>151</v>
      </c>
    </row>
    <row r="246" spans="1:3" x14ac:dyDescent="0.25">
      <c r="A246" s="4">
        <v>42863</v>
      </c>
      <c r="B246" s="1">
        <v>3024</v>
      </c>
      <c r="C246">
        <v>216</v>
      </c>
    </row>
    <row r="247" spans="1:3" x14ac:dyDescent="0.25">
      <c r="A247" s="4">
        <v>42863</v>
      </c>
      <c r="B247" s="1">
        <v>4836</v>
      </c>
      <c r="C247">
        <v>102</v>
      </c>
    </row>
    <row r="248" spans="1:3" x14ac:dyDescent="0.25">
      <c r="A248" s="4">
        <v>42864</v>
      </c>
      <c r="B248" s="1">
        <v>7361</v>
      </c>
      <c r="C248">
        <v>54</v>
      </c>
    </row>
    <row r="249" spans="1:3" x14ac:dyDescent="0.25">
      <c r="A249" s="4">
        <v>42864</v>
      </c>
      <c r="B249" s="1">
        <v>5970</v>
      </c>
      <c r="C249">
        <v>170</v>
      </c>
    </row>
    <row r="250" spans="1:3" x14ac:dyDescent="0.25">
      <c r="A250" s="4">
        <v>42865</v>
      </c>
      <c r="B250" s="1">
        <v>4690</v>
      </c>
      <c r="C250">
        <v>200</v>
      </c>
    </row>
    <row r="251" spans="1:3" x14ac:dyDescent="0.25">
      <c r="A251" s="4">
        <v>42865</v>
      </c>
      <c r="B251" s="1">
        <v>6245</v>
      </c>
      <c r="C251">
        <v>166</v>
      </c>
    </row>
    <row r="252" spans="1:3" x14ac:dyDescent="0.25">
      <c r="A252" s="4">
        <v>42866</v>
      </c>
      <c r="B252" s="1">
        <v>5725.7142857142853</v>
      </c>
      <c r="C252">
        <v>10</v>
      </c>
    </row>
    <row r="253" spans="1:3" x14ac:dyDescent="0.25">
      <c r="A253" s="4">
        <v>42871</v>
      </c>
      <c r="B253" s="1">
        <v>7645.1612903225796</v>
      </c>
      <c r="C253">
        <v>14</v>
      </c>
    </row>
    <row r="254" spans="1:3" x14ac:dyDescent="0.25">
      <c r="A254" s="4">
        <v>42871</v>
      </c>
      <c r="B254" s="1">
        <v>7655</v>
      </c>
      <c r="C254">
        <v>60</v>
      </c>
    </row>
    <row r="255" spans="1:3" x14ac:dyDescent="0.25">
      <c r="A255" s="4">
        <v>42872</v>
      </c>
      <c r="B255" s="1">
        <v>6700</v>
      </c>
      <c r="C255">
        <v>77</v>
      </c>
    </row>
    <row r="256" spans="1:3" x14ac:dyDescent="0.25">
      <c r="A256" s="4">
        <v>42872</v>
      </c>
      <c r="B256" s="1">
        <v>7290</v>
      </c>
      <c r="C256">
        <v>68</v>
      </c>
    </row>
    <row r="257" spans="1:3" x14ac:dyDescent="0.25">
      <c r="A257" s="4">
        <v>42873</v>
      </c>
      <c r="B257" s="1">
        <v>6751</v>
      </c>
      <c r="C257">
        <v>95</v>
      </c>
    </row>
    <row r="258" spans="1:3" x14ac:dyDescent="0.25">
      <c r="A258" s="4">
        <v>42873</v>
      </c>
      <c r="B258" s="1">
        <v>7974</v>
      </c>
      <c r="C258">
        <v>34</v>
      </c>
    </row>
    <row r="259" spans="1:3" x14ac:dyDescent="0.25">
      <c r="A259" s="4">
        <v>42874</v>
      </c>
      <c r="B259" s="1">
        <v>7102.2385321100919</v>
      </c>
      <c r="C259">
        <v>10</v>
      </c>
    </row>
    <row r="260" spans="1:3" x14ac:dyDescent="0.25">
      <c r="A260" s="4">
        <v>42877</v>
      </c>
      <c r="B260" s="1">
        <v>3600</v>
      </c>
      <c r="C260">
        <v>150</v>
      </c>
    </row>
    <row r="261" spans="1:3" x14ac:dyDescent="0.25">
      <c r="A261" s="4">
        <v>42877</v>
      </c>
      <c r="B261" s="1">
        <v>4694.3999999999996</v>
      </c>
      <c r="C261">
        <v>58</v>
      </c>
    </row>
    <row r="262" spans="1:3" x14ac:dyDescent="0.25">
      <c r="A262" s="4">
        <v>42884</v>
      </c>
      <c r="B262" s="1">
        <v>4769</v>
      </c>
      <c r="C262">
        <v>188</v>
      </c>
    </row>
    <row r="263" spans="1:3" x14ac:dyDescent="0.25">
      <c r="A263" s="4">
        <v>42884</v>
      </c>
      <c r="B263" s="1">
        <v>5694</v>
      </c>
      <c r="C263">
        <v>74</v>
      </c>
    </row>
    <row r="264" spans="1:3" x14ac:dyDescent="0.25">
      <c r="A264" s="4">
        <v>42885</v>
      </c>
      <c r="B264" s="1">
        <v>5648</v>
      </c>
      <c r="C264">
        <v>125</v>
      </c>
    </row>
    <row r="265" spans="1:3" x14ac:dyDescent="0.25">
      <c r="A265" s="4">
        <v>42885</v>
      </c>
      <c r="B265" s="1">
        <v>7387</v>
      </c>
      <c r="C265">
        <v>43</v>
      </c>
    </row>
    <row r="266" spans="1:3" x14ac:dyDescent="0.25">
      <c r="A266" s="4">
        <v>42886</v>
      </c>
      <c r="B266" s="1">
        <v>7470</v>
      </c>
      <c r="C266">
        <v>78</v>
      </c>
    </row>
    <row r="267" spans="1:3" x14ac:dyDescent="0.25">
      <c r="A267" s="4">
        <v>42886</v>
      </c>
      <c r="B267" s="1">
        <v>6680.4123711340208</v>
      </c>
      <c r="C267">
        <v>0</v>
      </c>
    </row>
    <row r="268" spans="1:3" x14ac:dyDescent="0.25">
      <c r="A268" s="4">
        <v>42892</v>
      </c>
      <c r="B268" s="1">
        <v>1606.5</v>
      </c>
      <c r="C268">
        <v>296</v>
      </c>
    </row>
    <row r="269" spans="1:3" x14ac:dyDescent="0.25">
      <c r="A269" s="4">
        <v>42893</v>
      </c>
      <c r="B269" s="1">
        <v>2488.5</v>
      </c>
      <c r="C269">
        <v>0</v>
      </c>
    </row>
    <row r="270" spans="1:3" x14ac:dyDescent="0.25">
      <c r="A270" s="4">
        <v>42893</v>
      </c>
      <c r="B270" s="1">
        <v>2624.5</v>
      </c>
      <c r="C270">
        <v>123</v>
      </c>
    </row>
    <row r="271" spans="1:3" x14ac:dyDescent="0.25">
      <c r="A271" s="4">
        <v>42894</v>
      </c>
      <c r="B271" s="1">
        <v>6345</v>
      </c>
      <c r="C271">
        <v>106</v>
      </c>
    </row>
    <row r="272" spans="1:3" x14ac:dyDescent="0.25">
      <c r="A272" s="4">
        <v>42894</v>
      </c>
      <c r="B272" s="1">
        <v>3455</v>
      </c>
      <c r="C272">
        <v>155</v>
      </c>
    </row>
    <row r="273" spans="1:3" x14ac:dyDescent="0.25">
      <c r="A273" s="4">
        <v>42898</v>
      </c>
      <c r="B273" s="1">
        <v>5385</v>
      </c>
      <c r="C273">
        <v>179</v>
      </c>
    </row>
    <row r="274" spans="1:3" x14ac:dyDescent="0.25">
      <c r="A274" s="4">
        <v>42898</v>
      </c>
      <c r="B274" s="1">
        <v>7288</v>
      </c>
      <c r="C274">
        <v>86</v>
      </c>
    </row>
    <row r="275" spans="1:3" x14ac:dyDescent="0.25">
      <c r="A275" s="4">
        <v>42899</v>
      </c>
      <c r="B275" s="1">
        <v>7667</v>
      </c>
      <c r="C275">
        <v>48</v>
      </c>
    </row>
    <row r="276" spans="1:3" x14ac:dyDescent="0.25">
      <c r="A276" s="4">
        <v>42899</v>
      </c>
      <c r="B276" s="1">
        <v>7285</v>
      </c>
      <c r="C276">
        <v>73</v>
      </c>
    </row>
    <row r="277" spans="1:3" x14ac:dyDescent="0.25">
      <c r="A277" s="4">
        <v>42900</v>
      </c>
      <c r="B277" s="1">
        <v>6296</v>
      </c>
      <c r="C277">
        <v>147</v>
      </c>
    </row>
    <row r="278" spans="1:3" x14ac:dyDescent="0.25">
      <c r="A278" s="4">
        <v>42900</v>
      </c>
      <c r="B278" s="1">
        <v>7780</v>
      </c>
      <c r="C278">
        <v>5</v>
      </c>
    </row>
    <row r="279" spans="1:3" x14ac:dyDescent="0.25">
      <c r="A279" s="4">
        <v>42901</v>
      </c>
      <c r="B279" s="1">
        <v>2777.1428571428573</v>
      </c>
      <c r="C279">
        <v>145</v>
      </c>
    </row>
    <row r="280" spans="1:3" x14ac:dyDescent="0.25">
      <c r="A280" s="4">
        <v>42907</v>
      </c>
      <c r="B280" s="1">
        <v>648</v>
      </c>
      <c r="C280">
        <v>137</v>
      </c>
    </row>
    <row r="281" spans="1:3" x14ac:dyDescent="0.25">
      <c r="A281" s="4">
        <v>42907</v>
      </c>
      <c r="B281" s="1">
        <v>706.5</v>
      </c>
      <c r="C281">
        <v>0</v>
      </c>
    </row>
    <row r="282" spans="1:3" x14ac:dyDescent="0.25">
      <c r="A282" s="4">
        <v>42912</v>
      </c>
      <c r="B282" s="1">
        <v>3955</v>
      </c>
      <c r="C282">
        <v>305</v>
      </c>
    </row>
    <row r="283" spans="1:3" x14ac:dyDescent="0.25">
      <c r="A283" s="4">
        <v>42912</v>
      </c>
      <c r="B283" s="1">
        <v>3480.0000000000005</v>
      </c>
      <c r="C283">
        <v>85</v>
      </c>
    </row>
    <row r="284" spans="1:3" x14ac:dyDescent="0.25">
      <c r="A284" s="4">
        <v>42913</v>
      </c>
      <c r="B284" s="1">
        <v>7045</v>
      </c>
      <c r="C284">
        <v>40</v>
      </c>
    </row>
    <row r="285" spans="1:3" x14ac:dyDescent="0.25">
      <c r="A285" s="4">
        <v>42914</v>
      </c>
      <c r="B285" s="1">
        <v>7085</v>
      </c>
      <c r="C285">
        <v>63</v>
      </c>
    </row>
    <row r="286" spans="1:3" x14ac:dyDescent="0.25">
      <c r="A286" s="4">
        <v>42914</v>
      </c>
      <c r="B286" s="1">
        <v>5070</v>
      </c>
      <c r="C286">
        <v>149</v>
      </c>
    </row>
    <row r="287" spans="1:3" x14ac:dyDescent="0.25">
      <c r="A287" s="4">
        <v>42915</v>
      </c>
      <c r="B287" s="1">
        <v>6310</v>
      </c>
      <c r="C287">
        <v>130</v>
      </c>
    </row>
    <row r="288" spans="1:3" x14ac:dyDescent="0.25">
      <c r="A288" s="4">
        <v>42915</v>
      </c>
      <c r="B288" s="1">
        <v>7625</v>
      </c>
      <c r="C288">
        <v>0</v>
      </c>
    </row>
    <row r="289" spans="1:3" x14ac:dyDescent="0.25">
      <c r="A289" s="4">
        <v>42916</v>
      </c>
      <c r="B289" s="1">
        <v>7776.8240343347634</v>
      </c>
      <c r="C289">
        <v>0</v>
      </c>
    </row>
    <row r="290" spans="1:3" x14ac:dyDescent="0.25">
      <c r="A290" s="4">
        <v>42916</v>
      </c>
      <c r="B290" s="1">
        <v>1000</v>
      </c>
      <c r="C290">
        <v>0</v>
      </c>
    </row>
    <row r="291" spans="1:3" x14ac:dyDescent="0.25">
      <c r="A291" s="4">
        <v>42921</v>
      </c>
      <c r="B291" s="1">
        <v>1815.8241758241759</v>
      </c>
      <c r="C291">
        <v>0</v>
      </c>
    </row>
    <row r="292" spans="1:3" x14ac:dyDescent="0.25">
      <c r="A292" s="4">
        <v>42922</v>
      </c>
      <c r="B292" s="1">
        <v>1024.6153846153845</v>
      </c>
      <c r="C292">
        <v>0</v>
      </c>
    </row>
    <row r="293" spans="1:3" x14ac:dyDescent="0.25">
      <c r="A293" s="4">
        <v>42922</v>
      </c>
      <c r="B293" s="1">
        <v>1452</v>
      </c>
      <c r="C293">
        <v>15</v>
      </c>
    </row>
    <row r="294" spans="1:3" x14ac:dyDescent="0.25">
      <c r="A294" s="4">
        <v>42926</v>
      </c>
      <c r="B294" s="1">
        <v>4924</v>
      </c>
      <c r="C294">
        <v>184</v>
      </c>
    </row>
    <row r="295" spans="1:3" x14ac:dyDescent="0.25">
      <c r="A295" s="4">
        <v>42926</v>
      </c>
      <c r="B295" s="1">
        <v>4616</v>
      </c>
      <c r="C295">
        <v>88</v>
      </c>
    </row>
    <row r="296" spans="1:3" x14ac:dyDescent="0.25">
      <c r="A296" s="4">
        <v>42927</v>
      </c>
      <c r="B296" s="1">
        <v>5580</v>
      </c>
      <c r="C296">
        <v>78</v>
      </c>
    </row>
    <row r="297" spans="1:3" x14ac:dyDescent="0.25">
      <c r="A297" s="4">
        <v>42927</v>
      </c>
      <c r="B297" s="1">
        <v>8412</v>
      </c>
      <c r="C297">
        <v>36</v>
      </c>
    </row>
    <row r="298" spans="1:3" x14ac:dyDescent="0.25">
      <c r="A298" s="4">
        <v>42928</v>
      </c>
      <c r="B298" s="1">
        <v>7992</v>
      </c>
      <c r="C298">
        <v>50</v>
      </c>
    </row>
    <row r="299" spans="1:3" x14ac:dyDescent="0.25">
      <c r="A299" s="4">
        <v>42928</v>
      </c>
      <c r="B299" s="1">
        <v>1024.0384615384614</v>
      </c>
      <c r="C299">
        <v>0</v>
      </c>
    </row>
    <row r="300" spans="1:3" x14ac:dyDescent="0.25">
      <c r="A300" s="4">
        <v>42933</v>
      </c>
      <c r="B300" s="1">
        <v>6445</v>
      </c>
      <c r="C300">
        <v>137</v>
      </c>
    </row>
    <row r="301" spans="1:3" x14ac:dyDescent="0.25">
      <c r="A301" s="4">
        <v>42934</v>
      </c>
      <c r="B301" s="1">
        <v>6380</v>
      </c>
      <c r="C301">
        <v>131</v>
      </c>
    </row>
    <row r="302" spans="1:3" x14ac:dyDescent="0.25">
      <c r="A302" s="4">
        <v>42934</v>
      </c>
      <c r="B302" s="1">
        <v>3090</v>
      </c>
      <c r="C302">
        <v>409</v>
      </c>
    </row>
    <row r="303" spans="1:3" x14ac:dyDescent="0.25">
      <c r="A303" s="4">
        <v>42935</v>
      </c>
      <c r="B303" s="1">
        <v>3955</v>
      </c>
      <c r="C303">
        <v>225</v>
      </c>
    </row>
    <row r="304" spans="1:3" x14ac:dyDescent="0.25">
      <c r="A304" s="4">
        <v>42935</v>
      </c>
      <c r="B304" s="1">
        <v>4375</v>
      </c>
      <c r="C304">
        <v>17</v>
      </c>
    </row>
    <row r="305" spans="1:3" x14ac:dyDescent="0.25">
      <c r="A305" s="4">
        <v>42936</v>
      </c>
      <c r="B305" s="1">
        <v>1356</v>
      </c>
      <c r="C305">
        <v>448</v>
      </c>
    </row>
    <row r="306" spans="1:3" x14ac:dyDescent="0.25">
      <c r="A306" s="4">
        <v>42936</v>
      </c>
      <c r="B306" s="1">
        <v>4596</v>
      </c>
      <c r="C306">
        <v>140</v>
      </c>
    </row>
    <row r="307" spans="1:3" x14ac:dyDescent="0.25">
      <c r="A307" s="4">
        <v>42947</v>
      </c>
      <c r="B307" s="1">
        <v>4500</v>
      </c>
      <c r="C307">
        <v>233</v>
      </c>
    </row>
    <row r="308" spans="1:3" x14ac:dyDescent="0.25">
      <c r="A308" s="4">
        <v>42947</v>
      </c>
      <c r="B308" s="1">
        <v>7020</v>
      </c>
      <c r="C308">
        <v>89</v>
      </c>
    </row>
    <row r="309" spans="1:3" x14ac:dyDescent="0.25">
      <c r="A309" s="4">
        <v>42948</v>
      </c>
      <c r="B309" s="1">
        <v>5339</v>
      </c>
      <c r="C309">
        <v>295</v>
      </c>
    </row>
    <row r="310" spans="1:3" x14ac:dyDescent="0.25">
      <c r="A310" s="4">
        <v>42948</v>
      </c>
      <c r="B310" s="1">
        <v>5389</v>
      </c>
      <c r="C310">
        <v>132</v>
      </c>
    </row>
    <row r="311" spans="1:3" x14ac:dyDescent="0.25">
      <c r="A311" s="4">
        <v>42949</v>
      </c>
      <c r="B311" s="1">
        <v>6924</v>
      </c>
      <c r="C311">
        <v>335</v>
      </c>
    </row>
    <row r="312" spans="1:3" x14ac:dyDescent="0.25">
      <c r="A312" s="4">
        <v>42949</v>
      </c>
      <c r="B312" s="1">
        <v>4830</v>
      </c>
      <c r="C312">
        <v>126</v>
      </c>
    </row>
    <row r="313" spans="1:3" x14ac:dyDescent="0.25">
      <c r="A313" s="4">
        <v>42950</v>
      </c>
      <c r="B313" s="1">
        <v>5450</v>
      </c>
      <c r="C313">
        <v>65</v>
      </c>
    </row>
    <row r="314" spans="1:3" x14ac:dyDescent="0.25">
      <c r="A314" s="4">
        <v>42950</v>
      </c>
      <c r="B314" s="1">
        <v>4194</v>
      </c>
      <c r="C314">
        <v>57</v>
      </c>
    </row>
    <row r="315" spans="1:3" x14ac:dyDescent="0.25">
      <c r="A315" s="4">
        <v>42955</v>
      </c>
      <c r="B315" s="1">
        <v>2235</v>
      </c>
      <c r="C315">
        <v>445</v>
      </c>
    </row>
    <row r="316" spans="1:3" x14ac:dyDescent="0.25">
      <c r="A316" s="4">
        <v>42955</v>
      </c>
      <c r="B316" s="1">
        <v>5775</v>
      </c>
      <c r="C316">
        <v>68</v>
      </c>
    </row>
    <row r="317" spans="1:3" x14ac:dyDescent="0.25">
      <c r="A317" s="4">
        <v>42956</v>
      </c>
      <c r="B317" s="1">
        <v>2930</v>
      </c>
      <c r="C317">
        <v>260</v>
      </c>
    </row>
    <row r="318" spans="1:3" x14ac:dyDescent="0.25">
      <c r="A318" s="4">
        <v>42956</v>
      </c>
      <c r="B318" s="1">
        <v>5580</v>
      </c>
      <c r="C318">
        <v>0</v>
      </c>
    </row>
    <row r="319" spans="1:3" x14ac:dyDescent="0.25">
      <c r="A319" s="4">
        <v>42961</v>
      </c>
      <c r="B319" s="1">
        <v>1985</v>
      </c>
      <c r="C319">
        <v>357</v>
      </c>
    </row>
    <row r="320" spans="1:3" x14ac:dyDescent="0.25">
      <c r="A320" s="4">
        <v>42961</v>
      </c>
      <c r="B320" s="1">
        <v>3825</v>
      </c>
      <c r="C320">
        <v>220</v>
      </c>
    </row>
    <row r="321" spans="1:3" x14ac:dyDescent="0.25">
      <c r="A321" s="4">
        <v>42962</v>
      </c>
      <c r="B321" s="1">
        <v>6075</v>
      </c>
      <c r="C321">
        <v>108</v>
      </c>
    </row>
    <row r="322" spans="1:3" x14ac:dyDescent="0.25">
      <c r="A322" s="4">
        <v>42962</v>
      </c>
      <c r="B322" s="1">
        <v>6980</v>
      </c>
      <c r="C322">
        <v>55</v>
      </c>
    </row>
    <row r="323" spans="1:3" x14ac:dyDescent="0.25">
      <c r="A323" s="4">
        <v>42963</v>
      </c>
      <c r="B323" s="1">
        <v>3535</v>
      </c>
      <c r="C323">
        <v>163</v>
      </c>
    </row>
    <row r="324" spans="1:3" x14ac:dyDescent="0.25">
      <c r="A324" s="4">
        <v>42963</v>
      </c>
      <c r="B324" s="1">
        <v>2310</v>
      </c>
      <c r="C324">
        <v>268</v>
      </c>
    </row>
    <row r="325" spans="1:3" x14ac:dyDescent="0.25">
      <c r="A325" s="4">
        <v>42964</v>
      </c>
      <c r="B325" s="1">
        <v>2755</v>
      </c>
      <c r="C325">
        <v>357</v>
      </c>
    </row>
    <row r="326" spans="1:3" x14ac:dyDescent="0.25">
      <c r="A326" s="4">
        <v>42964</v>
      </c>
      <c r="B326" s="1">
        <v>4830</v>
      </c>
      <c r="C326">
        <v>187</v>
      </c>
    </row>
    <row r="327" spans="1:3" x14ac:dyDescent="0.25">
      <c r="A327" s="4">
        <v>42965</v>
      </c>
      <c r="B327" s="1">
        <v>4526.666666666667</v>
      </c>
      <c r="C327">
        <v>251</v>
      </c>
    </row>
    <row r="328" spans="1:3" x14ac:dyDescent="0.25">
      <c r="A328" s="4">
        <v>42969</v>
      </c>
      <c r="B328" s="1">
        <v>3035</v>
      </c>
      <c r="C328">
        <v>442</v>
      </c>
    </row>
    <row r="329" spans="1:3" x14ac:dyDescent="0.25">
      <c r="A329" s="4">
        <v>42969</v>
      </c>
      <c r="B329" s="1">
        <v>11263.500771472654</v>
      </c>
      <c r="C329">
        <v>30</v>
      </c>
    </row>
    <row r="330" spans="1:3" x14ac:dyDescent="0.25">
      <c r="A330" s="4">
        <v>42970</v>
      </c>
      <c r="B330" s="1">
        <v>2733.3333333333335</v>
      </c>
      <c r="C330">
        <v>325</v>
      </c>
    </row>
    <row r="331" spans="1:3" x14ac:dyDescent="0.25">
      <c r="A331" s="4">
        <v>42970</v>
      </c>
      <c r="B331" s="1">
        <v>5385</v>
      </c>
      <c r="C331">
        <v>234</v>
      </c>
    </row>
    <row r="332" spans="1:3" x14ac:dyDescent="0.25">
      <c r="A332" s="4">
        <v>42971</v>
      </c>
      <c r="B332" s="1">
        <v>3220</v>
      </c>
      <c r="C332">
        <v>320</v>
      </c>
    </row>
    <row r="333" spans="1:3" x14ac:dyDescent="0.25">
      <c r="A333" s="4">
        <v>42971</v>
      </c>
      <c r="B333" s="1">
        <v>6170</v>
      </c>
      <c r="C333">
        <v>103</v>
      </c>
    </row>
    <row r="334" spans="1:3" x14ac:dyDescent="0.25">
      <c r="A334" s="4">
        <v>42972</v>
      </c>
      <c r="B334" s="1">
        <v>4242</v>
      </c>
      <c r="C334">
        <v>251</v>
      </c>
    </row>
    <row r="335" spans="1:3" x14ac:dyDescent="0.25">
      <c r="A335" s="4">
        <v>42972</v>
      </c>
      <c r="B335" s="1">
        <v>5292</v>
      </c>
      <c r="C335">
        <v>7</v>
      </c>
    </row>
    <row r="336" spans="1:3" x14ac:dyDescent="0.25">
      <c r="A336" s="4">
        <v>42975</v>
      </c>
      <c r="B336" s="1">
        <v>2562</v>
      </c>
      <c r="C336">
        <v>261</v>
      </c>
    </row>
    <row r="337" spans="1:3" x14ac:dyDescent="0.25">
      <c r="A337" s="4">
        <v>42975</v>
      </c>
      <c r="B337" s="1">
        <v>3612</v>
      </c>
      <c r="C337">
        <v>102</v>
      </c>
    </row>
    <row r="338" spans="1:3" x14ac:dyDescent="0.25">
      <c r="A338" s="4">
        <v>42976</v>
      </c>
      <c r="B338" s="1">
        <v>3505</v>
      </c>
      <c r="C338">
        <v>211</v>
      </c>
    </row>
    <row r="339" spans="1:3" x14ac:dyDescent="0.25">
      <c r="A339" s="4">
        <v>42976</v>
      </c>
      <c r="B339" s="1">
        <v>3805</v>
      </c>
      <c r="C339">
        <v>110</v>
      </c>
    </row>
    <row r="340" spans="1:3" x14ac:dyDescent="0.25">
      <c r="A340" s="4">
        <v>42977</v>
      </c>
      <c r="B340" s="1">
        <v>6036</v>
      </c>
      <c r="C340">
        <v>145</v>
      </c>
    </row>
    <row r="341" spans="1:3" x14ac:dyDescent="0.25">
      <c r="A341" s="4">
        <v>42977</v>
      </c>
      <c r="B341" s="1">
        <v>6852</v>
      </c>
      <c r="C341">
        <v>95</v>
      </c>
    </row>
    <row r="342" spans="1:3" x14ac:dyDescent="0.25">
      <c r="A342" s="4">
        <v>42978</v>
      </c>
      <c r="B342" s="1">
        <v>3060</v>
      </c>
      <c r="C342">
        <v>280</v>
      </c>
    </row>
    <row r="343" spans="1:3" x14ac:dyDescent="0.25">
      <c r="A343" s="4">
        <v>42982</v>
      </c>
      <c r="B343" s="1">
        <v>2395</v>
      </c>
      <c r="C343">
        <v>335</v>
      </c>
    </row>
    <row r="344" spans="1:3" x14ac:dyDescent="0.25">
      <c r="A344" s="4">
        <v>42983</v>
      </c>
      <c r="B344" s="1">
        <v>6067</v>
      </c>
      <c r="C344">
        <v>76</v>
      </c>
    </row>
    <row r="345" spans="1:3" x14ac:dyDescent="0.25">
      <c r="A345" s="4">
        <v>42983</v>
      </c>
      <c r="B345" s="1">
        <v>4374</v>
      </c>
      <c r="C345">
        <v>145</v>
      </c>
    </row>
    <row r="346" spans="1:3" x14ac:dyDescent="0.25">
      <c r="A346" s="4">
        <v>42984</v>
      </c>
      <c r="B346" s="1">
        <v>7215</v>
      </c>
      <c r="C346">
        <v>66</v>
      </c>
    </row>
    <row r="347" spans="1:3" x14ac:dyDescent="0.25">
      <c r="A347" s="4">
        <v>42984</v>
      </c>
      <c r="B347" s="1">
        <v>3512</v>
      </c>
      <c r="C347">
        <v>290</v>
      </c>
    </row>
    <row r="348" spans="1:3" x14ac:dyDescent="0.25">
      <c r="A348" s="4">
        <v>42985</v>
      </c>
      <c r="B348" s="1">
        <v>4752</v>
      </c>
      <c r="C348">
        <v>153</v>
      </c>
    </row>
    <row r="349" spans="1:3" x14ac:dyDescent="0.25">
      <c r="A349" s="4">
        <v>42985</v>
      </c>
      <c r="B349" s="1">
        <v>5462.8571428571431</v>
      </c>
      <c r="C349">
        <v>60</v>
      </c>
    </row>
    <row r="350" spans="1:3" x14ac:dyDescent="0.25">
      <c r="A350" s="4">
        <v>42996</v>
      </c>
      <c r="B350" s="1">
        <v>5520</v>
      </c>
      <c r="C350">
        <v>196</v>
      </c>
    </row>
    <row r="351" spans="1:3" x14ac:dyDescent="0.25">
      <c r="A351" s="4">
        <v>42997</v>
      </c>
      <c r="B351" s="1">
        <v>7716</v>
      </c>
      <c r="C351">
        <v>60</v>
      </c>
    </row>
    <row r="352" spans="1:3" x14ac:dyDescent="0.25">
      <c r="A352" s="4">
        <v>42997</v>
      </c>
      <c r="B352" s="1">
        <v>6462</v>
      </c>
      <c r="C352">
        <v>160</v>
      </c>
    </row>
    <row r="353" spans="1:3" x14ac:dyDescent="0.25">
      <c r="A353" s="4">
        <v>42998</v>
      </c>
      <c r="B353" s="1">
        <v>1901</v>
      </c>
      <c r="C353">
        <v>0</v>
      </c>
    </row>
    <row r="354" spans="1:3" x14ac:dyDescent="0.25">
      <c r="A354" s="4">
        <v>42998</v>
      </c>
      <c r="B354" s="1">
        <v>2567</v>
      </c>
      <c r="C354">
        <v>24</v>
      </c>
    </row>
    <row r="355" spans="1:3" x14ac:dyDescent="0.25">
      <c r="A355" s="4">
        <v>42999</v>
      </c>
      <c r="B355" s="1">
        <v>5901.5</v>
      </c>
      <c r="C355">
        <v>185</v>
      </c>
    </row>
    <row r="356" spans="1:3" x14ac:dyDescent="0.25">
      <c r="A356" s="4">
        <v>42999</v>
      </c>
      <c r="B356" s="1">
        <v>6955</v>
      </c>
      <c r="C356">
        <v>118</v>
      </c>
    </row>
    <row r="357" spans="1:3" x14ac:dyDescent="0.25">
      <c r="A357" s="4">
        <v>43000</v>
      </c>
      <c r="B357" s="1">
        <v>4626</v>
      </c>
      <c r="C357">
        <v>187</v>
      </c>
    </row>
    <row r="358" spans="1:3" x14ac:dyDescent="0.25">
      <c r="A358" s="4">
        <v>43000</v>
      </c>
      <c r="B358" s="1">
        <v>3825</v>
      </c>
      <c r="C358">
        <v>328</v>
      </c>
    </row>
    <row r="359" spans="1:3" x14ac:dyDescent="0.25">
      <c r="A359" s="4">
        <v>43001</v>
      </c>
      <c r="B359" s="1">
        <v>5232</v>
      </c>
      <c r="C359">
        <v>0</v>
      </c>
    </row>
    <row r="360" spans="1:3" x14ac:dyDescent="0.25">
      <c r="A360" s="4">
        <v>43003</v>
      </c>
      <c r="B360" s="1">
        <v>5535</v>
      </c>
      <c r="C360">
        <v>155</v>
      </c>
    </row>
    <row r="361" spans="1:3" x14ac:dyDescent="0.25">
      <c r="A361" s="4">
        <v>43004</v>
      </c>
      <c r="B361" s="1">
        <v>5856</v>
      </c>
      <c r="C361">
        <v>10</v>
      </c>
    </row>
    <row r="362" spans="1:3" x14ac:dyDescent="0.25">
      <c r="A362" s="4">
        <v>43004</v>
      </c>
      <c r="B362" s="1">
        <v>5272</v>
      </c>
      <c r="C362">
        <v>161</v>
      </c>
    </row>
    <row r="363" spans="1:3" x14ac:dyDescent="0.25">
      <c r="A363" s="4">
        <v>43005</v>
      </c>
      <c r="B363" s="1">
        <v>6070</v>
      </c>
      <c r="C363">
        <v>111</v>
      </c>
    </row>
    <row r="364" spans="1:3" x14ac:dyDescent="0.25">
      <c r="A364" s="4">
        <v>43005</v>
      </c>
      <c r="B364" s="1">
        <v>6530</v>
      </c>
      <c r="C364">
        <v>95</v>
      </c>
    </row>
    <row r="365" spans="1:3" x14ac:dyDescent="0.25">
      <c r="A365" s="4">
        <v>43006</v>
      </c>
      <c r="B365" s="1">
        <v>5450</v>
      </c>
      <c r="C365">
        <v>184</v>
      </c>
    </row>
    <row r="366" spans="1:3" x14ac:dyDescent="0.25">
      <c r="A366" s="4">
        <v>43006</v>
      </c>
      <c r="B366" s="1">
        <v>5170</v>
      </c>
      <c r="C366">
        <v>120</v>
      </c>
    </row>
    <row r="367" spans="1:3" x14ac:dyDescent="0.25">
      <c r="A367" s="4">
        <v>43007</v>
      </c>
      <c r="B367" s="1">
        <v>2888.5714285714284</v>
      </c>
      <c r="C367">
        <v>225</v>
      </c>
    </row>
    <row r="368" spans="1:3" x14ac:dyDescent="0.25">
      <c r="A368" s="4">
        <v>43010</v>
      </c>
      <c r="B368" s="1">
        <v>1363.6363636363637</v>
      </c>
      <c r="C368">
        <v>189</v>
      </c>
    </row>
    <row r="369" spans="1:3" x14ac:dyDescent="0.25">
      <c r="A369" s="4">
        <v>43010</v>
      </c>
      <c r="B369" s="1">
        <v>4145</v>
      </c>
      <c r="C369">
        <v>170</v>
      </c>
    </row>
    <row r="370" spans="1:3" x14ac:dyDescent="0.25">
      <c r="A370" s="4">
        <v>43011</v>
      </c>
      <c r="B370" s="1">
        <v>4163</v>
      </c>
      <c r="C370">
        <v>261</v>
      </c>
    </row>
    <row r="371" spans="1:3" x14ac:dyDescent="0.25">
      <c r="A371" s="4">
        <v>43011</v>
      </c>
      <c r="B371" s="1">
        <v>5930</v>
      </c>
      <c r="C371">
        <v>137</v>
      </c>
    </row>
    <row r="372" spans="1:3" x14ac:dyDescent="0.25">
      <c r="A372" s="4">
        <v>43012</v>
      </c>
      <c r="B372" s="1">
        <v>4795</v>
      </c>
      <c r="C372">
        <v>164</v>
      </c>
    </row>
    <row r="373" spans="1:3" x14ac:dyDescent="0.25">
      <c r="A373" s="4">
        <v>43012</v>
      </c>
      <c r="B373" s="1">
        <v>5370</v>
      </c>
      <c r="C373">
        <v>165</v>
      </c>
    </row>
    <row r="374" spans="1:3" x14ac:dyDescent="0.25">
      <c r="A374" s="4">
        <v>43013</v>
      </c>
      <c r="B374" s="1">
        <v>6730</v>
      </c>
      <c r="C374">
        <v>75</v>
      </c>
    </row>
    <row r="375" spans="1:3" x14ac:dyDescent="0.25">
      <c r="A375" s="4">
        <v>43013</v>
      </c>
      <c r="B375" s="1">
        <v>6850</v>
      </c>
      <c r="C375">
        <v>30</v>
      </c>
    </row>
    <row r="376" spans="1:3" x14ac:dyDescent="0.25">
      <c r="A376" s="4">
        <v>43014</v>
      </c>
      <c r="B376" s="1">
        <v>5750</v>
      </c>
      <c r="C376">
        <v>206</v>
      </c>
    </row>
    <row r="377" spans="1:3" x14ac:dyDescent="0.25">
      <c r="A377" s="4">
        <v>43014</v>
      </c>
      <c r="B377" s="1">
        <v>4620</v>
      </c>
      <c r="C377">
        <v>95</v>
      </c>
    </row>
    <row r="378" spans="1:3" x14ac:dyDescent="0.25">
      <c r="A378" s="4">
        <v>43017</v>
      </c>
      <c r="B378" s="1">
        <v>2125</v>
      </c>
      <c r="C378">
        <v>289</v>
      </c>
    </row>
    <row r="379" spans="1:3" x14ac:dyDescent="0.25">
      <c r="A379" s="4">
        <v>43017</v>
      </c>
      <c r="B379" s="1">
        <v>5470</v>
      </c>
      <c r="C379">
        <v>80</v>
      </c>
    </row>
    <row r="380" spans="1:3" x14ac:dyDescent="0.25">
      <c r="A380" s="4">
        <v>43018</v>
      </c>
      <c r="B380" s="1">
        <v>3161.5</v>
      </c>
      <c r="C380">
        <v>87</v>
      </c>
    </row>
    <row r="381" spans="1:3" x14ac:dyDescent="0.25">
      <c r="A381" s="4">
        <v>43018</v>
      </c>
      <c r="B381" s="1">
        <v>5360</v>
      </c>
      <c r="C381">
        <v>65</v>
      </c>
    </row>
    <row r="382" spans="1:3" x14ac:dyDescent="0.25">
      <c r="A382" s="4">
        <v>43019</v>
      </c>
      <c r="B382" s="1">
        <v>4433</v>
      </c>
      <c r="C382">
        <v>125</v>
      </c>
    </row>
    <row r="383" spans="1:3" x14ac:dyDescent="0.25">
      <c r="A383" s="4">
        <v>43019</v>
      </c>
      <c r="B383" s="1">
        <v>4051.5</v>
      </c>
      <c r="C383">
        <v>120</v>
      </c>
    </row>
    <row r="384" spans="1:3" x14ac:dyDescent="0.25">
      <c r="A384" s="4">
        <v>43020</v>
      </c>
      <c r="B384" s="1">
        <v>7632</v>
      </c>
      <c r="C384">
        <v>95</v>
      </c>
    </row>
    <row r="385" spans="1:3" x14ac:dyDescent="0.25">
      <c r="A385" s="4">
        <v>43020</v>
      </c>
      <c r="B385" s="1">
        <v>6636</v>
      </c>
      <c r="C385">
        <v>196</v>
      </c>
    </row>
    <row r="386" spans="1:3" x14ac:dyDescent="0.25">
      <c r="A386" s="4">
        <v>43021</v>
      </c>
      <c r="B386" s="1">
        <v>5628</v>
      </c>
      <c r="C386">
        <v>213</v>
      </c>
    </row>
    <row r="387" spans="1:3" x14ac:dyDescent="0.25">
      <c r="A387" s="4">
        <v>43021</v>
      </c>
      <c r="B387" s="1">
        <v>5752</v>
      </c>
      <c r="C387">
        <v>215</v>
      </c>
    </row>
    <row r="388" spans="1:3" x14ac:dyDescent="0.25">
      <c r="A388" s="4">
        <v>43025</v>
      </c>
      <c r="B388" s="1">
        <v>3684</v>
      </c>
      <c r="C388">
        <v>358</v>
      </c>
    </row>
    <row r="389" spans="1:3" x14ac:dyDescent="0.25">
      <c r="A389" s="4">
        <v>43025</v>
      </c>
      <c r="B389" s="1">
        <v>6084</v>
      </c>
      <c r="C389">
        <v>235</v>
      </c>
    </row>
    <row r="390" spans="1:3" x14ac:dyDescent="0.25">
      <c r="A390" s="4">
        <v>43026</v>
      </c>
      <c r="B390" s="1">
        <v>6359</v>
      </c>
      <c r="C390">
        <v>149</v>
      </c>
    </row>
    <row r="391" spans="1:3" x14ac:dyDescent="0.25">
      <c r="A391" s="4">
        <v>43026</v>
      </c>
      <c r="B391" s="1">
        <v>7920</v>
      </c>
      <c r="C391">
        <v>15</v>
      </c>
    </row>
    <row r="392" spans="1:3" x14ac:dyDescent="0.25">
      <c r="A392" s="4">
        <v>43027</v>
      </c>
      <c r="B392" s="1">
        <v>6905</v>
      </c>
      <c r="C392">
        <v>132</v>
      </c>
    </row>
    <row r="393" spans="1:3" x14ac:dyDescent="0.25">
      <c r="A393" s="4">
        <v>43027</v>
      </c>
      <c r="B393" s="1">
        <v>7050</v>
      </c>
      <c r="C393">
        <v>27</v>
      </c>
    </row>
    <row r="394" spans="1:3" x14ac:dyDescent="0.25">
      <c r="A394" s="4">
        <v>43028</v>
      </c>
      <c r="B394" s="1">
        <v>7920</v>
      </c>
      <c r="C394">
        <v>0</v>
      </c>
    </row>
    <row r="395" spans="1:3" x14ac:dyDescent="0.25">
      <c r="A395" s="4">
        <v>43031</v>
      </c>
      <c r="B395" s="1">
        <v>6120</v>
      </c>
      <c r="C395">
        <v>155</v>
      </c>
    </row>
    <row r="396" spans="1:3" x14ac:dyDescent="0.25">
      <c r="A396" s="4">
        <v>43032</v>
      </c>
      <c r="B396" s="1">
        <v>5500</v>
      </c>
      <c r="C396">
        <v>0</v>
      </c>
    </row>
    <row r="397" spans="1:3" x14ac:dyDescent="0.25">
      <c r="A397" s="4">
        <v>43032</v>
      </c>
      <c r="B397" s="1">
        <v>7965</v>
      </c>
      <c r="C397">
        <v>50</v>
      </c>
    </row>
    <row r="398" spans="1:3" x14ac:dyDescent="0.25">
      <c r="A398" s="4">
        <v>43033</v>
      </c>
      <c r="B398" s="1">
        <v>8480</v>
      </c>
      <c r="C398">
        <v>22</v>
      </c>
    </row>
    <row r="399" spans="1:3" x14ac:dyDescent="0.25">
      <c r="A399" s="4">
        <v>43033</v>
      </c>
      <c r="B399" s="1">
        <v>8080</v>
      </c>
      <c r="C399">
        <v>75</v>
      </c>
    </row>
    <row r="400" spans="1:3" x14ac:dyDescent="0.25">
      <c r="A400" s="4">
        <v>43034</v>
      </c>
      <c r="B400" s="1">
        <v>6520</v>
      </c>
      <c r="C400">
        <v>150</v>
      </c>
    </row>
    <row r="401" spans="1:3" x14ac:dyDescent="0.25">
      <c r="A401" s="4">
        <v>43034</v>
      </c>
      <c r="B401" s="1">
        <v>1860</v>
      </c>
      <c r="C401">
        <v>0</v>
      </c>
    </row>
    <row r="402" spans="1:3" x14ac:dyDescent="0.25">
      <c r="A402" s="4">
        <v>43038</v>
      </c>
      <c r="B402" s="1">
        <v>2906.1818181818185</v>
      </c>
      <c r="C402">
        <v>420</v>
      </c>
    </row>
    <row r="403" spans="1:3" x14ac:dyDescent="0.25">
      <c r="A403" s="4">
        <v>43038</v>
      </c>
      <c r="B403" s="1">
        <v>8328</v>
      </c>
      <c r="C403">
        <v>85</v>
      </c>
    </row>
    <row r="404" spans="1:3" x14ac:dyDescent="0.25">
      <c r="A404" s="4">
        <v>43039</v>
      </c>
      <c r="B404" s="1">
        <v>5652</v>
      </c>
      <c r="C404">
        <v>252</v>
      </c>
    </row>
    <row r="405" spans="1:3" x14ac:dyDescent="0.25">
      <c r="A405" s="4">
        <v>43039</v>
      </c>
      <c r="B405" s="1">
        <v>5555</v>
      </c>
      <c r="C405">
        <v>255</v>
      </c>
    </row>
    <row r="406" spans="1:3" x14ac:dyDescent="0.25">
      <c r="A406" s="4">
        <v>43040</v>
      </c>
      <c r="B406" s="1">
        <v>7315</v>
      </c>
      <c r="C406">
        <v>95</v>
      </c>
    </row>
    <row r="407" spans="1:3" x14ac:dyDescent="0.25">
      <c r="A407" s="4">
        <v>43040</v>
      </c>
      <c r="B407" s="1">
        <v>6202</v>
      </c>
      <c r="C407">
        <v>120</v>
      </c>
    </row>
    <row r="408" spans="1:3" x14ac:dyDescent="0.25">
      <c r="A408" s="4">
        <v>43041</v>
      </c>
      <c r="B408" s="1">
        <v>6192</v>
      </c>
      <c r="C408">
        <v>110</v>
      </c>
    </row>
    <row r="409" spans="1:3" x14ac:dyDescent="0.25">
      <c r="A409" s="4">
        <v>43041</v>
      </c>
      <c r="B409" s="1">
        <v>7194</v>
      </c>
      <c r="C409">
        <v>130</v>
      </c>
    </row>
    <row r="410" spans="1:3" x14ac:dyDescent="0.25">
      <c r="A410" s="4">
        <v>43042</v>
      </c>
      <c r="B410" s="1">
        <v>3975</v>
      </c>
      <c r="C410">
        <v>167</v>
      </c>
    </row>
    <row r="411" spans="1:3" x14ac:dyDescent="0.25">
      <c r="A411" s="4">
        <v>43042</v>
      </c>
      <c r="B411" s="1">
        <v>4235</v>
      </c>
      <c r="C411">
        <v>115</v>
      </c>
    </row>
    <row r="412" spans="1:3" x14ac:dyDescent="0.25">
      <c r="A412" s="4">
        <v>43045</v>
      </c>
      <c r="B412" s="1">
        <v>1900</v>
      </c>
      <c r="C412">
        <v>260</v>
      </c>
    </row>
    <row r="413" spans="1:3" x14ac:dyDescent="0.25">
      <c r="A413" s="4">
        <v>43045</v>
      </c>
      <c r="B413" s="1">
        <v>4440</v>
      </c>
      <c r="C413">
        <v>80</v>
      </c>
    </row>
    <row r="414" spans="1:3" x14ac:dyDescent="0.25">
      <c r="A414" s="4">
        <v>43046</v>
      </c>
      <c r="B414" s="1">
        <v>2120</v>
      </c>
      <c r="C414">
        <v>225</v>
      </c>
    </row>
    <row r="415" spans="1:3" x14ac:dyDescent="0.25">
      <c r="A415" s="4">
        <v>43046</v>
      </c>
      <c r="B415" s="1">
        <v>6914</v>
      </c>
      <c r="C415">
        <v>50</v>
      </c>
    </row>
    <row r="416" spans="1:3" x14ac:dyDescent="0.25">
      <c r="A416" s="4">
        <v>43047</v>
      </c>
      <c r="B416" s="1">
        <v>6899</v>
      </c>
      <c r="C416">
        <v>90</v>
      </c>
    </row>
    <row r="417" spans="1:3" x14ac:dyDescent="0.25">
      <c r="A417" s="4">
        <v>43047</v>
      </c>
      <c r="B417" s="1">
        <v>5540</v>
      </c>
      <c r="C417">
        <v>207</v>
      </c>
    </row>
    <row r="418" spans="1:3" x14ac:dyDescent="0.25">
      <c r="A418" s="4">
        <v>43048</v>
      </c>
      <c r="B418" s="1">
        <v>6562</v>
      </c>
      <c r="C418">
        <v>175</v>
      </c>
    </row>
    <row r="419" spans="1:3" x14ac:dyDescent="0.25">
      <c r="A419" s="4">
        <v>43048</v>
      </c>
      <c r="B419" s="1">
        <v>8894</v>
      </c>
      <c r="C419">
        <v>30</v>
      </c>
    </row>
    <row r="420" spans="1:3" x14ac:dyDescent="0.25">
      <c r="A420" s="4">
        <v>43049</v>
      </c>
      <c r="B420" s="1">
        <v>8751</v>
      </c>
      <c r="C420">
        <v>74</v>
      </c>
    </row>
    <row r="421" spans="1:3" x14ac:dyDescent="0.25">
      <c r="A421" s="4">
        <v>43049</v>
      </c>
      <c r="B421" s="1">
        <v>7740</v>
      </c>
      <c r="C421">
        <v>24</v>
      </c>
    </row>
    <row r="422" spans="1:3" x14ac:dyDescent="0.25">
      <c r="A422" s="4">
        <v>43052</v>
      </c>
      <c r="B422" s="1">
        <v>4750</v>
      </c>
      <c r="C422">
        <v>220</v>
      </c>
    </row>
    <row r="423" spans="1:3" x14ac:dyDescent="0.25">
      <c r="A423" s="4">
        <v>43052</v>
      </c>
      <c r="B423" s="1">
        <v>4575</v>
      </c>
      <c r="C423">
        <v>220</v>
      </c>
    </row>
    <row r="424" spans="1:3" x14ac:dyDescent="0.25">
      <c r="A424" s="4">
        <v>43053</v>
      </c>
      <c r="B424" s="1">
        <v>7250</v>
      </c>
      <c r="C424">
        <v>60</v>
      </c>
    </row>
    <row r="425" spans="1:3" x14ac:dyDescent="0.25">
      <c r="A425" s="4">
        <v>43053</v>
      </c>
      <c r="B425" s="1">
        <v>7140</v>
      </c>
      <c r="C425">
        <v>82</v>
      </c>
    </row>
    <row r="426" spans="1:3" x14ac:dyDescent="0.25">
      <c r="A426" s="4">
        <v>43054</v>
      </c>
      <c r="B426" s="1">
        <v>7425</v>
      </c>
      <c r="C426">
        <v>40</v>
      </c>
    </row>
    <row r="427" spans="1:3" x14ac:dyDescent="0.25">
      <c r="A427" s="4">
        <v>43054</v>
      </c>
      <c r="B427" s="1">
        <v>6830</v>
      </c>
      <c r="C427">
        <v>108</v>
      </c>
    </row>
    <row r="428" spans="1:3" x14ac:dyDescent="0.25">
      <c r="A428" s="4">
        <v>43055</v>
      </c>
      <c r="B428" s="1">
        <v>7150</v>
      </c>
      <c r="C428">
        <v>100</v>
      </c>
    </row>
    <row r="429" spans="1:3" x14ac:dyDescent="0.25">
      <c r="A429" s="4">
        <v>43055</v>
      </c>
      <c r="B429" s="1">
        <v>7900</v>
      </c>
      <c r="C429">
        <v>15</v>
      </c>
    </row>
    <row r="430" spans="1:3" x14ac:dyDescent="0.25">
      <c r="A430" s="4">
        <v>43056</v>
      </c>
      <c r="B430" s="1">
        <v>7110</v>
      </c>
      <c r="C430">
        <v>135</v>
      </c>
    </row>
    <row r="431" spans="1:3" x14ac:dyDescent="0.25">
      <c r="A431" s="4">
        <v>43060</v>
      </c>
      <c r="B431" s="1">
        <v>2574</v>
      </c>
      <c r="C431">
        <v>265</v>
      </c>
    </row>
    <row r="432" spans="1:3" x14ac:dyDescent="0.25">
      <c r="A432" s="4">
        <v>43060</v>
      </c>
      <c r="B432" s="1">
        <v>3948</v>
      </c>
      <c r="C432">
        <v>303</v>
      </c>
    </row>
    <row r="433" spans="1:3" x14ac:dyDescent="0.25">
      <c r="A433" s="4">
        <v>43061</v>
      </c>
      <c r="B433" s="1">
        <v>6641</v>
      </c>
      <c r="C433">
        <v>160</v>
      </c>
    </row>
    <row r="434" spans="1:3" x14ac:dyDescent="0.25">
      <c r="A434" s="4">
        <v>43061</v>
      </c>
      <c r="B434" s="1">
        <v>7600</v>
      </c>
      <c r="C434">
        <v>50</v>
      </c>
    </row>
    <row r="435" spans="1:3" x14ac:dyDescent="0.25">
      <c r="A435" s="4">
        <v>43062</v>
      </c>
      <c r="B435" s="1">
        <v>7385</v>
      </c>
      <c r="C435">
        <v>70</v>
      </c>
    </row>
    <row r="436" spans="1:3" x14ac:dyDescent="0.25">
      <c r="A436" s="4">
        <v>43062</v>
      </c>
      <c r="B436" s="1">
        <v>4765</v>
      </c>
      <c r="C436">
        <v>265</v>
      </c>
    </row>
    <row r="437" spans="1:3" x14ac:dyDescent="0.25">
      <c r="A437" s="4">
        <v>43063</v>
      </c>
      <c r="B437" s="1">
        <v>3796.3636363636365</v>
      </c>
      <c r="C437">
        <v>61</v>
      </c>
    </row>
    <row r="438" spans="1:3" x14ac:dyDescent="0.25">
      <c r="A438" s="4">
        <v>43066</v>
      </c>
      <c r="B438" s="1">
        <v>4872</v>
      </c>
      <c r="C438">
        <v>170</v>
      </c>
    </row>
    <row r="439" spans="1:3" x14ac:dyDescent="0.25">
      <c r="A439" s="4">
        <v>43066</v>
      </c>
      <c r="B439" s="1">
        <v>6765</v>
      </c>
      <c r="C439">
        <v>32</v>
      </c>
    </row>
    <row r="440" spans="1:3" x14ac:dyDescent="0.25">
      <c r="A440" s="4">
        <v>43067</v>
      </c>
      <c r="B440" s="1">
        <v>5995</v>
      </c>
      <c r="C440">
        <v>156</v>
      </c>
    </row>
    <row r="441" spans="1:3" x14ac:dyDescent="0.25">
      <c r="A441" s="4">
        <v>43067</v>
      </c>
      <c r="B441" s="1">
        <v>7698</v>
      </c>
      <c r="C441">
        <v>42</v>
      </c>
    </row>
    <row r="442" spans="1:3" x14ac:dyDescent="0.25">
      <c r="A442" s="4">
        <v>43068</v>
      </c>
      <c r="B442" s="1">
        <v>6087</v>
      </c>
      <c r="C442">
        <v>220</v>
      </c>
    </row>
    <row r="443" spans="1:3" x14ac:dyDescent="0.25">
      <c r="A443" s="4">
        <v>43068</v>
      </c>
      <c r="B443" s="1">
        <v>8427</v>
      </c>
      <c r="C443">
        <v>75</v>
      </c>
    </row>
    <row r="444" spans="1:3" x14ac:dyDescent="0.25">
      <c r="A444" s="4">
        <v>43069</v>
      </c>
      <c r="B444" s="1">
        <v>5280</v>
      </c>
      <c r="C444">
        <v>300</v>
      </c>
    </row>
    <row r="445" spans="1:3" x14ac:dyDescent="0.25">
      <c r="A445" s="4">
        <v>43073</v>
      </c>
      <c r="B445" s="1">
        <v>936</v>
      </c>
      <c r="C445">
        <v>297</v>
      </c>
    </row>
    <row r="446" spans="1:3" x14ac:dyDescent="0.25">
      <c r="A446" s="4">
        <v>43073</v>
      </c>
      <c r="B446" s="1">
        <v>1896</v>
      </c>
      <c r="C446">
        <v>147</v>
      </c>
    </row>
    <row r="447" spans="1:3" x14ac:dyDescent="0.25">
      <c r="A447" s="4">
        <v>43074</v>
      </c>
      <c r="B447" s="1">
        <v>5712</v>
      </c>
      <c r="C447">
        <v>148</v>
      </c>
    </row>
    <row r="448" spans="1:3" x14ac:dyDescent="0.25">
      <c r="A448" s="4">
        <v>43074</v>
      </c>
      <c r="B448" s="1">
        <v>6432</v>
      </c>
      <c r="C448">
        <v>95</v>
      </c>
    </row>
    <row r="449" spans="1:3" x14ac:dyDescent="0.25">
      <c r="A449" s="4">
        <v>43075</v>
      </c>
      <c r="B449" s="1">
        <v>2992</v>
      </c>
      <c r="C449">
        <v>118</v>
      </c>
    </row>
    <row r="450" spans="1:3" x14ac:dyDescent="0.25">
      <c r="A450" s="4">
        <v>43075</v>
      </c>
      <c r="B450" s="1">
        <v>2695</v>
      </c>
      <c r="C450">
        <v>100</v>
      </c>
    </row>
    <row r="451" spans="1:3" x14ac:dyDescent="0.25">
      <c r="A451" s="4">
        <v>43076</v>
      </c>
      <c r="B451" s="1">
        <v>5040</v>
      </c>
      <c r="C451">
        <v>25</v>
      </c>
    </row>
    <row r="452" spans="1:3" x14ac:dyDescent="0.25">
      <c r="A452" s="4">
        <v>43080</v>
      </c>
      <c r="B452" s="1">
        <v>4368</v>
      </c>
      <c r="C452">
        <v>265</v>
      </c>
    </row>
    <row r="453" spans="1:3" x14ac:dyDescent="0.25">
      <c r="A453" s="4">
        <v>43080</v>
      </c>
      <c r="B453" s="1">
        <v>7935</v>
      </c>
      <c r="C453">
        <v>35</v>
      </c>
    </row>
    <row r="454" spans="1:3" x14ac:dyDescent="0.25">
      <c r="A454" s="4">
        <v>43081</v>
      </c>
      <c r="B454" s="1">
        <v>6840</v>
      </c>
      <c r="C454">
        <v>133</v>
      </c>
    </row>
    <row r="455" spans="1:3" x14ac:dyDescent="0.25">
      <c r="A455" s="4">
        <v>43081</v>
      </c>
      <c r="B455" s="1">
        <v>6360</v>
      </c>
      <c r="C455">
        <v>135</v>
      </c>
    </row>
    <row r="456" spans="1:3" x14ac:dyDescent="0.25">
      <c r="A456" s="4">
        <v>43087</v>
      </c>
      <c r="B456" s="1">
        <v>7956</v>
      </c>
      <c r="C456">
        <v>64</v>
      </c>
    </row>
    <row r="457" spans="1:3" x14ac:dyDescent="0.25">
      <c r="A457" s="4">
        <v>43087</v>
      </c>
      <c r="B457" s="1">
        <v>8354</v>
      </c>
      <c r="C457">
        <v>45</v>
      </c>
    </row>
    <row r="458" spans="1:3" x14ac:dyDescent="0.25">
      <c r="A458" s="4">
        <v>43088</v>
      </c>
      <c r="B458" s="1">
        <v>8114</v>
      </c>
      <c r="C458">
        <v>73</v>
      </c>
    </row>
    <row r="459" spans="1:3" x14ac:dyDescent="0.25">
      <c r="A459" s="4">
        <v>43088</v>
      </c>
      <c r="B459" s="1">
        <v>8328</v>
      </c>
      <c r="C459">
        <v>38</v>
      </c>
    </row>
    <row r="460" spans="1:3" x14ac:dyDescent="0.25">
      <c r="A460" s="4">
        <v>43089</v>
      </c>
      <c r="B460" s="1">
        <v>6570</v>
      </c>
      <c r="C460">
        <v>82</v>
      </c>
    </row>
    <row r="461" spans="1:3" x14ac:dyDescent="0.25">
      <c r="A461" s="4">
        <v>43089</v>
      </c>
      <c r="B461" s="1">
        <v>7325</v>
      </c>
      <c r="C461">
        <v>46</v>
      </c>
    </row>
    <row r="462" spans="1:3" x14ac:dyDescent="0.25">
      <c r="A462" s="4">
        <v>43090</v>
      </c>
      <c r="B462" s="1">
        <v>7050</v>
      </c>
      <c r="C462">
        <v>130</v>
      </c>
    </row>
    <row r="463" spans="1:3" x14ac:dyDescent="0.25">
      <c r="A463" s="4">
        <v>43090</v>
      </c>
      <c r="B463" s="1">
        <v>6180</v>
      </c>
      <c r="C463">
        <v>140</v>
      </c>
    </row>
    <row r="464" spans="1:3" x14ac:dyDescent="0.25">
      <c r="A464" s="4">
        <v>43091</v>
      </c>
      <c r="B464" s="1">
        <v>3110</v>
      </c>
      <c r="C464">
        <v>285</v>
      </c>
    </row>
    <row r="465" spans="1:3" x14ac:dyDescent="0.25">
      <c r="A465" s="4">
        <v>43091</v>
      </c>
      <c r="B465" s="1">
        <v>5382.8571428571422</v>
      </c>
      <c r="C465">
        <v>40</v>
      </c>
    </row>
    <row r="466" spans="1:3" x14ac:dyDescent="0.25">
      <c r="A466" s="4">
        <v>43095</v>
      </c>
      <c r="B466" s="1">
        <v>6048</v>
      </c>
      <c r="C466">
        <v>196</v>
      </c>
    </row>
    <row r="467" spans="1:3" x14ac:dyDescent="0.25">
      <c r="A467" s="4">
        <v>43095</v>
      </c>
      <c r="B467" s="1">
        <v>8520</v>
      </c>
      <c r="C467">
        <v>0</v>
      </c>
    </row>
    <row r="468" spans="1:3" x14ac:dyDescent="0.25">
      <c r="A468" s="4">
        <v>43096</v>
      </c>
      <c r="B468" s="1">
        <v>7260</v>
      </c>
      <c r="C468">
        <v>140</v>
      </c>
    </row>
    <row r="469" spans="1:3" x14ac:dyDescent="0.25">
      <c r="A469" s="4">
        <v>43096</v>
      </c>
      <c r="B469" s="1">
        <v>5568</v>
      </c>
      <c r="C469">
        <v>237</v>
      </c>
    </row>
    <row r="470" spans="1:3" x14ac:dyDescent="0.25">
      <c r="A470" s="4">
        <v>43097</v>
      </c>
      <c r="B470" s="1">
        <v>8181</v>
      </c>
      <c r="C470">
        <v>60</v>
      </c>
    </row>
    <row r="471" spans="1:3" x14ac:dyDescent="0.25">
      <c r="A471" s="4">
        <v>43097</v>
      </c>
      <c r="B471" s="1">
        <v>5560</v>
      </c>
      <c r="C471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8493-2107-4054-A5AA-A0AC518A7646}">
  <dimension ref="A1:E137"/>
  <sheetViews>
    <sheetView tabSelected="1" zoomScale="70" zoomScaleNormal="70" workbookViewId="0">
      <selection activeCell="W24" sqref="W24"/>
    </sheetView>
  </sheetViews>
  <sheetFormatPr baseColWidth="10" defaultRowHeight="15" x14ac:dyDescent="0.25"/>
  <cols>
    <col min="1" max="1" width="12.5703125" style="4" customWidth="1"/>
    <col min="2" max="2" width="11.42578125" style="1"/>
    <col min="3" max="3" width="11.85546875" style="1" bestFit="1" customWidth="1"/>
    <col min="4" max="4" width="11.42578125" style="1"/>
  </cols>
  <sheetData>
    <row r="1" spans="1:5" ht="30" x14ac:dyDescent="0.25">
      <c r="A1" s="3" t="s">
        <v>0</v>
      </c>
      <c r="B1" s="5" t="s">
        <v>1</v>
      </c>
      <c r="C1" s="5" t="s">
        <v>3</v>
      </c>
      <c r="D1" s="6" t="s">
        <v>2</v>
      </c>
      <c r="E1" s="6" t="s">
        <v>4</v>
      </c>
    </row>
    <row r="2" spans="1:5" x14ac:dyDescent="0.25">
      <c r="A2" s="4">
        <v>42614</v>
      </c>
      <c r="B2" s="1">
        <f>SUMIF(Hoja1!A:A,Hoja2!A2,Hoja1!B:B)</f>
        <v>7285</v>
      </c>
      <c r="C2" s="1">
        <f>AVERAGE(B2)</f>
        <v>7285</v>
      </c>
      <c r="D2" s="1">
        <f>SUMIF(Hoja1!A:A,Hoja2!A2,Hoja1!C:C)</f>
        <v>235</v>
      </c>
      <c r="E2" s="1">
        <f>AVERAGE(D2)</f>
        <v>235</v>
      </c>
    </row>
    <row r="3" spans="1:5" x14ac:dyDescent="0.25">
      <c r="A3" s="4">
        <v>42615</v>
      </c>
      <c r="B3" s="1">
        <f>SUMIF(Hoja1!A:A,Hoja2!A3,Hoja1!B:B)</f>
        <v>4505</v>
      </c>
      <c r="C3" s="1">
        <f>AVERAGE(B2:B3)</f>
        <v>5895</v>
      </c>
      <c r="D3" s="1">
        <f>SUMIF(Hoja1!A:A,Hoja2!A3,Hoja1!C:C)</f>
        <v>50</v>
      </c>
      <c r="E3" s="1">
        <f>AVERAGE(D2:D3)</f>
        <v>142.5</v>
      </c>
    </row>
    <row r="4" spans="1:5" x14ac:dyDescent="0.25">
      <c r="A4" s="4">
        <v>42618</v>
      </c>
      <c r="B4" s="1">
        <f>SUMIF(Hoja1!A:A,Hoja2!A4,Hoja1!B:B)</f>
        <v>4225</v>
      </c>
      <c r="C4" s="1">
        <f>AVERAGE(B2:B4)</f>
        <v>5338.333333333333</v>
      </c>
      <c r="D4" s="1">
        <f>SUMIF(Hoja1!A:A,Hoja2!A4,Hoja1!C:C)</f>
        <v>495</v>
      </c>
      <c r="E4" s="1">
        <f>AVERAGE(D2:D4)</f>
        <v>260</v>
      </c>
    </row>
    <row r="5" spans="1:5" x14ac:dyDescent="0.25">
      <c r="A5" s="4">
        <v>42619</v>
      </c>
      <c r="B5" s="1">
        <f>SUMIF(Hoja1!A:A,Hoja2!A5,Hoja1!B:B)</f>
        <v>6560</v>
      </c>
      <c r="C5" s="1">
        <f>AVERAGE(B2:B5)</f>
        <v>5643.75</v>
      </c>
      <c r="D5" s="1">
        <f>SUMIF(Hoja1!A:A,Hoja2!A5,Hoja1!C:C)</f>
        <v>155</v>
      </c>
      <c r="E5" s="1">
        <f>AVERAGE(D2:D5)</f>
        <v>233.75</v>
      </c>
    </row>
    <row r="6" spans="1:5" x14ac:dyDescent="0.25">
      <c r="A6" s="4">
        <v>42620</v>
      </c>
      <c r="B6" s="1">
        <f>SUMIF(Hoja1!A:A,Hoja2!A6,Hoja1!B:B)</f>
        <v>6620</v>
      </c>
      <c r="C6" s="1">
        <f>AVERAGE(B2:B6)</f>
        <v>5839</v>
      </c>
      <c r="D6" s="1">
        <f>SUMIF(Hoja1!A:A,Hoja2!A6,Hoja1!C:C)</f>
        <v>415</v>
      </c>
      <c r="E6" s="1">
        <f>AVERAGE(D2:D6)</f>
        <v>270</v>
      </c>
    </row>
    <row r="7" spans="1:5" x14ac:dyDescent="0.25">
      <c r="A7" s="4">
        <v>42632</v>
      </c>
      <c r="B7" s="1">
        <f>SUMIF(Hoja1!A:A,Hoja2!A7,Hoja1!B:B)</f>
        <v>7917</v>
      </c>
      <c r="C7" s="1">
        <f>AVERAGE(B2:B7)</f>
        <v>6185.333333333333</v>
      </c>
      <c r="D7" s="1">
        <f>SUMIF(Hoja1!A:A,Hoja2!A7,Hoja1!C:C)</f>
        <v>805</v>
      </c>
      <c r="E7" s="1">
        <f>AVERAGE(D2:D7)</f>
        <v>359.16666666666669</v>
      </c>
    </row>
    <row r="8" spans="1:5" x14ac:dyDescent="0.25">
      <c r="A8" s="4">
        <v>42633</v>
      </c>
      <c r="B8" s="1">
        <f>SUMIF(Hoja1!A:A,Hoja2!A8,Hoja1!B:B)</f>
        <v>4876</v>
      </c>
      <c r="C8" s="1">
        <f>AVERAGE(B2:B8)</f>
        <v>5998.2857142857147</v>
      </c>
      <c r="D8" s="1">
        <f>SUMIF(Hoja1!A:A,Hoja2!A8,Hoja1!C:C)</f>
        <v>315</v>
      </c>
      <c r="E8" s="1">
        <f>AVERAGE(D2:D8)</f>
        <v>352.85714285714283</v>
      </c>
    </row>
    <row r="9" spans="1:5" x14ac:dyDescent="0.25">
      <c r="A9" s="4">
        <v>42634</v>
      </c>
      <c r="B9" s="1">
        <f>SUMIF(Hoja1!A:A,Hoja2!A9,Hoja1!B:B)</f>
        <v>5375</v>
      </c>
      <c r="C9" s="1">
        <f>AVERAGE(B2:B9)</f>
        <v>5920.375</v>
      </c>
      <c r="D9" s="1">
        <f>SUMIF(Hoja1!A:A,Hoja2!A9,Hoja1!C:C)</f>
        <v>385</v>
      </c>
      <c r="E9" s="1">
        <f>AVERAGE(D2:D9)</f>
        <v>356.875</v>
      </c>
    </row>
    <row r="10" spans="1:5" x14ac:dyDescent="0.25">
      <c r="A10" s="4">
        <v>42635</v>
      </c>
      <c r="B10" s="1">
        <f>SUMIF(Hoja1!A:A,Hoja2!A10,Hoja1!B:B)</f>
        <v>6190</v>
      </c>
      <c r="C10" s="1">
        <f>AVERAGE(B2:B10)</f>
        <v>5950.333333333333</v>
      </c>
      <c r="D10" s="1">
        <f>SUMIF(Hoja1!A:A,Hoja2!A10,Hoja1!C:C)</f>
        <v>335</v>
      </c>
      <c r="E10" s="1">
        <f>AVERAGE(D2:D10)</f>
        <v>354.44444444444446</v>
      </c>
    </row>
    <row r="11" spans="1:5" x14ac:dyDescent="0.25">
      <c r="A11" s="4">
        <v>42636</v>
      </c>
      <c r="B11" s="1">
        <f>SUMIF(Hoja1!A:A,Hoja2!A11,Hoja1!B:B)</f>
        <v>1045</v>
      </c>
      <c r="C11" s="1">
        <f>AVERAGE(B2:B11)</f>
        <v>5459.8</v>
      </c>
      <c r="D11" s="1">
        <f>SUMIF(Hoja1!A:A,Hoja2!A11,Hoja1!C:C)</f>
        <v>60</v>
      </c>
      <c r="E11" s="1">
        <f>AVERAGE(D2:D11)</f>
        <v>325</v>
      </c>
    </row>
    <row r="12" spans="1:5" x14ac:dyDescent="0.25">
      <c r="A12" s="4">
        <v>42639</v>
      </c>
      <c r="B12" s="1">
        <f>SUMIF(Hoja1!A:A,Hoja2!A12,Hoja1!B:B)</f>
        <v>3610</v>
      </c>
      <c r="C12" s="1">
        <f>AVERAGE(B3:B12)</f>
        <v>5092.3</v>
      </c>
      <c r="D12" s="1">
        <f>SUMIF(Hoja1!A:A,Hoja2!A12,Hoja1!C:C)</f>
        <v>670</v>
      </c>
      <c r="E12" s="1">
        <f t="shared" ref="C12:E58" si="0">AVERAGE(D3:D12)</f>
        <v>368.5</v>
      </c>
    </row>
    <row r="13" spans="1:5" x14ac:dyDescent="0.25">
      <c r="A13" s="4">
        <v>42640</v>
      </c>
      <c r="B13" s="1">
        <f>SUMIF(Hoja1!A:A,Hoja2!A13,Hoja1!B:B)</f>
        <v>7307</v>
      </c>
      <c r="C13" s="1">
        <f t="shared" si="0"/>
        <v>5372.5</v>
      </c>
      <c r="D13" s="1">
        <f>SUMIF(Hoja1!A:A,Hoja2!A13,Hoja1!C:C)</f>
        <v>120</v>
      </c>
      <c r="E13" s="1">
        <f t="shared" si="0"/>
        <v>375.5</v>
      </c>
    </row>
    <row r="14" spans="1:5" x14ac:dyDescent="0.25">
      <c r="A14" s="4">
        <v>42641</v>
      </c>
      <c r="B14" s="1">
        <f>SUMIF(Hoja1!A:A,Hoja2!A14,Hoja1!B:B)</f>
        <v>7792</v>
      </c>
      <c r="C14" s="1">
        <f t="shared" si="0"/>
        <v>5729.2</v>
      </c>
      <c r="D14" s="1">
        <f>SUMIF(Hoja1!A:A,Hoja2!A14,Hoja1!C:C)</f>
        <v>265</v>
      </c>
      <c r="E14" s="1">
        <f t="shared" si="0"/>
        <v>352.5</v>
      </c>
    </row>
    <row r="15" spans="1:5" x14ac:dyDescent="0.25">
      <c r="A15" s="4">
        <v>42642</v>
      </c>
      <c r="B15" s="1">
        <f>SUMIF(Hoja1!A:A,Hoja2!A15,Hoja1!B:B)</f>
        <v>7145</v>
      </c>
      <c r="C15" s="1">
        <f t="shared" si="0"/>
        <v>5787.7</v>
      </c>
      <c r="D15" s="1">
        <f>SUMIF(Hoja1!A:A,Hoja2!A15,Hoja1!C:C)</f>
        <v>235</v>
      </c>
      <c r="E15" s="1">
        <f t="shared" si="0"/>
        <v>360.5</v>
      </c>
    </row>
    <row r="16" spans="1:5" x14ac:dyDescent="0.25">
      <c r="A16" s="4">
        <v>42643</v>
      </c>
      <c r="B16" s="1">
        <f>SUMIF(Hoja1!A:A,Hoja2!A16,Hoja1!B:B)</f>
        <v>6525</v>
      </c>
      <c r="C16" s="1">
        <f t="shared" si="0"/>
        <v>5778.2</v>
      </c>
      <c r="D16" s="1">
        <f>SUMIF(Hoja1!A:A,Hoja2!A16,Hoja1!C:C)</f>
        <v>415</v>
      </c>
      <c r="E16" s="1">
        <f t="shared" si="0"/>
        <v>360.5</v>
      </c>
    </row>
    <row r="17" spans="1:5" x14ac:dyDescent="0.25">
      <c r="A17" s="4">
        <v>42646</v>
      </c>
      <c r="B17" s="1">
        <f>SUMIF(Hoja1!A:A,Hoja2!A17,Hoja1!B:B)</f>
        <v>5093</v>
      </c>
      <c r="C17" s="1">
        <f t="shared" si="0"/>
        <v>5495.8</v>
      </c>
      <c r="D17" s="1">
        <f>SUMIF(Hoja1!A:A,Hoja2!A17,Hoja1!C:C)</f>
        <v>395</v>
      </c>
      <c r="E17" s="1">
        <f t="shared" si="0"/>
        <v>319.5</v>
      </c>
    </row>
    <row r="18" spans="1:5" x14ac:dyDescent="0.25">
      <c r="A18" s="4">
        <v>42647</v>
      </c>
      <c r="B18" s="1">
        <f>SUMIF(Hoja1!A:A,Hoja2!A18,Hoja1!B:B)</f>
        <v>5999</v>
      </c>
      <c r="C18" s="1">
        <f t="shared" si="0"/>
        <v>5608.1</v>
      </c>
      <c r="D18" s="1">
        <f>SUMIF(Hoja1!A:A,Hoja2!A18,Hoja1!C:C)</f>
        <v>290</v>
      </c>
      <c r="E18" s="1">
        <f t="shared" si="0"/>
        <v>317</v>
      </c>
    </row>
    <row r="19" spans="1:5" x14ac:dyDescent="0.25">
      <c r="A19" s="4">
        <v>42648</v>
      </c>
      <c r="B19" s="1">
        <f>SUMIF(Hoja1!A:A,Hoja2!A19,Hoja1!B:B)</f>
        <v>6551</v>
      </c>
      <c r="C19" s="1">
        <f t="shared" si="0"/>
        <v>5725.7</v>
      </c>
      <c r="D19" s="1">
        <f>SUMIF(Hoja1!A:A,Hoja2!A19,Hoja1!C:C)</f>
        <v>510</v>
      </c>
      <c r="E19" s="1">
        <f t="shared" si="0"/>
        <v>329.5</v>
      </c>
    </row>
    <row r="20" spans="1:5" x14ac:dyDescent="0.25">
      <c r="A20" s="4">
        <v>42649</v>
      </c>
      <c r="B20" s="1">
        <f>SUMIF(Hoja1!A:A,Hoja2!A20,Hoja1!B:B)</f>
        <v>5065</v>
      </c>
      <c r="C20" s="1">
        <f t="shared" si="0"/>
        <v>5613.2</v>
      </c>
      <c r="D20" s="1">
        <f>SUMIF(Hoja1!A:A,Hoja2!A20,Hoja1!C:C)</f>
        <v>375</v>
      </c>
      <c r="E20" s="1">
        <f t="shared" si="0"/>
        <v>333.5</v>
      </c>
    </row>
    <row r="21" spans="1:5" x14ac:dyDescent="0.25">
      <c r="A21" s="4">
        <v>42650</v>
      </c>
      <c r="B21" s="1">
        <f>SUMIF(Hoja1!A:A,Hoja2!A21,Hoja1!B:B)</f>
        <v>3495</v>
      </c>
      <c r="C21" s="1">
        <f t="shared" si="0"/>
        <v>5858.2</v>
      </c>
      <c r="D21" s="1">
        <f>SUMIF(Hoja1!A:A,Hoja2!A21,Hoja1!C:C)</f>
        <v>235</v>
      </c>
      <c r="E21" s="1">
        <f t="shared" si="0"/>
        <v>351</v>
      </c>
    </row>
    <row r="22" spans="1:5" x14ac:dyDescent="0.25">
      <c r="A22" s="4">
        <v>42654</v>
      </c>
      <c r="B22" s="1">
        <f>SUMIF(Hoja1!A:A,Hoja2!A22,Hoja1!B:B)</f>
        <v>4176</v>
      </c>
      <c r="C22" s="1">
        <f t="shared" si="0"/>
        <v>5914.8</v>
      </c>
      <c r="D22" s="1">
        <f>SUMIF(Hoja1!A:A,Hoja2!A22,Hoja1!C:C)</f>
        <v>435</v>
      </c>
      <c r="E22" s="1">
        <f t="shared" si="0"/>
        <v>327.5</v>
      </c>
    </row>
    <row r="23" spans="1:5" x14ac:dyDescent="0.25">
      <c r="A23" s="4">
        <v>42655</v>
      </c>
      <c r="B23" s="1">
        <f>SUMIF(Hoja1!A:A,Hoja2!A23,Hoja1!B:B)</f>
        <v>6531</v>
      </c>
      <c r="C23" s="1">
        <f t="shared" si="0"/>
        <v>5837.2</v>
      </c>
      <c r="D23" s="1">
        <f>SUMIF(Hoja1!A:A,Hoja2!A23,Hoja1!C:C)</f>
        <v>230</v>
      </c>
      <c r="E23" s="1">
        <f t="shared" si="0"/>
        <v>338.5</v>
      </c>
    </row>
    <row r="24" spans="1:5" x14ac:dyDescent="0.25">
      <c r="A24" s="4">
        <v>42656</v>
      </c>
      <c r="B24" s="1">
        <f>SUMIF(Hoja1!A:A,Hoja2!A24,Hoja1!B:B)</f>
        <v>8451</v>
      </c>
      <c r="C24" s="1">
        <f t="shared" si="0"/>
        <v>5903.1</v>
      </c>
      <c r="D24" s="1">
        <f>SUMIF(Hoja1!A:A,Hoja2!A24,Hoja1!C:C)</f>
        <v>50</v>
      </c>
      <c r="E24" s="1">
        <f t="shared" si="0"/>
        <v>317</v>
      </c>
    </row>
    <row r="25" spans="1:5" x14ac:dyDescent="0.25">
      <c r="A25" s="4">
        <v>42657</v>
      </c>
      <c r="B25" s="1">
        <f>SUMIF(Hoja1!A:A,Hoja2!A25,Hoja1!B:B)</f>
        <v>5996</v>
      </c>
      <c r="C25" s="1">
        <f t="shared" si="0"/>
        <v>5788.2</v>
      </c>
      <c r="D25" s="1">
        <f>SUMIF(Hoja1!A:A,Hoja2!A25,Hoja1!C:C)</f>
        <v>45</v>
      </c>
      <c r="E25" s="1">
        <f t="shared" si="0"/>
        <v>298</v>
      </c>
    </row>
    <row r="26" spans="1:5" x14ac:dyDescent="0.25">
      <c r="A26" s="4">
        <v>42660</v>
      </c>
      <c r="B26" s="1">
        <f>SUMIF(Hoja1!A:A,Hoja2!A26,Hoja1!B:B)</f>
        <v>5335</v>
      </c>
      <c r="C26" s="1">
        <f t="shared" si="0"/>
        <v>5669.2</v>
      </c>
      <c r="D26" s="1">
        <f>SUMIF(Hoja1!A:A,Hoja2!A26,Hoja1!C:C)</f>
        <v>355</v>
      </c>
      <c r="E26" s="1">
        <f t="shared" si="0"/>
        <v>292</v>
      </c>
    </row>
    <row r="27" spans="1:5" x14ac:dyDescent="0.25">
      <c r="A27" s="4">
        <v>42661</v>
      </c>
      <c r="B27" s="1">
        <f>SUMIF(Hoja1!A:A,Hoja2!A27,Hoja1!B:B)</f>
        <v>6786</v>
      </c>
      <c r="C27" s="1">
        <f t="shared" si="0"/>
        <v>5838.5</v>
      </c>
      <c r="D27" s="1">
        <f>SUMIF(Hoja1!A:A,Hoja2!A27,Hoja1!C:C)</f>
        <v>325</v>
      </c>
      <c r="E27" s="1">
        <f t="shared" si="0"/>
        <v>285</v>
      </c>
    </row>
    <row r="28" spans="1:5" x14ac:dyDescent="0.25">
      <c r="A28" s="4">
        <v>42662</v>
      </c>
      <c r="B28" s="1">
        <f>SUMIF(Hoja1!A:A,Hoja2!A28,Hoja1!B:B)</f>
        <v>3655</v>
      </c>
      <c r="C28" s="1">
        <f t="shared" si="0"/>
        <v>5604.1</v>
      </c>
      <c r="D28" s="1">
        <f>SUMIF(Hoja1!A:A,Hoja2!A28,Hoja1!C:C)</f>
        <v>420</v>
      </c>
      <c r="E28" s="1">
        <f t="shared" si="0"/>
        <v>298</v>
      </c>
    </row>
    <row r="29" spans="1:5" x14ac:dyDescent="0.25">
      <c r="A29" s="4">
        <v>42663</v>
      </c>
      <c r="B29" s="1">
        <f>SUMIF(Hoja1!A:A,Hoja2!A29,Hoja1!B:B)</f>
        <v>7465</v>
      </c>
      <c r="C29" s="1">
        <f t="shared" si="0"/>
        <v>5695.5</v>
      </c>
      <c r="D29" s="1">
        <f>SUMIF(Hoja1!A:A,Hoja2!A29,Hoja1!C:C)</f>
        <v>165</v>
      </c>
      <c r="E29" s="1">
        <f t="shared" si="0"/>
        <v>263.5</v>
      </c>
    </row>
    <row r="30" spans="1:5" x14ac:dyDescent="0.25">
      <c r="A30" s="4">
        <v>42664</v>
      </c>
      <c r="B30" s="1">
        <f>SUMIF(Hoja1!A:A,Hoja2!A30,Hoja1!B:B)</f>
        <v>3910</v>
      </c>
      <c r="C30" s="1">
        <f t="shared" si="0"/>
        <v>5580</v>
      </c>
      <c r="D30" s="1">
        <f>SUMIF(Hoja1!A:A,Hoja2!A30,Hoja1!C:C)</f>
        <v>160</v>
      </c>
      <c r="E30" s="1">
        <f t="shared" si="0"/>
        <v>242</v>
      </c>
    </row>
    <row r="31" spans="1:5" x14ac:dyDescent="0.25">
      <c r="A31" s="4">
        <v>42667</v>
      </c>
      <c r="B31" s="1">
        <f>SUMIF(Hoja1!A:A,Hoja2!A31,Hoja1!B:B)</f>
        <v>4760</v>
      </c>
      <c r="C31" s="1">
        <f t="shared" si="0"/>
        <v>5706.5</v>
      </c>
      <c r="D31" s="1">
        <f>SUMIF(Hoja1!A:A,Hoja2!A31,Hoja1!C:C)</f>
        <v>305</v>
      </c>
      <c r="E31" s="1">
        <f t="shared" si="0"/>
        <v>249</v>
      </c>
    </row>
    <row r="32" spans="1:5" x14ac:dyDescent="0.25">
      <c r="A32" s="4">
        <v>42668</v>
      </c>
      <c r="B32" s="1">
        <f>SUMIF(Hoja1!A:A,Hoja2!A32,Hoja1!B:B)</f>
        <v>6405</v>
      </c>
      <c r="C32" s="1">
        <f t="shared" si="0"/>
        <v>5929.4</v>
      </c>
      <c r="D32" s="1">
        <f>SUMIF(Hoja1!A:A,Hoja2!A32,Hoja1!C:C)</f>
        <v>180</v>
      </c>
      <c r="E32" s="1">
        <f t="shared" si="0"/>
        <v>223.5</v>
      </c>
    </row>
    <row r="33" spans="1:5" x14ac:dyDescent="0.25">
      <c r="A33" s="4">
        <v>42669</v>
      </c>
      <c r="B33" s="1">
        <f>SUMIF(Hoja1!A:A,Hoja2!A33,Hoja1!B:B)</f>
        <v>8410</v>
      </c>
      <c r="C33" s="1">
        <f t="shared" si="0"/>
        <v>6117.3</v>
      </c>
      <c r="D33" s="1">
        <f>SUMIF(Hoja1!A:A,Hoja2!A33,Hoja1!C:C)</f>
        <v>170</v>
      </c>
      <c r="E33" s="1">
        <f t="shared" si="0"/>
        <v>217.5</v>
      </c>
    </row>
    <row r="34" spans="1:5" x14ac:dyDescent="0.25">
      <c r="A34" s="4">
        <v>42670</v>
      </c>
      <c r="B34" s="1">
        <f>SUMIF(Hoja1!A:A,Hoja2!A34,Hoja1!B:B)</f>
        <v>5320</v>
      </c>
      <c r="C34" s="1">
        <f t="shared" si="0"/>
        <v>5804.2</v>
      </c>
      <c r="D34" s="1">
        <f>SUMIF(Hoja1!A:A,Hoja2!A34,Hoja1!C:C)</f>
        <v>325</v>
      </c>
      <c r="E34" s="1">
        <f t="shared" si="0"/>
        <v>245</v>
      </c>
    </row>
    <row r="35" spans="1:5" x14ac:dyDescent="0.25">
      <c r="A35" s="4">
        <v>42671</v>
      </c>
      <c r="B35" s="1">
        <f>SUMIF(Hoja1!A:A,Hoja2!A35,Hoja1!B:B)</f>
        <v>920</v>
      </c>
      <c r="C35" s="1">
        <f t="shared" si="0"/>
        <v>5296.6</v>
      </c>
      <c r="D35" s="1">
        <f>SUMIF(Hoja1!A:A,Hoja2!A35,Hoja1!C:C)</f>
        <v>30</v>
      </c>
      <c r="E35" s="1">
        <f t="shared" si="0"/>
        <v>243.5</v>
      </c>
    </row>
    <row r="36" spans="1:5" x14ac:dyDescent="0.25">
      <c r="A36" s="4">
        <v>42674</v>
      </c>
      <c r="B36" s="1">
        <f>SUMIF(Hoja1!A:A,Hoja2!A36,Hoja1!B:B)</f>
        <v>325</v>
      </c>
      <c r="C36" s="1">
        <f t="shared" si="0"/>
        <v>4795.6000000000004</v>
      </c>
      <c r="D36" s="1">
        <f>SUMIF(Hoja1!A:A,Hoja2!A36,Hoja1!C:C)</f>
        <v>250</v>
      </c>
      <c r="E36" s="1">
        <f t="shared" si="0"/>
        <v>233</v>
      </c>
    </row>
    <row r="37" spans="1:5" x14ac:dyDescent="0.25">
      <c r="A37" s="4">
        <v>42675</v>
      </c>
      <c r="B37" s="1">
        <f>SUMIF(Hoja1!A:A,Hoja2!A37,Hoja1!B:B)</f>
        <v>4610</v>
      </c>
      <c r="C37" s="1">
        <f t="shared" si="0"/>
        <v>4578</v>
      </c>
      <c r="D37" s="1">
        <f>SUMIF(Hoja1!A:A,Hoja2!A37,Hoja1!C:C)</f>
        <v>335</v>
      </c>
      <c r="E37" s="1">
        <f t="shared" si="0"/>
        <v>234</v>
      </c>
    </row>
    <row r="38" spans="1:5" x14ac:dyDescent="0.25">
      <c r="A38" s="4">
        <v>42676</v>
      </c>
      <c r="B38" s="1">
        <f>SUMIF(Hoja1!A:A,Hoja2!A38,Hoja1!B:B)</f>
        <v>7620</v>
      </c>
      <c r="C38" s="1">
        <f t="shared" si="0"/>
        <v>4974.5</v>
      </c>
      <c r="D38" s="1">
        <f>SUMIF(Hoja1!A:A,Hoja2!A38,Hoja1!C:C)</f>
        <v>100</v>
      </c>
      <c r="E38" s="1">
        <f t="shared" si="0"/>
        <v>202</v>
      </c>
    </row>
    <row r="39" spans="1:5" x14ac:dyDescent="0.25">
      <c r="A39" s="4">
        <v>42677</v>
      </c>
      <c r="B39" s="1">
        <f>SUMIF(Hoja1!A:A,Hoja2!A39,Hoja1!B:B)</f>
        <v>7636</v>
      </c>
      <c r="C39" s="1">
        <f t="shared" si="0"/>
        <v>4991.6000000000004</v>
      </c>
      <c r="D39" s="1">
        <f>SUMIF(Hoja1!A:A,Hoja2!A39,Hoja1!C:C)</f>
        <v>205</v>
      </c>
      <c r="E39" s="1">
        <f t="shared" si="0"/>
        <v>206</v>
      </c>
    </row>
    <row r="40" spans="1:5" x14ac:dyDescent="0.25">
      <c r="A40" s="4">
        <v>42678</v>
      </c>
      <c r="B40" s="1">
        <f>SUMIF(Hoja1!A:A,Hoja2!A40,Hoja1!B:B)</f>
        <v>8535</v>
      </c>
      <c r="C40" s="1">
        <f t="shared" si="0"/>
        <v>5454.1</v>
      </c>
      <c r="D40" s="1">
        <f>SUMIF(Hoja1!A:A,Hoja2!A40,Hoja1!C:C)</f>
        <v>120</v>
      </c>
      <c r="E40" s="1">
        <f t="shared" si="0"/>
        <v>202</v>
      </c>
    </row>
    <row r="41" spans="1:5" x14ac:dyDescent="0.25">
      <c r="A41" s="4">
        <v>42681</v>
      </c>
      <c r="B41" s="1">
        <f>SUMIF(Hoja1!A:A,Hoja2!A41,Hoja1!B:B)</f>
        <v>5265</v>
      </c>
      <c r="C41" s="1">
        <f t="shared" si="0"/>
        <v>5504.6</v>
      </c>
      <c r="D41" s="1">
        <f>SUMIF(Hoja1!A:A,Hoja2!A41,Hoja1!C:C)</f>
        <v>350</v>
      </c>
      <c r="E41" s="1">
        <f t="shared" si="0"/>
        <v>206.5</v>
      </c>
    </row>
    <row r="42" spans="1:5" x14ac:dyDescent="0.25">
      <c r="A42" s="4">
        <v>42682</v>
      </c>
      <c r="B42" s="1">
        <f>SUMIF(Hoja1!A:A,Hoja2!A42,Hoja1!B:B)</f>
        <v>7108</v>
      </c>
      <c r="C42" s="1">
        <f t="shared" si="0"/>
        <v>5574.9</v>
      </c>
      <c r="D42" s="1">
        <f>SUMIF(Hoja1!A:A,Hoja2!A42,Hoja1!C:C)</f>
        <v>260</v>
      </c>
      <c r="E42" s="1">
        <f t="shared" si="0"/>
        <v>214.5</v>
      </c>
    </row>
    <row r="43" spans="1:5" x14ac:dyDescent="0.25">
      <c r="A43" s="4">
        <v>42683</v>
      </c>
      <c r="B43" s="1">
        <f>SUMIF(Hoja1!A:A,Hoja2!A43,Hoja1!B:B)</f>
        <v>6110</v>
      </c>
      <c r="C43" s="1">
        <f t="shared" si="0"/>
        <v>5344.9</v>
      </c>
      <c r="D43" s="1">
        <f>SUMIF(Hoja1!A:A,Hoja2!A43,Hoja1!C:C)</f>
        <v>340</v>
      </c>
      <c r="E43" s="1">
        <f t="shared" si="0"/>
        <v>231.5</v>
      </c>
    </row>
    <row r="44" spans="1:5" x14ac:dyDescent="0.25">
      <c r="A44" s="4">
        <v>42684</v>
      </c>
      <c r="B44" s="1">
        <f>SUMIF(Hoja1!A:A,Hoja2!A44,Hoja1!B:B)</f>
        <v>6826</v>
      </c>
      <c r="C44" s="1">
        <f t="shared" si="0"/>
        <v>5495.5</v>
      </c>
      <c r="D44" s="1">
        <f>SUMIF(Hoja1!A:A,Hoja2!A44,Hoja1!C:C)</f>
        <v>240</v>
      </c>
      <c r="E44" s="1">
        <f t="shared" si="0"/>
        <v>223</v>
      </c>
    </row>
    <row r="45" spans="1:5" x14ac:dyDescent="0.25">
      <c r="A45" s="4">
        <v>42685</v>
      </c>
      <c r="B45" s="1">
        <f>SUMIF(Hoja1!A:A,Hoja2!A45,Hoja1!B:B)</f>
        <v>2890</v>
      </c>
      <c r="C45" s="1">
        <f t="shared" si="0"/>
        <v>5692.5</v>
      </c>
      <c r="D45" s="1">
        <f>SUMIF(Hoja1!A:A,Hoja2!A45,Hoja1!C:C)</f>
        <v>150</v>
      </c>
      <c r="E45" s="1">
        <f t="shared" si="0"/>
        <v>235</v>
      </c>
    </row>
    <row r="46" spans="1:5" x14ac:dyDescent="0.25">
      <c r="A46" s="4">
        <v>42688</v>
      </c>
      <c r="B46" s="1">
        <f>SUMIF(Hoja1!A:A,Hoja2!A46,Hoja1!B:B)</f>
        <v>5238</v>
      </c>
      <c r="C46" s="1">
        <f t="shared" si="0"/>
        <v>6183.8</v>
      </c>
      <c r="D46" s="1">
        <f>SUMIF(Hoja1!A:A,Hoja2!A46,Hoja1!C:C)</f>
        <v>320</v>
      </c>
      <c r="E46" s="1">
        <f t="shared" si="0"/>
        <v>242</v>
      </c>
    </row>
    <row r="47" spans="1:5" x14ac:dyDescent="0.25">
      <c r="A47" s="4">
        <v>42689</v>
      </c>
      <c r="B47" s="1">
        <f>SUMIF(Hoja1!A:A,Hoja2!A47,Hoja1!B:B)</f>
        <v>6741</v>
      </c>
      <c r="C47" s="1">
        <f t="shared" si="0"/>
        <v>6396.9</v>
      </c>
      <c r="D47" s="1">
        <f>SUMIF(Hoja1!A:A,Hoja2!A47,Hoja1!C:C)</f>
        <v>350</v>
      </c>
      <c r="E47" s="1">
        <f t="shared" si="0"/>
        <v>243.5</v>
      </c>
    </row>
    <row r="48" spans="1:5" x14ac:dyDescent="0.25">
      <c r="A48" s="4">
        <v>42690</v>
      </c>
      <c r="B48" s="1">
        <f>SUMIF(Hoja1!A:A,Hoja2!A48,Hoja1!B:B)</f>
        <v>7924</v>
      </c>
      <c r="C48" s="1">
        <f t="shared" si="0"/>
        <v>6427.3</v>
      </c>
      <c r="D48" s="1">
        <f>SUMIF(Hoja1!A:A,Hoja2!A48,Hoja1!C:C)</f>
        <v>275</v>
      </c>
      <c r="E48" s="1">
        <f t="shared" si="0"/>
        <v>261</v>
      </c>
    </row>
    <row r="49" spans="1:5" x14ac:dyDescent="0.25">
      <c r="A49" s="4">
        <v>42691</v>
      </c>
      <c r="B49" s="1">
        <f>SUMIF(Hoja1!A:A,Hoja2!A49,Hoja1!B:B)</f>
        <v>7756</v>
      </c>
      <c r="C49" s="1">
        <f t="shared" si="0"/>
        <v>6439.3</v>
      </c>
      <c r="D49" s="1">
        <f>SUMIF(Hoja1!A:A,Hoja2!A49,Hoja1!C:C)</f>
        <v>180</v>
      </c>
      <c r="E49" s="1">
        <f t="shared" si="0"/>
        <v>258.5</v>
      </c>
    </row>
    <row r="50" spans="1:5" x14ac:dyDescent="0.25">
      <c r="A50" s="4">
        <v>42692</v>
      </c>
      <c r="B50" s="1">
        <f>SUMIF(Hoja1!A:A,Hoja2!A50,Hoja1!B:B)</f>
        <v>6300</v>
      </c>
      <c r="C50" s="1">
        <f t="shared" si="0"/>
        <v>6215.8</v>
      </c>
      <c r="D50" s="1">
        <f>SUMIF(Hoja1!A:A,Hoja2!A50,Hoja1!C:C)</f>
        <v>60</v>
      </c>
      <c r="E50" s="1">
        <f t="shared" si="0"/>
        <v>252.5</v>
      </c>
    </row>
    <row r="51" spans="1:5" x14ac:dyDescent="0.25">
      <c r="A51" s="4">
        <v>42695</v>
      </c>
      <c r="B51" s="1">
        <f>SUMIF(Hoja1!A:A,Hoja2!A51,Hoja1!B:B)</f>
        <v>5120</v>
      </c>
      <c r="C51" s="1">
        <f t="shared" si="0"/>
        <v>6201.3</v>
      </c>
      <c r="D51" s="1">
        <f>SUMIF(Hoja1!A:A,Hoja2!A51,Hoja1!C:C)</f>
        <v>445</v>
      </c>
      <c r="E51" s="1">
        <f t="shared" si="0"/>
        <v>262</v>
      </c>
    </row>
    <row r="52" spans="1:5" x14ac:dyDescent="0.25">
      <c r="A52" s="4">
        <v>42696</v>
      </c>
      <c r="B52" s="1">
        <f>SUMIF(Hoja1!A:A,Hoja2!A52,Hoja1!B:B)</f>
        <v>7433</v>
      </c>
      <c r="C52" s="1">
        <f t="shared" si="0"/>
        <v>6233.8</v>
      </c>
      <c r="D52" s="1">
        <f>SUMIF(Hoja1!A:A,Hoja2!A52,Hoja1!C:C)</f>
        <v>220</v>
      </c>
      <c r="E52" s="1">
        <f t="shared" si="0"/>
        <v>258</v>
      </c>
    </row>
    <row r="53" spans="1:5" x14ac:dyDescent="0.25">
      <c r="A53" s="4">
        <v>42697</v>
      </c>
      <c r="B53" s="1">
        <f>SUMIF(Hoja1!A:A,Hoja2!A53,Hoja1!B:B)</f>
        <v>8323</v>
      </c>
      <c r="C53" s="1">
        <f t="shared" si="0"/>
        <v>6455.1</v>
      </c>
      <c r="D53" s="1">
        <f>SUMIF(Hoja1!A:A,Hoja2!A53,Hoja1!C:C)</f>
        <v>115</v>
      </c>
      <c r="E53" s="1">
        <f t="shared" si="0"/>
        <v>235.5</v>
      </c>
    </row>
    <row r="54" spans="1:5" x14ac:dyDescent="0.25">
      <c r="A54" s="4">
        <v>42698</v>
      </c>
      <c r="B54" s="1">
        <f>SUMIF(Hoja1!A:A,Hoja2!A54,Hoja1!B:B)</f>
        <v>6538</v>
      </c>
      <c r="C54" s="1">
        <f t="shared" si="0"/>
        <v>6426.3</v>
      </c>
      <c r="D54" s="1">
        <f>SUMIF(Hoja1!A:A,Hoja2!A54,Hoja1!C:C)</f>
        <v>270</v>
      </c>
      <c r="E54" s="1">
        <f t="shared" si="0"/>
        <v>238.5</v>
      </c>
    </row>
    <row r="55" spans="1:5" x14ac:dyDescent="0.25">
      <c r="A55" s="4">
        <v>42699</v>
      </c>
      <c r="B55" s="1">
        <f>SUMIF(Hoja1!A:A,Hoja2!A55,Hoja1!B:B)</f>
        <v>6539</v>
      </c>
      <c r="C55" s="1">
        <f t="shared" si="0"/>
        <v>6791.2</v>
      </c>
      <c r="D55" s="1">
        <f>SUMIF(Hoja1!A:A,Hoja2!A55,Hoja1!C:C)</f>
        <v>425</v>
      </c>
      <c r="E55" s="1">
        <f t="shared" si="0"/>
        <v>266</v>
      </c>
    </row>
    <row r="56" spans="1:5" x14ac:dyDescent="0.25">
      <c r="A56" s="4">
        <v>42703</v>
      </c>
      <c r="B56" s="1">
        <f>SUMIF(Hoja1!A:A,Hoja2!A56,Hoja1!B:B)</f>
        <v>7052</v>
      </c>
      <c r="C56" s="1">
        <f t="shared" si="0"/>
        <v>6972.6</v>
      </c>
      <c r="D56" s="1">
        <f>SUMIF(Hoja1!A:A,Hoja2!A56,Hoja1!C:C)</f>
        <v>270</v>
      </c>
      <c r="E56" s="1">
        <f t="shared" si="0"/>
        <v>261</v>
      </c>
    </row>
    <row r="57" spans="1:5" x14ac:dyDescent="0.25">
      <c r="A57" s="4">
        <v>42704</v>
      </c>
      <c r="B57" s="1">
        <f>SUMIF(Hoja1!A:A,Hoja2!A57,Hoja1!B:B)</f>
        <v>6662</v>
      </c>
      <c r="C57" s="1">
        <f t="shared" si="0"/>
        <v>6964.7</v>
      </c>
      <c r="D57" s="1">
        <f>SUMIF(Hoja1!A:A,Hoja2!A57,Hoja1!C:C)</f>
        <v>410</v>
      </c>
      <c r="E57" s="1">
        <f t="shared" si="0"/>
        <v>267</v>
      </c>
    </row>
    <row r="58" spans="1:5" x14ac:dyDescent="0.25">
      <c r="A58" s="4">
        <v>42705</v>
      </c>
      <c r="B58" s="1">
        <f>SUMIF(Hoja1!A:A,Hoja2!A58,Hoja1!B:B)</f>
        <v>6340</v>
      </c>
      <c r="C58" s="1">
        <f t="shared" si="0"/>
        <v>6806.3</v>
      </c>
      <c r="D58" s="1">
        <f>SUMIF(Hoja1!A:A,Hoja2!A58,Hoja1!C:C)</f>
        <v>435</v>
      </c>
      <c r="E58" s="1">
        <f t="shared" si="0"/>
        <v>283</v>
      </c>
    </row>
    <row r="59" spans="1:5" x14ac:dyDescent="0.25">
      <c r="A59" s="4">
        <v>42748</v>
      </c>
      <c r="B59" s="1">
        <f>SUMIF(Hoja1!A:A,Hoja2!A59,Hoja1!B:B)</f>
        <v>8735</v>
      </c>
      <c r="C59" s="1">
        <f>AVERAGE(B59)</f>
        <v>8735</v>
      </c>
      <c r="D59" s="1">
        <v>154</v>
      </c>
      <c r="E59" s="1">
        <f>AVERAGE(D59)</f>
        <v>154</v>
      </c>
    </row>
    <row r="60" spans="1:5" x14ac:dyDescent="0.25">
      <c r="A60" s="4">
        <v>42751</v>
      </c>
      <c r="B60" s="1">
        <f>SUMIF(Hoja1!A:A,Hoja2!A60,Hoja1!B:B)</f>
        <v>13073</v>
      </c>
      <c r="C60" s="1">
        <f>AVERAGE(B59:B60)</f>
        <v>10904</v>
      </c>
      <c r="D60" s="1">
        <f>SUMIF(Hoja1!A:A,Hoja2!A60,Hoja1!C:C)</f>
        <v>147</v>
      </c>
      <c r="E60" s="1">
        <f>AVERAGE(D59:D60)</f>
        <v>150.5</v>
      </c>
    </row>
    <row r="61" spans="1:5" x14ac:dyDescent="0.25">
      <c r="A61" s="4">
        <v>42752</v>
      </c>
      <c r="B61" s="1">
        <f>SUMIF(Hoja1!A:A,Hoja2!A61,Hoja1!B:B)</f>
        <v>14474</v>
      </c>
      <c r="C61" s="1">
        <f>AVERAGE(B59:B61)</f>
        <v>12094</v>
      </c>
      <c r="D61" s="1">
        <f>SUMIF(Hoja1!A:A,Hoja2!A61,Hoja1!C:C)</f>
        <v>81</v>
      </c>
      <c r="E61" s="1">
        <f>AVERAGE(D59:D61)</f>
        <v>127.33333333333333</v>
      </c>
    </row>
    <row r="62" spans="1:5" x14ac:dyDescent="0.25">
      <c r="A62" s="4">
        <v>42753</v>
      </c>
      <c r="B62" s="1">
        <f>SUMIF(Hoja1!A:A,Hoja2!A62,Hoja1!B:B)</f>
        <v>9370</v>
      </c>
      <c r="C62" s="1">
        <f>AVERAGE(B59:B62)</f>
        <v>11413</v>
      </c>
      <c r="D62" s="1">
        <f>SUMIF(Hoja1!A:A,Hoja2!A62,Hoja1!C:C)</f>
        <v>299</v>
      </c>
      <c r="E62" s="1">
        <f>AVERAGE(D59:D62)</f>
        <v>170.25</v>
      </c>
    </row>
    <row r="63" spans="1:5" x14ac:dyDescent="0.25">
      <c r="A63" s="4">
        <v>42754</v>
      </c>
      <c r="B63" s="1">
        <f>SUMIF(Hoja1!A:A,Hoja2!A63,Hoja1!B:B)</f>
        <v>8622</v>
      </c>
      <c r="C63" s="1">
        <f>AVERAGE(B59:B63)</f>
        <v>10854.8</v>
      </c>
      <c r="D63" s="1">
        <f>SUMIF(Hoja1!A:A,Hoja2!A63,Hoja1!C:C)</f>
        <v>234</v>
      </c>
      <c r="E63" s="1">
        <f>AVERAGE(D59:D63)</f>
        <v>183</v>
      </c>
    </row>
    <row r="64" spans="1:5" x14ac:dyDescent="0.25">
      <c r="A64" s="4">
        <v>42755</v>
      </c>
      <c r="B64" s="1">
        <f>SUMIF(Hoja1!A:A,Hoja2!A64,Hoja1!B:B)</f>
        <v>11913</v>
      </c>
      <c r="C64" s="1">
        <f>AVERAGE(B59:B64)</f>
        <v>11031.166666666666</v>
      </c>
      <c r="D64" s="1">
        <f>SUMIF(Hoja1!A:A,Hoja2!A64,Hoja1!C:C)</f>
        <v>140</v>
      </c>
      <c r="E64" s="1">
        <f>AVERAGE(D59:D64)</f>
        <v>175.83333333333334</v>
      </c>
    </row>
    <row r="65" spans="1:5" x14ac:dyDescent="0.25">
      <c r="A65" s="4">
        <v>42758</v>
      </c>
      <c r="B65" s="1">
        <f>SUMIF(Hoja1!A:A,Hoja2!A65,Hoja1!B:B)</f>
        <v>6410</v>
      </c>
      <c r="C65" s="1">
        <f>AVERAGE(B59:B65)</f>
        <v>10371</v>
      </c>
      <c r="D65" s="1">
        <f>SUMIF(Hoja1!A:A,Hoja2!A65,Hoja1!C:C)</f>
        <v>273</v>
      </c>
      <c r="E65" s="1">
        <f>AVERAGE(D59:D65)</f>
        <v>189.71428571428572</v>
      </c>
    </row>
    <row r="66" spans="1:5" x14ac:dyDescent="0.25">
      <c r="A66" s="4">
        <v>42759</v>
      </c>
      <c r="B66" s="1">
        <f>SUMIF(Hoja1!A:A,Hoja2!A66,Hoja1!B:B)</f>
        <v>5040</v>
      </c>
      <c r="C66" s="1">
        <f>AVERAGE(B59:B66)</f>
        <v>9704.625</v>
      </c>
      <c r="D66" s="1">
        <f>SUMIF(Hoja1!A:A,Hoja2!A66,Hoja1!C:C)</f>
        <v>332</v>
      </c>
      <c r="E66" s="1">
        <f>AVERAGE(D59:D66)</f>
        <v>207.5</v>
      </c>
    </row>
    <row r="67" spans="1:5" x14ac:dyDescent="0.25">
      <c r="A67" s="4">
        <v>42760</v>
      </c>
      <c r="B67" s="1">
        <f>SUMIF(Hoja1!A:A,Hoja2!A67,Hoja1!B:B)</f>
        <v>11545</v>
      </c>
      <c r="C67" s="1">
        <f>AVERAGE(B59:B67)</f>
        <v>9909.1111111111113</v>
      </c>
      <c r="D67" s="1">
        <f>SUMIF(Hoja1!A:A,Hoja2!A67,Hoja1!C:C)</f>
        <v>137</v>
      </c>
      <c r="E67" s="1">
        <f>AVERAGE(D59:D67)</f>
        <v>199.66666666666666</v>
      </c>
    </row>
    <row r="68" spans="1:5" x14ac:dyDescent="0.25">
      <c r="A68" s="4">
        <v>42766</v>
      </c>
      <c r="B68" s="1">
        <f>SUMIF(Hoja1!A:A,Hoja2!A68,Hoja1!B:B)</f>
        <v>10985</v>
      </c>
      <c r="C68" s="1">
        <f>AVERAGE(B59:B68)</f>
        <v>10016.700000000001</v>
      </c>
      <c r="D68" s="1">
        <f>SUMIF(Hoja1!A:A,Hoja2!A68,Hoja1!C:C)</f>
        <v>130</v>
      </c>
      <c r="E68" s="1">
        <f>AVERAGE(D59:D68)</f>
        <v>192.7</v>
      </c>
    </row>
    <row r="69" spans="1:5" x14ac:dyDescent="0.25">
      <c r="A69" s="4">
        <v>42767</v>
      </c>
      <c r="B69" s="1">
        <f>SUMIF(Hoja1!A:A,Hoja2!A69,Hoja1!B:B)</f>
        <v>9013</v>
      </c>
      <c r="C69" s="1">
        <f t="shared" ref="C69:E132" si="1">AVERAGE(B60:B69)</f>
        <v>10044.5</v>
      </c>
      <c r="D69" s="1">
        <f>SUMIF(Hoja1!A:A,Hoja2!A69,Hoja1!C:C)</f>
        <v>333</v>
      </c>
      <c r="E69" s="1">
        <f t="shared" si="1"/>
        <v>210.6</v>
      </c>
    </row>
    <row r="70" spans="1:5" x14ac:dyDescent="0.25">
      <c r="A70" s="4">
        <v>42768</v>
      </c>
      <c r="B70" s="1">
        <f>SUMIF(Hoja1!A:A,Hoja2!A70,Hoja1!B:B)</f>
        <v>10681</v>
      </c>
      <c r="C70" s="1">
        <f t="shared" si="1"/>
        <v>9805.2999999999993</v>
      </c>
      <c r="D70" s="1">
        <f>SUMIF(Hoja1!A:A,Hoja2!A70,Hoja1!C:C)</f>
        <v>321</v>
      </c>
      <c r="E70" s="1">
        <f t="shared" si="1"/>
        <v>228</v>
      </c>
    </row>
    <row r="71" spans="1:5" x14ac:dyDescent="0.25">
      <c r="A71" s="4">
        <v>42772</v>
      </c>
      <c r="B71" s="1">
        <f>SUMIF(Hoja1!A:A,Hoja2!A71,Hoja1!B:B)</f>
        <v>9125</v>
      </c>
      <c r="C71" s="1">
        <f t="shared" si="1"/>
        <v>9270.4</v>
      </c>
      <c r="D71" s="1">
        <f>SUMIF(Hoja1!A:A,Hoja2!A71,Hoja1!C:C)</f>
        <v>371</v>
      </c>
      <c r="E71" s="1">
        <f t="shared" si="1"/>
        <v>257</v>
      </c>
    </row>
    <row r="72" spans="1:5" x14ac:dyDescent="0.25">
      <c r="A72" s="4">
        <v>42774</v>
      </c>
      <c r="B72" s="1">
        <f>SUMIF(Hoja1!A:A,Hoja2!A72,Hoja1!B:B)</f>
        <v>9322</v>
      </c>
      <c r="C72" s="1">
        <f t="shared" si="1"/>
        <v>9265.6</v>
      </c>
      <c r="D72" s="1">
        <f>SUMIF(Hoja1!A:A,Hoja2!A72,Hoja1!C:C)</f>
        <v>272</v>
      </c>
      <c r="E72" s="1">
        <f t="shared" si="1"/>
        <v>254.3</v>
      </c>
    </row>
    <row r="73" spans="1:5" x14ac:dyDescent="0.25">
      <c r="A73" s="4">
        <v>42775</v>
      </c>
      <c r="B73" s="1">
        <f>SUMIF(Hoja1!A:A,Hoja2!A73,Hoja1!B:B)</f>
        <v>10135</v>
      </c>
      <c r="C73" s="1">
        <f t="shared" si="1"/>
        <v>9416.9</v>
      </c>
      <c r="D73" s="1">
        <f>SUMIF(Hoja1!A:A,Hoja2!A73,Hoja1!C:C)</f>
        <v>233</v>
      </c>
      <c r="E73" s="1">
        <f t="shared" si="1"/>
        <v>254.2</v>
      </c>
    </row>
    <row r="74" spans="1:5" x14ac:dyDescent="0.25">
      <c r="A74" s="4">
        <v>42776</v>
      </c>
      <c r="B74" s="1">
        <f>SUMIF(Hoja1!A:A,Hoja2!A74,Hoja1!B:B)</f>
        <v>6318</v>
      </c>
      <c r="C74" s="1">
        <f t="shared" si="1"/>
        <v>8857.4</v>
      </c>
      <c r="D74" s="1">
        <f>SUMIF(Hoja1!A:A,Hoja2!A74,Hoja1!C:C)</f>
        <v>105</v>
      </c>
      <c r="E74" s="1">
        <f t="shared" si="1"/>
        <v>250.7</v>
      </c>
    </row>
    <row r="75" spans="1:5" x14ac:dyDescent="0.25">
      <c r="A75" s="4">
        <v>42779</v>
      </c>
      <c r="B75" s="1">
        <f>SUMIF(Hoja1!A:A,Hoja2!A75,Hoja1!B:B)</f>
        <v>10333</v>
      </c>
      <c r="C75" s="1">
        <f t="shared" si="1"/>
        <v>9249.7000000000007</v>
      </c>
      <c r="D75" s="1">
        <f>SUMIF(Hoja1!A:A,Hoja2!A75,Hoja1!C:C)</f>
        <v>297</v>
      </c>
      <c r="E75" s="1">
        <f t="shared" si="1"/>
        <v>253.1</v>
      </c>
    </row>
    <row r="76" spans="1:5" x14ac:dyDescent="0.25">
      <c r="A76" s="4">
        <v>42780</v>
      </c>
      <c r="B76" s="1">
        <f>SUMIF(Hoja1!A:A,Hoja2!A76,Hoja1!B:B)</f>
        <v>12418</v>
      </c>
      <c r="C76" s="1">
        <f t="shared" si="1"/>
        <v>9987.5</v>
      </c>
      <c r="D76" s="1">
        <f>SUMIF(Hoja1!A:A,Hoja2!A76,Hoja1!C:C)</f>
        <v>207</v>
      </c>
      <c r="E76" s="1">
        <f t="shared" si="1"/>
        <v>240.6</v>
      </c>
    </row>
    <row r="77" spans="1:5" x14ac:dyDescent="0.25">
      <c r="A77" s="4">
        <v>42781</v>
      </c>
      <c r="B77" s="1">
        <f>SUMIF(Hoja1!A:A,Hoja2!A77,Hoja1!B:B)</f>
        <v>10843</v>
      </c>
      <c r="C77" s="1">
        <f t="shared" si="1"/>
        <v>9917.2999999999993</v>
      </c>
      <c r="D77" s="1">
        <f>SUMIF(Hoja1!A:A,Hoja2!A77,Hoja1!C:C)</f>
        <v>276</v>
      </c>
      <c r="E77" s="1">
        <f t="shared" si="1"/>
        <v>254.5</v>
      </c>
    </row>
    <row r="78" spans="1:5" x14ac:dyDescent="0.25">
      <c r="A78" s="4">
        <v>42782</v>
      </c>
      <c r="B78" s="1">
        <f>SUMIF(Hoja1!A:A,Hoja2!A78,Hoja1!B:B)</f>
        <v>10466</v>
      </c>
      <c r="C78" s="1">
        <f t="shared" si="1"/>
        <v>9865.4</v>
      </c>
      <c r="D78" s="1">
        <f>SUMIF(Hoja1!A:A,Hoja2!A78,Hoja1!C:C)</f>
        <v>223</v>
      </c>
      <c r="E78" s="1">
        <f t="shared" si="1"/>
        <v>263.8</v>
      </c>
    </row>
    <row r="79" spans="1:5" x14ac:dyDescent="0.25">
      <c r="A79" s="4">
        <v>42783</v>
      </c>
      <c r="B79" s="1">
        <f>SUMIF(Hoja1!A:A,Hoja2!A79,Hoja1!B:B)</f>
        <v>12225</v>
      </c>
      <c r="C79" s="1">
        <f t="shared" si="1"/>
        <v>10186.6</v>
      </c>
      <c r="D79" s="1">
        <f>SUMIF(Hoja1!A:A,Hoja2!A79,Hoja1!C:C)</f>
        <v>188</v>
      </c>
      <c r="E79" s="1">
        <f t="shared" si="1"/>
        <v>249.3</v>
      </c>
    </row>
    <row r="80" spans="1:5" x14ac:dyDescent="0.25">
      <c r="A80" s="4">
        <v>42786</v>
      </c>
      <c r="B80" s="1">
        <f>SUMIF(Hoja1!A:A,Hoja2!A80,Hoja1!B:B)</f>
        <v>7308</v>
      </c>
      <c r="C80" s="1">
        <f t="shared" si="1"/>
        <v>9849.2999999999993</v>
      </c>
      <c r="D80" s="1">
        <f>SUMIF(Hoja1!A:A,Hoja2!A80,Hoja1!C:C)</f>
        <v>208</v>
      </c>
      <c r="E80" s="1">
        <f t="shared" si="1"/>
        <v>238</v>
      </c>
    </row>
    <row r="81" spans="1:5" x14ac:dyDescent="0.25">
      <c r="A81" s="4">
        <v>42787</v>
      </c>
      <c r="B81" s="1">
        <f>SUMIF(Hoja1!A:A,Hoja2!A81,Hoja1!B:B)</f>
        <v>10900.169585253456</v>
      </c>
      <c r="C81" s="1">
        <f t="shared" si="1"/>
        <v>10026.816958525345</v>
      </c>
      <c r="D81" s="1">
        <f>SUMIF(Hoja1!A:A,Hoja2!A81,Hoja1!C:C)</f>
        <v>175</v>
      </c>
      <c r="E81" s="1">
        <f t="shared" si="1"/>
        <v>218.4</v>
      </c>
    </row>
    <row r="82" spans="1:5" x14ac:dyDescent="0.25">
      <c r="A82" s="4">
        <v>42788</v>
      </c>
      <c r="B82" s="1">
        <f>SUMIF(Hoja1!A:A,Hoja2!A82,Hoja1!B:B)</f>
        <v>7652</v>
      </c>
      <c r="C82" s="1">
        <f t="shared" si="1"/>
        <v>9859.8169585253454</v>
      </c>
      <c r="D82" s="1">
        <f>SUMIF(Hoja1!A:A,Hoja2!A82,Hoja1!C:C)</f>
        <v>310</v>
      </c>
      <c r="E82" s="1">
        <f t="shared" si="1"/>
        <v>222.2</v>
      </c>
    </row>
    <row r="83" spans="1:5" x14ac:dyDescent="0.25">
      <c r="A83" s="4">
        <v>42789</v>
      </c>
      <c r="B83" s="1">
        <f>SUMIF(Hoja1!A:A,Hoja2!A83,Hoja1!B:B)</f>
        <v>11842</v>
      </c>
      <c r="C83" s="1">
        <f t="shared" si="1"/>
        <v>10030.516958525346</v>
      </c>
      <c r="D83" s="1">
        <f>SUMIF(Hoja1!A:A,Hoja2!A83,Hoja1!C:C)</f>
        <v>188</v>
      </c>
      <c r="E83" s="1">
        <f t="shared" si="1"/>
        <v>217.7</v>
      </c>
    </row>
    <row r="84" spans="1:5" x14ac:dyDescent="0.25">
      <c r="A84" s="4">
        <v>42790</v>
      </c>
      <c r="B84" s="1">
        <f>SUMIF(Hoja1!A:A,Hoja2!A84,Hoja1!B:B)</f>
        <v>12791</v>
      </c>
      <c r="C84" s="1">
        <f t="shared" si="1"/>
        <v>10677.816958525345</v>
      </c>
      <c r="D84" s="1">
        <f>SUMIF(Hoja1!A:A,Hoja2!A84,Hoja1!C:C)</f>
        <v>189</v>
      </c>
      <c r="E84" s="1">
        <f t="shared" si="1"/>
        <v>226.1</v>
      </c>
    </row>
    <row r="85" spans="1:5" x14ac:dyDescent="0.25">
      <c r="A85" s="4">
        <v>42794</v>
      </c>
      <c r="B85" s="1">
        <f>SUMIF(Hoja1!A:A,Hoja2!A85,Hoja1!B:B)</f>
        <v>2088</v>
      </c>
      <c r="C85" s="1">
        <f t="shared" si="1"/>
        <v>9853.3169585253454</v>
      </c>
      <c r="D85" s="1">
        <f>SUMIF(Hoja1!A:A,Hoja2!A85,Hoja1!C:C)</f>
        <v>344</v>
      </c>
      <c r="E85" s="1">
        <f t="shared" si="1"/>
        <v>230.8</v>
      </c>
    </row>
    <row r="86" spans="1:5" x14ac:dyDescent="0.25">
      <c r="A86" s="4">
        <v>42795</v>
      </c>
      <c r="B86" s="1">
        <f>SUMIF(Hoja1!A:A,Hoja2!A86,Hoja1!B:B)</f>
        <v>13724</v>
      </c>
      <c r="C86" s="1">
        <f t="shared" si="1"/>
        <v>9983.9169585253458</v>
      </c>
      <c r="D86" s="1">
        <f>SUMIF(Hoja1!A:A,Hoja2!A86,Hoja1!C:C)</f>
        <v>99</v>
      </c>
      <c r="E86" s="1">
        <f t="shared" si="1"/>
        <v>220</v>
      </c>
    </row>
    <row r="87" spans="1:5" x14ac:dyDescent="0.25">
      <c r="A87" s="4">
        <v>42796</v>
      </c>
      <c r="B87" s="1">
        <f>SUMIF(Hoja1!A:A,Hoja2!A87,Hoja1!B:B)</f>
        <v>16729</v>
      </c>
      <c r="C87" s="1">
        <f t="shared" si="1"/>
        <v>10572.516958525346</v>
      </c>
      <c r="D87" s="1">
        <f>SUMIF(Hoja1!A:A,Hoja2!A87,Hoja1!C:C)</f>
        <v>50</v>
      </c>
      <c r="E87" s="1">
        <f t="shared" si="1"/>
        <v>197.4</v>
      </c>
    </row>
    <row r="88" spans="1:5" x14ac:dyDescent="0.25">
      <c r="A88" s="4">
        <v>42797</v>
      </c>
      <c r="B88" s="1">
        <f>SUMIF(Hoja1!A:A,Hoja2!A88,Hoja1!B:B)</f>
        <v>4875</v>
      </c>
      <c r="C88" s="1">
        <f t="shared" si="1"/>
        <v>10013.416958525346</v>
      </c>
      <c r="D88" s="1">
        <f>SUMIF(Hoja1!A:A,Hoja2!A88,Hoja1!C:C)</f>
        <v>188</v>
      </c>
      <c r="E88" s="1">
        <f t="shared" si="1"/>
        <v>193.9</v>
      </c>
    </row>
    <row r="89" spans="1:5" x14ac:dyDescent="0.25">
      <c r="A89" s="4">
        <v>42800</v>
      </c>
      <c r="B89" s="1">
        <f>SUMIF(Hoja1!A:A,Hoja2!A89,Hoja1!B:B)</f>
        <v>9775</v>
      </c>
      <c r="C89" s="1">
        <f t="shared" si="1"/>
        <v>9768.4169585253458</v>
      </c>
      <c r="D89" s="1">
        <f>SUMIF(Hoja1!A:A,Hoja2!A89,Hoja1!C:C)</f>
        <v>228</v>
      </c>
      <c r="E89" s="1">
        <f t="shared" si="1"/>
        <v>197.9</v>
      </c>
    </row>
    <row r="90" spans="1:5" x14ac:dyDescent="0.25">
      <c r="A90" s="4">
        <v>42801</v>
      </c>
      <c r="B90" s="1">
        <f>SUMIF(Hoja1!A:A,Hoja2!A90,Hoja1!B:B)</f>
        <v>9590</v>
      </c>
      <c r="C90" s="1">
        <f t="shared" si="1"/>
        <v>9996.6169585253465</v>
      </c>
      <c r="D90" s="1">
        <f>SUMIF(Hoja1!A:A,Hoja2!A90,Hoja1!C:C)</f>
        <v>302</v>
      </c>
      <c r="E90" s="1">
        <f t="shared" si="1"/>
        <v>207.3</v>
      </c>
    </row>
    <row r="91" spans="1:5" x14ac:dyDescent="0.25">
      <c r="A91" s="4">
        <v>42802</v>
      </c>
      <c r="B91" s="1">
        <f>SUMIF(Hoja1!A:A,Hoja2!A91,Hoja1!B:B)</f>
        <v>14337</v>
      </c>
      <c r="C91" s="1">
        <f t="shared" si="1"/>
        <v>10340.299999999999</v>
      </c>
      <c r="D91" s="1">
        <f>SUMIF(Hoja1!A:A,Hoja2!A91,Hoja1!C:C)</f>
        <v>96</v>
      </c>
      <c r="E91" s="1">
        <f t="shared" si="1"/>
        <v>199.4</v>
      </c>
    </row>
    <row r="92" spans="1:5" x14ac:dyDescent="0.25">
      <c r="A92" s="4">
        <v>42803</v>
      </c>
      <c r="B92" s="1">
        <f>SUMIF(Hoja1!A:A,Hoja2!A92,Hoja1!B:B)</f>
        <v>15020</v>
      </c>
      <c r="C92" s="1">
        <f t="shared" si="1"/>
        <v>11077.1</v>
      </c>
      <c r="D92" s="1">
        <f>SUMIF(Hoja1!A:A,Hoja2!A92,Hoja1!C:C)</f>
        <v>122</v>
      </c>
      <c r="E92" s="1">
        <f t="shared" si="1"/>
        <v>180.6</v>
      </c>
    </row>
    <row r="93" spans="1:5" x14ac:dyDescent="0.25">
      <c r="A93" s="4">
        <v>42804</v>
      </c>
      <c r="B93" s="1">
        <f>SUMIF(Hoja1!A:A,Hoja2!A93,Hoja1!B:B)</f>
        <v>14201.5</v>
      </c>
      <c r="C93" s="1">
        <f t="shared" si="1"/>
        <v>11313.05</v>
      </c>
      <c r="D93" s="1">
        <f>SUMIF(Hoja1!A:A,Hoja2!A93,Hoja1!C:C)</f>
        <v>86</v>
      </c>
      <c r="E93" s="1">
        <f t="shared" si="1"/>
        <v>170.4</v>
      </c>
    </row>
    <row r="94" spans="1:5" x14ac:dyDescent="0.25">
      <c r="A94" s="4">
        <v>42807</v>
      </c>
      <c r="B94" s="1">
        <f>SUMIF(Hoja1!A:A,Hoja2!A94,Hoja1!B:B)</f>
        <v>13162</v>
      </c>
      <c r="C94" s="1">
        <f t="shared" si="1"/>
        <v>11350.15</v>
      </c>
      <c r="D94" s="1">
        <f>SUMIF(Hoja1!A:A,Hoja2!A94,Hoja1!C:C)</f>
        <v>212</v>
      </c>
      <c r="E94" s="1">
        <f t="shared" si="1"/>
        <v>172.7</v>
      </c>
    </row>
    <row r="95" spans="1:5" x14ac:dyDescent="0.25">
      <c r="A95" s="4">
        <v>42808</v>
      </c>
      <c r="B95" s="1">
        <f>SUMIF(Hoja1!A:A,Hoja2!A95,Hoja1!B:B)</f>
        <v>14852</v>
      </c>
      <c r="C95" s="1">
        <f t="shared" si="1"/>
        <v>12626.55</v>
      </c>
      <c r="D95" s="1">
        <f>SUMIF(Hoja1!A:A,Hoja2!A95,Hoja1!C:C)</f>
        <v>100</v>
      </c>
      <c r="E95" s="1">
        <f t="shared" si="1"/>
        <v>148.30000000000001</v>
      </c>
    </row>
    <row r="96" spans="1:5" x14ac:dyDescent="0.25">
      <c r="A96" s="4">
        <v>42809</v>
      </c>
      <c r="B96" s="1">
        <f>SUMIF(Hoja1!A:A,Hoja2!A96,Hoja1!B:B)</f>
        <v>13313.571428571428</v>
      </c>
      <c r="C96" s="1">
        <f t="shared" si="1"/>
        <v>12585.507142857143</v>
      </c>
      <c r="D96" s="1">
        <f>SUMIF(Hoja1!A:A,Hoja2!A96,Hoja1!C:C)</f>
        <v>163</v>
      </c>
      <c r="E96" s="1">
        <f t="shared" si="1"/>
        <v>154.69999999999999</v>
      </c>
    </row>
    <row r="97" spans="1:5" x14ac:dyDescent="0.25">
      <c r="A97" s="4">
        <v>42814</v>
      </c>
      <c r="B97" s="1">
        <f>SUMIF(Hoja1!A:A,Hoja2!A97,Hoja1!B:B)</f>
        <v>7344</v>
      </c>
      <c r="C97" s="1">
        <f t="shared" si="1"/>
        <v>11647.007142857143</v>
      </c>
      <c r="D97" s="1">
        <f>SUMIF(Hoja1!A:A,Hoja2!A97,Hoja1!C:C)</f>
        <v>501</v>
      </c>
      <c r="E97" s="1">
        <f t="shared" si="1"/>
        <v>199.8</v>
      </c>
    </row>
    <row r="98" spans="1:5" x14ac:dyDescent="0.25">
      <c r="A98" s="4">
        <v>42815</v>
      </c>
      <c r="B98" s="1">
        <f>SUMIF(Hoja1!A:A,Hoja2!A98,Hoja1!B:B)</f>
        <v>15315</v>
      </c>
      <c r="C98" s="1">
        <f t="shared" si="1"/>
        <v>12691.007142857143</v>
      </c>
      <c r="D98" s="1">
        <f>SUMIF(Hoja1!A:A,Hoja2!A98,Hoja1!C:C)</f>
        <v>86</v>
      </c>
      <c r="E98" s="1">
        <f t="shared" si="1"/>
        <v>189.6</v>
      </c>
    </row>
    <row r="99" spans="1:5" x14ac:dyDescent="0.25">
      <c r="A99" s="4">
        <v>42816</v>
      </c>
      <c r="B99" s="1">
        <f>SUMIF(Hoja1!A:A,Hoja2!A99,Hoja1!B:B)</f>
        <v>12360</v>
      </c>
      <c r="C99" s="1">
        <f t="shared" si="1"/>
        <v>12949.507142857143</v>
      </c>
      <c r="D99" s="1">
        <f>SUMIF(Hoja1!A:A,Hoja2!A99,Hoja1!C:C)</f>
        <v>234</v>
      </c>
      <c r="E99" s="1">
        <f t="shared" si="1"/>
        <v>190.2</v>
      </c>
    </row>
    <row r="100" spans="1:5" x14ac:dyDescent="0.25">
      <c r="A100" s="4">
        <v>42817</v>
      </c>
      <c r="B100" s="1">
        <f>SUMIF(Hoja1!A:A,Hoja2!A100,Hoja1!B:B)</f>
        <v>17065</v>
      </c>
      <c r="C100" s="1">
        <f t="shared" si="1"/>
        <v>13697.007142857143</v>
      </c>
      <c r="D100" s="1">
        <f>SUMIF(Hoja1!A:A,Hoja2!A100,Hoja1!C:C)</f>
        <v>23</v>
      </c>
      <c r="E100" s="1">
        <f t="shared" si="1"/>
        <v>162.30000000000001</v>
      </c>
    </row>
    <row r="101" spans="1:5" x14ac:dyDescent="0.25">
      <c r="A101" s="4">
        <v>42821</v>
      </c>
      <c r="B101" s="1">
        <f>SUMIF(Hoja1!A:A,Hoja2!A101,Hoja1!B:B)</f>
        <v>4230</v>
      </c>
      <c r="C101" s="1">
        <f t="shared" si="1"/>
        <v>12686.307142857142</v>
      </c>
      <c r="D101" s="1">
        <f>SUMIF(Hoja1!A:A,Hoja2!A101,Hoja1!C:C)</f>
        <v>90</v>
      </c>
      <c r="E101" s="1">
        <f t="shared" si="1"/>
        <v>161.69999999999999</v>
      </c>
    </row>
    <row r="102" spans="1:5" x14ac:dyDescent="0.25">
      <c r="A102" s="4">
        <v>42822</v>
      </c>
      <c r="B102" s="1">
        <f>SUMIF(Hoja1!A:A,Hoja2!A102,Hoja1!B:B)</f>
        <v>11602.5</v>
      </c>
      <c r="C102" s="1">
        <f t="shared" si="1"/>
        <v>12344.557142857142</v>
      </c>
      <c r="D102" s="1">
        <f>SUMIF(Hoja1!A:A,Hoja2!A102,Hoja1!C:C)</f>
        <v>349</v>
      </c>
      <c r="E102" s="1">
        <f t="shared" si="1"/>
        <v>184.4</v>
      </c>
    </row>
    <row r="103" spans="1:5" x14ac:dyDescent="0.25">
      <c r="A103" s="4">
        <v>42823</v>
      </c>
      <c r="B103" s="1">
        <f>SUMIF(Hoja1!A:A,Hoja2!A103,Hoja1!B:B)</f>
        <v>5410</v>
      </c>
      <c r="C103" s="1">
        <f t="shared" si="1"/>
        <v>11465.407142857142</v>
      </c>
      <c r="D103" s="1">
        <f>SUMIF(Hoja1!A:A,Hoja2!A103,Hoja1!C:C)</f>
        <v>250</v>
      </c>
      <c r="E103" s="1">
        <f t="shared" si="1"/>
        <v>200.8</v>
      </c>
    </row>
    <row r="104" spans="1:5" x14ac:dyDescent="0.25">
      <c r="A104" s="4">
        <v>42824</v>
      </c>
      <c r="B104" s="1">
        <f>SUMIF(Hoja1!A:A,Hoja2!A104,Hoja1!B:B)</f>
        <v>9320</v>
      </c>
      <c r="C104" s="1">
        <f t="shared" si="1"/>
        <v>11081.207142857142</v>
      </c>
      <c r="D104" s="1">
        <f>SUMIF(Hoja1!A:A,Hoja2!A104,Hoja1!C:C)</f>
        <v>323</v>
      </c>
      <c r="E104" s="1">
        <f t="shared" si="1"/>
        <v>211.9</v>
      </c>
    </row>
    <row r="105" spans="1:5" x14ac:dyDescent="0.25">
      <c r="A105" s="4">
        <v>42825</v>
      </c>
      <c r="B105" s="1">
        <f>SUMIF(Hoja1!A:A,Hoja2!A105,Hoja1!B:B)</f>
        <v>5257.1428571428569</v>
      </c>
      <c r="C105" s="1">
        <f t="shared" si="1"/>
        <v>10121.721428571427</v>
      </c>
      <c r="D105" s="1">
        <f>SUMIF(Hoja1!A:A,Hoja2!A105,Hoja1!C:C)</f>
        <v>170</v>
      </c>
      <c r="E105" s="1">
        <f t="shared" si="1"/>
        <v>218.9</v>
      </c>
    </row>
    <row r="106" spans="1:5" x14ac:dyDescent="0.25">
      <c r="A106" s="4">
        <v>42828</v>
      </c>
      <c r="B106" s="1">
        <f>SUMIF(Hoja1!A:A,Hoja2!A106,Hoja1!B:B)</f>
        <v>11130</v>
      </c>
      <c r="C106" s="1">
        <f t="shared" si="1"/>
        <v>9903.3642857142859</v>
      </c>
      <c r="D106" s="1">
        <f>SUMIF(Hoja1!A:A,Hoja2!A106,Hoja1!C:C)</f>
        <v>278</v>
      </c>
      <c r="E106" s="1">
        <f t="shared" si="1"/>
        <v>230.4</v>
      </c>
    </row>
    <row r="107" spans="1:5" x14ac:dyDescent="0.25">
      <c r="A107" s="4">
        <v>42829</v>
      </c>
      <c r="B107" s="1">
        <f>SUMIF(Hoja1!A:A,Hoja2!A107,Hoja1!B:B)</f>
        <v>11865</v>
      </c>
      <c r="C107" s="1">
        <f t="shared" si="1"/>
        <v>10355.464285714286</v>
      </c>
      <c r="D107" s="1">
        <f>SUMIF(Hoja1!A:A,Hoja2!A107,Hoja1!C:C)</f>
        <v>138</v>
      </c>
      <c r="E107" s="1">
        <f t="shared" si="1"/>
        <v>194.1</v>
      </c>
    </row>
    <row r="108" spans="1:5" x14ac:dyDescent="0.25">
      <c r="A108" s="4">
        <v>42830</v>
      </c>
      <c r="B108" s="1">
        <f>SUMIF(Hoja1!A:A,Hoja2!A108,Hoja1!B:B)</f>
        <v>13845</v>
      </c>
      <c r="C108" s="1">
        <f t="shared" si="1"/>
        <v>10208.464285714286</v>
      </c>
      <c r="D108" s="1">
        <f>SUMIF(Hoja1!A:A,Hoja2!A108,Hoja1!C:C)</f>
        <v>70</v>
      </c>
      <c r="E108" s="1">
        <f t="shared" si="1"/>
        <v>192.5</v>
      </c>
    </row>
    <row r="109" spans="1:5" x14ac:dyDescent="0.25">
      <c r="A109" s="4">
        <v>42831</v>
      </c>
      <c r="B109" s="1">
        <f>SUMIF(Hoja1!A:A,Hoja2!A109,Hoja1!B:B)</f>
        <v>10486</v>
      </c>
      <c r="C109" s="1">
        <f t="shared" si="1"/>
        <v>10021.064285714285</v>
      </c>
      <c r="D109" s="1">
        <f>SUMIF(Hoja1!A:A,Hoja2!A109,Hoja1!C:C)</f>
        <v>301</v>
      </c>
      <c r="E109" s="1">
        <f t="shared" si="1"/>
        <v>199.2</v>
      </c>
    </row>
    <row r="110" spans="1:5" x14ac:dyDescent="0.25">
      <c r="A110" s="4">
        <v>42832</v>
      </c>
      <c r="B110" s="1">
        <f>SUMIF(Hoja1!A:A,Hoja2!A110,Hoja1!B:B)</f>
        <v>7652.7607361963192</v>
      </c>
      <c r="C110" s="1">
        <f t="shared" si="1"/>
        <v>9079.8403593339171</v>
      </c>
      <c r="D110" s="1">
        <f>SUMIF(Hoja1!A:A,Hoja2!A110,Hoja1!C:C)</f>
        <v>60</v>
      </c>
      <c r="E110" s="1">
        <f t="shared" si="1"/>
        <v>202.9</v>
      </c>
    </row>
    <row r="111" spans="1:5" x14ac:dyDescent="0.25">
      <c r="A111" s="4">
        <v>42835</v>
      </c>
      <c r="B111" s="1">
        <f>SUMIF(Hoja1!A:A,Hoja2!A111,Hoja1!B:B)</f>
        <v>6937</v>
      </c>
      <c r="C111" s="1">
        <f t="shared" si="1"/>
        <v>9350.5403593339179</v>
      </c>
      <c r="D111" s="1">
        <f>SUMIF(Hoja1!A:A,Hoja2!A111,Hoja1!C:C)</f>
        <v>379</v>
      </c>
      <c r="E111" s="1">
        <f t="shared" si="1"/>
        <v>231.8</v>
      </c>
    </row>
    <row r="112" spans="1:5" x14ac:dyDescent="0.25">
      <c r="A112" s="4">
        <v>42836</v>
      </c>
      <c r="B112" s="1">
        <f>SUMIF(Hoja1!A:A,Hoja2!A112,Hoja1!B:B)</f>
        <v>16150</v>
      </c>
      <c r="C112" s="1">
        <f t="shared" si="1"/>
        <v>9805.2903593339179</v>
      </c>
      <c r="D112" s="1">
        <f>SUMIF(Hoja1!A:A,Hoja2!A112,Hoja1!C:C)</f>
        <v>119</v>
      </c>
      <c r="E112" s="1">
        <f t="shared" si="1"/>
        <v>208.8</v>
      </c>
    </row>
    <row r="113" spans="1:5" x14ac:dyDescent="0.25">
      <c r="A113" s="4">
        <v>42837</v>
      </c>
      <c r="B113" s="1">
        <f>SUMIF(Hoja1!A:A,Hoja2!A113,Hoja1!B:B)</f>
        <v>7977.7003484320549</v>
      </c>
      <c r="C113" s="1">
        <f t="shared" si="1"/>
        <v>10062.060394177122</v>
      </c>
      <c r="D113" s="1">
        <f>SUMIF(Hoja1!A:A,Hoja2!A113,Hoja1!C:C)</f>
        <v>15</v>
      </c>
      <c r="E113" s="1">
        <f t="shared" si="1"/>
        <v>185.3</v>
      </c>
    </row>
    <row r="114" spans="1:5" x14ac:dyDescent="0.25">
      <c r="A114" s="4">
        <v>42842</v>
      </c>
      <c r="B114" s="1">
        <f>SUMIF(Hoja1!A:A,Hoja2!A114,Hoja1!B:B)</f>
        <v>5652</v>
      </c>
      <c r="C114" s="1">
        <f t="shared" si="1"/>
        <v>9695.2603941771231</v>
      </c>
      <c r="D114" s="1">
        <f>SUMIF(Hoja1!A:A,Hoja2!A114,Hoja1!C:C)</f>
        <v>198</v>
      </c>
      <c r="E114" s="1">
        <f t="shared" si="1"/>
        <v>172.8</v>
      </c>
    </row>
    <row r="115" spans="1:5" x14ac:dyDescent="0.25">
      <c r="A115" s="4">
        <v>42843</v>
      </c>
      <c r="B115" s="1">
        <f>SUMIF(Hoja1!A:A,Hoja2!A115,Hoja1!B:B)</f>
        <v>11417</v>
      </c>
      <c r="C115" s="1">
        <f t="shared" si="1"/>
        <v>10311.246108462838</v>
      </c>
      <c r="D115" s="1">
        <f>SUMIF(Hoja1!A:A,Hoja2!A115,Hoja1!C:C)</f>
        <v>205</v>
      </c>
      <c r="E115" s="1">
        <f t="shared" si="1"/>
        <v>176.3</v>
      </c>
    </row>
    <row r="116" spans="1:5" x14ac:dyDescent="0.25">
      <c r="A116" s="4">
        <v>42844</v>
      </c>
      <c r="B116" s="1">
        <f>SUMIF(Hoja1!A:A,Hoja2!A116,Hoja1!B:B)</f>
        <v>4621</v>
      </c>
      <c r="C116" s="1">
        <f t="shared" si="1"/>
        <v>9660.3461084628379</v>
      </c>
      <c r="D116" s="1">
        <f>SUMIF(Hoja1!A:A,Hoja2!A116,Hoja1!C:C)</f>
        <v>630</v>
      </c>
      <c r="E116" s="1">
        <f t="shared" si="1"/>
        <v>211.5</v>
      </c>
    </row>
    <row r="117" spans="1:5" x14ac:dyDescent="0.25">
      <c r="A117" s="4">
        <v>42849</v>
      </c>
      <c r="B117" s="1">
        <f>SUMIF(Hoja1!A:A,Hoja2!A117,Hoja1!B:B)</f>
        <v>10179</v>
      </c>
      <c r="C117" s="1">
        <f t="shared" si="1"/>
        <v>9491.7461084628358</v>
      </c>
      <c r="D117" s="1">
        <f>SUMIF(Hoja1!A:A,Hoja2!A117,Hoja1!C:C)</f>
        <v>416</v>
      </c>
      <c r="E117" s="1">
        <f t="shared" si="1"/>
        <v>239.3</v>
      </c>
    </row>
    <row r="118" spans="1:5" x14ac:dyDescent="0.25">
      <c r="A118" s="4">
        <v>42850</v>
      </c>
      <c r="B118" s="1">
        <f>SUMIF(Hoja1!A:A,Hoja2!A118,Hoja1!B:B)</f>
        <v>14375</v>
      </c>
      <c r="C118" s="1">
        <f t="shared" si="1"/>
        <v>9544.7461084628358</v>
      </c>
      <c r="D118" s="1">
        <f>SUMIF(Hoja1!A:A,Hoja2!A118,Hoja1!C:C)</f>
        <v>148</v>
      </c>
      <c r="E118" s="1">
        <f t="shared" si="1"/>
        <v>247.1</v>
      </c>
    </row>
    <row r="119" spans="1:5" x14ac:dyDescent="0.25">
      <c r="A119" s="4">
        <v>42851</v>
      </c>
      <c r="B119" s="1">
        <f>SUMIF(Hoja1!A:A,Hoja2!A119,Hoja1!B:B)</f>
        <v>11800</v>
      </c>
      <c r="C119" s="1">
        <f t="shared" si="1"/>
        <v>9676.1461084628372</v>
      </c>
      <c r="D119" s="1">
        <f>SUMIF(Hoja1!A:A,Hoja2!A119,Hoja1!C:C)</f>
        <v>245</v>
      </c>
      <c r="E119" s="1">
        <f t="shared" si="1"/>
        <v>241.5</v>
      </c>
    </row>
    <row r="120" spans="1:5" x14ac:dyDescent="0.25">
      <c r="A120" s="4">
        <v>42852</v>
      </c>
      <c r="B120" s="1">
        <f>SUMIF(Hoja1!A:A,Hoja2!A120,Hoja1!B:B)</f>
        <v>13565</v>
      </c>
      <c r="C120" s="1">
        <f t="shared" si="1"/>
        <v>10267.370034843207</v>
      </c>
      <c r="D120" s="1">
        <f>SUMIF(Hoja1!A:A,Hoja2!A120,Hoja1!C:C)</f>
        <v>291</v>
      </c>
      <c r="E120" s="1">
        <f t="shared" si="1"/>
        <v>264.60000000000002</v>
      </c>
    </row>
    <row r="121" spans="1:5" x14ac:dyDescent="0.25">
      <c r="A121" s="4">
        <v>42853</v>
      </c>
      <c r="B121" s="1">
        <f>SUMIF(Hoja1!A:A,Hoja2!A121,Hoja1!B:B)</f>
        <v>7089.2307692307695</v>
      </c>
      <c r="C121" s="1">
        <f t="shared" si="1"/>
        <v>10282.593111766282</v>
      </c>
      <c r="D121" s="1">
        <f>SUMIF(Hoja1!A:A,Hoja2!A121,Hoja1!C:C)</f>
        <v>0</v>
      </c>
      <c r="E121" s="1">
        <f t="shared" si="1"/>
        <v>226.7</v>
      </c>
    </row>
    <row r="122" spans="1:5" x14ac:dyDescent="0.25">
      <c r="A122" s="4">
        <v>42857</v>
      </c>
      <c r="B122" s="1">
        <f>SUMIF(Hoja1!A:A,Hoja2!A122,Hoja1!B:B)</f>
        <v>13305</v>
      </c>
      <c r="C122" s="1">
        <f t="shared" si="1"/>
        <v>9998.0931117662822</v>
      </c>
      <c r="D122" s="1">
        <f>SUMIF(Hoja1!A:A,Hoja2!A122,Hoja1!C:C)</f>
        <v>87</v>
      </c>
      <c r="E122" s="1">
        <f t="shared" si="1"/>
        <v>223.5</v>
      </c>
    </row>
    <row r="123" spans="1:5" x14ac:dyDescent="0.25">
      <c r="A123" s="4">
        <v>42858</v>
      </c>
      <c r="B123" s="1">
        <f>SUMIF(Hoja1!A:A,Hoja2!A123,Hoja1!B:B)</f>
        <v>13650</v>
      </c>
      <c r="C123" s="1">
        <f t="shared" si="1"/>
        <v>10565.323076923076</v>
      </c>
      <c r="D123" s="1">
        <f>SUMIF(Hoja1!A:A,Hoja2!A123,Hoja1!C:C)</f>
        <v>241</v>
      </c>
      <c r="E123" s="1">
        <f t="shared" si="1"/>
        <v>246.1</v>
      </c>
    </row>
    <row r="124" spans="1:5" x14ac:dyDescent="0.25">
      <c r="A124" s="4">
        <v>42859</v>
      </c>
      <c r="B124" s="1">
        <f>SUMIF(Hoja1!A:A,Hoja2!A124,Hoja1!B:B)</f>
        <v>12280</v>
      </c>
      <c r="C124" s="1">
        <f t="shared" si="1"/>
        <v>11228.123076923077</v>
      </c>
      <c r="D124" s="1">
        <f>SUMIF(Hoja1!A:A,Hoja2!A124,Hoja1!C:C)</f>
        <v>212</v>
      </c>
      <c r="E124" s="1">
        <f t="shared" si="1"/>
        <v>247.5</v>
      </c>
    </row>
    <row r="125" spans="1:5" x14ac:dyDescent="0.25">
      <c r="A125" s="4">
        <v>42860</v>
      </c>
      <c r="B125" s="1">
        <f>SUMIF(Hoja1!A:A,Hoja2!A125,Hoja1!B:B)</f>
        <v>4466.165413533834</v>
      </c>
      <c r="C125" s="1">
        <f t="shared" si="1"/>
        <v>10533.03961827646</v>
      </c>
      <c r="D125" s="1">
        <f>SUMIF(Hoja1!A:A,Hoja2!A125,Hoja1!C:C)</f>
        <v>151</v>
      </c>
      <c r="E125" s="1">
        <f t="shared" si="1"/>
        <v>242.1</v>
      </c>
    </row>
    <row r="126" spans="1:5" x14ac:dyDescent="0.25">
      <c r="A126" s="4">
        <v>42863</v>
      </c>
      <c r="B126" s="1">
        <f>SUMIF(Hoja1!A:A,Hoja2!A126,Hoja1!B:B)</f>
        <v>7860</v>
      </c>
      <c r="C126" s="1">
        <f t="shared" si="1"/>
        <v>10856.939618276459</v>
      </c>
      <c r="D126" s="1">
        <f>SUMIF(Hoja1!A:A,Hoja2!A126,Hoja1!C:C)</f>
        <v>318</v>
      </c>
      <c r="E126" s="1">
        <f t="shared" si="1"/>
        <v>210.9</v>
      </c>
    </row>
    <row r="127" spans="1:5" x14ac:dyDescent="0.25">
      <c r="A127" s="4">
        <v>42864</v>
      </c>
      <c r="B127" s="1">
        <f>SUMIF(Hoja1!A:A,Hoja2!A127,Hoja1!B:B)</f>
        <v>13331</v>
      </c>
      <c r="C127" s="1">
        <f t="shared" si="1"/>
        <v>11172.13961827646</v>
      </c>
      <c r="D127" s="1">
        <f>SUMIF(Hoja1!A:A,Hoja2!A127,Hoja1!C:C)</f>
        <v>224</v>
      </c>
      <c r="E127" s="1">
        <f t="shared" si="1"/>
        <v>191.7</v>
      </c>
    </row>
    <row r="128" spans="1:5" x14ac:dyDescent="0.25">
      <c r="A128" s="4">
        <v>42865</v>
      </c>
      <c r="B128" s="1">
        <f>SUMIF(Hoja1!A:A,Hoja2!A128,Hoja1!B:B)</f>
        <v>10935</v>
      </c>
      <c r="C128" s="1">
        <f t="shared" si="1"/>
        <v>10828.13961827646</v>
      </c>
      <c r="D128" s="1">
        <f>SUMIF(Hoja1!A:A,Hoja2!A128,Hoja1!C:C)</f>
        <v>366</v>
      </c>
      <c r="E128" s="1">
        <f t="shared" si="1"/>
        <v>213.5</v>
      </c>
    </row>
    <row r="129" spans="1:5" x14ac:dyDescent="0.25">
      <c r="A129" s="4">
        <v>42866</v>
      </c>
      <c r="B129" s="1">
        <f>SUMIF(Hoja1!A:A,Hoja2!A129,Hoja1!B:B)</f>
        <v>5725.7142857142853</v>
      </c>
      <c r="C129" s="1">
        <f t="shared" si="1"/>
        <v>10220.71104684789</v>
      </c>
      <c r="D129" s="1">
        <f>SUMIF(Hoja1!A:A,Hoja2!A129,Hoja1!C:C)</f>
        <v>10</v>
      </c>
      <c r="E129" s="1">
        <f t="shared" si="1"/>
        <v>190</v>
      </c>
    </row>
    <row r="130" spans="1:5" x14ac:dyDescent="0.25">
      <c r="A130" s="4">
        <v>42871</v>
      </c>
      <c r="B130" s="1">
        <f>SUMIF(Hoja1!A:A,Hoja2!A130,Hoja1!B:B)</f>
        <v>15300.16129032258</v>
      </c>
      <c r="C130" s="1">
        <f t="shared" si="1"/>
        <v>10394.227175880147</v>
      </c>
      <c r="D130" s="1">
        <f>SUMIF(Hoja1!A:A,Hoja2!A130,Hoja1!C:C)</f>
        <v>74</v>
      </c>
      <c r="E130" s="1">
        <f t="shared" si="1"/>
        <v>168.3</v>
      </c>
    </row>
    <row r="131" spans="1:5" x14ac:dyDescent="0.25">
      <c r="A131" s="4">
        <v>42872</v>
      </c>
      <c r="B131" s="1">
        <f>SUMIF(Hoja1!A:A,Hoja2!A131,Hoja1!B:B)</f>
        <v>13990</v>
      </c>
      <c r="C131" s="1">
        <f t="shared" si="1"/>
        <v>11084.304098957069</v>
      </c>
      <c r="D131" s="1">
        <f>SUMIF(Hoja1!A:A,Hoja2!A131,Hoja1!C:C)</f>
        <v>145</v>
      </c>
      <c r="E131" s="1">
        <f t="shared" si="1"/>
        <v>182.8</v>
      </c>
    </row>
    <row r="132" spans="1:5" x14ac:dyDescent="0.25">
      <c r="A132" s="4">
        <v>42873</v>
      </c>
      <c r="B132" s="1">
        <f>SUMIF(Hoja1!A:A,Hoja2!A132,Hoja1!B:B)</f>
        <v>14725</v>
      </c>
      <c r="C132" s="1">
        <f t="shared" si="1"/>
        <v>11226.304098957069</v>
      </c>
      <c r="D132" s="1">
        <f>SUMIF(Hoja1!A:A,Hoja2!A132,Hoja1!C:C)</f>
        <v>129</v>
      </c>
      <c r="E132" s="1">
        <f t="shared" si="1"/>
        <v>187</v>
      </c>
    </row>
    <row r="133" spans="1:5" x14ac:dyDescent="0.25">
      <c r="A133" s="4">
        <v>42874</v>
      </c>
      <c r="B133" s="1">
        <f>SUMIF(Hoja1!A:A,Hoja2!A133,Hoja1!B:B)</f>
        <v>7102.2385321100919</v>
      </c>
      <c r="C133" s="1">
        <f t="shared" ref="C133:E137" si="2">AVERAGE(B124:B133)</f>
        <v>10571.527952168079</v>
      </c>
      <c r="D133" s="1">
        <f>SUMIF(Hoja1!A:A,Hoja2!A133,Hoja1!C:C)</f>
        <v>10</v>
      </c>
      <c r="E133" s="1">
        <f t="shared" si="2"/>
        <v>163.9</v>
      </c>
    </row>
    <row r="134" spans="1:5" x14ac:dyDescent="0.25">
      <c r="A134" s="4">
        <v>42877</v>
      </c>
      <c r="B134" s="1">
        <f>SUMIF(Hoja1!A:A,Hoja2!A134,Hoja1!B:B)</f>
        <v>8294.4</v>
      </c>
      <c r="C134" s="1">
        <f t="shared" si="2"/>
        <v>10172.967952168077</v>
      </c>
      <c r="D134" s="1">
        <f>SUMIF(Hoja1!A:A,Hoja2!A134,Hoja1!C:C)</f>
        <v>208</v>
      </c>
      <c r="E134" s="1">
        <f t="shared" si="2"/>
        <v>163.5</v>
      </c>
    </row>
    <row r="135" spans="1:5" x14ac:dyDescent="0.25">
      <c r="A135" s="4">
        <v>42884</v>
      </c>
      <c r="B135" s="1">
        <f>SUMIF(Hoja1!A:A,Hoja2!A135,Hoja1!B:B)</f>
        <v>10463</v>
      </c>
      <c r="C135" s="1">
        <f t="shared" si="2"/>
        <v>10772.651410814695</v>
      </c>
      <c r="D135" s="1">
        <f>SUMIF(Hoja1!A:A,Hoja2!A135,Hoja1!C:C)</f>
        <v>262</v>
      </c>
      <c r="E135" s="1">
        <f t="shared" si="2"/>
        <v>174.6</v>
      </c>
    </row>
    <row r="136" spans="1:5" x14ac:dyDescent="0.25">
      <c r="A136" s="4">
        <v>42885</v>
      </c>
      <c r="B136" s="1">
        <f>SUMIF(Hoja1!A:A,Hoja2!A136,Hoja1!B:B)</f>
        <v>13035</v>
      </c>
      <c r="C136" s="1">
        <f t="shared" si="2"/>
        <v>11290.151410814695</v>
      </c>
      <c r="D136" s="1">
        <f>SUMIF(Hoja1!A:A,Hoja2!A136,Hoja1!C:C)</f>
        <v>168</v>
      </c>
      <c r="E136" s="1">
        <f t="shared" si="2"/>
        <v>159.6</v>
      </c>
    </row>
    <row r="137" spans="1:5" x14ac:dyDescent="0.25">
      <c r="A137" s="4">
        <v>42886</v>
      </c>
      <c r="B137" s="1">
        <f>SUMIF(Hoja1!A:A,Hoja2!A137,Hoja1!B:B)</f>
        <v>14150.412371134022</v>
      </c>
      <c r="C137" s="1">
        <f t="shared" si="2"/>
        <v>11372.092647928097</v>
      </c>
      <c r="D137" s="1">
        <f>SUMIF(Hoja1!A:A,Hoja2!A137,Hoja1!C:C)</f>
        <v>78</v>
      </c>
      <c r="E137" s="1">
        <f t="shared" si="2"/>
        <v>145</v>
      </c>
    </row>
  </sheetData>
  <autoFilter ref="A1:D137" xr:uid="{FB458493-2107-4054-A5AA-A0AC518A7646}"/>
  <pageMargins left="0.7" right="0.7" top="0.75" bottom="0.75" header="0.3" footer="0.3"/>
  <ignoredErrors>
    <ignoredError sqref="D4:D58 D2:D3 D72:D137 D71 D68:D70 D60:D6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</dc:creator>
  <cp:lastModifiedBy>Gonzalo Giovannelli</cp:lastModifiedBy>
  <dcterms:created xsi:type="dcterms:W3CDTF">2015-06-05T18:19:34Z</dcterms:created>
  <dcterms:modified xsi:type="dcterms:W3CDTF">2025-02-28T03:05:55Z</dcterms:modified>
</cp:coreProperties>
</file>