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onza\Google Drive\Investigación - Trabajo\Comercial Inal\Mejora continua\Informe Línea empanado\"/>
    </mc:Choice>
  </mc:AlternateContent>
  <xr:revisionPtr revIDLastSave="0" documentId="13_ncr:1_{62B4728E-81C3-4B22-945B-821DC40B0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generales" sheetId="1" r:id="rId1"/>
    <sheet name="Freidora" sheetId="2" r:id="rId2"/>
    <sheet name="Temperaturas" sheetId="3" r:id="rId3"/>
    <sheet name="Otros datos" sheetId="4" r:id="rId4"/>
  </sheets>
  <definedNames>
    <definedName name="dias">'Datos generales'!$B$9</definedName>
    <definedName name="horas">'Datos generales'!$B$7</definedName>
    <definedName name="INV">#REF!</definedName>
    <definedName name="tipocambio">'Datos generales'!$B$13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L5" i="2" l="1"/>
  <c r="D9" i="3" l="1"/>
  <c r="C9" i="3"/>
  <c r="B9" i="3"/>
  <c r="D8" i="3"/>
  <c r="C8" i="3"/>
  <c r="B8" i="3"/>
  <c r="H14" i="2"/>
  <c r="E16" i="2" s="1"/>
  <c r="K10" i="2"/>
  <c r="B9" i="2"/>
  <c r="H7" i="2"/>
  <c r="H6" i="2"/>
  <c r="H5" i="2"/>
  <c r="E4" i="2"/>
  <c r="K2" i="2"/>
  <c r="K5" i="2" s="1"/>
  <c r="B4" i="1"/>
  <c r="B6" i="1" s="1"/>
  <c r="B11" i="3" l="1"/>
  <c r="C11" i="3"/>
  <c r="D11" i="3"/>
  <c r="B8" i="1"/>
  <c r="B10" i="1" s="1"/>
  <c r="E5" i="2"/>
  <c r="H2" i="2" s="1"/>
  <c r="H4" i="2" s="1"/>
  <c r="H9" i="2" s="1"/>
  <c r="H10" i="2" s="1"/>
  <c r="D14" i="2"/>
  <c r="B10" i="2"/>
  <c r="E9" i="2" l="1"/>
  <c r="E10" i="2" l="1"/>
  <c r="B14" i="2" s="1"/>
  <c r="B18" i="2" s="1"/>
  <c r="B13" i="2"/>
  <c r="D13" i="2" s="1"/>
  <c r="B20" i="2" l="1"/>
  <c r="B21" i="2" s="1"/>
</calcChain>
</file>

<file path=xl/sharedStrings.xml><?xml version="1.0" encoding="utf-8"?>
<sst xmlns="http://schemas.openxmlformats.org/spreadsheetml/2006/main" count="85" uniqueCount="73">
  <si>
    <t>Producción por golpe</t>
  </si>
  <si>
    <t>Golpes por minuto</t>
  </si>
  <si>
    <t>Formado por hora</t>
  </si>
  <si>
    <t>Pickup</t>
  </si>
  <si>
    <t>Producción por hora</t>
  </si>
  <si>
    <t>Horas de trabajo por día</t>
  </si>
  <si>
    <t>Producción diaria</t>
  </si>
  <si>
    <t>Días de trabajo por mes</t>
  </si>
  <si>
    <t>Producción mensual</t>
  </si>
  <si>
    <t>Puesta en marcha</t>
  </si>
  <si>
    <t>Calentamiento de productos</t>
  </si>
  <si>
    <t>Recarga de aceite</t>
  </si>
  <si>
    <t>Pérdidas de calor por laterales</t>
  </si>
  <si>
    <t>Capacidad de carga</t>
  </si>
  <si>
    <t>Calor específico pollo</t>
  </si>
  <si>
    <t>Superficie total</t>
  </si>
  <si>
    <t>Densidad aceite</t>
  </si>
  <si>
    <t>Calor especifico rebozador</t>
  </si>
  <si>
    <t>Aceite en producto</t>
  </si>
  <si>
    <t>Pérdida por m2</t>
  </si>
  <si>
    <t>Calor específico aceite</t>
  </si>
  <si>
    <t>Promedio ponderado</t>
  </si>
  <si>
    <t>Recarga por hora</t>
  </si>
  <si>
    <t>Temperatura inicial</t>
  </si>
  <si>
    <t>Potencia perdida</t>
  </si>
  <si>
    <t>Temperatura final</t>
  </si>
  <si>
    <t>Temperatura de entrada</t>
  </si>
  <si>
    <t>Tiempo de calentamiento</t>
  </si>
  <si>
    <t>Temperatura de salida</t>
  </si>
  <si>
    <t>Potencia requerida</t>
  </si>
  <si>
    <t>Energía consumida</t>
  </si>
  <si>
    <t>Energía diaria consumida</t>
  </si>
  <si>
    <t>Potencia total requerida</t>
  </si>
  <si>
    <t xml:space="preserve">kcal/h </t>
  </si>
  <si>
    <t>kW</t>
  </si>
  <si>
    <t>Cargo por potencia</t>
  </si>
  <si>
    <t>potencia actual</t>
  </si>
  <si>
    <t>Cargo por energía</t>
  </si>
  <si>
    <t>Energía mensual</t>
  </si>
  <si>
    <t>Costo mensual</t>
  </si>
  <si>
    <t>Costo por kg</t>
  </si>
  <si>
    <t>Temperatura del aceite</t>
  </si>
  <si>
    <t>Ubicación</t>
  </si>
  <si>
    <t>9 hs</t>
  </si>
  <si>
    <t>11 hs</t>
  </si>
  <si>
    <t>13 hs</t>
  </si>
  <si>
    <t>Freidora IN</t>
  </si>
  <si>
    <t>Freidora OUT</t>
  </si>
  <si>
    <t>Calderas IN</t>
  </si>
  <si>
    <t>Calderas OUT</t>
  </si>
  <si>
    <t>∆T Freidora</t>
  </si>
  <si>
    <t>∆T Calderas</t>
  </si>
  <si>
    <t>r</t>
  </si>
  <si>
    <t>Datos</t>
  </si>
  <si>
    <t>T superficie freidora</t>
  </si>
  <si>
    <t>30 °C</t>
  </si>
  <si>
    <t>Material tuberías</t>
  </si>
  <si>
    <t>Diámetro tuberías</t>
  </si>
  <si>
    <t>Largo lineal tuberías</t>
  </si>
  <si>
    <t>Diámetro serpentín</t>
  </si>
  <si>
    <t>Vueltas serpentín</t>
  </si>
  <si>
    <t>2" nominal</t>
  </si>
  <si>
    <t>1" 1/4</t>
  </si>
  <si>
    <t>Sección tuberia serpentín</t>
  </si>
  <si>
    <t>55 cm</t>
  </si>
  <si>
    <t>Hierro</t>
  </si>
  <si>
    <t>12 m3/h</t>
  </si>
  <si>
    <t>Consumo gas por quemador</t>
  </si>
  <si>
    <t>6000 x 600 x 240</t>
  </si>
  <si>
    <t>Medidas freidora (L x W x H) mm</t>
  </si>
  <si>
    <t>Tipo de cambio</t>
  </si>
  <si>
    <t>Horas de trabajo actual</t>
  </si>
  <si>
    <t>Margen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</si>
</sst>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-&quot;$&quot;\ * #,##0.00_-;\-&quot;$&quot;\ * #,##0.00_-;_-&quot;$&quot;\ * &quot;-&quot;??_-;_-@_-"/>
    <numFmt numFmtId="164" formatCode="0.000\ &quot;kg&quot;"/>
    <numFmt numFmtId="165" formatCode="0.00\ &quot;kg&quot;"/>
    <numFmt numFmtId="166" formatCode="0\ &quot;hs&quot;"/>
    <numFmt numFmtId="167" formatCode="0\ &quot;días&quot;"/>
    <numFmt numFmtId="168" formatCode="#,##0\ &quot;kg&quot;"/>
    <numFmt numFmtId="169" formatCode="0\ &quot;litros&quot;"/>
    <numFmt numFmtId="170" formatCode="0.000\ &quot;kJ/kg°C&quot;"/>
    <numFmt numFmtId="171" formatCode="0.00\ &quot;m2&quot;"/>
    <numFmt numFmtId="172" formatCode="0.000\ &quot;kg/litro&quot;"/>
    <numFmt numFmtId="173" formatCode="0.00\ &quot;kW/m2&quot;"/>
    <numFmt numFmtId="174" formatCode="0\ &quot;°C&quot;"/>
    <numFmt numFmtId="175" formatCode="0.00\ &quot;kW&quot;"/>
    <numFmt numFmtId="176" formatCode="0\ &quot;min&quot;"/>
    <numFmt numFmtId="177" formatCode="0.00\ &quot;kWh&quot;"/>
    <numFmt numFmtId="178" formatCode="0.00\ &quot;$/kW&quot;"/>
    <numFmt numFmtId="179" formatCode="0.0000\ &quot;$/kWh&quot;"/>
    <numFmt numFmtId="180" formatCode="0\ &quot;kWh&quot;"/>
    <numFmt numFmtId="181" formatCode="_-&quot;$&quot;\ * #,##0.00_-;\-&quot;$&quot;\ * #,##0.00_-;_-&quot;$&quot;\ * &quot;-&quot;??_-;_-@"/>
    <numFmt numFmtId="182" formatCode="0.0&quot; °C&quot;"/>
    <numFmt numFmtId="183" formatCode="0.0"/>
  </numFmts>
  <fonts count="6" x14ac:knownFonts="1">
    <font>
      <sz val="11"/>
      <color rgb="FF000000"/>
      <name val="Calibri"/>
    </font>
    <font>
      <sz val="11"/>
      <name val="Calibri"/>
      <family val="2"/>
    </font>
    <font>
      <i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3" xfId="0" applyBorder="1"/>
    <xf numFmtId="169" fontId="0" fillId="0" borderId="3" xfId="0" applyNumberFormat="1" applyBorder="1"/>
    <xf numFmtId="170" fontId="0" fillId="0" borderId="3" xfId="0" applyNumberFormat="1" applyBorder="1"/>
    <xf numFmtId="165" fontId="0" fillId="0" borderId="3" xfId="0" applyNumberFormat="1" applyBorder="1"/>
    <xf numFmtId="171" fontId="0" fillId="0" borderId="3" xfId="0" applyNumberFormat="1" applyBorder="1"/>
    <xf numFmtId="172" fontId="0" fillId="0" borderId="3" xfId="0" applyNumberFormat="1" applyBorder="1"/>
    <xf numFmtId="10" fontId="0" fillId="0" borderId="3" xfId="0" applyNumberFormat="1" applyBorder="1"/>
    <xf numFmtId="173" fontId="0" fillId="0" borderId="3" xfId="0" applyNumberFormat="1" applyBorder="1"/>
    <xf numFmtId="174" fontId="0" fillId="0" borderId="3" xfId="0" applyNumberFormat="1" applyBorder="1"/>
    <xf numFmtId="175" fontId="0" fillId="0" borderId="3" xfId="0" applyNumberFormat="1" applyBorder="1"/>
    <xf numFmtId="174" fontId="0" fillId="0" borderId="0" xfId="0" applyNumberFormat="1"/>
    <xf numFmtId="176" fontId="0" fillId="0" borderId="3" xfId="0" applyNumberFormat="1" applyBorder="1"/>
    <xf numFmtId="175" fontId="0" fillId="0" borderId="0" xfId="0" applyNumberFormat="1"/>
    <xf numFmtId="177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3" xfId="0" applyBorder="1" applyAlignment="1">
      <alignment horizontal="center"/>
    </xf>
    <xf numFmtId="182" fontId="0" fillId="0" borderId="3" xfId="0" applyNumberFormat="1" applyBorder="1" applyAlignment="1">
      <alignment horizontal="center"/>
    </xf>
    <xf numFmtId="183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1" fontId="0" fillId="0" borderId="3" xfId="0" applyNumberFormat="1" applyBorder="1" applyAlignment="1">
      <alignment horizontal="center"/>
    </xf>
    <xf numFmtId="173" fontId="3" fillId="0" borderId="3" xfId="0" applyNumberFormat="1" applyFont="1" applyBorder="1"/>
    <xf numFmtId="0" fontId="5" fillId="0" borderId="0" xfId="0" applyFont="1"/>
    <xf numFmtId="44" fontId="0" fillId="0" borderId="0" xfId="1" applyFont="1" applyAlignment="1"/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5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B16" sqref="B16"/>
    </sheetView>
  </sheetViews>
  <sheetFormatPr baseColWidth="10" defaultColWidth="15.140625" defaultRowHeight="15" customHeight="1" x14ac:dyDescent="0.25"/>
  <cols>
    <col min="1" max="1" width="22.140625" bestFit="1" customWidth="1"/>
    <col min="2" max="2" width="11" bestFit="1" customWidth="1"/>
    <col min="3" max="13" width="7.85546875" customWidth="1"/>
  </cols>
  <sheetData>
    <row r="2" spans="1:2" x14ac:dyDescent="0.25">
      <c r="A2" t="s">
        <v>0</v>
      </c>
      <c r="B2" s="1">
        <v>0.24</v>
      </c>
    </row>
    <row r="3" spans="1:2" x14ac:dyDescent="0.25">
      <c r="A3" t="s">
        <v>1</v>
      </c>
      <c r="B3">
        <v>40</v>
      </c>
    </row>
    <row r="4" spans="1:2" x14ac:dyDescent="0.25">
      <c r="A4" t="s">
        <v>2</v>
      </c>
      <c r="B4" s="2">
        <f>B2*B3*60</f>
        <v>576</v>
      </c>
    </row>
    <row r="5" spans="1:2" x14ac:dyDescent="0.25">
      <c r="A5" t="s">
        <v>3</v>
      </c>
      <c r="B5" s="3">
        <v>0.4</v>
      </c>
    </row>
    <row r="6" spans="1:2" x14ac:dyDescent="0.25">
      <c r="A6" t="s">
        <v>4</v>
      </c>
      <c r="B6" s="2">
        <f>B4*(1+B5)</f>
        <v>806.4</v>
      </c>
    </row>
    <row r="7" spans="1:2" x14ac:dyDescent="0.25">
      <c r="A7" t="s">
        <v>5</v>
      </c>
      <c r="B7" s="4">
        <v>22</v>
      </c>
    </row>
    <row r="8" spans="1:2" x14ac:dyDescent="0.25">
      <c r="A8" t="s">
        <v>6</v>
      </c>
      <c r="B8" s="2">
        <f>B6*B7</f>
        <v>17740.8</v>
      </c>
    </row>
    <row r="9" spans="1:2" x14ac:dyDescent="0.25">
      <c r="A9" t="s">
        <v>7</v>
      </c>
      <c r="B9" s="5">
        <v>20</v>
      </c>
    </row>
    <row r="10" spans="1:2" x14ac:dyDescent="0.25">
      <c r="A10" t="s">
        <v>8</v>
      </c>
      <c r="B10" s="6">
        <f>B8*B9</f>
        <v>354816</v>
      </c>
    </row>
    <row r="13" spans="1:2" ht="15" customHeight="1" x14ac:dyDescent="0.25">
      <c r="A13" s="37" t="s">
        <v>70</v>
      </c>
      <c r="B13">
        <v>16</v>
      </c>
    </row>
    <row r="14" spans="1:2" ht="15" customHeight="1" x14ac:dyDescent="0.25">
      <c r="A14" s="37" t="s">
        <v>71</v>
      </c>
      <c r="B14" s="4">
        <v>19</v>
      </c>
    </row>
    <row r="15" spans="1:2" ht="15" customHeight="1" x14ac:dyDescent="0.25">
      <c r="A15" t="s">
        <v>4</v>
      </c>
      <c r="B15" s="2">
        <v>510</v>
      </c>
    </row>
    <row r="16" spans="1:2" ht="15" customHeight="1" x14ac:dyDescent="0.25">
      <c r="A16" t="s">
        <v>6</v>
      </c>
      <c r="B16" s="2">
        <f>B14*B15</f>
        <v>9690</v>
      </c>
    </row>
    <row r="17" spans="1:2" ht="15" customHeight="1" x14ac:dyDescent="0.25">
      <c r="A17" t="s">
        <v>72</v>
      </c>
      <c r="B17" s="3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E17" sqref="E17"/>
    </sheetView>
  </sheetViews>
  <sheetFormatPr baseColWidth="10" defaultColWidth="15.140625" defaultRowHeight="15" customHeight="1" x14ac:dyDescent="0.25"/>
  <cols>
    <col min="1" max="1" width="18.140625" customWidth="1"/>
    <col min="2" max="2" width="13.7109375" customWidth="1"/>
    <col min="3" max="3" width="4.85546875" customWidth="1"/>
    <col min="4" max="4" width="18.140625" customWidth="1"/>
    <col min="5" max="5" width="13.7109375" customWidth="1"/>
    <col min="6" max="6" width="4.85546875" customWidth="1"/>
    <col min="7" max="7" width="18.140625" customWidth="1"/>
    <col min="8" max="8" width="13.7109375" customWidth="1"/>
    <col min="9" max="9" width="4.85546875" customWidth="1"/>
    <col min="10" max="10" width="18.140625" customWidth="1"/>
    <col min="11" max="11" width="13.7109375" customWidth="1"/>
    <col min="12" max="12" width="10" customWidth="1"/>
    <col min="13" max="13" width="9.42578125" customWidth="1"/>
  </cols>
  <sheetData>
    <row r="1" spans="1:12" x14ac:dyDescent="0.25">
      <c r="A1" s="39" t="s">
        <v>9</v>
      </c>
      <c r="B1" s="40"/>
      <c r="D1" s="39" t="s">
        <v>10</v>
      </c>
      <c r="E1" s="40"/>
      <c r="G1" s="39" t="s">
        <v>11</v>
      </c>
      <c r="H1" s="40"/>
      <c r="J1" s="39" t="s">
        <v>12</v>
      </c>
      <c r="K1" s="40"/>
    </row>
    <row r="2" spans="1:12" x14ac:dyDescent="0.25">
      <c r="A2" s="7" t="s">
        <v>13</v>
      </c>
      <c r="B2" s="8">
        <v>850</v>
      </c>
      <c r="D2" s="7" t="s">
        <v>14</v>
      </c>
      <c r="E2" s="9">
        <v>3.56</v>
      </c>
      <c r="G2" s="7" t="s">
        <v>4</v>
      </c>
      <c r="H2" s="10">
        <f>E5</f>
        <v>806.4</v>
      </c>
      <c r="J2" s="7" t="s">
        <v>15</v>
      </c>
      <c r="K2" s="11">
        <f>6*0.5*4</f>
        <v>12</v>
      </c>
      <c r="L2" s="11">
        <v>4</v>
      </c>
    </row>
    <row r="3" spans="1:12" x14ac:dyDescent="0.25">
      <c r="A3" s="7" t="s">
        <v>16</v>
      </c>
      <c r="B3" s="12">
        <v>0.92500000000000004</v>
      </c>
      <c r="D3" s="7" t="s">
        <v>17</v>
      </c>
      <c r="E3" s="9">
        <v>2.7930000000000001</v>
      </c>
      <c r="G3" s="7" t="s">
        <v>18</v>
      </c>
      <c r="H3" s="13">
        <v>0.06</v>
      </c>
      <c r="J3" s="7" t="s">
        <v>19</v>
      </c>
      <c r="K3" s="14">
        <v>0.8</v>
      </c>
      <c r="L3" s="36">
        <v>2.1</v>
      </c>
    </row>
    <row r="4" spans="1:12" x14ac:dyDescent="0.25">
      <c r="A4" s="7" t="s">
        <v>20</v>
      </c>
      <c r="B4" s="9">
        <v>1.6040000000000001</v>
      </c>
      <c r="D4" s="7" t="s">
        <v>21</v>
      </c>
      <c r="E4" s="9">
        <f>(E2+E3*'Datos generales'!B5)/(1+'Datos generales'!B5)</f>
        <v>3.3408571428571432</v>
      </c>
      <c r="G4" s="7" t="s">
        <v>22</v>
      </c>
      <c r="H4" s="10">
        <f>H2*H3</f>
        <v>48.384</v>
      </c>
      <c r="J4" s="41"/>
      <c r="K4" s="40"/>
    </row>
    <row r="5" spans="1:12" x14ac:dyDescent="0.25">
      <c r="A5" s="7" t="s">
        <v>23</v>
      </c>
      <c r="B5" s="15">
        <v>10</v>
      </c>
      <c r="D5" s="7" t="s">
        <v>4</v>
      </c>
      <c r="E5" s="10">
        <f>'Datos generales'!B6</f>
        <v>806.4</v>
      </c>
      <c r="G5" s="7" t="s">
        <v>20</v>
      </c>
      <c r="H5" s="9">
        <f t="shared" ref="H5:H7" si="0">B4</f>
        <v>1.6040000000000001</v>
      </c>
      <c r="J5" s="7" t="s">
        <v>24</v>
      </c>
      <c r="K5" s="16">
        <f>K3*K2</f>
        <v>9.6000000000000014</v>
      </c>
      <c r="L5" s="16">
        <f>L3*L2</f>
        <v>8.4</v>
      </c>
    </row>
    <row r="6" spans="1:12" x14ac:dyDescent="0.25">
      <c r="A6" s="7" t="s">
        <v>25</v>
      </c>
      <c r="B6" s="15">
        <v>186</v>
      </c>
      <c r="D6" s="7" t="s">
        <v>26</v>
      </c>
      <c r="E6" s="15">
        <v>3</v>
      </c>
      <c r="G6" s="7" t="s">
        <v>23</v>
      </c>
      <c r="H6" s="15">
        <f t="shared" si="0"/>
        <v>10</v>
      </c>
      <c r="K6" s="17"/>
      <c r="L6" s="17"/>
    </row>
    <row r="7" spans="1:12" x14ac:dyDescent="0.25">
      <c r="A7" s="7" t="s">
        <v>27</v>
      </c>
      <c r="B7" s="18">
        <v>120</v>
      </c>
      <c r="D7" s="7" t="s">
        <v>28</v>
      </c>
      <c r="E7" s="15">
        <v>50</v>
      </c>
      <c r="G7" s="7" t="s">
        <v>25</v>
      </c>
      <c r="H7" s="15">
        <f t="shared" si="0"/>
        <v>186</v>
      </c>
      <c r="K7" s="17"/>
      <c r="L7" s="17"/>
    </row>
    <row r="8" spans="1:12" x14ac:dyDescent="0.25">
      <c r="A8" s="41"/>
      <c r="B8" s="40"/>
      <c r="D8" s="41"/>
      <c r="E8" s="40"/>
      <c r="G8" s="41"/>
      <c r="H8" s="40"/>
    </row>
    <row r="9" spans="1:12" x14ac:dyDescent="0.25">
      <c r="A9" s="7" t="s">
        <v>29</v>
      </c>
      <c r="B9" s="16">
        <f>B2*B3*B4*(B6-B5)/(B7*60)</f>
        <v>30.827988888888889</v>
      </c>
      <c r="D9" s="7" t="s">
        <v>29</v>
      </c>
      <c r="E9" s="16">
        <f>E4*E5*(E7-E6)/3600</f>
        <v>35.172544000000002</v>
      </c>
      <c r="G9" s="7" t="s">
        <v>29</v>
      </c>
      <c r="H9" s="16">
        <f>H4*H5*(H7-H6)/3600</f>
        <v>3.7941657600000003</v>
      </c>
      <c r="K9" s="19"/>
      <c r="L9" s="19"/>
    </row>
    <row r="10" spans="1:12" x14ac:dyDescent="0.25">
      <c r="A10" t="s">
        <v>30</v>
      </c>
      <c r="B10" s="20">
        <f>B9*B7/60</f>
        <v>61.655977777777778</v>
      </c>
      <c r="D10" t="s">
        <v>31</v>
      </c>
      <c r="E10" s="20">
        <f>E9*horas</f>
        <v>773.79596800000002</v>
      </c>
      <c r="G10" t="s">
        <v>31</v>
      </c>
      <c r="H10" s="20">
        <f>H9*horas</f>
        <v>83.47164672000001</v>
      </c>
      <c r="J10" t="s">
        <v>31</v>
      </c>
      <c r="K10" s="20">
        <f>K4*horas</f>
        <v>0</v>
      </c>
    </row>
    <row r="13" spans="1:12" x14ac:dyDescent="0.25">
      <c r="A13" t="s">
        <v>32</v>
      </c>
      <c r="B13" s="19">
        <f>MAX(B9+K5,E9+H9+K5)</f>
        <v>48.566709760000002</v>
      </c>
      <c r="D13">
        <f>B13*H14</f>
        <v>41827.78831004785</v>
      </c>
    </row>
    <row r="14" spans="1:12" x14ac:dyDescent="0.25">
      <c r="A14" t="s">
        <v>31</v>
      </c>
      <c r="B14" s="20">
        <f>B10+E10+H10+K10</f>
        <v>918.9235924977778</v>
      </c>
      <c r="D14">
        <f>(B9+K5)*H14</f>
        <v>34818.36363636364</v>
      </c>
      <c r="G14" s="21" t="s">
        <v>33</v>
      </c>
      <c r="H14" s="42">
        <f>3600/4.18</f>
        <v>861.24401913875602</v>
      </c>
    </row>
    <row r="15" spans="1:12" x14ac:dyDescent="0.25">
      <c r="G15" s="22" t="s">
        <v>34</v>
      </c>
      <c r="H15" s="43"/>
    </row>
    <row r="16" spans="1:12" x14ac:dyDescent="0.25">
      <c r="A16" t="s">
        <v>35</v>
      </c>
      <c r="B16" s="23">
        <v>127.38</v>
      </c>
      <c r="D16" t="s">
        <v>36</v>
      </c>
      <c r="E16" s="24">
        <f>37.470137856*H14</f>
        <v>32270.932124784693</v>
      </c>
    </row>
    <row r="17" spans="1:2" x14ac:dyDescent="0.25">
      <c r="A17" t="s">
        <v>37</v>
      </c>
      <c r="B17" s="25">
        <v>0.48</v>
      </c>
    </row>
    <row r="18" spans="1:2" x14ac:dyDescent="0.25">
      <c r="A18" t="s">
        <v>38</v>
      </c>
      <c r="B18" s="26">
        <f>B14*dias</f>
        <v>18378.471849955557</v>
      </c>
    </row>
    <row r="20" spans="1:2" x14ac:dyDescent="0.25">
      <c r="A20" t="s">
        <v>39</v>
      </c>
      <c r="B20" s="27">
        <f>(B13*B16)+(B17*B18)</f>
        <v>15008.093977207467</v>
      </c>
    </row>
    <row r="21" spans="1:2" x14ac:dyDescent="0.25">
      <c r="A21" t="s">
        <v>40</v>
      </c>
      <c r="B21" s="27">
        <f>B20/'Datos generales'!B10</f>
        <v>4.2298244659788362E-2</v>
      </c>
    </row>
  </sheetData>
  <mergeCells count="9">
    <mergeCell ref="J1:K1"/>
    <mergeCell ref="J4:K4"/>
    <mergeCell ref="H14:H15"/>
    <mergeCell ref="A1:B1"/>
    <mergeCell ref="D1:E1"/>
    <mergeCell ref="G1:H1"/>
    <mergeCell ref="A8:B8"/>
    <mergeCell ref="D8:E8"/>
    <mergeCell ref="G8:H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sqref="A1:D1"/>
    </sheetView>
  </sheetViews>
  <sheetFormatPr baseColWidth="10" defaultColWidth="15.140625" defaultRowHeight="15" customHeight="1" x14ac:dyDescent="0.25"/>
  <cols>
    <col min="1" max="1" width="15.5703125" customWidth="1"/>
    <col min="2" max="4" width="11.140625" customWidth="1"/>
    <col min="5" max="13" width="9.42578125" customWidth="1"/>
  </cols>
  <sheetData>
    <row r="1" spans="1:4" x14ac:dyDescent="0.25">
      <c r="A1" s="39" t="s">
        <v>41</v>
      </c>
      <c r="B1" s="44"/>
      <c r="C1" s="44"/>
      <c r="D1" s="40"/>
    </row>
    <row r="2" spans="1:4" x14ac:dyDescent="0.25">
      <c r="A2" s="7" t="s">
        <v>42</v>
      </c>
      <c r="B2" s="28" t="s">
        <v>43</v>
      </c>
      <c r="C2" s="28" t="s">
        <v>44</v>
      </c>
      <c r="D2" s="28" t="s">
        <v>45</v>
      </c>
    </row>
    <row r="3" spans="1:4" x14ac:dyDescent="0.25">
      <c r="A3" s="7" t="s">
        <v>46</v>
      </c>
      <c r="B3" s="29">
        <v>182</v>
      </c>
      <c r="C3" s="29">
        <v>184</v>
      </c>
      <c r="D3" s="29">
        <v>186</v>
      </c>
    </row>
    <row r="4" spans="1:4" x14ac:dyDescent="0.25">
      <c r="A4" s="7" t="s">
        <v>47</v>
      </c>
      <c r="B4" s="29">
        <v>172</v>
      </c>
      <c r="C4" s="29">
        <v>174</v>
      </c>
      <c r="D4" s="29">
        <v>176</v>
      </c>
    </row>
    <row r="5" spans="1:4" x14ac:dyDescent="0.25">
      <c r="A5" s="7" t="s">
        <v>48</v>
      </c>
      <c r="B5" s="29">
        <v>168</v>
      </c>
      <c r="C5" s="29">
        <v>170</v>
      </c>
      <c r="D5" s="29">
        <v>172</v>
      </c>
    </row>
    <row r="6" spans="1:4" x14ac:dyDescent="0.25">
      <c r="A6" s="7" t="s">
        <v>49</v>
      </c>
      <c r="B6" s="29">
        <v>186</v>
      </c>
      <c r="C6" s="29">
        <v>188</v>
      </c>
      <c r="D6" s="29">
        <v>190</v>
      </c>
    </row>
    <row r="7" spans="1:4" x14ac:dyDescent="0.25">
      <c r="A7" s="41"/>
      <c r="B7" s="44"/>
      <c r="C7" s="44"/>
      <c r="D7" s="40"/>
    </row>
    <row r="8" spans="1:4" x14ac:dyDescent="0.25">
      <c r="A8" s="7" t="s">
        <v>50</v>
      </c>
      <c r="B8" s="30">
        <f t="shared" ref="B8:D8" si="0">B3-B4</f>
        <v>10</v>
      </c>
      <c r="C8" s="30">
        <f t="shared" si="0"/>
        <v>10</v>
      </c>
      <c r="D8" s="30">
        <f t="shared" si="0"/>
        <v>10</v>
      </c>
    </row>
    <row r="9" spans="1:4" x14ac:dyDescent="0.25">
      <c r="A9" s="7" t="s">
        <v>51</v>
      </c>
      <c r="B9" s="30">
        <f t="shared" ref="B9:D9" si="1">B6-B5</f>
        <v>18</v>
      </c>
      <c r="C9" s="30">
        <f t="shared" si="1"/>
        <v>18</v>
      </c>
      <c r="D9" s="30">
        <f t="shared" si="1"/>
        <v>18</v>
      </c>
    </row>
    <row r="10" spans="1:4" x14ac:dyDescent="0.25">
      <c r="A10" s="41"/>
      <c r="B10" s="44"/>
      <c r="C10" s="44"/>
      <c r="D10" s="40"/>
    </row>
    <row r="11" spans="1:4" x14ac:dyDescent="0.25">
      <c r="A11" s="31" t="s">
        <v>52</v>
      </c>
      <c r="B11" s="32">
        <f t="shared" ref="B11:D11" si="2">B8/B9</f>
        <v>0.55555555555555558</v>
      </c>
      <c r="C11" s="32">
        <f t="shared" si="2"/>
        <v>0.55555555555555558</v>
      </c>
      <c r="D11" s="32">
        <f t="shared" si="2"/>
        <v>0.55555555555555558</v>
      </c>
    </row>
  </sheetData>
  <mergeCells count="3">
    <mergeCell ref="A1:D1"/>
    <mergeCell ref="A10:D10"/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8" sqref="B18"/>
    </sheetView>
  </sheetViews>
  <sheetFormatPr baseColWidth="10" defaultColWidth="15.140625" defaultRowHeight="15" customHeight="1" x14ac:dyDescent="0.25"/>
  <cols>
    <col min="1" max="1" width="30" bestFit="1" customWidth="1"/>
    <col min="2" max="2" width="16.7109375" customWidth="1"/>
    <col min="3" max="13" width="9.42578125" customWidth="1"/>
  </cols>
  <sheetData>
    <row r="1" spans="1:2" x14ac:dyDescent="0.25">
      <c r="A1" s="39" t="s">
        <v>53</v>
      </c>
      <c r="B1" s="40"/>
    </row>
    <row r="2" spans="1:2" x14ac:dyDescent="0.25">
      <c r="A2" s="7" t="s">
        <v>69</v>
      </c>
      <c r="B2" s="28" t="s">
        <v>68</v>
      </c>
    </row>
    <row r="3" spans="1:2" x14ac:dyDescent="0.25">
      <c r="A3" s="7" t="s">
        <v>54</v>
      </c>
      <c r="B3" s="29" t="s">
        <v>55</v>
      </c>
    </row>
    <row r="4" spans="1:2" x14ac:dyDescent="0.25">
      <c r="A4" s="7" t="s">
        <v>56</v>
      </c>
      <c r="B4" s="29" t="s">
        <v>65</v>
      </c>
    </row>
    <row r="5" spans="1:2" x14ac:dyDescent="0.25">
      <c r="A5" s="7" t="s">
        <v>57</v>
      </c>
      <c r="B5" s="29" t="s">
        <v>61</v>
      </c>
    </row>
    <row r="6" spans="1:2" x14ac:dyDescent="0.25">
      <c r="A6" s="33" t="s">
        <v>58</v>
      </c>
      <c r="B6" s="28"/>
    </row>
    <row r="7" spans="1:2" x14ac:dyDescent="0.25">
      <c r="A7" s="33" t="s">
        <v>63</v>
      </c>
      <c r="B7" s="30" t="s">
        <v>62</v>
      </c>
    </row>
    <row r="8" spans="1:2" x14ac:dyDescent="0.25">
      <c r="A8" s="33" t="s">
        <v>59</v>
      </c>
      <c r="B8" s="30" t="s">
        <v>64</v>
      </c>
    </row>
    <row r="9" spans="1:2" x14ac:dyDescent="0.25">
      <c r="A9" s="33" t="s">
        <v>60</v>
      </c>
      <c r="B9" s="35">
        <v>17</v>
      </c>
    </row>
    <row r="10" spans="1:2" x14ac:dyDescent="0.25">
      <c r="A10" s="33" t="s">
        <v>67</v>
      </c>
      <c r="B10" s="28" t="s">
        <v>66</v>
      </c>
    </row>
    <row r="11" spans="1:2" x14ac:dyDescent="0.25">
      <c r="A11" s="34"/>
      <c r="B11" s="3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Datos generales</vt:lpstr>
      <vt:lpstr>Freidora</vt:lpstr>
      <vt:lpstr>Temperaturas</vt:lpstr>
      <vt:lpstr>Otros datos</vt:lpstr>
      <vt:lpstr>dias</vt:lpstr>
      <vt:lpstr>horas</vt:lpstr>
      <vt:lpstr>tipocambio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Gonzalo Giovannelli</cp:lastModifiedBy>
  <dcterms:created xsi:type="dcterms:W3CDTF">2015-06-05T18:17:20Z</dcterms:created>
  <dcterms:modified xsi:type="dcterms:W3CDTF">2025-02-28T03:07:06Z</dcterms:modified>
</cp:coreProperties>
</file>