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0" yWindow="570" windowWidth="28830" windowHeight="15630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2" l="1"/>
  <c r="R32" i="2"/>
  <c r="K32" i="2"/>
  <c r="R31" i="2"/>
  <c r="K31" i="2"/>
  <c r="R30" i="2"/>
  <c r="O30" i="2"/>
  <c r="K30" i="2"/>
  <c r="M29" i="2"/>
  <c r="K29" i="2"/>
  <c r="AD28" i="2"/>
  <c r="AC28" i="2"/>
  <c r="AB28" i="2"/>
  <c r="U28" i="2"/>
  <c r="L28" i="2"/>
  <c r="AD27" i="2"/>
  <c r="AC27" i="2"/>
  <c r="AB27" i="2"/>
  <c r="U27" i="2"/>
  <c r="AD26" i="2"/>
  <c r="AC26" i="2"/>
  <c r="AB26" i="2"/>
  <c r="U26" i="2"/>
  <c r="AD25" i="2"/>
  <c r="AC25" i="2"/>
  <c r="AB25" i="2"/>
  <c r="U25" i="2"/>
  <c r="AD24" i="2"/>
  <c r="AC24" i="2"/>
  <c r="AB24" i="2"/>
  <c r="AD23" i="2"/>
  <c r="AC23" i="2"/>
  <c r="AB23" i="2"/>
  <c r="AD22" i="2"/>
  <c r="AC22" i="2"/>
  <c r="AB22" i="2"/>
  <c r="N22" i="2"/>
  <c r="P22" i="2" s="1"/>
  <c r="J22" i="2"/>
  <c r="Q22" i="2" s="1"/>
  <c r="F22" i="2"/>
  <c r="AD21" i="2"/>
  <c r="AC21" i="2"/>
  <c r="AB21" i="2"/>
  <c r="N21" i="2"/>
  <c r="P21" i="2" s="1"/>
  <c r="J21" i="2"/>
  <c r="F21" i="2"/>
  <c r="AD20" i="2"/>
  <c r="AC20" i="2"/>
  <c r="AB20" i="2"/>
  <c r="N20" i="2"/>
  <c r="P20" i="2" s="1"/>
  <c r="J20" i="2"/>
  <c r="F20" i="2"/>
  <c r="AD19" i="2"/>
  <c r="AC19" i="2"/>
  <c r="AB19" i="2"/>
  <c r="N19" i="2"/>
  <c r="P19" i="2" s="1"/>
  <c r="Q19" i="2" s="1"/>
  <c r="J19" i="2"/>
  <c r="F19" i="2"/>
  <c r="N18" i="2"/>
  <c r="P18" i="2" s="1"/>
  <c r="J18" i="2"/>
  <c r="F18" i="2"/>
  <c r="N17" i="2"/>
  <c r="P17" i="2" s="1"/>
  <c r="J17" i="2"/>
  <c r="F17" i="2"/>
  <c r="P16" i="2"/>
  <c r="Q16" i="2" s="1"/>
  <c r="N16" i="2"/>
  <c r="J16" i="2"/>
  <c r="F16" i="2"/>
  <c r="P15" i="2"/>
  <c r="N15" i="2"/>
  <c r="J15" i="2"/>
  <c r="H15" i="2" s="1"/>
  <c r="F15" i="2"/>
  <c r="N14" i="2"/>
  <c r="P14" i="2" s="1"/>
  <c r="Q14" i="2" s="1"/>
  <c r="J14" i="2"/>
  <c r="F14" i="2"/>
  <c r="N13" i="2"/>
  <c r="P13" i="2" s="1"/>
  <c r="Q13" i="2" s="1"/>
  <c r="J13" i="2"/>
  <c r="F13" i="2"/>
  <c r="AM12" i="2"/>
  <c r="AK12" i="2"/>
  <c r="AI12" i="2"/>
  <c r="AD12" i="2"/>
  <c r="AB12" i="2"/>
  <c r="P12" i="2"/>
  <c r="N12" i="2"/>
  <c r="J12" i="2"/>
  <c r="F12" i="2"/>
  <c r="AM11" i="2"/>
  <c r="AK11" i="2"/>
  <c r="AI11" i="2"/>
  <c r="AD11" i="2"/>
  <c r="AB11" i="2"/>
  <c r="N11" i="2"/>
  <c r="P11" i="2" s="1"/>
  <c r="Q11" i="2" s="1"/>
  <c r="J11" i="2"/>
  <c r="F11" i="2"/>
  <c r="AD10" i="2"/>
  <c r="AC10" i="2"/>
  <c r="AB10" i="2"/>
  <c r="N10" i="2"/>
  <c r="P10" i="2" s="1"/>
  <c r="J10" i="2"/>
  <c r="F10" i="2"/>
  <c r="AD9" i="2"/>
  <c r="AC9" i="2"/>
  <c r="AB9" i="2"/>
  <c r="N9" i="2"/>
  <c r="J9" i="2"/>
  <c r="F9" i="2"/>
  <c r="AD8" i="2"/>
  <c r="AC8" i="2"/>
  <c r="AB8" i="2"/>
  <c r="N8" i="2"/>
  <c r="P8" i="2" s="1"/>
  <c r="J8" i="2"/>
  <c r="F8" i="2"/>
  <c r="AD7" i="2"/>
  <c r="AC7" i="2"/>
  <c r="AB7" i="2"/>
  <c r="N7" i="2"/>
  <c r="P7" i="2" s="1"/>
  <c r="Q7" i="2" s="1"/>
  <c r="J7" i="2"/>
  <c r="F7" i="2"/>
  <c r="AD6" i="2"/>
  <c r="AC6" i="2"/>
  <c r="AB6" i="2"/>
  <c r="N6" i="2"/>
  <c r="P6" i="2" s="1"/>
  <c r="H6" i="2" s="1"/>
  <c r="J6" i="2"/>
  <c r="F6" i="2"/>
  <c r="AD5" i="2"/>
  <c r="AC5" i="2"/>
  <c r="AB5" i="2"/>
  <c r="P5" i="2"/>
  <c r="Q5" i="2" s="1"/>
  <c r="N5" i="2"/>
  <c r="J5" i="2"/>
  <c r="F5" i="2"/>
  <c r="AD4" i="2"/>
  <c r="AC4" i="2"/>
  <c r="P4" i="2"/>
  <c r="H4" i="2" s="1"/>
  <c r="N4" i="2"/>
  <c r="J4" i="2"/>
  <c r="F4" i="2"/>
  <c r="AD3" i="2"/>
  <c r="AC3" i="2"/>
  <c r="AB3" i="2"/>
  <c r="N3" i="2"/>
  <c r="J3" i="2"/>
  <c r="F3" i="2"/>
  <c r="AC12" i="2" l="1"/>
  <c r="V27" i="2"/>
  <c r="Q17" i="2"/>
  <c r="L29" i="2"/>
  <c r="V28" i="2"/>
  <c r="AC11" i="2"/>
  <c r="Q12" i="2"/>
  <c r="Q10" i="2"/>
  <c r="H18" i="2"/>
  <c r="H20" i="2"/>
  <c r="Q21" i="2"/>
  <c r="H13" i="2"/>
  <c r="H16" i="2"/>
  <c r="H19" i="2"/>
  <c r="H7" i="2"/>
  <c r="H8" i="2"/>
  <c r="P9" i="2"/>
  <c r="Q9" i="2" s="1"/>
  <c r="H10" i="2"/>
  <c r="H11" i="2"/>
  <c r="H21" i="2"/>
  <c r="Q4" i="2"/>
  <c r="H5" i="2"/>
  <c r="H22" i="2"/>
  <c r="H12" i="2"/>
  <c r="H14" i="2"/>
  <c r="Q15" i="2"/>
  <c r="H17" i="2"/>
  <c r="Q18" i="2"/>
  <c r="Q8" i="2"/>
  <c r="Q20" i="2"/>
  <c r="Q6" i="2"/>
  <c r="V26" i="2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P3" i="2"/>
  <c r="H3" i="2" s="1"/>
  <c r="H9" i="2" l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Q3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显示等级:
当角色达到XX等级后，才再列表中显示该神兽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基础属性:
神兽基础属性值，填写规则
1,999;2,999;3,999;4,999
1-4是属性代码，读取”S 角色属性字段“表
1生命
2攻击
3防御
4破甲
999代表的是对应的属性数值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神兽技能:
填写技能ID，技能ID读取“J 技能等级配置表”可配置多个技能。该字段主要用于前端显示技能相关说明和图标
配置范例：10101,10201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神兽属性技能:
用于后端读取属性加成类技能的属性值（不走技能表）
填写范例
X|Y,Z;Y1,Z1</t>
        </r>
        <r>
          <rPr>
            <sz val="9"/>
            <rFont val="宋体"/>
            <family val="3"/>
            <charset val="134"/>
          </rPr>
          <t xml:space="preserve">
x代表属性加成范围，1代表单个激活的神兽，2代表所有激活的
Y为属性类型ID，对应“S 角色属性字段”表
Z为属性加成值，填绝对值或万分比数值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 xml:space="preserve">神兽角色加成技能:
用于后端读取角色加成类技能的属性值（走技能表）
直接填写“J 技能等级配置表”中的技能ID，可填写多个技能ID，用逗号隔开
填写范例
技能ID1,技能ID2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L2" authorId="0" shapeId="0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N2" authorId="0" shapeId="0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P2" authorId="0" shapeId="0">
      <text>
        <r>
          <rPr>
            <b/>
            <sz val="9"/>
            <rFont val="宋体"/>
            <family val="3"/>
            <charset val="134"/>
          </rPr>
          <t>装备:
就是神兽该部位的装备的最低品质要求，填写装备品质ID
1、白
2、蓝
3、紫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4、橙
5、红
6、粉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ID说明:</t>
        </r>
        <r>
          <rPr>
            <sz val="9"/>
            <rFont val="宋体"/>
            <family val="3"/>
            <charset val="134"/>
          </rPr>
          <t xml:space="preserve">
10101001：
10神兽系统ID
1技能类型ID，1为单体属性加成，2为全体属性加成，3角色类技能
01技能ID
001技能等级</t>
        </r>
      </text>
    </comment>
    <comment ref="B6" authorId="0" shapeId="0">
      <text>
        <r>
          <rPr>
            <b/>
            <sz val="9"/>
            <rFont val="宋体"/>
            <family val="3"/>
            <charset val="134"/>
          </rPr>
          <t>ID说明:</t>
        </r>
        <r>
          <rPr>
            <sz val="9"/>
            <rFont val="宋体"/>
            <family val="3"/>
            <charset val="134"/>
          </rPr>
          <t xml:space="preserve">
10101001：
10神兽系统ID
1技能类型ID，1为单体属性加成，2为全体属性加成，3角色类技能
01技能ID
001技能等级</t>
        </r>
      </text>
    </comment>
  </commentList>
</comments>
</file>

<file path=xl/sharedStrings.xml><?xml version="1.0" encoding="utf-8"?>
<sst xmlns="http://schemas.openxmlformats.org/spreadsheetml/2006/main" count="191" uniqueCount="156">
  <si>
    <t>神兽ID</t>
  </si>
  <si>
    <t>神兽名称</t>
  </si>
  <si>
    <t>显示等级</t>
  </si>
  <si>
    <t>基础属性</t>
  </si>
  <si>
    <t>神兽技能</t>
  </si>
  <si>
    <t>神兽属性技能1</t>
  </si>
  <si>
    <t>神兽属性技能2</t>
  </si>
  <si>
    <t>神兽角色加成技能</t>
  </si>
  <si>
    <t>兽首装备</t>
  </si>
  <si>
    <t>旁肢装备</t>
  </si>
  <si>
    <t>元中装备</t>
  </si>
  <si>
    <t>定垂品质</t>
  </si>
  <si>
    <t>偏足品质</t>
  </si>
  <si>
    <t>头像</t>
  </si>
  <si>
    <t>图片</t>
  </si>
  <si>
    <t>角鹿</t>
  </si>
  <si>
    <t>1,5400;2,180;3,90;4,90</t>
  </si>
  <si>
    <t>1|20,20</t>
  </si>
  <si>
    <t>shenshou_102</t>
  </si>
  <si>
    <t>shenshou_101.png</t>
  </si>
  <si>
    <t>1,8400;2,280;3,140;4,140</t>
  </si>
  <si>
    <t>shenshou_112</t>
  </si>
  <si>
    <t>shenshou_111.png</t>
  </si>
  <si>
    <t>1,11460;2,382;3,191;4,191</t>
  </si>
  <si>
    <t>1|19,20</t>
  </si>
  <si>
    <t>shenshou_122</t>
  </si>
  <si>
    <t>shenshou_121.png</t>
  </si>
  <si>
    <t>1,14640;2,488;3,244;4,244</t>
  </si>
  <si>
    <t>1|18,13</t>
  </si>
  <si>
    <t>shenshou_132</t>
  </si>
  <si>
    <t>shenshou_131.png</t>
  </si>
  <si>
    <t>1,18000;2,600;3,300;4,300</t>
  </si>
  <si>
    <t>1|20,40</t>
  </si>
  <si>
    <t>shenshou_142</t>
  </si>
  <si>
    <t>shenshou_141.png</t>
  </si>
  <si>
    <t>1,21600;2,720;3,360;4,360</t>
  </si>
  <si>
    <t>1|21,20</t>
  </si>
  <si>
    <t>2|20,20</t>
  </si>
  <si>
    <t>shenshou_152</t>
  </si>
  <si>
    <t>shenshou_151.png</t>
  </si>
  <si>
    <t>毛犀</t>
  </si>
  <si>
    <t>1,25500;2,850;3,425;4,425</t>
  </si>
  <si>
    <t>2|19,10</t>
  </si>
  <si>
    <t>shenshou_162</t>
  </si>
  <si>
    <t>shenshou_161.png</t>
  </si>
  <si>
    <t>1,29760;2,992;3,496;4,496</t>
  </si>
  <si>
    <t>2|18,7</t>
  </si>
  <si>
    <t>shenshou_172</t>
  </si>
  <si>
    <t>shenshou_171.png</t>
  </si>
  <si>
    <t>洞熊</t>
  </si>
  <si>
    <t>1,34440;2,1148;3,574;4,574</t>
  </si>
  <si>
    <t>1|18,4;19,4;20,4;21,4</t>
  </si>
  <si>
    <t>shenshou_182</t>
  </si>
  <si>
    <t>shenshou_181.png</t>
  </si>
  <si>
    <t>1,39600;2,1320;3,660;4,660</t>
  </si>
  <si>
    <t>2|18,2;19,2;20,2;21,2</t>
  </si>
  <si>
    <t>shenshou_192</t>
  </si>
  <si>
    <t>shenshou_191.png</t>
  </si>
  <si>
    <t>1,45300;2,1510;3,755;4,755</t>
  </si>
  <si>
    <t>1,51600;2,1720;3,860;4,860</t>
  </si>
  <si>
    <t>1,58560;2,1952;3,976;4,976</t>
  </si>
  <si>
    <t>1,66240;2,2208;3,1104;4,1104</t>
  </si>
  <si>
    <t>1,74700;2,2490;3,1245;4,1245</t>
  </si>
  <si>
    <t>1,84000;2,2800;3,1400;4,1400</t>
  </si>
  <si>
    <t>玄武</t>
  </si>
  <si>
    <t>1,94200;2,3140;3,1570;4,1570</t>
  </si>
  <si>
    <t>朱雀</t>
  </si>
  <si>
    <t>1,105360;2,3512;3,1756;4,1756</t>
  </si>
  <si>
    <t>白虎</t>
  </si>
  <si>
    <t>1,117540;2,3918;3,1959;4,1959</t>
  </si>
  <si>
    <t>1,130800;2,4360;3,2180;4,2180</t>
  </si>
  <si>
    <t>技能</t>
  </si>
  <si>
    <t>生命ID</t>
  </si>
  <si>
    <t>属性值</t>
  </si>
  <si>
    <t>攻击ID</t>
  </si>
  <si>
    <t>防御ID</t>
  </si>
  <si>
    <t>破甲ID</t>
  </si>
  <si>
    <t>战力</t>
  </si>
  <si>
    <t>属性技能</t>
  </si>
  <si>
    <t>属性ID</t>
  </si>
  <si>
    <t>生命加成</t>
  </si>
  <si>
    <t>攻击加成</t>
  </si>
  <si>
    <t>防御加成</t>
  </si>
  <si>
    <t>破甲加成</t>
  </si>
  <si>
    <t>白色装备</t>
  </si>
  <si>
    <t>蓝色装备</t>
  </si>
  <si>
    <t>紫色装备</t>
  </si>
  <si>
    <t>橙色装备</t>
  </si>
  <si>
    <r>
      <t>1|21,2</t>
    </r>
    <r>
      <rPr>
        <sz val="11"/>
        <color theme="1"/>
        <rFont val="等线"/>
        <family val="3"/>
        <charset val="134"/>
        <scheme val="minor"/>
      </rPr>
      <t>0</t>
    </r>
    <phoneticPr fontId="6" type="noConversion"/>
  </si>
  <si>
    <t>10204001</t>
    <phoneticPr fontId="6" type="noConversion"/>
  </si>
  <si>
    <t>10102001</t>
    <phoneticPr fontId="6" type="noConversion"/>
  </si>
  <si>
    <t>10104001,10203001</t>
    <phoneticPr fontId="6" type="noConversion"/>
  </si>
  <si>
    <t>10101001,10202001</t>
    <phoneticPr fontId="6" type="noConversion"/>
  </si>
  <si>
    <t>10204001,10201001</t>
    <phoneticPr fontId="6" type="noConversion"/>
  </si>
  <si>
    <t>10105001,10301001</t>
    <phoneticPr fontId="6" type="noConversion"/>
  </si>
  <si>
    <t>10204001,10302001</t>
    <phoneticPr fontId="6" type="noConversion"/>
  </si>
  <si>
    <t>10204001,10303001</t>
    <phoneticPr fontId="6" type="noConversion"/>
  </si>
  <si>
    <t>10204001,10304001</t>
    <phoneticPr fontId="6" type="noConversion"/>
  </si>
  <si>
    <t>10204001,10305001</t>
    <phoneticPr fontId="6" type="noConversion"/>
  </si>
  <si>
    <t>10204001,10306001</t>
    <phoneticPr fontId="6" type="noConversion"/>
  </si>
  <si>
    <t>10204001,10307001</t>
    <phoneticPr fontId="6" type="noConversion"/>
  </si>
  <si>
    <t>10204001,10308001</t>
    <phoneticPr fontId="6" type="noConversion"/>
  </si>
  <si>
    <t>shenshou_202</t>
  </si>
  <si>
    <t>shenshou_201.png</t>
    <phoneticPr fontId="6" type="noConversion"/>
  </si>
  <si>
    <t>shenshou_212</t>
    <phoneticPr fontId="6" type="noConversion"/>
  </si>
  <si>
    <t>shenshou_211.png</t>
    <phoneticPr fontId="6" type="noConversion"/>
  </si>
  <si>
    <t>shenshou_222</t>
  </si>
  <si>
    <t>shenshou_221.png</t>
    <phoneticPr fontId="6" type="noConversion"/>
  </si>
  <si>
    <t>shenshou_232</t>
  </si>
  <si>
    <t>shenshou_231.png</t>
    <phoneticPr fontId="6" type="noConversion"/>
  </si>
  <si>
    <t>shenshou_242</t>
  </si>
  <si>
    <t>shenshou_241.png</t>
    <phoneticPr fontId="6" type="noConversion"/>
  </si>
  <si>
    <t>shenshou_252</t>
  </si>
  <si>
    <t>shenshou_251.png</t>
    <phoneticPr fontId="6" type="noConversion"/>
  </si>
  <si>
    <t>shenshou_262</t>
  </si>
  <si>
    <t>shenshou_261.png</t>
    <phoneticPr fontId="6" type="noConversion"/>
  </si>
  <si>
    <t>shenshou_272</t>
  </si>
  <si>
    <t>shenshou_271.png</t>
    <phoneticPr fontId="6" type="noConversion"/>
  </si>
  <si>
    <t>shenshou_282</t>
  </si>
  <si>
    <t>shenshou_281.png</t>
    <phoneticPr fontId="6" type="noConversion"/>
  </si>
  <si>
    <t>shenshou_292</t>
  </si>
  <si>
    <t>shenshou_291.png</t>
    <phoneticPr fontId="6" type="noConversion"/>
  </si>
  <si>
    <t>仙狐</t>
  </si>
  <si>
    <t>天狼</t>
  </si>
  <si>
    <t>夜豹</t>
  </si>
  <si>
    <t>神象</t>
  </si>
  <si>
    <t>巨猿</t>
  </si>
  <si>
    <t>夔牛</t>
  </si>
  <si>
    <t>麒麟</t>
  </si>
  <si>
    <t>飛馬</t>
    <phoneticPr fontId="6" type="noConversion"/>
  </si>
  <si>
    <t>利鷹</t>
    <phoneticPr fontId="6" type="noConversion"/>
  </si>
  <si>
    <t>齒虎</t>
    <phoneticPr fontId="6" type="noConversion"/>
  </si>
  <si>
    <t>穴獅</t>
    <phoneticPr fontId="6" type="noConversion"/>
  </si>
  <si>
    <t>騰蛇</t>
    <phoneticPr fontId="6" type="noConversion"/>
  </si>
  <si>
    <t>青龍</t>
    <phoneticPr fontId="6" type="noConversion"/>
  </si>
  <si>
    <t>遠古聖龍</t>
    <phoneticPr fontId="6" type="noConversion"/>
  </si>
  <si>
    <t>각록</t>
  </si>
  <si>
    <t>비마</t>
  </si>
  <si>
    <t>선호</t>
  </si>
  <si>
    <t>독수리</t>
  </si>
  <si>
    <t>천랑</t>
  </si>
  <si>
    <t>밤의 표범</t>
  </si>
  <si>
    <t>털코뿔소</t>
  </si>
  <si>
    <t>치호</t>
  </si>
  <si>
    <t>동굴곰</t>
  </si>
  <si>
    <t>동굴사자</t>
  </si>
  <si>
    <r>
      <rPr>
        <sz val="11"/>
        <color indexed="8"/>
        <rFont val="等线"/>
        <family val="3"/>
        <charset val="134"/>
      </rPr>
      <t>신성코끼리</t>
    </r>
  </si>
  <si>
    <r>
      <rPr>
        <sz val="11"/>
        <color indexed="8"/>
        <rFont val="等线"/>
        <family val="3"/>
        <charset val="134"/>
      </rPr>
      <t>거대원숭이</t>
    </r>
  </si>
  <si>
    <r>
      <rPr>
        <sz val="11"/>
        <color indexed="8"/>
        <rFont val="等线"/>
        <family val="3"/>
        <charset val="134"/>
      </rPr>
      <t>기우</t>
    </r>
  </si>
  <si>
    <r>
      <rPr>
        <sz val="11"/>
        <color indexed="8"/>
        <rFont val="等线"/>
        <family val="3"/>
        <charset val="134"/>
      </rPr>
      <t>등사</t>
    </r>
  </si>
  <si>
    <r>
      <rPr>
        <sz val="11"/>
        <color indexed="8"/>
        <rFont val="等线"/>
        <family val="3"/>
        <charset val="134"/>
      </rPr>
      <t>기린</t>
    </r>
  </si>
  <si>
    <t>현무</t>
  </si>
  <si>
    <t>주작</t>
  </si>
  <si>
    <t>백호</t>
  </si>
  <si>
    <t>청룡</t>
  </si>
  <si>
    <r>
      <rPr>
        <sz val="11"/>
        <color indexed="8"/>
        <rFont val="等线"/>
        <family val="3"/>
        <charset val="134"/>
      </rPr>
      <t>고대 성룡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</si>
</sst>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/>
    <xf numFmtId="0" fontId="1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276225</xdr:colOff>
      <xdr:row>34</xdr:row>
      <xdr:rowOff>9525</xdr:rowOff>
    </xdr:from>
    <xdr:to>
      <xdr:col>38</xdr:col>
      <xdr:colOff>619125</xdr:colOff>
      <xdr:row>38</xdr:row>
      <xdr:rowOff>144145</xdr:rowOff>
    </xdr:to>
    <xdr:pic>
      <xdr:nvPicPr>
        <xdr:cNvPr id="2" name="图片 1" descr="41~RDKZ_}4ELABG86{EQ0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3725" y="6276975"/>
          <a:ext cx="10058400" cy="858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C1" sqref="C1"/>
    </sheetView>
  </sheetViews>
  <sheetFormatPr defaultColWidth="9" defaultRowHeight="14.25" x14ac:dyDescent="0.2"/>
  <cols>
    <col min="5" max="5" width="26.75" customWidth="1"/>
    <col min="6" max="9" width="29" customWidth="1"/>
    <col min="10" max="10" width="13" customWidth="1"/>
    <col min="15" max="15" width="13.125" customWidth="1"/>
    <col min="16" max="16" width="17.25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.75" x14ac:dyDescent="0.3">
      <c r="A2">
        <v>10101</v>
      </c>
      <c r="B2" s="16" t="s">
        <v>136</v>
      </c>
      <c r="C2" s="9" t="s">
        <v>15</v>
      </c>
      <c r="D2">
        <v>290</v>
      </c>
      <c r="E2" t="s">
        <v>16</v>
      </c>
      <c r="F2" s="10">
        <v>10101001</v>
      </c>
      <c r="G2" s="11" t="s">
        <v>17</v>
      </c>
      <c r="I2" s="1"/>
      <c r="J2">
        <v>1</v>
      </c>
      <c r="K2">
        <v>1</v>
      </c>
      <c r="L2">
        <v>1</v>
      </c>
      <c r="M2">
        <v>1</v>
      </c>
      <c r="N2">
        <v>1</v>
      </c>
      <c r="O2" t="s">
        <v>18</v>
      </c>
      <c r="P2" t="s">
        <v>19</v>
      </c>
    </row>
    <row r="3" spans="1:16" ht="15.75" x14ac:dyDescent="0.3">
      <c r="A3">
        <v>10102</v>
      </c>
      <c r="B3" s="16" t="s">
        <v>137</v>
      </c>
      <c r="C3" s="9" t="s">
        <v>129</v>
      </c>
      <c r="D3">
        <v>290</v>
      </c>
      <c r="E3" t="s">
        <v>20</v>
      </c>
      <c r="F3" s="10">
        <v>10104001</v>
      </c>
      <c r="G3" s="14" t="s">
        <v>88</v>
      </c>
      <c r="I3" s="1"/>
      <c r="J3">
        <v>2</v>
      </c>
      <c r="K3">
        <v>2</v>
      </c>
      <c r="L3">
        <v>1</v>
      </c>
      <c r="M3">
        <v>1</v>
      </c>
      <c r="N3">
        <v>1</v>
      </c>
      <c r="O3" t="s">
        <v>21</v>
      </c>
      <c r="P3" t="s">
        <v>22</v>
      </c>
    </row>
    <row r="4" spans="1:16" ht="15.75" x14ac:dyDescent="0.3">
      <c r="A4">
        <v>10103</v>
      </c>
      <c r="B4" s="16" t="s">
        <v>138</v>
      </c>
      <c r="C4" s="9" t="s">
        <v>122</v>
      </c>
      <c r="D4">
        <v>290</v>
      </c>
      <c r="E4" t="s">
        <v>23</v>
      </c>
      <c r="F4" s="10">
        <v>10103001</v>
      </c>
      <c r="G4" s="11" t="s">
        <v>24</v>
      </c>
      <c r="I4" s="1"/>
      <c r="J4">
        <v>2</v>
      </c>
      <c r="K4">
        <v>2</v>
      </c>
      <c r="L4">
        <v>2</v>
      </c>
      <c r="M4">
        <v>2</v>
      </c>
      <c r="N4">
        <v>2</v>
      </c>
      <c r="O4" t="s">
        <v>25</v>
      </c>
      <c r="P4" t="s">
        <v>26</v>
      </c>
    </row>
    <row r="5" spans="1:16" ht="15.75" x14ac:dyDescent="0.3">
      <c r="A5">
        <v>10104</v>
      </c>
      <c r="B5" s="16" t="s">
        <v>139</v>
      </c>
      <c r="C5" s="9" t="s">
        <v>130</v>
      </c>
      <c r="D5">
        <v>290</v>
      </c>
      <c r="E5" t="s">
        <v>27</v>
      </c>
      <c r="F5" s="12" t="s">
        <v>90</v>
      </c>
      <c r="G5" s="11" t="s">
        <v>28</v>
      </c>
      <c r="I5" s="1"/>
      <c r="J5">
        <v>3</v>
      </c>
      <c r="K5">
        <v>2</v>
      </c>
      <c r="L5">
        <v>2</v>
      </c>
      <c r="M5">
        <v>2</v>
      </c>
      <c r="N5">
        <v>2</v>
      </c>
      <c r="O5" t="s">
        <v>29</v>
      </c>
      <c r="P5" t="s">
        <v>30</v>
      </c>
    </row>
    <row r="6" spans="1:16" ht="15.75" x14ac:dyDescent="0.3">
      <c r="A6">
        <v>10105</v>
      </c>
      <c r="B6" s="16" t="s">
        <v>140</v>
      </c>
      <c r="C6" s="9" t="s">
        <v>123</v>
      </c>
      <c r="D6">
        <v>290</v>
      </c>
      <c r="E6" t="s">
        <v>31</v>
      </c>
      <c r="F6" s="10">
        <v>10101002</v>
      </c>
      <c r="G6" s="11" t="s">
        <v>32</v>
      </c>
      <c r="I6" s="1"/>
      <c r="J6">
        <v>3</v>
      </c>
      <c r="K6">
        <v>3</v>
      </c>
      <c r="L6">
        <v>2</v>
      </c>
      <c r="M6">
        <v>2</v>
      </c>
      <c r="N6">
        <v>2</v>
      </c>
      <c r="O6" t="s">
        <v>33</v>
      </c>
      <c r="P6" t="s">
        <v>34</v>
      </c>
    </row>
    <row r="7" spans="1:16" ht="15.75" x14ac:dyDescent="0.3">
      <c r="A7">
        <v>10106</v>
      </c>
      <c r="B7" s="16" t="s">
        <v>141</v>
      </c>
      <c r="C7" s="9" t="s">
        <v>124</v>
      </c>
      <c r="D7">
        <v>290</v>
      </c>
      <c r="E7" t="s">
        <v>35</v>
      </c>
      <c r="F7" s="12" t="s">
        <v>91</v>
      </c>
      <c r="G7" s="11" t="s">
        <v>36</v>
      </c>
      <c r="H7" t="s">
        <v>37</v>
      </c>
      <c r="I7" s="1"/>
      <c r="J7">
        <v>3</v>
      </c>
      <c r="K7">
        <v>3</v>
      </c>
      <c r="L7">
        <v>3</v>
      </c>
      <c r="M7">
        <v>3</v>
      </c>
      <c r="N7">
        <v>3</v>
      </c>
      <c r="O7" t="s">
        <v>38</v>
      </c>
      <c r="P7" t="s">
        <v>39</v>
      </c>
    </row>
    <row r="8" spans="1:16" ht="15.75" x14ac:dyDescent="0.3">
      <c r="A8">
        <v>10107</v>
      </c>
      <c r="B8" s="16" t="s">
        <v>142</v>
      </c>
      <c r="C8" s="9" t="s">
        <v>40</v>
      </c>
      <c r="D8">
        <v>290</v>
      </c>
      <c r="E8" t="s">
        <v>41</v>
      </c>
      <c r="F8" s="12" t="s">
        <v>92</v>
      </c>
      <c r="G8" s="11" t="s">
        <v>17</v>
      </c>
      <c r="H8" t="s">
        <v>42</v>
      </c>
      <c r="I8" s="1"/>
      <c r="J8">
        <v>3</v>
      </c>
      <c r="K8">
        <v>3</v>
      </c>
      <c r="L8">
        <v>3</v>
      </c>
      <c r="M8">
        <v>3</v>
      </c>
      <c r="N8">
        <v>3</v>
      </c>
      <c r="O8" t="s">
        <v>43</v>
      </c>
      <c r="P8" t="s">
        <v>44</v>
      </c>
    </row>
    <row r="9" spans="1:16" ht="15.75" x14ac:dyDescent="0.3">
      <c r="A9">
        <v>10108</v>
      </c>
      <c r="B9" s="16" t="s">
        <v>143</v>
      </c>
      <c r="C9" s="9" t="s">
        <v>131</v>
      </c>
      <c r="D9">
        <v>290</v>
      </c>
      <c r="E9" t="s">
        <v>45</v>
      </c>
      <c r="F9" s="12" t="s">
        <v>93</v>
      </c>
      <c r="G9" s="11" t="s">
        <v>36</v>
      </c>
      <c r="H9" t="s">
        <v>46</v>
      </c>
      <c r="I9" s="10"/>
      <c r="J9">
        <v>4</v>
      </c>
      <c r="K9">
        <v>3</v>
      </c>
      <c r="L9">
        <v>3</v>
      </c>
      <c r="M9">
        <v>3</v>
      </c>
      <c r="N9">
        <v>3</v>
      </c>
      <c r="O9" t="s">
        <v>47</v>
      </c>
      <c r="P9" t="s">
        <v>48</v>
      </c>
    </row>
    <row r="10" spans="1:16" ht="15.75" x14ac:dyDescent="0.3">
      <c r="A10">
        <v>10109</v>
      </c>
      <c r="B10" s="16" t="s">
        <v>144</v>
      </c>
      <c r="C10" s="9" t="s">
        <v>49</v>
      </c>
      <c r="D10">
        <v>290</v>
      </c>
      <c r="E10" t="s">
        <v>50</v>
      </c>
      <c r="F10" s="12" t="s">
        <v>94</v>
      </c>
      <c r="G10" s="11" t="s">
        <v>51</v>
      </c>
      <c r="I10" s="10">
        <v>10301001</v>
      </c>
      <c r="J10">
        <v>4</v>
      </c>
      <c r="K10">
        <v>4</v>
      </c>
      <c r="L10">
        <v>4</v>
      </c>
      <c r="M10">
        <v>3</v>
      </c>
      <c r="N10">
        <v>3</v>
      </c>
      <c r="O10" t="s">
        <v>52</v>
      </c>
      <c r="P10" t="s">
        <v>53</v>
      </c>
    </row>
    <row r="11" spans="1:16" ht="15.75" x14ac:dyDescent="0.3">
      <c r="A11">
        <v>10110</v>
      </c>
      <c r="B11" s="16" t="s">
        <v>145</v>
      </c>
      <c r="C11" s="9" t="s">
        <v>132</v>
      </c>
      <c r="D11">
        <v>290</v>
      </c>
      <c r="E11" t="s">
        <v>54</v>
      </c>
      <c r="F11" s="12" t="s">
        <v>95</v>
      </c>
      <c r="G11" s="11" t="s">
        <v>55</v>
      </c>
      <c r="I11" s="10">
        <v>10302001</v>
      </c>
      <c r="J11">
        <v>4</v>
      </c>
      <c r="K11">
        <v>4</v>
      </c>
      <c r="L11">
        <v>4</v>
      </c>
      <c r="M11">
        <v>4</v>
      </c>
      <c r="N11">
        <v>4</v>
      </c>
      <c r="O11" t="s">
        <v>56</v>
      </c>
      <c r="P11" t="s">
        <v>57</v>
      </c>
    </row>
    <row r="12" spans="1:16" ht="15.75" x14ac:dyDescent="0.3">
      <c r="A12">
        <v>10111</v>
      </c>
      <c r="B12" s="17" t="s">
        <v>146</v>
      </c>
      <c r="C12" s="13" t="s">
        <v>125</v>
      </c>
      <c r="D12">
        <v>320</v>
      </c>
      <c r="E12" t="s">
        <v>58</v>
      </c>
      <c r="F12" s="12" t="s">
        <v>96</v>
      </c>
      <c r="G12" t="s">
        <v>55</v>
      </c>
      <c r="H12" s="1"/>
      <c r="I12" s="10">
        <v>10303001</v>
      </c>
      <c r="J12">
        <v>4</v>
      </c>
      <c r="K12">
        <v>4</v>
      </c>
      <c r="L12">
        <v>4</v>
      </c>
      <c r="M12">
        <v>4</v>
      </c>
      <c r="N12">
        <v>4</v>
      </c>
      <c r="O12" t="s">
        <v>102</v>
      </c>
      <c r="P12" s="15" t="s">
        <v>103</v>
      </c>
    </row>
    <row r="13" spans="1:16" ht="15.75" x14ac:dyDescent="0.3">
      <c r="A13">
        <v>10112</v>
      </c>
      <c r="B13" s="17" t="s">
        <v>147</v>
      </c>
      <c r="C13" s="13" t="s">
        <v>126</v>
      </c>
      <c r="D13">
        <v>320</v>
      </c>
      <c r="E13" t="s">
        <v>59</v>
      </c>
      <c r="F13" s="12" t="s">
        <v>97</v>
      </c>
      <c r="G13" t="s">
        <v>55</v>
      </c>
      <c r="H13" s="1"/>
      <c r="I13" s="10">
        <v>10304001</v>
      </c>
      <c r="J13">
        <v>5</v>
      </c>
      <c r="K13">
        <v>4</v>
      </c>
      <c r="L13">
        <v>4</v>
      </c>
      <c r="M13">
        <v>4</v>
      </c>
      <c r="N13">
        <v>4</v>
      </c>
      <c r="O13" s="15" t="s">
        <v>104</v>
      </c>
      <c r="P13" s="15" t="s">
        <v>105</v>
      </c>
    </row>
    <row r="14" spans="1:16" ht="15.75" x14ac:dyDescent="0.3">
      <c r="A14">
        <v>10113</v>
      </c>
      <c r="B14" s="17" t="s">
        <v>148</v>
      </c>
      <c r="C14" s="13" t="s">
        <v>127</v>
      </c>
      <c r="D14">
        <v>320</v>
      </c>
      <c r="E14" t="s">
        <v>60</v>
      </c>
      <c r="F14" s="12" t="s">
        <v>98</v>
      </c>
      <c r="G14" t="s">
        <v>55</v>
      </c>
      <c r="H14" s="1"/>
      <c r="I14" s="10">
        <v>10305001</v>
      </c>
      <c r="J14">
        <v>5</v>
      </c>
      <c r="K14">
        <v>5</v>
      </c>
      <c r="L14">
        <v>5</v>
      </c>
      <c r="M14">
        <v>4</v>
      </c>
      <c r="N14">
        <v>4</v>
      </c>
      <c r="O14" t="s">
        <v>106</v>
      </c>
      <c r="P14" s="15" t="s">
        <v>107</v>
      </c>
    </row>
    <row r="15" spans="1:16" ht="15.75" x14ac:dyDescent="0.3">
      <c r="A15">
        <v>10114</v>
      </c>
      <c r="B15" s="17" t="s">
        <v>149</v>
      </c>
      <c r="C15" s="13" t="s">
        <v>133</v>
      </c>
      <c r="D15">
        <v>320</v>
      </c>
      <c r="E15" t="s">
        <v>61</v>
      </c>
      <c r="F15" s="12" t="s">
        <v>99</v>
      </c>
      <c r="G15" t="s">
        <v>55</v>
      </c>
      <c r="H15" s="1"/>
      <c r="I15" s="10">
        <v>10306001</v>
      </c>
      <c r="J15">
        <v>5</v>
      </c>
      <c r="K15">
        <v>5</v>
      </c>
      <c r="L15">
        <v>5</v>
      </c>
      <c r="M15">
        <v>5</v>
      </c>
      <c r="N15">
        <v>5</v>
      </c>
      <c r="O15" t="s">
        <v>108</v>
      </c>
      <c r="P15" s="15" t="s">
        <v>109</v>
      </c>
    </row>
    <row r="16" spans="1:16" ht="15.75" x14ac:dyDescent="0.3">
      <c r="A16">
        <v>10115</v>
      </c>
      <c r="B16" s="17" t="s">
        <v>150</v>
      </c>
      <c r="C16" s="13" t="s">
        <v>128</v>
      </c>
      <c r="D16">
        <v>320</v>
      </c>
      <c r="E16" t="s">
        <v>62</v>
      </c>
      <c r="F16" s="12" t="s">
        <v>100</v>
      </c>
      <c r="G16" t="s">
        <v>55</v>
      </c>
      <c r="H16" s="1"/>
      <c r="I16" s="10">
        <v>10307001</v>
      </c>
      <c r="J16">
        <v>5</v>
      </c>
      <c r="K16">
        <v>5</v>
      </c>
      <c r="L16">
        <v>5</v>
      </c>
      <c r="M16">
        <v>5</v>
      </c>
      <c r="N16">
        <v>5</v>
      </c>
      <c r="O16" t="s">
        <v>110</v>
      </c>
      <c r="P16" s="15" t="s">
        <v>111</v>
      </c>
    </row>
    <row r="17" spans="1:16" ht="15.75" x14ac:dyDescent="0.3">
      <c r="A17">
        <v>10116</v>
      </c>
      <c r="B17" s="16" t="s">
        <v>151</v>
      </c>
      <c r="C17" s="9" t="s">
        <v>64</v>
      </c>
      <c r="D17">
        <v>999</v>
      </c>
      <c r="E17" t="s">
        <v>63</v>
      </c>
      <c r="F17" s="12" t="s">
        <v>101</v>
      </c>
      <c r="G17" t="s">
        <v>55</v>
      </c>
      <c r="H17" s="1"/>
      <c r="I17" s="10">
        <v>10308001</v>
      </c>
      <c r="J17">
        <v>6</v>
      </c>
      <c r="K17">
        <v>5</v>
      </c>
      <c r="L17">
        <v>5</v>
      </c>
      <c r="M17">
        <v>5</v>
      </c>
      <c r="N17">
        <v>5</v>
      </c>
      <c r="O17" t="s">
        <v>112</v>
      </c>
      <c r="P17" s="15" t="s">
        <v>113</v>
      </c>
    </row>
    <row r="18" spans="1:16" ht="15.75" x14ac:dyDescent="0.3">
      <c r="A18">
        <v>10117</v>
      </c>
      <c r="B18" s="16" t="s">
        <v>152</v>
      </c>
      <c r="C18" s="9" t="s">
        <v>66</v>
      </c>
      <c r="D18">
        <v>999</v>
      </c>
      <c r="E18" t="s">
        <v>65</v>
      </c>
      <c r="F18" s="12" t="s">
        <v>89</v>
      </c>
      <c r="G18" t="s">
        <v>55</v>
      </c>
      <c r="H18" s="1"/>
      <c r="I18" s="1"/>
      <c r="J18">
        <v>6</v>
      </c>
      <c r="K18">
        <v>6</v>
      </c>
      <c r="L18">
        <v>5</v>
      </c>
      <c r="M18">
        <v>5</v>
      </c>
      <c r="N18">
        <v>5</v>
      </c>
      <c r="O18" t="s">
        <v>114</v>
      </c>
      <c r="P18" s="15" t="s">
        <v>115</v>
      </c>
    </row>
    <row r="19" spans="1:16" ht="15.75" x14ac:dyDescent="0.3">
      <c r="A19">
        <v>10118</v>
      </c>
      <c r="B19" s="16" t="s">
        <v>153</v>
      </c>
      <c r="C19" s="9" t="s">
        <v>68</v>
      </c>
      <c r="D19">
        <v>999</v>
      </c>
      <c r="E19" t="s">
        <v>67</v>
      </c>
      <c r="F19" s="12" t="s">
        <v>89</v>
      </c>
      <c r="G19" t="s">
        <v>55</v>
      </c>
      <c r="H19" s="1"/>
      <c r="I19" s="1"/>
      <c r="J19">
        <v>6</v>
      </c>
      <c r="K19">
        <v>6</v>
      </c>
      <c r="L19">
        <v>6</v>
      </c>
      <c r="M19">
        <v>5</v>
      </c>
      <c r="N19">
        <v>5</v>
      </c>
      <c r="O19" t="s">
        <v>116</v>
      </c>
      <c r="P19" s="15" t="s">
        <v>117</v>
      </c>
    </row>
    <row r="20" spans="1:16" ht="15.75" x14ac:dyDescent="0.3">
      <c r="A20">
        <v>10119</v>
      </c>
      <c r="B20" s="16" t="s">
        <v>154</v>
      </c>
      <c r="C20" s="9" t="s">
        <v>134</v>
      </c>
      <c r="D20">
        <v>999</v>
      </c>
      <c r="E20" t="s">
        <v>69</v>
      </c>
      <c r="F20" s="12" t="s">
        <v>89</v>
      </c>
      <c r="G20" t="s">
        <v>55</v>
      </c>
      <c r="H20" s="1"/>
      <c r="I20" s="1"/>
      <c r="J20">
        <v>6</v>
      </c>
      <c r="K20">
        <v>6</v>
      </c>
      <c r="L20">
        <v>6</v>
      </c>
      <c r="M20">
        <v>6</v>
      </c>
      <c r="N20">
        <v>5</v>
      </c>
      <c r="O20" t="s">
        <v>118</v>
      </c>
      <c r="P20" s="15" t="s">
        <v>119</v>
      </c>
    </row>
    <row r="21" spans="1:16" ht="15.75" x14ac:dyDescent="0.3">
      <c r="A21">
        <v>10120</v>
      </c>
      <c r="B21" s="17" t="s">
        <v>155</v>
      </c>
      <c r="C21" s="13" t="s">
        <v>135</v>
      </c>
      <c r="D21">
        <v>999</v>
      </c>
      <c r="E21" t="s">
        <v>70</v>
      </c>
      <c r="F21" s="12" t="s">
        <v>89</v>
      </c>
      <c r="G21" t="s">
        <v>55</v>
      </c>
      <c r="H21" s="1"/>
      <c r="I21" s="1"/>
      <c r="J21">
        <v>6</v>
      </c>
      <c r="K21">
        <v>6</v>
      </c>
      <c r="L21">
        <v>6</v>
      </c>
      <c r="M21">
        <v>6</v>
      </c>
      <c r="N21">
        <v>6</v>
      </c>
      <c r="O21" t="s">
        <v>120</v>
      </c>
      <c r="P21" s="15" t="s">
        <v>121</v>
      </c>
    </row>
    <row r="23" spans="1:16" ht="15.75" x14ac:dyDescent="0.3">
      <c r="I23" s="10"/>
    </row>
    <row r="24" spans="1:16" ht="15.75" x14ac:dyDescent="0.3">
      <c r="I24" s="10"/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P46"/>
  <sheetViews>
    <sheetView topLeftCell="D1" workbookViewId="0">
      <selection activeCell="H22" sqref="H3:H22"/>
    </sheetView>
  </sheetViews>
  <sheetFormatPr defaultColWidth="9" defaultRowHeight="14.25" x14ac:dyDescent="0.2"/>
  <cols>
    <col min="6" max="6" width="32.875" customWidth="1"/>
    <col min="8" max="8" width="27.625" customWidth="1"/>
    <col min="9" max="29" width="13" customWidth="1"/>
    <col min="30" max="30" width="24.625" customWidth="1"/>
    <col min="31" max="32" width="22.75" customWidth="1"/>
    <col min="33" max="33" width="6.25" customWidth="1"/>
    <col min="34" max="34" width="14.125" customWidth="1"/>
    <col min="36" max="36" width="10" customWidth="1"/>
  </cols>
  <sheetData>
    <row r="2" spans="2:42" ht="16.5" x14ac:dyDescent="0.3">
      <c r="B2" t="s">
        <v>71</v>
      </c>
      <c r="H2" t="s">
        <v>3</v>
      </c>
      <c r="I2" t="s">
        <v>72</v>
      </c>
      <c r="J2" t="s">
        <v>73</v>
      </c>
      <c r="K2" t="s">
        <v>74</v>
      </c>
      <c r="L2" t="s">
        <v>73</v>
      </c>
      <c r="M2" t="s">
        <v>75</v>
      </c>
      <c r="N2" t="s">
        <v>73</v>
      </c>
      <c r="O2" t="s">
        <v>76</v>
      </c>
      <c r="P2" t="s">
        <v>73</v>
      </c>
      <c r="Q2" t="s">
        <v>77</v>
      </c>
      <c r="AB2" s="4"/>
      <c r="AC2" s="4" t="s">
        <v>78</v>
      </c>
      <c r="AD2" s="4"/>
      <c r="AE2" s="4"/>
      <c r="AF2" s="4" t="s">
        <v>79</v>
      </c>
      <c r="AG2" s="4" t="s">
        <v>73</v>
      </c>
      <c r="AH2" s="4" t="s">
        <v>79</v>
      </c>
      <c r="AI2" s="4" t="s">
        <v>73</v>
      </c>
      <c r="AJ2" s="4" t="s">
        <v>79</v>
      </c>
      <c r="AK2" s="4" t="s">
        <v>73</v>
      </c>
      <c r="AL2" s="4" t="s">
        <v>79</v>
      </c>
      <c r="AM2" s="4" t="s">
        <v>73</v>
      </c>
      <c r="AO2" s="8">
        <v>18</v>
      </c>
      <c r="AP2" s="8" t="s">
        <v>80</v>
      </c>
    </row>
    <row r="3" spans="2:42" ht="16.5" x14ac:dyDescent="0.3">
      <c r="B3" s="1">
        <v>10101001</v>
      </c>
      <c r="C3" s="1"/>
      <c r="D3" s="1"/>
      <c r="E3" s="1"/>
      <c r="F3" s="2">
        <f t="shared" ref="F3:F10" si="0">IF(C3=0,B3,IF(D3=0,B3&amp;","&amp;C3,IF(E3=0,B3&amp;","&amp;C3&amp;","&amp;D3,B3&amp;","&amp;C3&amp;","&amp;D3&amp;","&amp;E3)))</f>
        <v>10101001</v>
      </c>
      <c r="H3" t="str">
        <f>I3&amp;","&amp;J3&amp;";"&amp;K3&amp;","&amp;L3&amp;";"&amp;M3&amp;","&amp;N3&amp;";"&amp;O3&amp;","&amp;P3</f>
        <v>1,5400;2,180;3,90;4,90</v>
      </c>
      <c r="I3">
        <v>1</v>
      </c>
      <c r="J3">
        <f>L3*30</f>
        <v>5400</v>
      </c>
      <c r="K3">
        <v>2</v>
      </c>
      <c r="L3">
        <v>180</v>
      </c>
      <c r="M3">
        <v>3</v>
      </c>
      <c r="N3">
        <f>L3/2</f>
        <v>90</v>
      </c>
      <c r="O3">
        <v>4</v>
      </c>
      <c r="P3">
        <f>N3</f>
        <v>90</v>
      </c>
      <c r="Q3">
        <f>J3*0.5+L3*10+N3*10+P3*10</f>
        <v>6300</v>
      </c>
      <c r="U3">
        <v>1</v>
      </c>
      <c r="V3">
        <v>1</v>
      </c>
      <c r="W3">
        <v>1</v>
      </c>
      <c r="X3">
        <v>1</v>
      </c>
      <c r="Y3">
        <v>1</v>
      </c>
      <c r="AB3" s="4">
        <f t="shared" ref="AB3:AB12" si="1">IF(AE3=1,1,2)*IF(AH3&gt;0,7*AG3,IF(OR(AF3=20,AF3=21),1*AG3,IF(AF3=19,2*AG3,3*AG3)))</f>
        <v>20</v>
      </c>
      <c r="AC3" s="4" t="str">
        <f>IF(AE3=0,"",AE3&amp;"|"&amp;IF(AH3=0,AF3&amp;","&amp;AG3,IF(AJ3=0,AF3&amp;","&amp;AG3&amp;";"&amp;AH3&amp;","&amp;AI3,IF(AL3=0,AF3&amp;","&amp;AG3&amp;";"&amp;AH3&amp;","&amp;AI3&amp;";"&amp;AJ3&amp;","&amp;AK3,AF3&amp;","&amp;AG3&amp;";"&amp;AH3&amp;","&amp;AI3&amp;";"&amp;AJ3&amp;","&amp;AK3&amp;";"&amp;AL3&amp;","&amp;AM3))))</f>
        <v>1|20,20</v>
      </c>
      <c r="AD3" s="5" t="str">
        <f>IF(AE3=0,"",IF(AE3=1,"当前神兽","全部神兽")&amp;IF(AH3=0,VLOOKUP(AF3,$AO$2:$AP$5,2,0),"所有属性")&amp;"增加"&amp;AG3&amp;"%")</f>
        <v>当前神兽防御加成增加20%</v>
      </c>
      <c r="AE3" s="4">
        <v>1</v>
      </c>
      <c r="AF3" s="4">
        <v>20</v>
      </c>
      <c r="AG3" s="4">
        <v>20</v>
      </c>
      <c r="AH3" s="4"/>
      <c r="AI3" s="4"/>
      <c r="AJ3" s="4"/>
      <c r="AK3" s="4"/>
      <c r="AL3" s="4"/>
      <c r="AM3" s="4"/>
      <c r="AO3" s="8">
        <v>19</v>
      </c>
      <c r="AP3" s="8" t="s">
        <v>81</v>
      </c>
    </row>
    <row r="4" spans="2:42" ht="16.5" x14ac:dyDescent="0.3">
      <c r="B4" s="1">
        <v>10102001</v>
      </c>
      <c r="C4" s="1"/>
      <c r="D4" s="1"/>
      <c r="E4" s="1"/>
      <c r="F4" s="2">
        <f t="shared" si="0"/>
        <v>10102001</v>
      </c>
      <c r="H4" t="str">
        <f t="shared" ref="H4:H22" si="2">I4&amp;","&amp;J4&amp;";"&amp;K4&amp;","&amp;L4&amp;";"&amp;M4&amp;","&amp;N4&amp;";"&amp;O4&amp;","&amp;P4</f>
        <v>1,8400;2,280;3,140;4,140</v>
      </c>
      <c r="I4">
        <v>1</v>
      </c>
      <c r="J4">
        <f t="shared" ref="J4:J22" si="3">L4*30</f>
        <v>8400</v>
      </c>
      <c r="K4">
        <v>2</v>
      </c>
      <c r="L4">
        <v>280</v>
      </c>
      <c r="M4">
        <v>3</v>
      </c>
      <c r="N4">
        <f t="shared" ref="N4:N22" si="4">L4/2</f>
        <v>140</v>
      </c>
      <c r="O4">
        <v>4</v>
      </c>
      <c r="P4">
        <f t="shared" ref="P4:P22" si="5">N4</f>
        <v>140</v>
      </c>
      <c r="Q4">
        <f t="shared" ref="Q4:Q22" si="6">J4*0.5+L4*10+N4*10+P4*10</f>
        <v>9800</v>
      </c>
      <c r="U4">
        <v>2</v>
      </c>
      <c r="V4">
        <v>2</v>
      </c>
      <c r="W4">
        <v>1</v>
      </c>
      <c r="X4">
        <v>1</v>
      </c>
      <c r="Y4">
        <v>1</v>
      </c>
      <c r="AB4" s="4">
        <v>20</v>
      </c>
      <c r="AC4" s="4" t="str">
        <f t="shared" ref="AC4:AC12" si="7">IF(AE4=0,"",AE4&amp;"|"&amp;IF(AH4=0,AF4&amp;","&amp;AG4,IF(AJ4=0,AF4&amp;","&amp;AG4&amp;";"&amp;AH4&amp;","&amp;AI4,IF(AL4=0,AF4&amp;","&amp;AG4&amp;";"&amp;AH4&amp;","&amp;AI4&amp;";"&amp;AJ4&amp;","&amp;AK4,AF4&amp;","&amp;AG4&amp;";"&amp;AH4&amp;","&amp;AI4&amp;";"&amp;AJ4&amp;","&amp;AK4&amp;";"&amp;AL4&amp;","&amp;AM4))))</f>
        <v>1|21,25</v>
      </c>
      <c r="AD4" s="5" t="str">
        <f t="shared" ref="AD4:AD12" si="8">IF(AE4=0,"",IF(AE4=1,"当前神兽","全部神兽")&amp;IF(AH4=0,VLOOKUP(AF4,$AO$2:$AP$5,2,0),"所有属性")&amp;"增加"&amp;AG4&amp;"%")</f>
        <v>当前神兽破甲加成增加25%</v>
      </c>
      <c r="AE4" s="4">
        <v>1</v>
      </c>
      <c r="AF4" s="4">
        <v>21</v>
      </c>
      <c r="AG4" s="4">
        <v>25</v>
      </c>
      <c r="AH4" s="4"/>
      <c r="AI4" s="4"/>
      <c r="AJ4" s="4"/>
      <c r="AK4" s="4"/>
      <c r="AL4" s="4"/>
      <c r="AM4" s="4"/>
      <c r="AO4" s="8">
        <v>20</v>
      </c>
      <c r="AP4" s="8" t="s">
        <v>82</v>
      </c>
    </row>
    <row r="5" spans="2:42" ht="16.5" x14ac:dyDescent="0.3">
      <c r="B5" s="1">
        <v>10103001</v>
      </c>
      <c r="C5" s="1"/>
      <c r="D5" s="1"/>
      <c r="E5" s="1"/>
      <c r="F5" s="2">
        <f t="shared" si="0"/>
        <v>10103001</v>
      </c>
      <c r="H5" t="str">
        <f t="shared" si="2"/>
        <v>1,11460;2,382;3,191;4,191</v>
      </c>
      <c r="I5">
        <v>1</v>
      </c>
      <c r="J5">
        <f t="shared" si="3"/>
        <v>11460</v>
      </c>
      <c r="K5">
        <v>2</v>
      </c>
      <c r="L5">
        <v>382</v>
      </c>
      <c r="M5">
        <v>3</v>
      </c>
      <c r="N5">
        <f t="shared" si="4"/>
        <v>191</v>
      </c>
      <c r="O5">
        <v>4</v>
      </c>
      <c r="P5">
        <f t="shared" si="5"/>
        <v>191</v>
      </c>
      <c r="Q5">
        <f t="shared" si="6"/>
        <v>13370</v>
      </c>
      <c r="U5">
        <v>2</v>
      </c>
      <c r="V5">
        <v>2</v>
      </c>
      <c r="W5">
        <v>2</v>
      </c>
      <c r="X5">
        <v>2</v>
      </c>
      <c r="Y5">
        <v>2</v>
      </c>
      <c r="AB5" s="6">
        <f t="shared" si="1"/>
        <v>40</v>
      </c>
      <c r="AC5" s="6" t="str">
        <f t="shared" si="7"/>
        <v>1|19,20</v>
      </c>
      <c r="AD5" s="6" t="str">
        <f t="shared" si="8"/>
        <v>当前神兽攻击加成增加20%</v>
      </c>
      <c r="AE5" s="6">
        <v>1</v>
      </c>
      <c r="AF5" s="6">
        <v>19</v>
      </c>
      <c r="AG5" s="6">
        <v>20</v>
      </c>
      <c r="AH5" s="4"/>
      <c r="AI5" s="4"/>
      <c r="AJ5" s="4"/>
      <c r="AK5" s="4"/>
      <c r="AL5" s="4"/>
      <c r="AM5" s="4"/>
      <c r="AO5" s="8">
        <v>21</v>
      </c>
      <c r="AP5" s="8" t="s">
        <v>83</v>
      </c>
    </row>
    <row r="6" spans="2:42" ht="15.75" x14ac:dyDescent="0.3">
      <c r="B6" s="1">
        <v>10101001</v>
      </c>
      <c r="C6" s="1">
        <v>10203001</v>
      </c>
      <c r="D6" s="1"/>
      <c r="E6" s="1"/>
      <c r="F6" t="str">
        <f t="shared" si="0"/>
        <v>10101001,10203001</v>
      </c>
      <c r="H6" t="str">
        <f t="shared" si="2"/>
        <v>1,14640;2,488;3,244;4,244</v>
      </c>
      <c r="I6">
        <v>1</v>
      </c>
      <c r="J6">
        <f t="shared" si="3"/>
        <v>14640</v>
      </c>
      <c r="K6">
        <v>2</v>
      </c>
      <c r="L6">
        <v>488</v>
      </c>
      <c r="M6">
        <v>3</v>
      </c>
      <c r="N6">
        <f t="shared" si="4"/>
        <v>244</v>
      </c>
      <c r="O6">
        <v>4</v>
      </c>
      <c r="P6">
        <f t="shared" si="5"/>
        <v>244</v>
      </c>
      <c r="Q6">
        <f t="shared" si="6"/>
        <v>17080</v>
      </c>
      <c r="U6">
        <v>3</v>
      </c>
      <c r="V6">
        <v>2</v>
      </c>
      <c r="W6">
        <v>2</v>
      </c>
      <c r="X6">
        <v>2</v>
      </c>
      <c r="Y6">
        <v>2</v>
      </c>
      <c r="AB6" s="6">
        <f t="shared" si="1"/>
        <v>39</v>
      </c>
      <c r="AC6" s="6" t="str">
        <f t="shared" si="7"/>
        <v>1|18,13</v>
      </c>
      <c r="AD6" s="6" t="str">
        <f t="shared" si="8"/>
        <v>当前神兽生命加成增加13%</v>
      </c>
      <c r="AE6" s="6">
        <v>1</v>
      </c>
      <c r="AF6" s="6">
        <v>18</v>
      </c>
      <c r="AG6" s="6">
        <v>13</v>
      </c>
      <c r="AH6" s="4"/>
      <c r="AI6" s="4"/>
      <c r="AJ6" s="4"/>
      <c r="AK6" s="4"/>
      <c r="AL6" s="4"/>
      <c r="AM6" s="4"/>
    </row>
    <row r="7" spans="2:42" ht="15.75" x14ac:dyDescent="0.3">
      <c r="B7" s="1">
        <v>10104001</v>
      </c>
      <c r="C7" s="1">
        <v>10201001</v>
      </c>
      <c r="D7" s="1"/>
      <c r="E7" s="1"/>
      <c r="F7" t="str">
        <f t="shared" si="0"/>
        <v>10104001,10201001</v>
      </c>
      <c r="H7" t="str">
        <f t="shared" si="2"/>
        <v>1,18000;2,600;3,300;4,300</v>
      </c>
      <c r="I7">
        <v>1</v>
      </c>
      <c r="J7">
        <f t="shared" si="3"/>
        <v>18000</v>
      </c>
      <c r="K7">
        <v>2</v>
      </c>
      <c r="L7">
        <v>600</v>
      </c>
      <c r="M7">
        <v>3</v>
      </c>
      <c r="N7">
        <f t="shared" si="4"/>
        <v>300</v>
      </c>
      <c r="O7">
        <v>4</v>
      </c>
      <c r="P7">
        <f t="shared" si="5"/>
        <v>300</v>
      </c>
      <c r="Q7">
        <f t="shared" si="6"/>
        <v>21000</v>
      </c>
      <c r="U7">
        <v>3</v>
      </c>
      <c r="V7">
        <v>3</v>
      </c>
      <c r="W7">
        <v>2</v>
      </c>
      <c r="X7">
        <v>2</v>
      </c>
      <c r="Y7">
        <v>2</v>
      </c>
      <c r="AB7" s="6">
        <f t="shared" si="1"/>
        <v>40</v>
      </c>
      <c r="AC7" s="6" t="str">
        <f t="shared" si="7"/>
        <v>1|20,40</v>
      </c>
      <c r="AD7" s="6" t="str">
        <f t="shared" si="8"/>
        <v>当前神兽防御加成增加40%</v>
      </c>
      <c r="AE7" s="6">
        <v>1</v>
      </c>
      <c r="AF7" s="6">
        <v>20</v>
      </c>
      <c r="AG7" s="6">
        <v>40</v>
      </c>
      <c r="AH7" s="4"/>
      <c r="AI7" s="4"/>
      <c r="AJ7" s="4"/>
      <c r="AK7" s="4"/>
      <c r="AL7" s="4"/>
      <c r="AM7" s="4"/>
    </row>
    <row r="8" spans="2:42" ht="15.75" x14ac:dyDescent="0.3">
      <c r="B8" s="1">
        <v>10102001</v>
      </c>
      <c r="C8" s="1">
        <v>10202001</v>
      </c>
      <c r="D8" s="1"/>
      <c r="E8" s="1"/>
      <c r="F8" t="str">
        <f t="shared" si="0"/>
        <v>10102001,10202001</v>
      </c>
      <c r="H8" t="str">
        <f t="shared" si="2"/>
        <v>1,21600;2,720;3,360;4,360</v>
      </c>
      <c r="I8">
        <v>1</v>
      </c>
      <c r="J8">
        <f t="shared" si="3"/>
        <v>21600</v>
      </c>
      <c r="K8">
        <v>2</v>
      </c>
      <c r="L8">
        <v>720</v>
      </c>
      <c r="M8">
        <v>3</v>
      </c>
      <c r="N8">
        <f t="shared" si="4"/>
        <v>360</v>
      </c>
      <c r="O8">
        <v>4</v>
      </c>
      <c r="P8">
        <f t="shared" si="5"/>
        <v>360</v>
      </c>
      <c r="Q8">
        <f t="shared" si="6"/>
        <v>25200</v>
      </c>
      <c r="U8">
        <v>3</v>
      </c>
      <c r="V8">
        <v>3</v>
      </c>
      <c r="W8">
        <v>3</v>
      </c>
      <c r="X8">
        <v>3</v>
      </c>
      <c r="Y8">
        <v>3</v>
      </c>
      <c r="AB8" s="7">
        <f t="shared" si="1"/>
        <v>20</v>
      </c>
      <c r="AC8" s="7" t="str">
        <f t="shared" si="7"/>
        <v>1|21,20</v>
      </c>
      <c r="AD8" s="7" t="str">
        <f t="shared" si="8"/>
        <v>当前神兽破甲加成增加20%</v>
      </c>
      <c r="AE8" s="7">
        <v>1</v>
      </c>
      <c r="AF8" s="7">
        <v>21</v>
      </c>
      <c r="AG8" s="7">
        <v>20</v>
      </c>
      <c r="AH8" s="7"/>
      <c r="AI8" s="7"/>
      <c r="AJ8" s="7"/>
      <c r="AK8" s="7"/>
      <c r="AL8" s="7"/>
      <c r="AM8" s="7"/>
    </row>
    <row r="9" spans="2:42" ht="15.75" x14ac:dyDescent="0.3">
      <c r="B9" s="1">
        <v>10103001</v>
      </c>
      <c r="C9" s="1">
        <v>10204001</v>
      </c>
      <c r="D9" s="1"/>
      <c r="E9" s="1"/>
      <c r="F9" t="str">
        <f t="shared" si="0"/>
        <v>10103001,10204001</v>
      </c>
      <c r="H9" t="str">
        <f t="shared" si="2"/>
        <v>1,25500;2,850;3,425;4,425</v>
      </c>
      <c r="I9">
        <v>1</v>
      </c>
      <c r="J9">
        <f t="shared" si="3"/>
        <v>25500</v>
      </c>
      <c r="K9">
        <v>2</v>
      </c>
      <c r="L9">
        <v>850</v>
      </c>
      <c r="M9">
        <v>3</v>
      </c>
      <c r="N9">
        <f t="shared" si="4"/>
        <v>425</v>
      </c>
      <c r="O9">
        <v>4</v>
      </c>
      <c r="P9">
        <f t="shared" si="5"/>
        <v>425</v>
      </c>
      <c r="Q9">
        <f t="shared" si="6"/>
        <v>29750</v>
      </c>
      <c r="U9">
        <v>3</v>
      </c>
      <c r="V9">
        <v>3</v>
      </c>
      <c r="W9">
        <v>3</v>
      </c>
      <c r="X9">
        <v>3</v>
      </c>
      <c r="Y9">
        <v>3</v>
      </c>
      <c r="AB9" s="7">
        <f t="shared" si="1"/>
        <v>20</v>
      </c>
      <c r="AC9" s="7" t="str">
        <f t="shared" si="7"/>
        <v>1|20,20</v>
      </c>
      <c r="AD9" s="7" t="str">
        <f t="shared" si="8"/>
        <v>当前神兽防御加成增加20%</v>
      </c>
      <c r="AE9" s="7">
        <v>1</v>
      </c>
      <c r="AF9" s="7">
        <v>20</v>
      </c>
      <c r="AG9" s="7">
        <v>20</v>
      </c>
      <c r="AH9" s="7"/>
      <c r="AI9" s="7"/>
      <c r="AJ9" s="7"/>
      <c r="AK9" s="7"/>
      <c r="AL9" s="7"/>
      <c r="AM9" s="7"/>
    </row>
    <row r="10" spans="2:42" ht="15.75" x14ac:dyDescent="0.3">
      <c r="B10" s="1">
        <v>10204001</v>
      </c>
      <c r="C10" s="1">
        <v>10301001</v>
      </c>
      <c r="D10" s="1"/>
      <c r="E10" s="1"/>
      <c r="F10" t="str">
        <f t="shared" si="0"/>
        <v>10204001,10301001</v>
      </c>
      <c r="H10" t="str">
        <f t="shared" si="2"/>
        <v>1,29760;2,992;3,496;4,496</v>
      </c>
      <c r="I10">
        <v>1</v>
      </c>
      <c r="J10">
        <f t="shared" si="3"/>
        <v>29760</v>
      </c>
      <c r="K10">
        <v>2</v>
      </c>
      <c r="L10">
        <v>992</v>
      </c>
      <c r="M10">
        <v>3</v>
      </c>
      <c r="N10">
        <f t="shared" si="4"/>
        <v>496</v>
      </c>
      <c r="O10">
        <v>4</v>
      </c>
      <c r="P10">
        <f t="shared" si="5"/>
        <v>496</v>
      </c>
      <c r="Q10">
        <f t="shared" si="6"/>
        <v>34720</v>
      </c>
      <c r="U10">
        <v>4</v>
      </c>
      <c r="V10">
        <v>3</v>
      </c>
      <c r="W10">
        <v>3</v>
      </c>
      <c r="X10">
        <v>3</v>
      </c>
      <c r="Y10">
        <v>3</v>
      </c>
      <c r="AB10" s="7">
        <f t="shared" si="1"/>
        <v>20</v>
      </c>
      <c r="AC10" s="7" t="str">
        <f t="shared" si="7"/>
        <v>1|21,20</v>
      </c>
      <c r="AD10" s="7" t="str">
        <f t="shared" si="8"/>
        <v>当前神兽破甲加成增加20%</v>
      </c>
      <c r="AE10" s="7">
        <v>1</v>
      </c>
      <c r="AF10" s="7">
        <v>21</v>
      </c>
      <c r="AG10" s="7">
        <v>20</v>
      </c>
      <c r="AH10" s="7"/>
      <c r="AI10" s="7"/>
      <c r="AJ10" s="7"/>
      <c r="AK10" s="7"/>
      <c r="AL10" s="7"/>
      <c r="AM10" s="7"/>
    </row>
    <row r="11" spans="2:42" ht="15.75" x14ac:dyDescent="0.3">
      <c r="B11" s="1">
        <v>10204001</v>
      </c>
      <c r="C11" s="1">
        <v>10302001</v>
      </c>
      <c r="D11" s="1"/>
      <c r="E11" s="1"/>
      <c r="F11" t="str">
        <f t="shared" ref="F11:F22" si="9">IF(C11=0,B11,IF(D11=0,B11&amp;","&amp;C11,IF(E11=0,B11&amp;","&amp;C11&amp;","&amp;D11,B11&amp;","&amp;C11&amp;","&amp;D11&amp;","&amp;E11)))</f>
        <v>10204001,10302001</v>
      </c>
      <c r="H11" t="str">
        <f t="shared" si="2"/>
        <v>1,34440;2,1148;3,574;4,574</v>
      </c>
      <c r="I11">
        <v>1</v>
      </c>
      <c r="J11">
        <f t="shared" si="3"/>
        <v>34440</v>
      </c>
      <c r="K11">
        <v>2</v>
      </c>
      <c r="L11">
        <v>1148</v>
      </c>
      <c r="M11">
        <v>3</v>
      </c>
      <c r="N11">
        <f t="shared" si="4"/>
        <v>574</v>
      </c>
      <c r="O11">
        <v>4</v>
      </c>
      <c r="P11">
        <f t="shared" si="5"/>
        <v>574</v>
      </c>
      <c r="Q11">
        <f t="shared" si="6"/>
        <v>40180</v>
      </c>
      <c r="U11">
        <v>4</v>
      </c>
      <c r="V11">
        <v>4</v>
      </c>
      <c r="W11">
        <v>4</v>
      </c>
      <c r="X11">
        <v>3</v>
      </c>
      <c r="Y11">
        <v>3</v>
      </c>
      <c r="AB11" s="6">
        <f t="shared" si="1"/>
        <v>28</v>
      </c>
      <c r="AC11" s="6" t="str">
        <f t="shared" si="7"/>
        <v>1|18,4;19,4;20,4;21,4</v>
      </c>
      <c r="AD11" s="6" t="str">
        <f t="shared" si="8"/>
        <v>当前神兽所有属性增加4%</v>
      </c>
      <c r="AE11" s="6">
        <v>1</v>
      </c>
      <c r="AF11" s="6">
        <v>18</v>
      </c>
      <c r="AG11" s="6">
        <v>4</v>
      </c>
      <c r="AH11" s="6">
        <v>19</v>
      </c>
      <c r="AI11" s="6">
        <f>AG11</f>
        <v>4</v>
      </c>
      <c r="AJ11" s="6">
        <v>20</v>
      </c>
      <c r="AK11" s="6">
        <f>AG11</f>
        <v>4</v>
      </c>
      <c r="AL11" s="6">
        <v>21</v>
      </c>
      <c r="AM11" s="6">
        <f>AG11</f>
        <v>4</v>
      </c>
    </row>
    <row r="12" spans="2:42" ht="15.75" x14ac:dyDescent="0.3">
      <c r="B12" s="1">
        <v>10204001</v>
      </c>
      <c r="C12" s="1">
        <v>10303001</v>
      </c>
      <c r="D12" s="1"/>
      <c r="E12" s="1"/>
      <c r="F12" t="str">
        <f t="shared" si="9"/>
        <v>10204001,10303001</v>
      </c>
      <c r="H12" t="str">
        <f t="shared" si="2"/>
        <v>1,39600;2,1320;3,660;4,660</v>
      </c>
      <c r="I12">
        <v>1</v>
      </c>
      <c r="J12" s="3">
        <f t="shared" si="3"/>
        <v>39600</v>
      </c>
      <c r="K12" s="3">
        <v>2</v>
      </c>
      <c r="L12" s="3">
        <v>1320</v>
      </c>
      <c r="M12" s="3">
        <v>3</v>
      </c>
      <c r="N12" s="3">
        <f t="shared" si="4"/>
        <v>660</v>
      </c>
      <c r="O12" s="3">
        <v>4</v>
      </c>
      <c r="P12" s="3">
        <f t="shared" si="5"/>
        <v>660</v>
      </c>
      <c r="Q12" s="3">
        <f t="shared" si="6"/>
        <v>46200</v>
      </c>
      <c r="U12">
        <v>4</v>
      </c>
      <c r="V12">
        <v>4</v>
      </c>
      <c r="W12">
        <v>4</v>
      </c>
      <c r="X12">
        <v>4</v>
      </c>
      <c r="Y12">
        <v>4</v>
      </c>
      <c r="AB12" s="6">
        <f t="shared" si="1"/>
        <v>28</v>
      </c>
      <c r="AC12" s="6" t="str">
        <f t="shared" si="7"/>
        <v>2|18,2;19,2;20,2;21,2</v>
      </c>
      <c r="AD12" s="6" t="str">
        <f t="shared" si="8"/>
        <v>全部神兽所有属性增加2%</v>
      </c>
      <c r="AE12" s="6">
        <v>2</v>
      </c>
      <c r="AF12" s="6">
        <v>18</v>
      </c>
      <c r="AG12" s="6">
        <v>2</v>
      </c>
      <c r="AH12" s="6">
        <v>19</v>
      </c>
      <c r="AI12" s="6">
        <f>AG12</f>
        <v>2</v>
      </c>
      <c r="AJ12" s="6">
        <v>20</v>
      </c>
      <c r="AK12" s="6">
        <f>AG12</f>
        <v>2</v>
      </c>
      <c r="AL12" s="6">
        <v>21</v>
      </c>
      <c r="AM12" s="6">
        <f>AG12</f>
        <v>2</v>
      </c>
    </row>
    <row r="13" spans="2:42" ht="15.75" x14ac:dyDescent="0.3">
      <c r="B13" s="1">
        <v>1201011</v>
      </c>
      <c r="C13" s="1">
        <v>1202011</v>
      </c>
      <c r="D13" s="1">
        <v>1203011</v>
      </c>
      <c r="E13" s="1">
        <v>1204011</v>
      </c>
      <c r="F13" t="str">
        <f t="shared" si="9"/>
        <v>1201011,1202011,1203011,1204011</v>
      </c>
      <c r="H13" t="str">
        <f t="shared" si="2"/>
        <v>1,45300;2,1510;3,755;4,755</v>
      </c>
      <c r="I13">
        <v>1</v>
      </c>
      <c r="J13">
        <f t="shared" si="3"/>
        <v>45300</v>
      </c>
      <c r="K13">
        <v>2</v>
      </c>
      <c r="L13">
        <v>1510</v>
      </c>
      <c r="M13">
        <v>3</v>
      </c>
      <c r="N13">
        <f t="shared" si="4"/>
        <v>755</v>
      </c>
      <c r="O13">
        <v>4</v>
      </c>
      <c r="P13">
        <f t="shared" si="5"/>
        <v>755</v>
      </c>
      <c r="Q13">
        <f t="shared" si="6"/>
        <v>52850</v>
      </c>
      <c r="U13">
        <v>4</v>
      </c>
      <c r="V13">
        <v>4</v>
      </c>
      <c r="W13">
        <v>4</v>
      </c>
      <c r="X13">
        <v>4</v>
      </c>
      <c r="Y13">
        <v>4</v>
      </c>
    </row>
    <row r="14" spans="2:42" ht="15.75" x14ac:dyDescent="0.3">
      <c r="B14" s="1">
        <v>1201012</v>
      </c>
      <c r="C14" s="1">
        <v>1202012</v>
      </c>
      <c r="D14" s="1">
        <v>1203012</v>
      </c>
      <c r="E14" s="1">
        <v>1204012</v>
      </c>
      <c r="F14" t="str">
        <f t="shared" si="9"/>
        <v>1201012,1202012,1203012,1204012</v>
      </c>
      <c r="H14" t="str">
        <f t="shared" si="2"/>
        <v>1,51600;2,1720;3,860;4,860</v>
      </c>
      <c r="I14">
        <v>1</v>
      </c>
      <c r="J14">
        <f t="shared" si="3"/>
        <v>51600</v>
      </c>
      <c r="K14">
        <v>2</v>
      </c>
      <c r="L14">
        <v>1720</v>
      </c>
      <c r="M14">
        <v>3</v>
      </c>
      <c r="N14">
        <f t="shared" si="4"/>
        <v>860</v>
      </c>
      <c r="O14">
        <v>4</v>
      </c>
      <c r="P14">
        <f t="shared" si="5"/>
        <v>860</v>
      </c>
      <c r="Q14">
        <f t="shared" si="6"/>
        <v>60200</v>
      </c>
      <c r="U14">
        <v>5</v>
      </c>
      <c r="V14">
        <v>4</v>
      </c>
      <c r="W14">
        <v>4</v>
      </c>
      <c r="X14">
        <v>4</v>
      </c>
      <c r="Y14">
        <v>4</v>
      </c>
    </row>
    <row r="15" spans="2:42" ht="15.75" x14ac:dyDescent="0.3">
      <c r="B15" s="1">
        <v>1201013</v>
      </c>
      <c r="C15" s="1">
        <v>1202013</v>
      </c>
      <c r="D15" s="1">
        <v>1203013</v>
      </c>
      <c r="E15" s="1">
        <v>1204013</v>
      </c>
      <c r="F15" t="str">
        <f t="shared" si="9"/>
        <v>1201013,1202013,1203013,1204013</v>
      </c>
      <c r="H15" t="str">
        <f t="shared" si="2"/>
        <v>1,58560;2,1952;3,976;4,976</v>
      </c>
      <c r="I15">
        <v>1</v>
      </c>
      <c r="J15">
        <f t="shared" si="3"/>
        <v>58560</v>
      </c>
      <c r="K15">
        <v>2</v>
      </c>
      <c r="L15">
        <v>1952</v>
      </c>
      <c r="M15">
        <v>3</v>
      </c>
      <c r="N15">
        <f t="shared" si="4"/>
        <v>976</v>
      </c>
      <c r="O15">
        <v>4</v>
      </c>
      <c r="P15">
        <f t="shared" si="5"/>
        <v>976</v>
      </c>
      <c r="Q15">
        <f t="shared" si="6"/>
        <v>68320</v>
      </c>
      <c r="U15">
        <v>5</v>
      </c>
      <c r="V15">
        <v>5</v>
      </c>
      <c r="W15">
        <v>5</v>
      </c>
      <c r="X15">
        <v>4</v>
      </c>
      <c r="Y15">
        <v>4</v>
      </c>
    </row>
    <row r="16" spans="2:42" ht="15.75" x14ac:dyDescent="0.3">
      <c r="B16" s="1">
        <v>1201014</v>
      </c>
      <c r="C16" s="1">
        <v>1202014</v>
      </c>
      <c r="D16" s="1">
        <v>1203014</v>
      </c>
      <c r="E16" s="1">
        <v>1204014</v>
      </c>
      <c r="F16" t="str">
        <f t="shared" si="9"/>
        <v>1201014,1202014,1203014,1204014</v>
      </c>
      <c r="H16" t="str">
        <f t="shared" si="2"/>
        <v>1,66240;2,2208;3,1104;4,1104</v>
      </c>
      <c r="I16">
        <v>1</v>
      </c>
      <c r="J16">
        <f t="shared" si="3"/>
        <v>66240</v>
      </c>
      <c r="K16">
        <v>2</v>
      </c>
      <c r="L16">
        <v>2208</v>
      </c>
      <c r="M16">
        <v>3</v>
      </c>
      <c r="N16">
        <f t="shared" si="4"/>
        <v>1104</v>
      </c>
      <c r="O16">
        <v>4</v>
      </c>
      <c r="P16">
        <f t="shared" si="5"/>
        <v>1104</v>
      </c>
      <c r="Q16">
        <f t="shared" si="6"/>
        <v>77280</v>
      </c>
      <c r="U16">
        <v>5</v>
      </c>
      <c r="V16">
        <v>5</v>
      </c>
      <c r="W16">
        <v>5</v>
      </c>
      <c r="X16">
        <v>5</v>
      </c>
      <c r="Y16">
        <v>5</v>
      </c>
    </row>
    <row r="17" spans="2:39" ht="15.75" x14ac:dyDescent="0.3">
      <c r="B17" s="1">
        <v>1201015</v>
      </c>
      <c r="C17" s="1">
        <v>1202015</v>
      </c>
      <c r="D17" s="1">
        <v>1203015</v>
      </c>
      <c r="E17" s="1">
        <v>1204015</v>
      </c>
      <c r="F17" t="str">
        <f t="shared" si="9"/>
        <v>1201015,1202015,1203015,1204015</v>
      </c>
      <c r="H17" t="str">
        <f t="shared" si="2"/>
        <v>1,74700;2,2490;3,1245;4,1245</v>
      </c>
      <c r="I17">
        <v>1</v>
      </c>
      <c r="J17">
        <f t="shared" si="3"/>
        <v>74700</v>
      </c>
      <c r="K17">
        <v>2</v>
      </c>
      <c r="L17">
        <v>2490</v>
      </c>
      <c r="M17">
        <v>3</v>
      </c>
      <c r="N17">
        <f t="shared" si="4"/>
        <v>1245</v>
      </c>
      <c r="O17">
        <v>4</v>
      </c>
      <c r="P17">
        <f t="shared" si="5"/>
        <v>1245</v>
      </c>
      <c r="Q17">
        <f t="shared" si="6"/>
        <v>87150</v>
      </c>
      <c r="U17">
        <v>5</v>
      </c>
      <c r="V17">
        <v>5</v>
      </c>
      <c r="W17">
        <v>5</v>
      </c>
      <c r="X17">
        <v>5</v>
      </c>
      <c r="Y17">
        <v>5</v>
      </c>
    </row>
    <row r="18" spans="2:39" ht="15.75" x14ac:dyDescent="0.3">
      <c r="B18" s="1">
        <v>1201016</v>
      </c>
      <c r="C18" s="1">
        <v>1202016</v>
      </c>
      <c r="D18" s="1">
        <v>1203016</v>
      </c>
      <c r="E18" s="1">
        <v>1204016</v>
      </c>
      <c r="F18" t="str">
        <f t="shared" si="9"/>
        <v>1201016,1202016,1203016,1204016</v>
      </c>
      <c r="H18" t="str">
        <f t="shared" si="2"/>
        <v>1,84000;2,2800;3,1400;4,1400</v>
      </c>
      <c r="I18">
        <v>1</v>
      </c>
      <c r="J18">
        <f t="shared" si="3"/>
        <v>84000</v>
      </c>
      <c r="K18">
        <v>2</v>
      </c>
      <c r="L18">
        <v>2800</v>
      </c>
      <c r="M18">
        <v>3</v>
      </c>
      <c r="N18">
        <f t="shared" si="4"/>
        <v>1400</v>
      </c>
      <c r="O18">
        <v>4</v>
      </c>
      <c r="P18">
        <f t="shared" si="5"/>
        <v>1400</v>
      </c>
      <c r="Q18">
        <f t="shared" si="6"/>
        <v>98000</v>
      </c>
      <c r="U18">
        <v>6</v>
      </c>
      <c r="V18">
        <v>5</v>
      </c>
      <c r="W18">
        <v>5</v>
      </c>
      <c r="X18">
        <v>5</v>
      </c>
      <c r="Y18">
        <v>5</v>
      </c>
      <c r="AB18" s="4"/>
      <c r="AC18" s="4" t="s">
        <v>78</v>
      </c>
      <c r="AD18" s="4"/>
      <c r="AE18" s="4"/>
      <c r="AF18" s="4" t="s">
        <v>79</v>
      </c>
      <c r="AG18" s="4" t="s">
        <v>73</v>
      </c>
      <c r="AH18" s="4" t="s">
        <v>79</v>
      </c>
      <c r="AI18" s="4" t="s">
        <v>73</v>
      </c>
      <c r="AJ18" s="4" t="s">
        <v>79</v>
      </c>
      <c r="AK18" s="4" t="s">
        <v>73</v>
      </c>
      <c r="AL18" s="4" t="s">
        <v>79</v>
      </c>
      <c r="AM18" s="4" t="s">
        <v>73</v>
      </c>
    </row>
    <row r="19" spans="2:39" ht="15.75" x14ac:dyDescent="0.3">
      <c r="B19" s="1">
        <v>1201017</v>
      </c>
      <c r="C19" s="1">
        <v>1202017</v>
      </c>
      <c r="D19" s="1">
        <v>1203017</v>
      </c>
      <c r="E19" s="1">
        <v>1204017</v>
      </c>
      <c r="F19" t="str">
        <f t="shared" si="9"/>
        <v>1201017,1202017,1203017,1204017</v>
      </c>
      <c r="H19" t="str">
        <f t="shared" si="2"/>
        <v>1,94200;2,3140;3,1570;4,1570</v>
      </c>
      <c r="I19">
        <v>1</v>
      </c>
      <c r="J19">
        <f t="shared" si="3"/>
        <v>94200</v>
      </c>
      <c r="K19">
        <v>2</v>
      </c>
      <c r="L19">
        <v>3140</v>
      </c>
      <c r="M19">
        <v>3</v>
      </c>
      <c r="N19">
        <f t="shared" si="4"/>
        <v>1570</v>
      </c>
      <c r="O19">
        <v>4</v>
      </c>
      <c r="P19">
        <f t="shared" si="5"/>
        <v>1570</v>
      </c>
      <c r="Q19">
        <f t="shared" si="6"/>
        <v>109900</v>
      </c>
      <c r="U19">
        <v>6</v>
      </c>
      <c r="V19">
        <v>6</v>
      </c>
      <c r="W19">
        <v>5</v>
      </c>
      <c r="X19">
        <v>5</v>
      </c>
      <c r="Y19">
        <v>5</v>
      </c>
      <c r="AB19" s="4">
        <f>IF(AE19=1,1,2)*IF(AH19&gt;0,7*AG19,IF(OR(AF19=20,AF19=21),1*AG19,IF(AF19=19,2*AG19,3*AG19)))</f>
        <v>0</v>
      </c>
      <c r="AC19" s="4" t="str">
        <f>IF(AE19=0,"",AE19&amp;"|"&amp;IF(AH19=0,AF19&amp;","&amp;AG19,IF(AJ19=0,AF19&amp;","&amp;AG19&amp;";"&amp;AH19&amp;","&amp;AI19,IF(AL19=0,AF19&amp;","&amp;AG19&amp;";"&amp;AH19&amp;","&amp;AI19&amp;";"&amp;AJ19&amp;","&amp;AK19,AF19&amp;","&amp;AG19&amp;";"&amp;AH19&amp;","&amp;AI19&amp;";"&amp;AJ19&amp;","&amp;AK19&amp;";"&amp;AL19&amp;","&amp;AM19))))</f>
        <v/>
      </c>
      <c r="AD19" s="5" t="str">
        <f t="shared" ref="AD19:AD28" si="10">IF(AE19=0,"",IF(AE19=1,"当前神兽","全部神兽")&amp;IF(AH19=0,VLOOKUP(AF19,$AO$2:$AP$5,2,0),"所有属性")&amp;"增加"&amp;AG19&amp;"%")</f>
        <v/>
      </c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5.75" x14ac:dyDescent="0.3">
      <c r="B20" s="1">
        <v>1201018</v>
      </c>
      <c r="C20" s="1">
        <v>1202018</v>
      </c>
      <c r="D20" s="1">
        <v>1203018</v>
      </c>
      <c r="E20" s="1">
        <v>1204018</v>
      </c>
      <c r="F20" t="str">
        <f t="shared" si="9"/>
        <v>1201018,1202018,1203018,1204018</v>
      </c>
      <c r="H20" t="str">
        <f t="shared" si="2"/>
        <v>1,105360;2,3512;3,1756;4,1756</v>
      </c>
      <c r="I20">
        <v>1</v>
      </c>
      <c r="J20">
        <f t="shared" si="3"/>
        <v>105360</v>
      </c>
      <c r="K20">
        <v>2</v>
      </c>
      <c r="L20">
        <v>3512</v>
      </c>
      <c r="M20">
        <v>3</v>
      </c>
      <c r="N20">
        <f t="shared" si="4"/>
        <v>1756</v>
      </c>
      <c r="O20">
        <v>4</v>
      </c>
      <c r="P20">
        <f t="shared" si="5"/>
        <v>1756</v>
      </c>
      <c r="Q20">
        <f t="shared" si="6"/>
        <v>122920</v>
      </c>
      <c r="U20">
        <v>6</v>
      </c>
      <c r="V20">
        <v>6</v>
      </c>
      <c r="W20">
        <v>6</v>
      </c>
      <c r="X20">
        <v>5</v>
      </c>
      <c r="Y20">
        <v>5</v>
      </c>
      <c r="AB20" s="4">
        <f>IF(AE20=1,1,2)*IF(AH20&gt;0,7*AG20,IF(OR(AF20=20,AF20=21),1*AG20,IF(AF20=19,2*AG20,3*AG20)))</f>
        <v>0</v>
      </c>
      <c r="AC20" s="4" t="str">
        <f>IF(AE20=0,"",AE20&amp;"|"&amp;IF(AH20=0,AF20&amp;","&amp;AG20,IF(AJ20=0,AF20&amp;","&amp;AG20&amp;";"&amp;AH20&amp;","&amp;AI20,IF(AL20=0,AF20&amp;","&amp;AG20&amp;";"&amp;AH20&amp;","&amp;AI20&amp;";"&amp;AJ20&amp;","&amp;AK20,AF20&amp;","&amp;AG20&amp;";"&amp;AH20&amp;","&amp;AI20&amp;";"&amp;AJ20&amp;","&amp;AK20&amp;";"&amp;AL20&amp;","&amp;AM20))))</f>
        <v/>
      </c>
      <c r="AD20" s="5" t="str">
        <f t="shared" si="10"/>
        <v/>
      </c>
      <c r="AE20" s="4"/>
      <c r="AF20" s="4"/>
      <c r="AG20" s="4"/>
      <c r="AH20" s="4"/>
      <c r="AI20" s="4"/>
      <c r="AJ20" s="4"/>
      <c r="AK20" s="4"/>
      <c r="AL20" s="4"/>
      <c r="AM20" s="4"/>
    </row>
    <row r="21" spans="2:39" ht="15.75" x14ac:dyDescent="0.3">
      <c r="B21" s="1">
        <v>1201019</v>
      </c>
      <c r="C21" s="1">
        <v>1202019</v>
      </c>
      <c r="D21" s="1">
        <v>1203019</v>
      </c>
      <c r="E21" s="1">
        <v>1204019</v>
      </c>
      <c r="F21" t="str">
        <f t="shared" si="9"/>
        <v>1201019,1202019,1203019,1204019</v>
      </c>
      <c r="H21" t="str">
        <f t="shared" si="2"/>
        <v>1,117540;2,3918;3,1959;4,1959</v>
      </c>
      <c r="I21">
        <v>1</v>
      </c>
      <c r="J21">
        <f t="shared" si="3"/>
        <v>117540</v>
      </c>
      <c r="K21">
        <v>2</v>
      </c>
      <c r="L21">
        <v>3918</v>
      </c>
      <c r="M21">
        <v>3</v>
      </c>
      <c r="N21">
        <f t="shared" si="4"/>
        <v>1959</v>
      </c>
      <c r="O21">
        <v>4</v>
      </c>
      <c r="P21">
        <f t="shared" si="5"/>
        <v>1959</v>
      </c>
      <c r="Q21">
        <f t="shared" si="6"/>
        <v>137130</v>
      </c>
      <c r="U21">
        <v>6</v>
      </c>
      <c r="V21">
        <v>6</v>
      </c>
      <c r="W21">
        <v>6</v>
      </c>
      <c r="X21">
        <v>6</v>
      </c>
      <c r="Y21">
        <v>5</v>
      </c>
      <c r="AB21" s="4">
        <f>IF(AE21=1,1,2)*IF(AH21&gt;0,7*AG21,IF(OR(AF21=20,AF21=21),1*AG21,IF(AF21=19,2*AG21,3*AG21)))</f>
        <v>0</v>
      </c>
      <c r="AC21" s="4" t="str">
        <f>IF(AE21=0,"",AE21&amp;"|"&amp;IF(AH21=0,AF21&amp;","&amp;AG21,IF(AJ21=0,AF21&amp;","&amp;AG21&amp;";"&amp;AH21&amp;","&amp;AI21,IF(AL21=0,AF21&amp;","&amp;AG21&amp;";"&amp;AH21&amp;","&amp;AI21&amp;";"&amp;AJ21&amp;","&amp;AK21,AF21&amp;","&amp;AG21&amp;";"&amp;AH21&amp;","&amp;AI21&amp;";"&amp;AJ21&amp;","&amp;AK21&amp;";"&amp;AL21&amp;","&amp;AM21))))</f>
        <v/>
      </c>
      <c r="AD21" s="5" t="str">
        <f t="shared" si="10"/>
        <v/>
      </c>
      <c r="AE21" s="4"/>
      <c r="AF21" s="4"/>
      <c r="AG21" s="4"/>
      <c r="AH21" s="4"/>
      <c r="AI21" s="4"/>
      <c r="AJ21" s="4"/>
      <c r="AK21" s="4"/>
      <c r="AL21" s="4"/>
      <c r="AM21" s="4"/>
    </row>
    <row r="22" spans="2:39" ht="15.75" x14ac:dyDescent="0.3">
      <c r="B22" s="1">
        <v>1201020</v>
      </c>
      <c r="C22" s="1">
        <v>1202020</v>
      </c>
      <c r="D22" s="1">
        <v>1203020</v>
      </c>
      <c r="E22" s="1">
        <v>1204020</v>
      </c>
      <c r="F22" t="str">
        <f t="shared" si="9"/>
        <v>1201020,1202020,1203020,1204020</v>
      </c>
      <c r="H22" t="str">
        <f t="shared" si="2"/>
        <v>1,130800;2,4360;3,2180;4,2180</v>
      </c>
      <c r="I22">
        <v>1</v>
      </c>
      <c r="J22">
        <f t="shared" si="3"/>
        <v>130800</v>
      </c>
      <c r="K22">
        <v>2</v>
      </c>
      <c r="L22">
        <v>4360</v>
      </c>
      <c r="M22">
        <v>3</v>
      </c>
      <c r="N22">
        <f t="shared" si="4"/>
        <v>2180</v>
      </c>
      <c r="O22">
        <v>4</v>
      </c>
      <c r="P22">
        <f t="shared" si="5"/>
        <v>2180</v>
      </c>
      <c r="Q22">
        <f t="shared" si="6"/>
        <v>152600</v>
      </c>
      <c r="U22">
        <v>6</v>
      </c>
      <c r="V22">
        <v>6</v>
      </c>
      <c r="W22">
        <v>6</v>
      </c>
      <c r="X22">
        <v>6</v>
      </c>
      <c r="Y22">
        <v>6</v>
      </c>
      <c r="AB22" s="4">
        <f>IF(AE22=1,1,2)*IF(AH22&gt;0,7*AG22,IF(OR(AF22=20,AF22=21),1*AG22,IF(AF22=19,2*AG22,3*AG22)))</f>
        <v>0</v>
      </c>
      <c r="AC22" s="4" t="str">
        <f>IF(AE22=0,"",AE22&amp;"|"&amp;IF(AH22=0,AF22&amp;","&amp;AG22,IF(AJ22=0,AF22&amp;","&amp;AG22&amp;";"&amp;AH22&amp;","&amp;AI22,IF(AL22=0,AF22&amp;","&amp;AG22&amp;";"&amp;AH22&amp;","&amp;AI22&amp;";"&amp;AJ22&amp;","&amp;AK22,AF22&amp;","&amp;AG22&amp;";"&amp;AH22&amp;","&amp;AI22&amp;";"&amp;AJ22&amp;","&amp;AK22&amp;";"&amp;AL22&amp;","&amp;AM22))))</f>
        <v/>
      </c>
      <c r="AD22" s="5" t="str">
        <f t="shared" si="10"/>
        <v/>
      </c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AB23" s="4">
        <f t="shared" ref="AB23:AB28" si="11">IF(AE23=1,1,2)*IF(AH23&gt;0,7*AG23,IF(OR(AF23=20,AF23=21),1*AG23,IF(AF23=19,2*AG23,3*AG23)))</f>
        <v>0</v>
      </c>
      <c r="AC23" s="4" t="str">
        <f t="shared" ref="AC23:AC28" si="12">IF(AE23=0,"",AE23&amp;"|"&amp;IF(AH23=0,AF23&amp;","&amp;AG23,IF(AJ23=0,AF23&amp;","&amp;AG23&amp;";"&amp;AH23&amp;","&amp;AI23,IF(AL23=0,AF23&amp;","&amp;AG23&amp;";"&amp;AH23&amp;","&amp;AI23&amp;";"&amp;AJ23&amp;","&amp;AK23,AF23&amp;","&amp;AG23&amp;";"&amp;AH23&amp;","&amp;AI23&amp;";"&amp;AJ23&amp;","&amp;AK23&amp;";"&amp;AL23&amp;","&amp;AM23))))</f>
        <v/>
      </c>
      <c r="AD23" s="5" t="str">
        <f t="shared" si="10"/>
        <v/>
      </c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J24">
        <v>4790</v>
      </c>
      <c r="L24">
        <v>180</v>
      </c>
      <c r="P24">
        <v>90</v>
      </c>
      <c r="R24">
        <v>90</v>
      </c>
      <c r="AB24" s="7">
        <f t="shared" si="11"/>
        <v>40</v>
      </c>
      <c r="AC24" s="7" t="str">
        <f t="shared" si="12"/>
        <v>2|20,20</v>
      </c>
      <c r="AD24" s="7" t="str">
        <f t="shared" si="10"/>
        <v>全部神兽防御加成增加20%</v>
      </c>
      <c r="AE24" s="7">
        <v>2</v>
      </c>
      <c r="AF24" s="7">
        <v>20</v>
      </c>
      <c r="AG24" s="7">
        <v>20</v>
      </c>
      <c r="AH24" s="7"/>
      <c r="AI24" s="7"/>
      <c r="AJ24" s="7"/>
      <c r="AK24" s="7"/>
      <c r="AL24" s="7"/>
      <c r="AM24" s="7"/>
    </row>
    <row r="25" spans="2:39" x14ac:dyDescent="0.2">
      <c r="J25">
        <v>112800</v>
      </c>
      <c r="L25">
        <v>4230</v>
      </c>
      <c r="P25">
        <v>2115</v>
      </c>
      <c r="R25">
        <v>2115</v>
      </c>
      <c r="T25" t="s">
        <v>84</v>
      </c>
      <c r="U25">
        <f>(238+102)*10</f>
        <v>3400</v>
      </c>
      <c r="AB25" s="7">
        <f t="shared" si="11"/>
        <v>40</v>
      </c>
      <c r="AC25" s="7" t="str">
        <f t="shared" si="12"/>
        <v>2|19,10</v>
      </c>
      <c r="AD25" s="7" t="str">
        <f t="shared" si="10"/>
        <v>全部神兽攻击加成增加10%</v>
      </c>
      <c r="AE25" s="7">
        <v>2</v>
      </c>
      <c r="AF25" s="7">
        <v>19</v>
      </c>
      <c r="AG25" s="7">
        <v>10</v>
      </c>
      <c r="AH25" s="7"/>
      <c r="AI25" s="7"/>
      <c r="AJ25" s="7"/>
      <c r="AK25" s="7"/>
      <c r="AL25" s="7"/>
      <c r="AM25" s="7"/>
    </row>
    <row r="26" spans="2:39" x14ac:dyDescent="0.2">
      <c r="T26" t="s">
        <v>85</v>
      </c>
      <c r="U26">
        <f>194*10+9000*0.5</f>
        <v>6440</v>
      </c>
      <c r="V26">
        <f>U26/U25</f>
        <v>1.8941176470588235</v>
      </c>
      <c r="AB26" s="7">
        <f t="shared" si="11"/>
        <v>42</v>
      </c>
      <c r="AC26" s="7" t="str">
        <f t="shared" si="12"/>
        <v>2|18,7</v>
      </c>
      <c r="AD26" s="7" t="str">
        <f t="shared" si="10"/>
        <v>全部神兽生命加成增加7%</v>
      </c>
      <c r="AE26" s="7">
        <v>2</v>
      </c>
      <c r="AF26" s="7">
        <v>18</v>
      </c>
      <c r="AG26" s="7">
        <v>7</v>
      </c>
      <c r="AH26" s="7"/>
      <c r="AI26" s="7"/>
      <c r="AJ26" s="7"/>
      <c r="AK26" s="7"/>
      <c r="AL26" s="7"/>
      <c r="AM26" s="7"/>
    </row>
    <row r="27" spans="2:39" x14ac:dyDescent="0.2">
      <c r="L27">
        <v>180</v>
      </c>
      <c r="T27" t="s">
        <v>86</v>
      </c>
      <c r="U27">
        <f>13951*0.5+299*10</f>
        <v>9965.5</v>
      </c>
      <c r="V27">
        <f>U27/U26</f>
        <v>1.5474378881987578</v>
      </c>
      <c r="AB27" s="6">
        <f t="shared" si="11"/>
        <v>0</v>
      </c>
      <c r="AC27" s="6" t="str">
        <f t="shared" si="12"/>
        <v/>
      </c>
      <c r="AD27" s="6" t="str">
        <f t="shared" si="10"/>
        <v/>
      </c>
      <c r="AE27" s="6"/>
      <c r="AF27" s="6"/>
      <c r="AG27" s="6"/>
      <c r="AH27" s="6"/>
      <c r="AI27" s="6"/>
      <c r="AJ27" s="6"/>
      <c r="AK27" s="6"/>
      <c r="AL27" s="6"/>
      <c r="AM27" s="6"/>
    </row>
    <row r="28" spans="2:39" x14ac:dyDescent="0.2">
      <c r="L28">
        <f t="shared" ref="L28:L46" si="13">L27+M28</f>
        <v>280</v>
      </c>
      <c r="M28">
        <v>100</v>
      </c>
      <c r="T28" t="s">
        <v>87</v>
      </c>
      <c r="U28">
        <f>(980+420)*10</f>
        <v>14000</v>
      </c>
      <c r="V28">
        <f>U28/U27</f>
        <v>1.4048467211880988</v>
      </c>
      <c r="AB28" s="6">
        <f t="shared" si="11"/>
        <v>0</v>
      </c>
      <c r="AC28" s="6" t="str">
        <f t="shared" si="12"/>
        <v/>
      </c>
      <c r="AD28" s="6" t="str">
        <f t="shared" si="10"/>
        <v/>
      </c>
      <c r="AE28" s="6"/>
      <c r="AF28" s="6"/>
      <c r="AG28" s="6"/>
      <c r="AH28" s="6"/>
      <c r="AI28" s="6"/>
      <c r="AJ28" s="6"/>
      <c r="AK28" s="6"/>
      <c r="AL28" s="6"/>
      <c r="AM28" s="6"/>
    </row>
    <row r="29" spans="2:39" x14ac:dyDescent="0.2">
      <c r="K29">
        <f>J24/L24</f>
        <v>26.611111111111111</v>
      </c>
      <c r="L29">
        <f t="shared" si="13"/>
        <v>382</v>
      </c>
      <c r="M29">
        <f t="shared" ref="M29:M46" si="14">M28+N29</f>
        <v>102</v>
      </c>
      <c r="N29">
        <v>2</v>
      </c>
      <c r="Q29">
        <v>180</v>
      </c>
    </row>
    <row r="30" spans="2:39" x14ac:dyDescent="0.2">
      <c r="K30">
        <f>7137/268</f>
        <v>26.630597014925375</v>
      </c>
      <c r="L30">
        <f t="shared" si="13"/>
        <v>488</v>
      </c>
      <c r="M30">
        <f t="shared" si="14"/>
        <v>106</v>
      </c>
      <c r="N30">
        <v>4</v>
      </c>
      <c r="O30">
        <f>4230/180</f>
        <v>23.5</v>
      </c>
      <c r="Q30">
        <v>268</v>
      </c>
      <c r="R30">
        <f>Q30-Q29</f>
        <v>88</v>
      </c>
    </row>
    <row r="31" spans="2:39" x14ac:dyDescent="0.2">
      <c r="K31">
        <f>26386/989</f>
        <v>26.679474216380182</v>
      </c>
      <c r="L31">
        <f t="shared" si="13"/>
        <v>600</v>
      </c>
      <c r="M31">
        <f t="shared" si="14"/>
        <v>112</v>
      </c>
      <c r="N31">
        <v>6</v>
      </c>
      <c r="Q31">
        <v>364</v>
      </c>
      <c r="R31">
        <f>Q31-Q30</f>
        <v>96</v>
      </c>
    </row>
    <row r="32" spans="2:39" x14ac:dyDescent="0.2">
      <c r="K32">
        <f>J25/L25</f>
        <v>26.666666666666668</v>
      </c>
      <c r="L32">
        <f t="shared" si="13"/>
        <v>720</v>
      </c>
      <c r="M32">
        <f t="shared" si="14"/>
        <v>120</v>
      </c>
      <c r="N32">
        <v>8</v>
      </c>
      <c r="Q32">
        <v>468</v>
      </c>
      <c r="R32">
        <f>Q32-Q31</f>
        <v>104</v>
      </c>
    </row>
    <row r="33" spans="12:18" x14ac:dyDescent="0.2">
      <c r="L33">
        <f t="shared" si="13"/>
        <v>850</v>
      </c>
      <c r="M33">
        <f t="shared" si="14"/>
        <v>130</v>
      </c>
      <c r="N33">
        <v>10</v>
      </c>
      <c r="Q33">
        <f>Q32+R33</f>
        <v>580</v>
      </c>
      <c r="R33">
        <v>112</v>
      </c>
    </row>
    <row r="34" spans="12:18" x14ac:dyDescent="0.2">
      <c r="L34">
        <f t="shared" si="13"/>
        <v>992</v>
      </c>
      <c r="M34">
        <f t="shared" si="14"/>
        <v>142</v>
      </c>
      <c r="N34">
        <v>12</v>
      </c>
    </row>
    <row r="35" spans="12:18" x14ac:dyDescent="0.2">
      <c r="L35">
        <f t="shared" si="13"/>
        <v>1148</v>
      </c>
      <c r="M35">
        <f t="shared" si="14"/>
        <v>156</v>
      </c>
      <c r="N35">
        <v>14</v>
      </c>
    </row>
    <row r="36" spans="12:18" x14ac:dyDescent="0.2">
      <c r="L36" s="3">
        <f t="shared" si="13"/>
        <v>1320</v>
      </c>
      <c r="M36" s="3">
        <f t="shared" si="14"/>
        <v>172</v>
      </c>
      <c r="N36" s="3">
        <v>16</v>
      </c>
    </row>
    <row r="37" spans="12:18" x14ac:dyDescent="0.2">
      <c r="L37">
        <f t="shared" si="13"/>
        <v>1510</v>
      </c>
      <c r="M37">
        <f t="shared" si="14"/>
        <v>190</v>
      </c>
      <c r="N37">
        <v>18</v>
      </c>
    </row>
    <row r="38" spans="12:18" x14ac:dyDescent="0.2">
      <c r="L38">
        <f t="shared" si="13"/>
        <v>1720</v>
      </c>
      <c r="M38">
        <f t="shared" si="14"/>
        <v>210</v>
      </c>
      <c r="N38">
        <v>20</v>
      </c>
    </row>
    <row r="39" spans="12:18" x14ac:dyDescent="0.2">
      <c r="L39">
        <f t="shared" si="13"/>
        <v>1952</v>
      </c>
      <c r="M39">
        <f t="shared" si="14"/>
        <v>232</v>
      </c>
      <c r="N39">
        <v>22</v>
      </c>
    </row>
    <row r="40" spans="12:18" x14ac:dyDescent="0.2">
      <c r="L40">
        <f t="shared" si="13"/>
        <v>2208</v>
      </c>
      <c r="M40">
        <f t="shared" si="14"/>
        <v>256</v>
      </c>
      <c r="N40">
        <v>24</v>
      </c>
    </row>
    <row r="41" spans="12:18" x14ac:dyDescent="0.2">
      <c r="L41">
        <f t="shared" si="13"/>
        <v>2490</v>
      </c>
      <c r="M41">
        <f t="shared" si="14"/>
        <v>282</v>
      </c>
      <c r="N41">
        <v>26</v>
      </c>
    </row>
    <row r="42" spans="12:18" x14ac:dyDescent="0.2">
      <c r="L42">
        <f t="shared" si="13"/>
        <v>2800</v>
      </c>
      <c r="M42">
        <f t="shared" si="14"/>
        <v>310</v>
      </c>
      <c r="N42">
        <v>28</v>
      </c>
    </row>
    <row r="43" spans="12:18" x14ac:dyDescent="0.2">
      <c r="L43">
        <f t="shared" si="13"/>
        <v>3140</v>
      </c>
      <c r="M43">
        <f t="shared" si="14"/>
        <v>340</v>
      </c>
      <c r="N43">
        <v>30</v>
      </c>
    </row>
    <row r="44" spans="12:18" x14ac:dyDescent="0.2">
      <c r="L44">
        <f t="shared" si="13"/>
        <v>3512</v>
      </c>
      <c r="M44">
        <f t="shared" si="14"/>
        <v>372</v>
      </c>
      <c r="N44">
        <v>32</v>
      </c>
    </row>
    <row r="45" spans="12:18" x14ac:dyDescent="0.2">
      <c r="L45">
        <f t="shared" si="13"/>
        <v>3918</v>
      </c>
      <c r="M45">
        <f t="shared" si="14"/>
        <v>406</v>
      </c>
      <c r="N45">
        <v>34</v>
      </c>
    </row>
    <row r="46" spans="12:18" x14ac:dyDescent="0.2">
      <c r="L46">
        <f t="shared" si="13"/>
        <v>4360</v>
      </c>
      <c r="M46">
        <f t="shared" si="14"/>
        <v>442</v>
      </c>
      <c r="N46">
        <v>36</v>
      </c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2020-08-21T04:16:06Z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