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SLRPGA\trunk\Table\"/>
    </mc:Choice>
  </mc:AlternateContent>
  <xr:revisionPtr revIDLastSave="0" documentId="13_ncr:1_{4B67964C-77CB-42EE-A8A6-83045DD3D0B7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Sheet1!$A$1:$N$67</definedName>
  </definedNames>
  <calcPr calcId="181029"/>
</workbook>
</file>

<file path=xl/calcChain.xml><?xml version="1.0" encoding="utf-8"?>
<calcChain xmlns="http://schemas.openxmlformats.org/spreadsheetml/2006/main"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32" i="3"/>
  <c r="D46" i="3" l="1"/>
  <c r="F33" i="3" l="1"/>
  <c r="F34" i="3" s="1"/>
  <c r="F35" i="3" s="1"/>
  <c r="T2" i="2"/>
  <c r="Q44" i="3"/>
  <c r="O44" i="3" s="1"/>
  <c r="Q43" i="3"/>
  <c r="O43" i="3" s="1"/>
  <c r="P38" i="3"/>
  <c r="P37" i="3"/>
  <c r="L35" i="3"/>
  <c r="L41" i="3" s="1"/>
  <c r="W33" i="3"/>
  <c r="P33" i="3"/>
  <c r="P39" i="3" s="1"/>
  <c r="L33" i="3"/>
  <c r="L39" i="3" s="1"/>
  <c r="L45" i="3" s="1"/>
  <c r="K33" i="3"/>
  <c r="K39" i="3" s="1"/>
  <c r="K45" i="3" s="1"/>
  <c r="W32" i="3"/>
  <c r="P32" i="3"/>
  <c r="L32" i="3"/>
  <c r="L38" i="3" s="1"/>
  <c r="L44" i="3" s="1"/>
  <c r="W31" i="3"/>
  <c r="P31" i="3"/>
  <c r="P30" i="3"/>
  <c r="P36" i="3" s="1"/>
  <c r="T29" i="3"/>
  <c r="P29" i="3"/>
  <c r="P35" i="3" s="1"/>
  <c r="T28" i="3"/>
  <c r="P28" i="3"/>
  <c r="P34" i="3" s="1"/>
  <c r="Q27" i="3"/>
  <c r="Q45" i="3" s="1"/>
  <c r="O45" i="3" s="1"/>
  <c r="M27" i="3"/>
  <c r="M33" i="3" s="1"/>
  <c r="M39" i="3" s="1"/>
  <c r="M45" i="3" s="1"/>
  <c r="L27" i="3"/>
  <c r="K27" i="3"/>
  <c r="V26" i="3"/>
  <c r="Q26" i="3"/>
  <c r="O26" i="3" s="1"/>
  <c r="R26" i="3" s="1"/>
  <c r="M26" i="3"/>
  <c r="M32" i="3" s="1"/>
  <c r="M38" i="3" s="1"/>
  <c r="M44" i="3" s="1"/>
  <c r="L26" i="3"/>
  <c r="K26" i="3"/>
  <c r="K32" i="3" s="1"/>
  <c r="K38" i="3" s="1"/>
  <c r="K44" i="3" s="1"/>
  <c r="Q25" i="3"/>
  <c r="O25" i="3" s="1"/>
  <c r="R25" i="3" s="1"/>
  <c r="M25" i="3"/>
  <c r="M31" i="3" s="1"/>
  <c r="M37" i="3" s="1"/>
  <c r="M43" i="3" s="1"/>
  <c r="L25" i="3"/>
  <c r="L31" i="3" s="1"/>
  <c r="L37" i="3" s="1"/>
  <c r="L43" i="3" s="1"/>
  <c r="K25" i="3"/>
  <c r="K31" i="3" s="1"/>
  <c r="K37" i="3" s="1"/>
  <c r="K43" i="3" s="1"/>
  <c r="Q24" i="3"/>
  <c r="O24" i="3" s="1"/>
  <c r="R24" i="3" s="1"/>
  <c r="M24" i="3"/>
  <c r="M30" i="3" s="1"/>
  <c r="M36" i="3" s="1"/>
  <c r="M42" i="3" s="1"/>
  <c r="L24" i="3"/>
  <c r="L30" i="3" s="1"/>
  <c r="L36" i="3" s="1"/>
  <c r="L42" i="3" s="1"/>
  <c r="K24" i="3"/>
  <c r="K30" i="3" s="1"/>
  <c r="K36" i="3" s="1"/>
  <c r="K42" i="3" s="1"/>
  <c r="Q23" i="3"/>
  <c r="Q41" i="3" s="1"/>
  <c r="O41" i="3" s="1"/>
  <c r="M23" i="3"/>
  <c r="M29" i="3" s="1"/>
  <c r="M35" i="3" s="1"/>
  <c r="M41" i="3" s="1"/>
  <c r="L23" i="3"/>
  <c r="L29" i="3" s="1"/>
  <c r="K23" i="3"/>
  <c r="K29" i="3" s="1"/>
  <c r="K35" i="3" s="1"/>
  <c r="K41" i="3" s="1"/>
  <c r="Q22" i="3"/>
  <c r="Q40" i="3" s="1"/>
  <c r="O40" i="3" s="1"/>
  <c r="M22" i="3"/>
  <c r="M28" i="3" s="1"/>
  <c r="M34" i="3" s="1"/>
  <c r="M40" i="3" s="1"/>
  <c r="L22" i="3"/>
  <c r="K22" i="3"/>
  <c r="K28" i="3" s="1"/>
  <c r="K34" i="3" s="1"/>
  <c r="K40" i="3" s="1"/>
  <c r="T21" i="3"/>
  <c r="R21" i="3"/>
  <c r="N21" i="3"/>
  <c r="N33" i="3" s="1"/>
  <c r="N39" i="3" s="1"/>
  <c r="T20" i="3"/>
  <c r="S20" i="3"/>
  <c r="N20" i="3"/>
  <c r="R20" i="3" s="1"/>
  <c r="T19" i="3"/>
  <c r="N19" i="3"/>
  <c r="T18" i="3"/>
  <c r="N18" i="3"/>
  <c r="N30" i="3" s="1"/>
  <c r="N36" i="3" s="1"/>
  <c r="T17" i="3"/>
  <c r="S17" i="3"/>
  <c r="N17" i="3"/>
  <c r="R17" i="3" s="1"/>
  <c r="N16" i="3"/>
  <c r="N28" i="3" s="1"/>
  <c r="N34" i="3" s="1"/>
  <c r="Y15" i="3"/>
  <c r="W14" i="3"/>
  <c r="X11" i="3"/>
  <c r="Y11" i="3" s="1"/>
  <c r="X9" i="3"/>
  <c r="U7" i="3"/>
  <c r="D25" i="3"/>
  <c r="D26" i="3" s="1"/>
  <c r="P72" i="2"/>
  <c r="A72" i="2"/>
  <c r="S71" i="2"/>
  <c r="Q71" i="2"/>
  <c r="P71" i="2"/>
  <c r="O71" i="2"/>
  <c r="H71" i="2"/>
  <c r="F71" i="2"/>
  <c r="E71" i="2"/>
  <c r="A71" i="2"/>
  <c r="S70" i="2"/>
  <c r="Q70" i="2"/>
  <c r="P70" i="2"/>
  <c r="O70" i="2"/>
  <c r="H70" i="2"/>
  <c r="F70" i="2"/>
  <c r="E70" i="2"/>
  <c r="A70" i="2"/>
  <c r="S69" i="2"/>
  <c r="Q69" i="2"/>
  <c r="P69" i="2"/>
  <c r="O69" i="2"/>
  <c r="H69" i="2"/>
  <c r="F69" i="2"/>
  <c r="E69" i="2"/>
  <c r="A69" i="2"/>
  <c r="S68" i="2"/>
  <c r="Q68" i="2"/>
  <c r="P68" i="2"/>
  <c r="O68" i="2"/>
  <c r="H68" i="2"/>
  <c r="F68" i="2"/>
  <c r="E68" i="2"/>
  <c r="A68" i="2"/>
  <c r="S67" i="2"/>
  <c r="Q67" i="2"/>
  <c r="P67" i="2"/>
  <c r="O67" i="2"/>
  <c r="H67" i="2"/>
  <c r="G67" i="2"/>
  <c r="F67" i="2"/>
  <c r="E67" i="2"/>
  <c r="A67" i="2"/>
  <c r="S66" i="2"/>
  <c r="Q66" i="2"/>
  <c r="P66" i="2"/>
  <c r="O66" i="2"/>
  <c r="H66" i="2"/>
  <c r="F66" i="2"/>
  <c r="E66" i="2"/>
  <c r="A66" i="2"/>
  <c r="S65" i="2"/>
  <c r="Q65" i="2"/>
  <c r="P65" i="2"/>
  <c r="O65" i="2"/>
  <c r="H65" i="2"/>
  <c r="F65" i="2"/>
  <c r="E65" i="2"/>
  <c r="A65" i="2"/>
  <c r="S64" i="2"/>
  <c r="Q64" i="2"/>
  <c r="P64" i="2"/>
  <c r="O64" i="2"/>
  <c r="H64" i="2"/>
  <c r="G64" i="2"/>
  <c r="F64" i="2"/>
  <c r="E64" i="2"/>
  <c r="A64" i="2"/>
  <c r="S63" i="2"/>
  <c r="Q63" i="2"/>
  <c r="P63" i="2"/>
  <c r="O63" i="2"/>
  <c r="H63" i="2"/>
  <c r="F63" i="2"/>
  <c r="E63" i="2"/>
  <c r="A63" i="2"/>
  <c r="S62" i="2"/>
  <c r="Q62" i="2"/>
  <c r="P62" i="2"/>
  <c r="O62" i="2"/>
  <c r="H62" i="2"/>
  <c r="F62" i="2"/>
  <c r="E62" i="2"/>
  <c r="A62" i="2"/>
  <c r="T61" i="2"/>
  <c r="S61" i="2"/>
  <c r="Q61" i="2"/>
  <c r="P61" i="2"/>
  <c r="O61" i="2"/>
  <c r="H61" i="2"/>
  <c r="F61" i="2"/>
  <c r="E61" i="2"/>
  <c r="A61" i="2"/>
  <c r="T60" i="2"/>
  <c r="S60" i="2"/>
  <c r="Q60" i="2"/>
  <c r="P60" i="2"/>
  <c r="O60" i="2"/>
  <c r="H60" i="2"/>
  <c r="F60" i="2"/>
  <c r="E60" i="2"/>
  <c r="A60" i="2"/>
  <c r="T59" i="2"/>
  <c r="S59" i="2"/>
  <c r="Q59" i="2"/>
  <c r="P59" i="2"/>
  <c r="O59" i="2"/>
  <c r="H59" i="2"/>
  <c r="F59" i="2"/>
  <c r="E59" i="2"/>
  <c r="A59" i="2"/>
  <c r="T58" i="2"/>
  <c r="S58" i="2"/>
  <c r="Q58" i="2"/>
  <c r="P58" i="2"/>
  <c r="O58" i="2"/>
  <c r="H58" i="2"/>
  <c r="F58" i="2"/>
  <c r="E58" i="2"/>
  <c r="A58" i="2"/>
  <c r="S57" i="2"/>
  <c r="Q57" i="2"/>
  <c r="P57" i="2"/>
  <c r="O57" i="2"/>
  <c r="I57" i="2"/>
  <c r="G57" i="2"/>
  <c r="F57" i="2"/>
  <c r="E57" i="2"/>
  <c r="A57" i="2"/>
  <c r="S56" i="2"/>
  <c r="Q56" i="2"/>
  <c r="P56" i="2"/>
  <c r="O56" i="2"/>
  <c r="I56" i="2"/>
  <c r="G56" i="2"/>
  <c r="F56" i="2"/>
  <c r="E56" i="2"/>
  <c r="A56" i="2"/>
  <c r="S55" i="2"/>
  <c r="Q55" i="2"/>
  <c r="P55" i="2"/>
  <c r="O55" i="2"/>
  <c r="I55" i="2"/>
  <c r="G55" i="2"/>
  <c r="F55" i="2"/>
  <c r="E55" i="2"/>
  <c r="A55" i="2"/>
  <c r="S54" i="2"/>
  <c r="Q54" i="2"/>
  <c r="P54" i="2"/>
  <c r="O54" i="2"/>
  <c r="I54" i="2"/>
  <c r="G54" i="2"/>
  <c r="F54" i="2"/>
  <c r="E54" i="2"/>
  <c r="A54" i="2"/>
  <c r="S53" i="2"/>
  <c r="Q53" i="2"/>
  <c r="P53" i="2"/>
  <c r="O53" i="2"/>
  <c r="I53" i="2"/>
  <c r="G53" i="2"/>
  <c r="F53" i="2"/>
  <c r="E53" i="2"/>
  <c r="A53" i="2"/>
  <c r="S52" i="2"/>
  <c r="Q52" i="2"/>
  <c r="P52" i="2"/>
  <c r="O52" i="2"/>
  <c r="I52" i="2"/>
  <c r="G52" i="2"/>
  <c r="E52" i="2"/>
  <c r="A52" i="2"/>
  <c r="S51" i="2"/>
  <c r="Q51" i="2"/>
  <c r="P51" i="2"/>
  <c r="O51" i="2"/>
  <c r="I51" i="2"/>
  <c r="G51" i="2"/>
  <c r="E51" i="2"/>
  <c r="A51" i="2"/>
  <c r="S50" i="2"/>
  <c r="Q50" i="2"/>
  <c r="P50" i="2"/>
  <c r="O50" i="2"/>
  <c r="I50" i="2"/>
  <c r="G50" i="2"/>
  <c r="F50" i="2"/>
  <c r="E50" i="2"/>
  <c r="A50" i="2"/>
  <c r="S49" i="2"/>
  <c r="Q49" i="2"/>
  <c r="P49" i="2"/>
  <c r="O49" i="2"/>
  <c r="I49" i="2"/>
  <c r="G49" i="2"/>
  <c r="F49" i="2"/>
  <c r="E49" i="2"/>
  <c r="A49" i="2"/>
  <c r="S48" i="2"/>
  <c r="Q48" i="2"/>
  <c r="P48" i="2"/>
  <c r="O48" i="2"/>
  <c r="I48" i="2"/>
  <c r="G48" i="2"/>
  <c r="F48" i="2"/>
  <c r="E48" i="2"/>
  <c r="A48" i="2"/>
  <c r="T47" i="2"/>
  <c r="S47" i="2"/>
  <c r="Q47" i="2"/>
  <c r="P47" i="2"/>
  <c r="O47" i="2"/>
  <c r="I47" i="2"/>
  <c r="G47" i="2"/>
  <c r="F47" i="2"/>
  <c r="E47" i="2"/>
  <c r="A47" i="2"/>
  <c r="T46" i="2"/>
  <c r="S46" i="2"/>
  <c r="Q46" i="2"/>
  <c r="P46" i="2"/>
  <c r="O46" i="2"/>
  <c r="I46" i="2"/>
  <c r="G46" i="2"/>
  <c r="F46" i="2"/>
  <c r="E46" i="2"/>
  <c r="A46" i="2"/>
  <c r="T45" i="2"/>
  <c r="S45" i="2"/>
  <c r="Q45" i="2"/>
  <c r="P45" i="2"/>
  <c r="O45" i="2"/>
  <c r="I45" i="2"/>
  <c r="G45" i="2"/>
  <c r="F45" i="2"/>
  <c r="E45" i="2"/>
  <c r="A45" i="2"/>
  <c r="T44" i="2"/>
  <c r="S44" i="2"/>
  <c r="Q44" i="2"/>
  <c r="P44" i="2"/>
  <c r="O44" i="2"/>
  <c r="I44" i="2"/>
  <c r="G44" i="2"/>
  <c r="F44" i="2"/>
  <c r="E44" i="2"/>
  <c r="A44" i="2"/>
  <c r="S43" i="2"/>
  <c r="Q43" i="2"/>
  <c r="P43" i="2"/>
  <c r="O43" i="2"/>
  <c r="I43" i="2"/>
  <c r="G43" i="2"/>
  <c r="F43" i="2"/>
  <c r="E43" i="2"/>
  <c r="A43" i="2"/>
  <c r="S42" i="2"/>
  <c r="Q42" i="2"/>
  <c r="P42" i="2"/>
  <c r="O42" i="2"/>
  <c r="I42" i="2"/>
  <c r="G42" i="2"/>
  <c r="F42" i="2"/>
  <c r="E42" i="2"/>
  <c r="A42" i="2"/>
  <c r="S41" i="2"/>
  <c r="Q41" i="2"/>
  <c r="P41" i="2"/>
  <c r="O41" i="2"/>
  <c r="I41" i="2"/>
  <c r="G41" i="2"/>
  <c r="F41" i="2"/>
  <c r="E41" i="2"/>
  <c r="A41" i="2"/>
  <c r="S40" i="2"/>
  <c r="Q40" i="2"/>
  <c r="P40" i="2"/>
  <c r="O40" i="2"/>
  <c r="I40" i="2"/>
  <c r="G40" i="2"/>
  <c r="F40" i="2"/>
  <c r="E40" i="2"/>
  <c r="A40" i="2"/>
  <c r="S39" i="2"/>
  <c r="Q39" i="2"/>
  <c r="P39" i="2"/>
  <c r="O39" i="2"/>
  <c r="I39" i="2"/>
  <c r="G39" i="2"/>
  <c r="F39" i="2"/>
  <c r="E39" i="2"/>
  <c r="A39" i="2"/>
  <c r="S38" i="2"/>
  <c r="Q38" i="2"/>
  <c r="P38" i="2"/>
  <c r="O38" i="2"/>
  <c r="I38" i="2"/>
  <c r="G38" i="2"/>
  <c r="E38" i="2"/>
  <c r="A38" i="2"/>
  <c r="S37" i="2"/>
  <c r="Q37" i="2"/>
  <c r="P37" i="2"/>
  <c r="O37" i="2"/>
  <c r="I37" i="2"/>
  <c r="G37" i="2"/>
  <c r="E37" i="2"/>
  <c r="A37" i="2"/>
  <c r="S36" i="2"/>
  <c r="Q36" i="2"/>
  <c r="P36" i="2"/>
  <c r="O36" i="2"/>
  <c r="I36" i="2"/>
  <c r="G36" i="2"/>
  <c r="F36" i="2"/>
  <c r="E36" i="2"/>
  <c r="A36" i="2"/>
  <c r="S35" i="2"/>
  <c r="Q35" i="2"/>
  <c r="P35" i="2"/>
  <c r="O35" i="2"/>
  <c r="I35" i="2"/>
  <c r="G35" i="2"/>
  <c r="F35" i="2"/>
  <c r="E35" i="2"/>
  <c r="A35" i="2"/>
  <c r="S34" i="2"/>
  <c r="Q34" i="2"/>
  <c r="P34" i="2"/>
  <c r="O34" i="2"/>
  <c r="I34" i="2"/>
  <c r="G34" i="2"/>
  <c r="F34" i="2"/>
  <c r="E34" i="2"/>
  <c r="A34" i="2"/>
  <c r="T33" i="2"/>
  <c r="S33" i="2"/>
  <c r="Q33" i="2"/>
  <c r="P33" i="2"/>
  <c r="O33" i="2"/>
  <c r="I33" i="2"/>
  <c r="G33" i="2"/>
  <c r="F33" i="2"/>
  <c r="E33" i="2"/>
  <c r="A33" i="2"/>
  <c r="T32" i="2"/>
  <c r="S32" i="2"/>
  <c r="Q32" i="2"/>
  <c r="P32" i="2"/>
  <c r="O32" i="2"/>
  <c r="I32" i="2"/>
  <c r="G32" i="2"/>
  <c r="F32" i="2"/>
  <c r="E32" i="2"/>
  <c r="A32" i="2"/>
  <c r="T31" i="2"/>
  <c r="S31" i="2"/>
  <c r="Q31" i="2"/>
  <c r="P31" i="2"/>
  <c r="O31" i="2"/>
  <c r="I31" i="2"/>
  <c r="G31" i="2"/>
  <c r="F31" i="2"/>
  <c r="E31" i="2"/>
  <c r="A31" i="2"/>
  <c r="T30" i="2"/>
  <c r="S30" i="2"/>
  <c r="Q30" i="2"/>
  <c r="P30" i="2"/>
  <c r="O30" i="2"/>
  <c r="I30" i="2"/>
  <c r="G30" i="2"/>
  <c r="F30" i="2"/>
  <c r="E30" i="2"/>
  <c r="A30" i="2"/>
  <c r="S29" i="2"/>
  <c r="Q29" i="2"/>
  <c r="P29" i="2"/>
  <c r="O29" i="2"/>
  <c r="H29" i="2"/>
  <c r="F29" i="2"/>
  <c r="E29" i="2"/>
  <c r="A29" i="2"/>
  <c r="S28" i="2"/>
  <c r="Q28" i="2"/>
  <c r="P28" i="2"/>
  <c r="O28" i="2"/>
  <c r="H28" i="2"/>
  <c r="F28" i="2"/>
  <c r="E28" i="2"/>
  <c r="A28" i="2"/>
  <c r="S27" i="2"/>
  <c r="Q27" i="2"/>
  <c r="P27" i="2"/>
  <c r="O27" i="2"/>
  <c r="H27" i="2"/>
  <c r="G27" i="2"/>
  <c r="F27" i="2"/>
  <c r="E27" i="2"/>
  <c r="A27" i="2"/>
  <c r="S26" i="2"/>
  <c r="Q26" i="2"/>
  <c r="P26" i="2"/>
  <c r="O26" i="2"/>
  <c r="H26" i="2"/>
  <c r="G26" i="2"/>
  <c r="F26" i="2"/>
  <c r="E26" i="2"/>
  <c r="A26" i="2"/>
  <c r="S25" i="2"/>
  <c r="Q25" i="2"/>
  <c r="P25" i="2"/>
  <c r="O25" i="2"/>
  <c r="H25" i="2"/>
  <c r="G25" i="2"/>
  <c r="F25" i="2"/>
  <c r="E25" i="2"/>
  <c r="A25" i="2"/>
  <c r="S24" i="2"/>
  <c r="Q24" i="2"/>
  <c r="P24" i="2"/>
  <c r="O24" i="2"/>
  <c r="H24" i="2"/>
  <c r="G24" i="2"/>
  <c r="F24" i="2"/>
  <c r="E24" i="2"/>
  <c r="A24" i="2"/>
  <c r="S23" i="2"/>
  <c r="Q23" i="2"/>
  <c r="P23" i="2"/>
  <c r="O23" i="2"/>
  <c r="H23" i="2"/>
  <c r="G23" i="2"/>
  <c r="F23" i="2"/>
  <c r="E23" i="2"/>
  <c r="A23" i="2"/>
  <c r="S22" i="2"/>
  <c r="Q22" i="2"/>
  <c r="P22" i="2"/>
  <c r="O22" i="2"/>
  <c r="H22" i="2"/>
  <c r="G22" i="2"/>
  <c r="F22" i="2"/>
  <c r="E22" i="2"/>
  <c r="A22" i="2"/>
  <c r="S21" i="2"/>
  <c r="Q21" i="2"/>
  <c r="P21" i="2"/>
  <c r="O21" i="2"/>
  <c r="H21" i="2"/>
  <c r="G21" i="2"/>
  <c r="F21" i="2"/>
  <c r="E21" i="2"/>
  <c r="A21" i="2"/>
  <c r="S20" i="2"/>
  <c r="Q20" i="2"/>
  <c r="P20" i="2"/>
  <c r="O20" i="2"/>
  <c r="H20" i="2"/>
  <c r="G20" i="2"/>
  <c r="F20" i="2"/>
  <c r="E20" i="2"/>
  <c r="A20" i="2"/>
  <c r="T19" i="2"/>
  <c r="S19" i="2"/>
  <c r="Q19" i="2"/>
  <c r="P19" i="2"/>
  <c r="O19" i="2"/>
  <c r="H19" i="2"/>
  <c r="F19" i="2"/>
  <c r="E19" i="2"/>
  <c r="A19" i="2"/>
  <c r="T18" i="2"/>
  <c r="S18" i="2"/>
  <c r="Q18" i="2"/>
  <c r="P18" i="2"/>
  <c r="O18" i="2"/>
  <c r="H18" i="2"/>
  <c r="F18" i="2"/>
  <c r="E18" i="2"/>
  <c r="A18" i="2"/>
  <c r="T17" i="2"/>
  <c r="S17" i="2"/>
  <c r="Q17" i="2"/>
  <c r="P17" i="2"/>
  <c r="O17" i="2"/>
  <c r="I17" i="2"/>
  <c r="H17" i="2"/>
  <c r="F17" i="2"/>
  <c r="E17" i="2"/>
  <c r="A17" i="2"/>
  <c r="T16" i="2"/>
  <c r="S16" i="2"/>
  <c r="Q16" i="2"/>
  <c r="P16" i="2"/>
  <c r="O16" i="2"/>
  <c r="I16" i="2"/>
  <c r="H16" i="2"/>
  <c r="F16" i="2"/>
  <c r="E16" i="2"/>
  <c r="A16" i="2"/>
  <c r="S15" i="2"/>
  <c r="Q15" i="2"/>
  <c r="P15" i="2"/>
  <c r="O15" i="2"/>
  <c r="I15" i="2"/>
  <c r="H15" i="2"/>
  <c r="G15" i="2"/>
  <c r="F15" i="2"/>
  <c r="E15" i="2"/>
  <c r="A15" i="2"/>
  <c r="S14" i="2"/>
  <c r="Q14" i="2"/>
  <c r="P14" i="2"/>
  <c r="O14" i="2"/>
  <c r="I14" i="2"/>
  <c r="H14" i="2"/>
  <c r="G14" i="2"/>
  <c r="F14" i="2"/>
  <c r="E14" i="2"/>
  <c r="A14" i="2"/>
  <c r="S13" i="2"/>
  <c r="Q13" i="2"/>
  <c r="P13" i="2"/>
  <c r="O13" i="2"/>
  <c r="I13" i="2"/>
  <c r="H13" i="2"/>
  <c r="G13" i="2"/>
  <c r="F13" i="2"/>
  <c r="E13" i="2"/>
  <c r="A13" i="2"/>
  <c r="S12" i="2"/>
  <c r="Q12" i="2"/>
  <c r="P12" i="2"/>
  <c r="O12" i="2"/>
  <c r="I12" i="2"/>
  <c r="H12" i="2"/>
  <c r="G12" i="2"/>
  <c r="F12" i="2"/>
  <c r="E12" i="2"/>
  <c r="A12" i="2"/>
  <c r="S11" i="2"/>
  <c r="Q11" i="2"/>
  <c r="P11" i="2"/>
  <c r="O11" i="2"/>
  <c r="I11" i="2"/>
  <c r="H11" i="2"/>
  <c r="G11" i="2"/>
  <c r="F11" i="2"/>
  <c r="E11" i="2"/>
  <c r="A11" i="2"/>
  <c r="S10" i="2"/>
  <c r="Q10" i="2"/>
  <c r="P10" i="2"/>
  <c r="O10" i="2"/>
  <c r="I10" i="2"/>
  <c r="H10" i="2"/>
  <c r="G10" i="2"/>
  <c r="F10" i="2"/>
  <c r="E10" i="2"/>
  <c r="A10" i="2"/>
  <c r="S9" i="2"/>
  <c r="Q9" i="2"/>
  <c r="P9" i="2"/>
  <c r="O9" i="2"/>
  <c r="I9" i="2"/>
  <c r="H9" i="2"/>
  <c r="G9" i="2"/>
  <c r="F9" i="2"/>
  <c r="E9" i="2"/>
  <c r="A9" i="2"/>
  <c r="T8" i="2"/>
  <c r="S8" i="2"/>
  <c r="Q8" i="2"/>
  <c r="P8" i="2"/>
  <c r="O8" i="2"/>
  <c r="I8" i="2"/>
  <c r="H8" i="2"/>
  <c r="G8" i="2"/>
  <c r="F8" i="2"/>
  <c r="E8" i="2"/>
  <c r="A8" i="2"/>
  <c r="T7" i="2"/>
  <c r="S7" i="2"/>
  <c r="Q7" i="2"/>
  <c r="P7" i="2"/>
  <c r="O7" i="2"/>
  <c r="I7" i="2"/>
  <c r="H7" i="2"/>
  <c r="G7" i="2"/>
  <c r="F7" i="2"/>
  <c r="E7" i="2"/>
  <c r="A7" i="2"/>
  <c r="T6" i="2"/>
  <c r="S6" i="2"/>
  <c r="Q6" i="2"/>
  <c r="P6" i="2"/>
  <c r="O6" i="2"/>
  <c r="I6" i="2"/>
  <c r="H6" i="2"/>
  <c r="G6" i="2"/>
  <c r="F6" i="2"/>
  <c r="E6" i="2"/>
  <c r="A6" i="2"/>
  <c r="T5" i="2"/>
  <c r="S5" i="2"/>
  <c r="Q5" i="2"/>
  <c r="P5" i="2"/>
  <c r="O5" i="2"/>
  <c r="I5" i="2"/>
  <c r="H5" i="2"/>
  <c r="G5" i="2"/>
  <c r="F5" i="2"/>
  <c r="E5" i="2"/>
  <c r="A5" i="2"/>
  <c r="T4" i="2"/>
  <c r="S4" i="2"/>
  <c r="Q4" i="2"/>
  <c r="P4" i="2"/>
  <c r="O4" i="2"/>
  <c r="I4" i="2"/>
  <c r="H4" i="2"/>
  <c r="G4" i="2"/>
  <c r="F4" i="2"/>
  <c r="E4" i="2"/>
  <c r="A4" i="2"/>
  <c r="T3" i="2"/>
  <c r="S3" i="2"/>
  <c r="Q3" i="2"/>
  <c r="P3" i="2"/>
  <c r="O3" i="2"/>
  <c r="I3" i="2"/>
  <c r="H3" i="2"/>
  <c r="G3" i="2"/>
  <c r="F3" i="2"/>
  <c r="E3" i="2"/>
  <c r="A3" i="2"/>
  <c r="S2" i="2"/>
  <c r="Q2" i="2"/>
  <c r="P2" i="2"/>
  <c r="O2" i="2"/>
  <c r="I2" i="2"/>
  <c r="H2" i="2"/>
  <c r="G2" i="2"/>
  <c r="F2" i="2"/>
  <c r="E2" i="2"/>
  <c r="A2" i="2"/>
  <c r="F38" i="3" l="1"/>
  <c r="F39" i="3" s="1"/>
  <c r="F40" i="3" s="1"/>
  <c r="F41" i="3" s="1"/>
  <c r="F42" i="3" s="1"/>
  <c r="F43" i="3" s="1"/>
  <c r="F45" i="3" s="1"/>
  <c r="F37" i="3"/>
  <c r="F36" i="3"/>
  <c r="K6" i="2"/>
  <c r="K4" i="2"/>
  <c r="K9" i="2"/>
  <c r="K12" i="2"/>
  <c r="K3" i="2"/>
  <c r="K8" i="2"/>
  <c r="K2" i="2"/>
  <c r="K7" i="2"/>
  <c r="K11" i="2"/>
  <c r="K14" i="2"/>
  <c r="K15" i="2"/>
  <c r="K5" i="2"/>
  <c r="K10" i="2"/>
  <c r="K13" i="2"/>
  <c r="I71" i="2"/>
  <c r="I70" i="2"/>
  <c r="I69" i="2"/>
  <c r="I68" i="2"/>
  <c r="I67" i="2"/>
  <c r="K67" i="2" s="1"/>
  <c r="I66" i="2"/>
  <c r="I65" i="2"/>
  <c r="I64" i="2"/>
  <c r="K64" i="2" s="1"/>
  <c r="I63" i="2"/>
  <c r="I62" i="2"/>
  <c r="I61" i="2"/>
  <c r="I60" i="2"/>
  <c r="I59" i="2"/>
  <c r="I58" i="2"/>
  <c r="I29" i="2"/>
  <c r="I28" i="2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I18" i="2"/>
  <c r="L28" i="3"/>
  <c r="T64" i="2"/>
  <c r="T63" i="2"/>
  <c r="T62" i="2"/>
  <c r="T50" i="2"/>
  <c r="T49" i="2"/>
  <c r="T48" i="2"/>
  <c r="T36" i="2"/>
  <c r="T35" i="2"/>
  <c r="T34" i="2"/>
  <c r="T22" i="2"/>
  <c r="T21" i="2"/>
  <c r="T20" i="2"/>
  <c r="T72" i="2"/>
  <c r="G63" i="2"/>
  <c r="G66" i="2"/>
  <c r="K66" i="2" s="1"/>
  <c r="G69" i="2"/>
  <c r="K69" i="2" s="1"/>
  <c r="N31" i="3"/>
  <c r="N37" i="3" s="1"/>
  <c r="S19" i="3"/>
  <c r="F52" i="2"/>
  <c r="F51" i="2"/>
  <c r="F38" i="2"/>
  <c r="F37" i="2"/>
  <c r="D27" i="3"/>
  <c r="R19" i="3"/>
  <c r="G62" i="2"/>
  <c r="K62" i="2" s="1"/>
  <c r="G65" i="2"/>
  <c r="K65" i="2" s="1"/>
  <c r="G68" i="2"/>
  <c r="Q42" i="3"/>
  <c r="O42" i="3" s="1"/>
  <c r="R16" i="3"/>
  <c r="R18" i="3"/>
  <c r="O22" i="3"/>
  <c r="G58" i="2" s="1"/>
  <c r="K58" i="2" s="1"/>
  <c r="O23" i="3"/>
  <c r="G59" i="2" s="1"/>
  <c r="K59" i="2" s="1"/>
  <c r="N32" i="3"/>
  <c r="N38" i="3" s="1"/>
  <c r="S18" i="3"/>
  <c r="O27" i="3"/>
  <c r="N29" i="3"/>
  <c r="N35" i="3" s="1"/>
  <c r="K68" i="2" l="1"/>
  <c r="K63" i="2"/>
  <c r="G28" i="2"/>
  <c r="K28" i="2" s="1"/>
  <c r="G29" i="2"/>
  <c r="K29" i="2" s="1"/>
  <c r="R27" i="3"/>
  <c r="G70" i="2"/>
  <c r="K70" i="2" s="1"/>
  <c r="R22" i="3"/>
  <c r="G16" i="2"/>
  <c r="K16" i="2" s="1"/>
  <c r="G71" i="2"/>
  <c r="K71" i="2" s="1"/>
  <c r="H57" i="2"/>
  <c r="K57" i="2" s="1"/>
  <c r="H56" i="2"/>
  <c r="K56" i="2" s="1"/>
  <c r="H55" i="2"/>
  <c r="K55" i="2" s="1"/>
  <c r="H54" i="2"/>
  <c r="K54" i="2" s="1"/>
  <c r="H53" i="2"/>
  <c r="K53" i="2" s="1"/>
  <c r="H52" i="2"/>
  <c r="K52" i="2" s="1"/>
  <c r="H51" i="2"/>
  <c r="K51" i="2" s="1"/>
  <c r="H50" i="2"/>
  <c r="K50" i="2" s="1"/>
  <c r="H49" i="2"/>
  <c r="K49" i="2" s="1"/>
  <c r="H48" i="2"/>
  <c r="K48" i="2" s="1"/>
  <c r="H47" i="2"/>
  <c r="K47" i="2" s="1"/>
  <c r="H46" i="2"/>
  <c r="K46" i="2" s="1"/>
  <c r="H45" i="2"/>
  <c r="K45" i="2" s="1"/>
  <c r="H44" i="2"/>
  <c r="K44" i="2" s="1"/>
  <c r="H43" i="2"/>
  <c r="K43" i="2" s="1"/>
  <c r="H42" i="2"/>
  <c r="K42" i="2" s="1"/>
  <c r="H41" i="2"/>
  <c r="K41" i="2" s="1"/>
  <c r="H40" i="2"/>
  <c r="K40" i="2" s="1"/>
  <c r="H39" i="2"/>
  <c r="K39" i="2" s="1"/>
  <c r="H38" i="2"/>
  <c r="K38" i="2" s="1"/>
  <c r="H37" i="2"/>
  <c r="K37" i="2" s="1"/>
  <c r="H36" i="2"/>
  <c r="K36" i="2" s="1"/>
  <c r="H35" i="2"/>
  <c r="K35" i="2" s="1"/>
  <c r="H34" i="2"/>
  <c r="K34" i="2" s="1"/>
  <c r="H33" i="2"/>
  <c r="K33" i="2" s="1"/>
  <c r="H32" i="2"/>
  <c r="K32" i="2" s="1"/>
  <c r="H31" i="2"/>
  <c r="K31" i="2" s="1"/>
  <c r="H30" i="2"/>
  <c r="K30" i="2" s="1"/>
  <c r="L34" i="3"/>
  <c r="L40" i="3" s="1"/>
  <c r="T66" i="2"/>
  <c r="T65" i="2"/>
  <c r="T52" i="2"/>
  <c r="T51" i="2"/>
  <c r="T38" i="2"/>
  <c r="T37" i="2"/>
  <c r="T24" i="2"/>
  <c r="T23" i="2"/>
  <c r="D28" i="3"/>
  <c r="T10" i="2"/>
  <c r="T9" i="2"/>
  <c r="R23" i="3"/>
  <c r="G18" i="2"/>
  <c r="K18" i="2" s="1"/>
  <c r="G17" i="2"/>
  <c r="K17" i="2" s="1"/>
  <c r="G19" i="2"/>
  <c r="K19" i="2" s="1"/>
  <c r="G60" i="2"/>
  <c r="K60" i="2" s="1"/>
  <c r="G61" i="2"/>
  <c r="K61" i="2" s="1"/>
  <c r="T69" i="2" l="1"/>
  <c r="T68" i="2"/>
  <c r="T67" i="2"/>
  <c r="T55" i="2"/>
  <c r="T54" i="2"/>
  <c r="T53" i="2"/>
  <c r="T41" i="2"/>
  <c r="T40" i="2"/>
  <c r="T39" i="2"/>
  <c r="T27" i="2"/>
  <c r="T26" i="2"/>
  <c r="T25" i="2"/>
  <c r="D29" i="3"/>
  <c r="T12" i="2"/>
  <c r="T11" i="2"/>
  <c r="T13" i="2"/>
  <c r="T71" i="2" l="1"/>
  <c r="T70" i="2"/>
  <c r="T57" i="2"/>
  <c r="T56" i="2"/>
  <c r="T43" i="2"/>
  <c r="T42" i="2"/>
  <c r="T29" i="2"/>
  <c r="T28" i="2"/>
  <c r="W20" i="3"/>
  <c r="T15" i="2"/>
  <c r="T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强化次数:</t>
        </r>
        <r>
          <rPr>
            <sz val="9"/>
            <rFont val="宋体"/>
            <family val="3"/>
            <charset val="134"/>
          </rPr>
          <t xml:space="preserve">
该部位可进行强化升级的次数</t>
        </r>
      </text>
    </comment>
    <comment ref="L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蓝色属性组ID:</t>
        </r>
        <r>
          <rPr>
            <sz val="9"/>
            <rFont val="宋体"/>
            <family val="3"/>
            <charset val="134"/>
          </rPr>
          <t xml:space="preserve">
读取”S　神兽装备极品属性“表中的ID，在该组ID中根据概率抽取相应数量的N条属性</t>
        </r>
      </text>
    </comment>
    <comment ref="N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紫色属性组ID:
读取”S　神兽装备极品属性“表中的ID，在该组ID中根据概率抽取相应数量的N条属性</t>
        </r>
      </text>
    </comment>
  </commentList>
</comments>
</file>

<file path=xl/sharedStrings.xml><?xml version="1.0" encoding="utf-8"?>
<sst xmlns="http://schemas.openxmlformats.org/spreadsheetml/2006/main" count="306" uniqueCount="95">
  <si>
    <t>装备ID</t>
  </si>
  <si>
    <t>装备名称</t>
  </si>
  <si>
    <t>部位</t>
  </si>
  <si>
    <t>品质</t>
  </si>
  <si>
    <t>星级</t>
  </si>
  <si>
    <t>强化次数</t>
  </si>
  <si>
    <t>生命</t>
  </si>
  <si>
    <t>攻击</t>
  </si>
  <si>
    <t>防御</t>
  </si>
  <si>
    <t>破甲</t>
  </si>
  <si>
    <t>蓝色属性数量</t>
  </si>
  <si>
    <t>蓝色属性组ID</t>
  </si>
  <si>
    <t>紫色属性数量</t>
  </si>
  <si>
    <t>紫色属性组ID</t>
  </si>
  <si>
    <t>强化值</t>
  </si>
  <si>
    <t>白色兽首</t>
  </si>
  <si>
    <t>蓝色兽首</t>
  </si>
  <si>
    <t>紫色兽首</t>
  </si>
  <si>
    <t>橙色兽首</t>
  </si>
  <si>
    <t>红色兽首</t>
  </si>
  <si>
    <t>粉色兽首</t>
  </si>
  <si>
    <t>白色旁肢</t>
  </si>
  <si>
    <t>蓝色旁肢</t>
  </si>
  <si>
    <t>紫色旁肢</t>
  </si>
  <si>
    <t>橙色旁肢</t>
  </si>
  <si>
    <t>红色旁肢</t>
  </si>
  <si>
    <t>粉色旁肢</t>
  </si>
  <si>
    <t>白色元中</t>
  </si>
  <si>
    <t>蓝色元中</t>
  </si>
  <si>
    <t>紫色元中</t>
  </si>
  <si>
    <t>橙色元中</t>
  </si>
  <si>
    <t>红色元中</t>
  </si>
  <si>
    <t>粉色元中</t>
  </si>
  <si>
    <t>白色定垂</t>
  </si>
  <si>
    <t>蓝色定垂</t>
  </si>
  <si>
    <t>紫色定垂</t>
  </si>
  <si>
    <t>橙色定垂</t>
  </si>
  <si>
    <t>红色定垂</t>
  </si>
  <si>
    <t>粉色定垂</t>
  </si>
  <si>
    <t>白色偏足</t>
  </si>
  <si>
    <t>蓝色偏足</t>
  </si>
  <si>
    <t>紫色偏足</t>
  </si>
  <si>
    <t>橙色偏足</t>
  </si>
  <si>
    <t>红色偏足</t>
  </si>
  <si>
    <t>粉色偏足</t>
  </si>
  <si>
    <t>五元真晶</t>
  </si>
  <si>
    <t>极品属性组</t>
  </si>
  <si>
    <t>白色</t>
  </si>
  <si>
    <t>兽首</t>
  </si>
  <si>
    <t>蓝色</t>
  </si>
  <si>
    <t>紫色</t>
  </si>
  <si>
    <t>橙色</t>
  </si>
  <si>
    <t>红色</t>
  </si>
  <si>
    <t>粉色</t>
  </si>
  <si>
    <t>旁肢</t>
  </si>
  <si>
    <t>元中</t>
  </si>
  <si>
    <t>定垂</t>
  </si>
  <si>
    <t>偏足</t>
  </si>
  <si>
    <t>201</t>
  </si>
  <si>
    <t>白色装备-蓝色极品属性</t>
  </si>
  <si>
    <t>202</t>
  </si>
  <si>
    <t>蓝色装备-蓝色极品属性</t>
  </si>
  <si>
    <t>203</t>
  </si>
  <si>
    <t>紫色装备-蓝色极品属性</t>
  </si>
  <si>
    <t>204</t>
  </si>
  <si>
    <t>橙色装备-蓝色极品属性</t>
  </si>
  <si>
    <t>品质ID</t>
  </si>
  <si>
    <t>经验值</t>
  </si>
  <si>
    <t>辅助列</t>
  </si>
  <si>
    <t>205</t>
  </si>
  <si>
    <t>红色装备-蓝色极品属性</t>
  </si>
  <si>
    <t>白</t>
  </si>
  <si>
    <t>206</t>
  </si>
  <si>
    <t>粉色装备-蓝色极品属性</t>
  </si>
  <si>
    <t>蓝</t>
  </si>
  <si>
    <t>301</t>
  </si>
  <si>
    <t>白色装备-紫色极品属性</t>
  </si>
  <si>
    <t>紫</t>
  </si>
  <si>
    <t>302</t>
  </si>
  <si>
    <t>紫色装备-紫色极品属性</t>
  </si>
  <si>
    <t>橙</t>
  </si>
  <si>
    <t>303</t>
  </si>
  <si>
    <t>红</t>
  </si>
  <si>
    <t>304</t>
  </si>
  <si>
    <t>橙色装备-紫色极品属性</t>
  </si>
  <si>
    <t>粉</t>
  </si>
  <si>
    <t>305</t>
  </si>
  <si>
    <t>红色装备-紫色极品属性</t>
  </si>
  <si>
    <t>306</t>
  </si>
  <si>
    <t>粉色装备-紫色极品属性</t>
  </si>
  <si>
    <t>攻</t>
  </si>
  <si>
    <t>防</t>
  </si>
  <si>
    <t>200/700</t>
  </si>
  <si>
    <t>价格</t>
    <phoneticPr fontId="5" type="noConversion"/>
  </si>
  <si>
    <t>经验道具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</si>
</sst>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R9" sqref="R9:T16"/>
    </sheetView>
  </sheetViews>
  <sheetFormatPr defaultColWidth="9" defaultRowHeight="14.25" x14ac:dyDescent="0.2"/>
  <cols>
    <col min="1" max="1" width="9.5" customWidth="1"/>
    <col min="2" max="2" width="11" customWidth="1"/>
    <col min="11" max="11" width="13" style="5" customWidth="1"/>
    <col min="12" max="12" width="13" customWidth="1"/>
    <col min="13" max="13" width="15" customWidth="1"/>
    <col min="14" max="14" width="12.8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21010001</v>
      </c>
      <c r="B2" t="s">
        <v>15</v>
      </c>
      <c r="C2">
        <v>1</v>
      </c>
      <c r="D2">
        <v>1</v>
      </c>
      <c r="E2">
        <v>0</v>
      </c>
      <c r="F2">
        <v>10</v>
      </c>
      <c r="G2">
        <v>6000</v>
      </c>
      <c r="H2">
        <v>120</v>
      </c>
      <c r="I2">
        <v>0</v>
      </c>
      <c r="J2">
        <v>0</v>
      </c>
      <c r="K2">
        <v>3</v>
      </c>
      <c r="L2">
        <v>201</v>
      </c>
      <c r="M2">
        <v>0</v>
      </c>
      <c r="O2">
        <v>50</v>
      </c>
    </row>
    <row r="3" spans="1:15" x14ac:dyDescent="0.2">
      <c r="A3">
        <v>21020001</v>
      </c>
      <c r="B3" t="s">
        <v>16</v>
      </c>
      <c r="C3">
        <v>1</v>
      </c>
      <c r="D3">
        <v>2</v>
      </c>
      <c r="E3">
        <v>0</v>
      </c>
      <c r="F3">
        <v>30</v>
      </c>
      <c r="G3">
        <v>9000</v>
      </c>
      <c r="H3">
        <v>180</v>
      </c>
      <c r="I3">
        <v>0</v>
      </c>
      <c r="J3">
        <v>0</v>
      </c>
      <c r="K3">
        <v>3</v>
      </c>
      <c r="L3">
        <v>202</v>
      </c>
      <c r="M3">
        <v>0</v>
      </c>
      <c r="O3">
        <v>127</v>
      </c>
    </row>
    <row r="4" spans="1:15" x14ac:dyDescent="0.2">
      <c r="A4">
        <v>21020101</v>
      </c>
      <c r="B4" t="s">
        <v>16</v>
      </c>
      <c r="C4">
        <v>1</v>
      </c>
      <c r="D4">
        <v>2</v>
      </c>
      <c r="E4">
        <v>1</v>
      </c>
      <c r="F4">
        <v>30</v>
      </c>
      <c r="G4">
        <v>9000</v>
      </c>
      <c r="H4">
        <v>180</v>
      </c>
      <c r="I4">
        <v>0</v>
      </c>
      <c r="J4">
        <v>0</v>
      </c>
      <c r="K4">
        <v>2</v>
      </c>
      <c r="L4">
        <v>202</v>
      </c>
      <c r="M4">
        <v>1</v>
      </c>
      <c r="N4">
        <v>302</v>
      </c>
      <c r="O4">
        <v>382</v>
      </c>
    </row>
    <row r="5" spans="1:15" x14ac:dyDescent="0.2">
      <c r="A5">
        <v>21020201</v>
      </c>
      <c r="B5" t="s">
        <v>16</v>
      </c>
      <c r="C5">
        <v>1</v>
      </c>
      <c r="D5">
        <v>2</v>
      </c>
      <c r="E5">
        <v>2</v>
      </c>
      <c r="F5">
        <v>30</v>
      </c>
      <c r="G5">
        <v>9000</v>
      </c>
      <c r="H5">
        <v>180</v>
      </c>
      <c r="I5">
        <v>0</v>
      </c>
      <c r="J5">
        <v>0</v>
      </c>
      <c r="K5">
        <v>1</v>
      </c>
      <c r="L5">
        <v>202</v>
      </c>
      <c r="M5">
        <v>2</v>
      </c>
      <c r="N5">
        <v>302</v>
      </c>
      <c r="O5">
        <v>1147</v>
      </c>
    </row>
    <row r="6" spans="1:15" x14ac:dyDescent="0.2">
      <c r="A6">
        <v>21030001</v>
      </c>
      <c r="B6" t="s">
        <v>17</v>
      </c>
      <c r="C6">
        <v>1</v>
      </c>
      <c r="D6">
        <v>3</v>
      </c>
      <c r="E6">
        <v>0</v>
      </c>
      <c r="F6">
        <v>60</v>
      </c>
      <c r="G6">
        <v>15000</v>
      </c>
      <c r="H6">
        <v>300</v>
      </c>
      <c r="I6">
        <v>0</v>
      </c>
      <c r="J6">
        <v>0</v>
      </c>
      <c r="K6">
        <v>3</v>
      </c>
      <c r="L6">
        <v>203</v>
      </c>
      <c r="M6">
        <v>0</v>
      </c>
      <c r="O6">
        <v>315</v>
      </c>
    </row>
    <row r="7" spans="1:15" x14ac:dyDescent="0.2">
      <c r="A7">
        <v>21030101</v>
      </c>
      <c r="B7" t="s">
        <v>17</v>
      </c>
      <c r="C7">
        <v>1</v>
      </c>
      <c r="D7">
        <v>3</v>
      </c>
      <c r="E7">
        <v>1</v>
      </c>
      <c r="F7">
        <v>60</v>
      </c>
      <c r="G7">
        <v>15000</v>
      </c>
      <c r="H7">
        <v>300</v>
      </c>
      <c r="I7">
        <v>0</v>
      </c>
      <c r="J7">
        <v>0</v>
      </c>
      <c r="K7">
        <v>2</v>
      </c>
      <c r="L7">
        <v>203</v>
      </c>
      <c r="M7">
        <v>1</v>
      </c>
      <c r="N7">
        <v>303</v>
      </c>
      <c r="O7">
        <v>945</v>
      </c>
    </row>
    <row r="8" spans="1:15" x14ac:dyDescent="0.2">
      <c r="A8">
        <v>21030201</v>
      </c>
      <c r="B8" t="s">
        <v>17</v>
      </c>
      <c r="C8">
        <v>1</v>
      </c>
      <c r="D8">
        <v>3</v>
      </c>
      <c r="E8">
        <v>2</v>
      </c>
      <c r="F8">
        <v>60</v>
      </c>
      <c r="G8">
        <v>15000</v>
      </c>
      <c r="H8">
        <v>300</v>
      </c>
      <c r="I8">
        <v>0</v>
      </c>
      <c r="J8">
        <v>0</v>
      </c>
      <c r="K8">
        <v>1</v>
      </c>
      <c r="L8">
        <v>203</v>
      </c>
      <c r="M8">
        <v>2</v>
      </c>
      <c r="N8">
        <v>303</v>
      </c>
      <c r="O8">
        <v>2835</v>
      </c>
    </row>
    <row r="9" spans="1:15" x14ac:dyDescent="0.2">
      <c r="A9">
        <v>21040101</v>
      </c>
      <c r="B9" t="s">
        <v>18</v>
      </c>
      <c r="C9">
        <v>1</v>
      </c>
      <c r="D9">
        <v>4</v>
      </c>
      <c r="E9">
        <v>1</v>
      </c>
      <c r="F9">
        <v>100</v>
      </c>
      <c r="G9">
        <v>21000</v>
      </c>
      <c r="H9">
        <v>420</v>
      </c>
      <c r="I9">
        <v>0</v>
      </c>
      <c r="J9">
        <v>0</v>
      </c>
      <c r="K9">
        <v>2</v>
      </c>
      <c r="L9">
        <v>204</v>
      </c>
      <c r="M9">
        <v>1</v>
      </c>
      <c r="N9">
        <v>304</v>
      </c>
      <c r="O9">
        <v>2227</v>
      </c>
    </row>
    <row r="10" spans="1:15" x14ac:dyDescent="0.2">
      <c r="A10">
        <v>21040201</v>
      </c>
      <c r="B10" t="s">
        <v>18</v>
      </c>
      <c r="C10">
        <v>1</v>
      </c>
      <c r="D10">
        <v>4</v>
      </c>
      <c r="E10">
        <v>2</v>
      </c>
      <c r="F10">
        <v>100</v>
      </c>
      <c r="G10">
        <v>21000</v>
      </c>
      <c r="H10">
        <v>420</v>
      </c>
      <c r="I10">
        <v>0</v>
      </c>
      <c r="J10">
        <v>0</v>
      </c>
      <c r="K10">
        <v>1</v>
      </c>
      <c r="L10">
        <v>204</v>
      </c>
      <c r="M10">
        <v>2</v>
      </c>
      <c r="N10">
        <v>304</v>
      </c>
      <c r="O10">
        <v>6682</v>
      </c>
    </row>
    <row r="11" spans="1:15" x14ac:dyDescent="0.2">
      <c r="A11">
        <v>21050101</v>
      </c>
      <c r="B11" t="s">
        <v>19</v>
      </c>
      <c r="C11">
        <v>1</v>
      </c>
      <c r="D11">
        <v>5</v>
      </c>
      <c r="E11">
        <v>1</v>
      </c>
      <c r="F11">
        <v>150</v>
      </c>
      <c r="G11">
        <v>28000</v>
      </c>
      <c r="H11">
        <v>560</v>
      </c>
      <c r="I11">
        <v>0</v>
      </c>
      <c r="J11">
        <v>0</v>
      </c>
      <c r="K11">
        <v>2</v>
      </c>
      <c r="L11">
        <v>205</v>
      </c>
      <c r="M11">
        <v>1</v>
      </c>
      <c r="N11">
        <v>305</v>
      </c>
      <c r="O11">
        <v>4860</v>
      </c>
    </row>
    <row r="12" spans="1:15" x14ac:dyDescent="0.2">
      <c r="A12">
        <v>21050201</v>
      </c>
      <c r="B12" t="s">
        <v>19</v>
      </c>
      <c r="C12">
        <v>1</v>
      </c>
      <c r="D12">
        <v>5</v>
      </c>
      <c r="E12">
        <v>2</v>
      </c>
      <c r="F12">
        <v>150</v>
      </c>
      <c r="G12">
        <v>28000</v>
      </c>
      <c r="H12">
        <v>560</v>
      </c>
      <c r="I12">
        <v>0</v>
      </c>
      <c r="J12">
        <v>0</v>
      </c>
      <c r="K12">
        <v>1</v>
      </c>
      <c r="L12">
        <v>205</v>
      </c>
      <c r="M12">
        <v>2</v>
      </c>
      <c r="N12">
        <v>305</v>
      </c>
      <c r="O12">
        <v>14580</v>
      </c>
    </row>
    <row r="13" spans="1:15" x14ac:dyDescent="0.2">
      <c r="A13">
        <v>21050301</v>
      </c>
      <c r="B13" t="s">
        <v>19</v>
      </c>
      <c r="C13">
        <v>1</v>
      </c>
      <c r="D13">
        <v>5</v>
      </c>
      <c r="E13">
        <v>3</v>
      </c>
      <c r="F13">
        <v>150</v>
      </c>
      <c r="G13">
        <v>28000</v>
      </c>
      <c r="H13">
        <v>560</v>
      </c>
      <c r="I13">
        <v>0</v>
      </c>
      <c r="J13">
        <v>0</v>
      </c>
      <c r="K13">
        <v>0</v>
      </c>
      <c r="M13">
        <v>3</v>
      </c>
      <c r="N13">
        <v>305</v>
      </c>
      <c r="O13">
        <v>43740</v>
      </c>
    </row>
    <row r="14" spans="1:15" x14ac:dyDescent="0.2">
      <c r="A14">
        <v>21060301</v>
      </c>
      <c r="B14" t="s">
        <v>20</v>
      </c>
      <c r="C14">
        <v>1</v>
      </c>
      <c r="D14">
        <v>6</v>
      </c>
      <c r="E14">
        <v>3</v>
      </c>
      <c r="F14">
        <v>210</v>
      </c>
      <c r="G14">
        <v>35000</v>
      </c>
      <c r="H14">
        <v>700</v>
      </c>
      <c r="I14">
        <v>0</v>
      </c>
      <c r="J14">
        <v>0</v>
      </c>
      <c r="K14">
        <v>0</v>
      </c>
      <c r="M14">
        <v>3</v>
      </c>
      <c r="N14">
        <v>306</v>
      </c>
      <c r="O14">
        <v>82012</v>
      </c>
    </row>
    <row r="15" spans="1:15" x14ac:dyDescent="0.2">
      <c r="A15">
        <v>22010001</v>
      </c>
      <c r="B15" t="s">
        <v>21</v>
      </c>
      <c r="C15">
        <v>2</v>
      </c>
      <c r="D15">
        <v>1</v>
      </c>
      <c r="E15">
        <v>0</v>
      </c>
      <c r="F15">
        <v>10</v>
      </c>
      <c r="G15">
        <v>0</v>
      </c>
      <c r="H15">
        <v>300</v>
      </c>
      <c r="I15">
        <v>0</v>
      </c>
      <c r="J15">
        <v>120</v>
      </c>
      <c r="K15">
        <v>3</v>
      </c>
      <c r="L15">
        <v>201</v>
      </c>
      <c r="M15">
        <v>0</v>
      </c>
      <c r="O15">
        <v>50</v>
      </c>
    </row>
    <row r="16" spans="1:15" x14ac:dyDescent="0.2">
      <c r="A16">
        <v>22020001</v>
      </c>
      <c r="B16" t="s">
        <v>22</v>
      </c>
      <c r="C16">
        <v>2</v>
      </c>
      <c r="D16">
        <v>2</v>
      </c>
      <c r="E16">
        <v>0</v>
      </c>
      <c r="F16">
        <v>30</v>
      </c>
      <c r="G16">
        <v>0</v>
      </c>
      <c r="H16">
        <v>450</v>
      </c>
      <c r="I16">
        <v>0</v>
      </c>
      <c r="J16">
        <v>180</v>
      </c>
      <c r="K16">
        <v>3</v>
      </c>
      <c r="L16">
        <v>202</v>
      </c>
      <c r="M16">
        <v>0</v>
      </c>
      <c r="O16">
        <v>127</v>
      </c>
    </row>
    <row r="17" spans="1:15" x14ac:dyDescent="0.2">
      <c r="A17">
        <v>22020101</v>
      </c>
      <c r="B17" t="s">
        <v>22</v>
      </c>
      <c r="C17">
        <v>2</v>
      </c>
      <c r="D17">
        <v>2</v>
      </c>
      <c r="E17">
        <v>1</v>
      </c>
      <c r="F17">
        <v>30</v>
      </c>
      <c r="G17">
        <v>0</v>
      </c>
      <c r="H17">
        <v>450</v>
      </c>
      <c r="I17">
        <v>0</v>
      </c>
      <c r="J17">
        <v>180</v>
      </c>
      <c r="K17">
        <v>2</v>
      </c>
      <c r="L17">
        <v>202</v>
      </c>
      <c r="M17">
        <v>1</v>
      </c>
      <c r="N17">
        <v>302</v>
      </c>
      <c r="O17">
        <v>382</v>
      </c>
    </row>
    <row r="18" spans="1:15" x14ac:dyDescent="0.2">
      <c r="A18">
        <v>22020201</v>
      </c>
      <c r="B18" t="s">
        <v>22</v>
      </c>
      <c r="C18">
        <v>2</v>
      </c>
      <c r="D18">
        <v>2</v>
      </c>
      <c r="E18">
        <v>2</v>
      </c>
      <c r="F18">
        <v>30</v>
      </c>
      <c r="G18">
        <v>0</v>
      </c>
      <c r="H18">
        <v>450</v>
      </c>
      <c r="I18">
        <v>0</v>
      </c>
      <c r="J18">
        <v>180</v>
      </c>
      <c r="K18">
        <v>1</v>
      </c>
      <c r="L18">
        <v>202</v>
      </c>
      <c r="M18">
        <v>2</v>
      </c>
      <c r="N18">
        <v>302</v>
      </c>
      <c r="O18">
        <v>1147</v>
      </c>
    </row>
    <row r="19" spans="1:15" x14ac:dyDescent="0.2">
      <c r="A19">
        <v>22030001</v>
      </c>
      <c r="B19" t="s">
        <v>23</v>
      </c>
      <c r="C19">
        <v>2</v>
      </c>
      <c r="D19">
        <v>3</v>
      </c>
      <c r="E19">
        <v>0</v>
      </c>
      <c r="F19">
        <v>60</v>
      </c>
      <c r="G19">
        <v>0</v>
      </c>
      <c r="H19">
        <v>750</v>
      </c>
      <c r="I19">
        <v>0</v>
      </c>
      <c r="J19">
        <v>300</v>
      </c>
      <c r="K19">
        <v>3</v>
      </c>
      <c r="L19">
        <v>203</v>
      </c>
      <c r="M19">
        <v>0</v>
      </c>
      <c r="O19">
        <v>315</v>
      </c>
    </row>
    <row r="20" spans="1:15" x14ac:dyDescent="0.2">
      <c r="A20">
        <v>22030101</v>
      </c>
      <c r="B20" t="s">
        <v>23</v>
      </c>
      <c r="C20">
        <v>2</v>
      </c>
      <c r="D20">
        <v>3</v>
      </c>
      <c r="E20">
        <v>1</v>
      </c>
      <c r="F20">
        <v>60</v>
      </c>
      <c r="G20">
        <v>0</v>
      </c>
      <c r="H20">
        <v>750</v>
      </c>
      <c r="I20">
        <v>0</v>
      </c>
      <c r="J20">
        <v>300</v>
      </c>
      <c r="K20">
        <v>2</v>
      </c>
      <c r="L20">
        <v>203</v>
      </c>
      <c r="M20">
        <v>1</v>
      </c>
      <c r="N20">
        <v>303</v>
      </c>
      <c r="O20">
        <v>945</v>
      </c>
    </row>
    <row r="21" spans="1:15" x14ac:dyDescent="0.2">
      <c r="A21">
        <v>22030201</v>
      </c>
      <c r="B21" t="s">
        <v>23</v>
      </c>
      <c r="C21">
        <v>2</v>
      </c>
      <c r="D21">
        <v>3</v>
      </c>
      <c r="E21">
        <v>2</v>
      </c>
      <c r="F21">
        <v>60</v>
      </c>
      <c r="G21">
        <v>0</v>
      </c>
      <c r="H21">
        <v>750</v>
      </c>
      <c r="I21">
        <v>0</v>
      </c>
      <c r="J21">
        <v>300</v>
      </c>
      <c r="K21">
        <v>1</v>
      </c>
      <c r="L21">
        <v>203</v>
      </c>
      <c r="M21">
        <v>2</v>
      </c>
      <c r="N21">
        <v>303</v>
      </c>
      <c r="O21">
        <v>2835</v>
      </c>
    </row>
    <row r="22" spans="1:15" x14ac:dyDescent="0.2">
      <c r="A22">
        <v>22040101</v>
      </c>
      <c r="B22" t="s">
        <v>24</v>
      </c>
      <c r="C22">
        <v>2</v>
      </c>
      <c r="D22">
        <v>4</v>
      </c>
      <c r="E22">
        <v>1</v>
      </c>
      <c r="F22">
        <v>100</v>
      </c>
      <c r="G22">
        <v>0</v>
      </c>
      <c r="H22">
        <v>1050</v>
      </c>
      <c r="I22">
        <v>0</v>
      </c>
      <c r="J22">
        <v>420</v>
      </c>
      <c r="K22">
        <v>2</v>
      </c>
      <c r="L22">
        <v>204</v>
      </c>
      <c r="M22">
        <v>1</v>
      </c>
      <c r="N22">
        <v>304</v>
      </c>
      <c r="O22">
        <v>2227</v>
      </c>
    </row>
    <row r="23" spans="1:15" x14ac:dyDescent="0.2">
      <c r="A23">
        <v>22040201</v>
      </c>
      <c r="B23" t="s">
        <v>24</v>
      </c>
      <c r="C23">
        <v>2</v>
      </c>
      <c r="D23">
        <v>4</v>
      </c>
      <c r="E23">
        <v>2</v>
      </c>
      <c r="F23">
        <v>100</v>
      </c>
      <c r="G23">
        <v>0</v>
      </c>
      <c r="H23">
        <v>1050</v>
      </c>
      <c r="I23">
        <v>0</v>
      </c>
      <c r="J23">
        <v>420</v>
      </c>
      <c r="K23">
        <v>1</v>
      </c>
      <c r="L23">
        <v>204</v>
      </c>
      <c r="M23">
        <v>2</v>
      </c>
      <c r="N23">
        <v>304</v>
      </c>
      <c r="O23">
        <v>6682</v>
      </c>
    </row>
    <row r="24" spans="1:15" x14ac:dyDescent="0.2">
      <c r="A24">
        <v>22050101</v>
      </c>
      <c r="B24" t="s">
        <v>25</v>
      </c>
      <c r="C24">
        <v>2</v>
      </c>
      <c r="D24">
        <v>5</v>
      </c>
      <c r="E24">
        <v>1</v>
      </c>
      <c r="F24">
        <v>150</v>
      </c>
      <c r="G24">
        <v>0</v>
      </c>
      <c r="H24">
        <v>1400</v>
      </c>
      <c r="I24">
        <v>0</v>
      </c>
      <c r="J24">
        <v>560</v>
      </c>
      <c r="K24">
        <v>2</v>
      </c>
      <c r="L24">
        <v>205</v>
      </c>
      <c r="M24">
        <v>1</v>
      </c>
      <c r="N24">
        <v>305</v>
      </c>
      <c r="O24">
        <v>4860</v>
      </c>
    </row>
    <row r="25" spans="1:15" x14ac:dyDescent="0.2">
      <c r="A25">
        <v>22050201</v>
      </c>
      <c r="B25" t="s">
        <v>25</v>
      </c>
      <c r="C25">
        <v>2</v>
      </c>
      <c r="D25">
        <v>5</v>
      </c>
      <c r="E25">
        <v>2</v>
      </c>
      <c r="F25">
        <v>150</v>
      </c>
      <c r="G25">
        <v>0</v>
      </c>
      <c r="H25">
        <v>1400</v>
      </c>
      <c r="I25">
        <v>0</v>
      </c>
      <c r="J25">
        <v>560</v>
      </c>
      <c r="K25">
        <v>1</v>
      </c>
      <c r="L25">
        <v>205</v>
      </c>
      <c r="M25">
        <v>2</v>
      </c>
      <c r="N25">
        <v>305</v>
      </c>
      <c r="O25">
        <v>14580</v>
      </c>
    </row>
    <row r="26" spans="1:15" x14ac:dyDescent="0.2">
      <c r="A26">
        <v>22050301</v>
      </c>
      <c r="B26" t="s">
        <v>25</v>
      </c>
      <c r="C26">
        <v>2</v>
      </c>
      <c r="D26">
        <v>5</v>
      </c>
      <c r="E26">
        <v>3</v>
      </c>
      <c r="F26">
        <v>150</v>
      </c>
      <c r="G26">
        <v>0</v>
      </c>
      <c r="H26">
        <v>1400</v>
      </c>
      <c r="I26">
        <v>0</v>
      </c>
      <c r="J26">
        <v>560</v>
      </c>
      <c r="K26">
        <v>0</v>
      </c>
      <c r="M26">
        <v>3</v>
      </c>
      <c r="N26">
        <v>305</v>
      </c>
      <c r="O26">
        <v>43740</v>
      </c>
    </row>
    <row r="27" spans="1:15" x14ac:dyDescent="0.2">
      <c r="A27">
        <v>22060301</v>
      </c>
      <c r="B27" t="s">
        <v>26</v>
      </c>
      <c r="C27">
        <v>2</v>
      </c>
      <c r="D27">
        <v>6</v>
      </c>
      <c r="E27">
        <v>3</v>
      </c>
      <c r="F27">
        <v>210</v>
      </c>
      <c r="G27">
        <v>0</v>
      </c>
      <c r="H27">
        <v>1750</v>
      </c>
      <c r="I27">
        <v>0</v>
      </c>
      <c r="J27">
        <v>700</v>
      </c>
      <c r="K27">
        <v>0</v>
      </c>
      <c r="M27">
        <v>3</v>
      </c>
      <c r="N27">
        <v>306</v>
      </c>
      <c r="O27">
        <v>82012</v>
      </c>
    </row>
    <row r="28" spans="1:15" x14ac:dyDescent="0.2">
      <c r="A28">
        <v>23010001</v>
      </c>
      <c r="B28" t="s">
        <v>27</v>
      </c>
      <c r="C28">
        <v>3</v>
      </c>
      <c r="D28">
        <v>1</v>
      </c>
      <c r="E28">
        <v>0</v>
      </c>
      <c r="F28">
        <v>10</v>
      </c>
      <c r="G28">
        <v>6000</v>
      </c>
      <c r="H28">
        <v>0</v>
      </c>
      <c r="I28">
        <v>120</v>
      </c>
      <c r="J28">
        <v>0</v>
      </c>
      <c r="K28">
        <v>3</v>
      </c>
      <c r="L28">
        <v>201</v>
      </c>
      <c r="M28">
        <v>0</v>
      </c>
      <c r="O28">
        <v>50</v>
      </c>
    </row>
    <row r="29" spans="1:15" x14ac:dyDescent="0.2">
      <c r="A29">
        <v>23020001</v>
      </c>
      <c r="B29" t="s">
        <v>28</v>
      </c>
      <c r="C29">
        <v>3</v>
      </c>
      <c r="D29">
        <v>2</v>
      </c>
      <c r="E29">
        <v>0</v>
      </c>
      <c r="F29">
        <v>30</v>
      </c>
      <c r="G29">
        <v>9000</v>
      </c>
      <c r="H29">
        <v>0</v>
      </c>
      <c r="I29">
        <v>180</v>
      </c>
      <c r="J29">
        <v>0</v>
      </c>
      <c r="K29">
        <v>3</v>
      </c>
      <c r="L29">
        <v>202</v>
      </c>
      <c r="M29">
        <v>0</v>
      </c>
      <c r="O29">
        <v>127</v>
      </c>
    </row>
    <row r="30" spans="1:15" x14ac:dyDescent="0.2">
      <c r="A30">
        <v>23020101</v>
      </c>
      <c r="B30" t="s">
        <v>28</v>
      </c>
      <c r="C30">
        <v>3</v>
      </c>
      <c r="D30">
        <v>2</v>
      </c>
      <c r="E30">
        <v>1</v>
      </c>
      <c r="F30">
        <v>30</v>
      </c>
      <c r="G30">
        <v>9000</v>
      </c>
      <c r="H30">
        <v>0</v>
      </c>
      <c r="I30">
        <v>180</v>
      </c>
      <c r="J30">
        <v>0</v>
      </c>
      <c r="K30">
        <v>2</v>
      </c>
      <c r="L30">
        <v>202</v>
      </c>
      <c r="M30">
        <v>1</v>
      </c>
      <c r="N30">
        <v>302</v>
      </c>
      <c r="O30">
        <v>382</v>
      </c>
    </row>
    <row r="31" spans="1:15" x14ac:dyDescent="0.2">
      <c r="A31">
        <v>23020201</v>
      </c>
      <c r="B31" t="s">
        <v>28</v>
      </c>
      <c r="C31">
        <v>3</v>
      </c>
      <c r="D31">
        <v>2</v>
      </c>
      <c r="E31">
        <v>2</v>
      </c>
      <c r="F31">
        <v>30</v>
      </c>
      <c r="G31">
        <v>9000</v>
      </c>
      <c r="H31">
        <v>0</v>
      </c>
      <c r="I31">
        <v>180</v>
      </c>
      <c r="J31">
        <v>0</v>
      </c>
      <c r="K31">
        <v>1</v>
      </c>
      <c r="L31">
        <v>202</v>
      </c>
      <c r="M31">
        <v>2</v>
      </c>
      <c r="N31">
        <v>302</v>
      </c>
      <c r="O31">
        <v>1147</v>
      </c>
    </row>
    <row r="32" spans="1:15" x14ac:dyDescent="0.2">
      <c r="A32">
        <v>23030001</v>
      </c>
      <c r="B32" t="s">
        <v>29</v>
      </c>
      <c r="C32">
        <v>3</v>
      </c>
      <c r="D32">
        <v>3</v>
      </c>
      <c r="E32">
        <v>0</v>
      </c>
      <c r="F32">
        <v>60</v>
      </c>
      <c r="G32">
        <v>15000</v>
      </c>
      <c r="H32">
        <v>0</v>
      </c>
      <c r="I32">
        <v>300</v>
      </c>
      <c r="J32">
        <v>0</v>
      </c>
      <c r="K32">
        <v>3</v>
      </c>
      <c r="L32">
        <v>203</v>
      </c>
      <c r="M32">
        <v>0</v>
      </c>
      <c r="O32">
        <v>315</v>
      </c>
    </row>
    <row r="33" spans="1:15" x14ac:dyDescent="0.2">
      <c r="A33">
        <v>23030101</v>
      </c>
      <c r="B33" t="s">
        <v>29</v>
      </c>
      <c r="C33">
        <v>3</v>
      </c>
      <c r="D33">
        <v>3</v>
      </c>
      <c r="E33">
        <v>1</v>
      </c>
      <c r="F33">
        <v>60</v>
      </c>
      <c r="G33">
        <v>15000</v>
      </c>
      <c r="H33">
        <v>0</v>
      </c>
      <c r="I33">
        <v>300</v>
      </c>
      <c r="J33">
        <v>0</v>
      </c>
      <c r="K33">
        <v>2</v>
      </c>
      <c r="L33">
        <v>203</v>
      </c>
      <c r="M33">
        <v>1</v>
      </c>
      <c r="N33">
        <v>303</v>
      </c>
      <c r="O33">
        <v>945</v>
      </c>
    </row>
    <row r="34" spans="1:15" x14ac:dyDescent="0.2">
      <c r="A34">
        <v>23030201</v>
      </c>
      <c r="B34" t="s">
        <v>29</v>
      </c>
      <c r="C34">
        <v>3</v>
      </c>
      <c r="D34">
        <v>3</v>
      </c>
      <c r="E34">
        <v>2</v>
      </c>
      <c r="F34">
        <v>60</v>
      </c>
      <c r="G34">
        <v>15000</v>
      </c>
      <c r="H34">
        <v>0</v>
      </c>
      <c r="I34">
        <v>300</v>
      </c>
      <c r="J34">
        <v>0</v>
      </c>
      <c r="K34">
        <v>1</v>
      </c>
      <c r="L34">
        <v>203</v>
      </c>
      <c r="M34">
        <v>2</v>
      </c>
      <c r="N34">
        <v>303</v>
      </c>
      <c r="O34">
        <v>2835</v>
      </c>
    </row>
    <row r="35" spans="1:15" x14ac:dyDescent="0.2">
      <c r="A35">
        <v>23040101</v>
      </c>
      <c r="B35" t="s">
        <v>30</v>
      </c>
      <c r="C35">
        <v>3</v>
      </c>
      <c r="D35">
        <v>4</v>
      </c>
      <c r="E35">
        <v>1</v>
      </c>
      <c r="F35">
        <v>100</v>
      </c>
      <c r="G35">
        <v>21000</v>
      </c>
      <c r="H35">
        <v>0</v>
      </c>
      <c r="I35">
        <v>420</v>
      </c>
      <c r="J35">
        <v>0</v>
      </c>
      <c r="K35">
        <v>2</v>
      </c>
      <c r="L35">
        <v>204</v>
      </c>
      <c r="M35">
        <v>1</v>
      </c>
      <c r="N35">
        <v>304</v>
      </c>
      <c r="O35">
        <v>2227</v>
      </c>
    </row>
    <row r="36" spans="1:15" x14ac:dyDescent="0.2">
      <c r="A36">
        <v>23040201</v>
      </c>
      <c r="B36" t="s">
        <v>30</v>
      </c>
      <c r="C36">
        <v>3</v>
      </c>
      <c r="D36">
        <v>4</v>
      </c>
      <c r="E36">
        <v>2</v>
      </c>
      <c r="F36">
        <v>100</v>
      </c>
      <c r="G36">
        <v>21000</v>
      </c>
      <c r="H36">
        <v>0</v>
      </c>
      <c r="I36">
        <v>420</v>
      </c>
      <c r="J36">
        <v>0</v>
      </c>
      <c r="K36">
        <v>1</v>
      </c>
      <c r="L36">
        <v>204</v>
      </c>
      <c r="M36">
        <v>2</v>
      </c>
      <c r="N36">
        <v>304</v>
      </c>
      <c r="O36">
        <v>6682</v>
      </c>
    </row>
    <row r="37" spans="1:15" x14ac:dyDescent="0.2">
      <c r="A37">
        <v>23050101</v>
      </c>
      <c r="B37" t="s">
        <v>31</v>
      </c>
      <c r="C37">
        <v>3</v>
      </c>
      <c r="D37">
        <v>5</v>
      </c>
      <c r="E37">
        <v>1</v>
      </c>
      <c r="F37">
        <v>150</v>
      </c>
      <c r="G37">
        <v>28000</v>
      </c>
      <c r="H37">
        <v>0</v>
      </c>
      <c r="I37">
        <v>560</v>
      </c>
      <c r="J37">
        <v>0</v>
      </c>
      <c r="K37">
        <v>2</v>
      </c>
      <c r="L37">
        <v>205</v>
      </c>
      <c r="M37">
        <v>1</v>
      </c>
      <c r="N37">
        <v>305</v>
      </c>
      <c r="O37">
        <v>4860</v>
      </c>
    </row>
    <row r="38" spans="1:15" x14ac:dyDescent="0.2">
      <c r="A38">
        <v>23050201</v>
      </c>
      <c r="B38" t="s">
        <v>31</v>
      </c>
      <c r="C38">
        <v>3</v>
      </c>
      <c r="D38">
        <v>5</v>
      </c>
      <c r="E38">
        <v>2</v>
      </c>
      <c r="F38">
        <v>150</v>
      </c>
      <c r="G38">
        <v>28000</v>
      </c>
      <c r="H38">
        <v>0</v>
      </c>
      <c r="I38">
        <v>560</v>
      </c>
      <c r="J38">
        <v>0</v>
      </c>
      <c r="K38">
        <v>1</v>
      </c>
      <c r="L38">
        <v>205</v>
      </c>
      <c r="M38">
        <v>2</v>
      </c>
      <c r="N38">
        <v>305</v>
      </c>
      <c r="O38">
        <v>14580</v>
      </c>
    </row>
    <row r="39" spans="1:15" x14ac:dyDescent="0.2">
      <c r="A39">
        <v>23050301</v>
      </c>
      <c r="B39" t="s">
        <v>31</v>
      </c>
      <c r="C39">
        <v>3</v>
      </c>
      <c r="D39">
        <v>5</v>
      </c>
      <c r="E39">
        <v>3</v>
      </c>
      <c r="F39">
        <v>150</v>
      </c>
      <c r="G39">
        <v>28000</v>
      </c>
      <c r="H39">
        <v>0</v>
      </c>
      <c r="I39">
        <v>560</v>
      </c>
      <c r="J39">
        <v>0</v>
      </c>
      <c r="K39">
        <v>0</v>
      </c>
      <c r="M39">
        <v>3</v>
      </c>
      <c r="N39">
        <v>305</v>
      </c>
      <c r="O39">
        <v>43740</v>
      </c>
    </row>
    <row r="40" spans="1:15" x14ac:dyDescent="0.2">
      <c r="A40">
        <v>23060301</v>
      </c>
      <c r="B40" t="s">
        <v>32</v>
      </c>
      <c r="C40">
        <v>3</v>
      </c>
      <c r="D40">
        <v>6</v>
      </c>
      <c r="E40">
        <v>3</v>
      </c>
      <c r="F40">
        <v>210</v>
      </c>
      <c r="G40">
        <v>35000</v>
      </c>
      <c r="H40">
        <v>0</v>
      </c>
      <c r="I40">
        <v>700</v>
      </c>
      <c r="J40">
        <v>0</v>
      </c>
      <c r="K40">
        <v>0</v>
      </c>
      <c r="M40">
        <v>3</v>
      </c>
      <c r="N40">
        <v>306</v>
      </c>
      <c r="O40">
        <v>82012</v>
      </c>
    </row>
    <row r="41" spans="1:15" x14ac:dyDescent="0.2">
      <c r="A41">
        <v>24010001</v>
      </c>
      <c r="B41" t="s">
        <v>33</v>
      </c>
      <c r="C41">
        <v>4</v>
      </c>
      <c r="D41">
        <v>1</v>
      </c>
      <c r="E41">
        <v>0</v>
      </c>
      <c r="F41">
        <v>10</v>
      </c>
      <c r="G41">
        <v>6000</v>
      </c>
      <c r="H41">
        <v>0</v>
      </c>
      <c r="I41">
        <v>120</v>
      </c>
      <c r="J41">
        <v>0</v>
      </c>
      <c r="K41">
        <v>3</v>
      </c>
      <c r="L41">
        <v>201</v>
      </c>
      <c r="M41">
        <v>0</v>
      </c>
      <c r="O41">
        <v>50</v>
      </c>
    </row>
    <row r="42" spans="1:15" x14ac:dyDescent="0.2">
      <c r="A42">
        <v>24020001</v>
      </c>
      <c r="B42" t="s">
        <v>34</v>
      </c>
      <c r="C42">
        <v>4</v>
      </c>
      <c r="D42">
        <v>2</v>
      </c>
      <c r="E42">
        <v>0</v>
      </c>
      <c r="F42">
        <v>30</v>
      </c>
      <c r="G42">
        <v>9000</v>
      </c>
      <c r="H42">
        <v>0</v>
      </c>
      <c r="I42">
        <v>180</v>
      </c>
      <c r="J42">
        <v>0</v>
      </c>
      <c r="K42">
        <v>3</v>
      </c>
      <c r="L42">
        <v>202</v>
      </c>
      <c r="M42">
        <v>0</v>
      </c>
      <c r="O42">
        <v>127</v>
      </c>
    </row>
    <row r="43" spans="1:15" x14ac:dyDescent="0.2">
      <c r="A43">
        <v>24020101</v>
      </c>
      <c r="B43" t="s">
        <v>34</v>
      </c>
      <c r="C43">
        <v>4</v>
      </c>
      <c r="D43">
        <v>2</v>
      </c>
      <c r="E43">
        <v>1</v>
      </c>
      <c r="F43">
        <v>30</v>
      </c>
      <c r="G43">
        <v>9000</v>
      </c>
      <c r="H43">
        <v>0</v>
      </c>
      <c r="I43">
        <v>180</v>
      </c>
      <c r="J43">
        <v>0</v>
      </c>
      <c r="K43">
        <v>2</v>
      </c>
      <c r="L43">
        <v>202</v>
      </c>
      <c r="M43">
        <v>1</v>
      </c>
      <c r="N43">
        <v>302</v>
      </c>
      <c r="O43">
        <v>382</v>
      </c>
    </row>
    <row r="44" spans="1:15" x14ac:dyDescent="0.2">
      <c r="A44">
        <v>24020201</v>
      </c>
      <c r="B44" t="s">
        <v>34</v>
      </c>
      <c r="C44">
        <v>4</v>
      </c>
      <c r="D44">
        <v>2</v>
      </c>
      <c r="E44">
        <v>2</v>
      </c>
      <c r="F44">
        <v>30</v>
      </c>
      <c r="G44">
        <v>9000</v>
      </c>
      <c r="H44">
        <v>0</v>
      </c>
      <c r="I44">
        <v>180</v>
      </c>
      <c r="J44">
        <v>0</v>
      </c>
      <c r="K44">
        <v>1</v>
      </c>
      <c r="L44">
        <v>202</v>
      </c>
      <c r="M44">
        <v>2</v>
      </c>
      <c r="N44">
        <v>302</v>
      </c>
      <c r="O44">
        <v>1147</v>
      </c>
    </row>
    <row r="45" spans="1:15" x14ac:dyDescent="0.2">
      <c r="A45">
        <v>24030001</v>
      </c>
      <c r="B45" t="s">
        <v>35</v>
      </c>
      <c r="C45">
        <v>4</v>
      </c>
      <c r="D45">
        <v>3</v>
      </c>
      <c r="E45">
        <v>0</v>
      </c>
      <c r="F45">
        <v>60</v>
      </c>
      <c r="G45">
        <v>15000</v>
      </c>
      <c r="H45">
        <v>0</v>
      </c>
      <c r="I45">
        <v>300</v>
      </c>
      <c r="J45">
        <v>0</v>
      </c>
      <c r="K45">
        <v>3</v>
      </c>
      <c r="L45">
        <v>203</v>
      </c>
      <c r="M45">
        <v>0</v>
      </c>
      <c r="O45">
        <v>315</v>
      </c>
    </row>
    <row r="46" spans="1:15" x14ac:dyDescent="0.2">
      <c r="A46">
        <v>24030101</v>
      </c>
      <c r="B46" t="s">
        <v>35</v>
      </c>
      <c r="C46">
        <v>4</v>
      </c>
      <c r="D46">
        <v>3</v>
      </c>
      <c r="E46">
        <v>1</v>
      </c>
      <c r="F46">
        <v>60</v>
      </c>
      <c r="G46">
        <v>15000</v>
      </c>
      <c r="H46">
        <v>0</v>
      </c>
      <c r="I46">
        <v>300</v>
      </c>
      <c r="J46">
        <v>0</v>
      </c>
      <c r="K46">
        <v>2</v>
      </c>
      <c r="L46">
        <v>203</v>
      </c>
      <c r="M46">
        <v>1</v>
      </c>
      <c r="N46">
        <v>303</v>
      </c>
      <c r="O46">
        <v>945</v>
      </c>
    </row>
    <row r="47" spans="1:15" x14ac:dyDescent="0.2">
      <c r="A47">
        <v>24030201</v>
      </c>
      <c r="B47" t="s">
        <v>35</v>
      </c>
      <c r="C47">
        <v>4</v>
      </c>
      <c r="D47">
        <v>3</v>
      </c>
      <c r="E47">
        <v>2</v>
      </c>
      <c r="F47">
        <v>60</v>
      </c>
      <c r="G47">
        <v>15000</v>
      </c>
      <c r="H47">
        <v>0</v>
      </c>
      <c r="I47">
        <v>300</v>
      </c>
      <c r="J47">
        <v>0</v>
      </c>
      <c r="K47">
        <v>1</v>
      </c>
      <c r="L47">
        <v>203</v>
      </c>
      <c r="M47">
        <v>2</v>
      </c>
      <c r="N47">
        <v>303</v>
      </c>
      <c r="O47">
        <v>2835</v>
      </c>
    </row>
    <row r="48" spans="1:15" x14ac:dyDescent="0.2">
      <c r="A48">
        <v>24040101</v>
      </c>
      <c r="B48" t="s">
        <v>36</v>
      </c>
      <c r="C48">
        <v>4</v>
      </c>
      <c r="D48">
        <v>4</v>
      </c>
      <c r="E48">
        <v>1</v>
      </c>
      <c r="F48">
        <v>100</v>
      </c>
      <c r="G48">
        <v>21000</v>
      </c>
      <c r="H48">
        <v>0</v>
      </c>
      <c r="I48">
        <v>420</v>
      </c>
      <c r="J48">
        <v>0</v>
      </c>
      <c r="K48">
        <v>2</v>
      </c>
      <c r="L48">
        <v>204</v>
      </c>
      <c r="M48">
        <v>1</v>
      </c>
      <c r="N48">
        <v>304</v>
      </c>
      <c r="O48">
        <v>2227</v>
      </c>
    </row>
    <row r="49" spans="1:15" x14ac:dyDescent="0.2">
      <c r="A49">
        <v>24040201</v>
      </c>
      <c r="B49" t="s">
        <v>36</v>
      </c>
      <c r="C49">
        <v>4</v>
      </c>
      <c r="D49">
        <v>4</v>
      </c>
      <c r="E49">
        <v>2</v>
      </c>
      <c r="F49">
        <v>100</v>
      </c>
      <c r="G49">
        <v>21000</v>
      </c>
      <c r="H49">
        <v>0</v>
      </c>
      <c r="I49">
        <v>420</v>
      </c>
      <c r="J49">
        <v>0</v>
      </c>
      <c r="K49">
        <v>1</v>
      </c>
      <c r="L49">
        <v>204</v>
      </c>
      <c r="M49">
        <v>2</v>
      </c>
      <c r="N49">
        <v>304</v>
      </c>
      <c r="O49">
        <v>6682</v>
      </c>
    </row>
    <row r="50" spans="1:15" x14ac:dyDescent="0.2">
      <c r="A50">
        <v>24050101</v>
      </c>
      <c r="B50" t="s">
        <v>37</v>
      </c>
      <c r="C50">
        <v>4</v>
      </c>
      <c r="D50">
        <v>5</v>
      </c>
      <c r="E50">
        <v>1</v>
      </c>
      <c r="F50">
        <v>150</v>
      </c>
      <c r="G50">
        <v>28000</v>
      </c>
      <c r="H50">
        <v>0</v>
      </c>
      <c r="I50">
        <v>560</v>
      </c>
      <c r="J50">
        <v>0</v>
      </c>
      <c r="K50">
        <v>2</v>
      </c>
      <c r="L50">
        <v>205</v>
      </c>
      <c r="M50">
        <v>1</v>
      </c>
      <c r="N50">
        <v>305</v>
      </c>
      <c r="O50">
        <v>4860</v>
      </c>
    </row>
    <row r="51" spans="1:15" x14ac:dyDescent="0.2">
      <c r="A51">
        <v>24050201</v>
      </c>
      <c r="B51" t="s">
        <v>37</v>
      </c>
      <c r="C51">
        <v>4</v>
      </c>
      <c r="D51">
        <v>5</v>
      </c>
      <c r="E51">
        <v>2</v>
      </c>
      <c r="F51">
        <v>150</v>
      </c>
      <c r="G51">
        <v>28000</v>
      </c>
      <c r="H51">
        <v>0</v>
      </c>
      <c r="I51">
        <v>560</v>
      </c>
      <c r="J51">
        <v>0</v>
      </c>
      <c r="K51">
        <v>1</v>
      </c>
      <c r="L51">
        <v>205</v>
      </c>
      <c r="M51">
        <v>2</v>
      </c>
      <c r="N51">
        <v>305</v>
      </c>
      <c r="O51">
        <v>14580</v>
      </c>
    </row>
    <row r="52" spans="1:15" x14ac:dyDescent="0.2">
      <c r="A52">
        <v>24050301</v>
      </c>
      <c r="B52" t="s">
        <v>37</v>
      </c>
      <c r="C52">
        <v>4</v>
      </c>
      <c r="D52">
        <v>5</v>
      </c>
      <c r="E52">
        <v>3</v>
      </c>
      <c r="F52">
        <v>150</v>
      </c>
      <c r="G52">
        <v>28000</v>
      </c>
      <c r="H52">
        <v>0</v>
      </c>
      <c r="I52">
        <v>560</v>
      </c>
      <c r="J52">
        <v>0</v>
      </c>
      <c r="K52">
        <v>0</v>
      </c>
      <c r="M52">
        <v>3</v>
      </c>
      <c r="N52">
        <v>305</v>
      </c>
      <c r="O52">
        <v>43740</v>
      </c>
    </row>
    <row r="53" spans="1:15" x14ac:dyDescent="0.2">
      <c r="A53">
        <v>24060301</v>
      </c>
      <c r="B53" t="s">
        <v>38</v>
      </c>
      <c r="C53">
        <v>4</v>
      </c>
      <c r="D53">
        <v>6</v>
      </c>
      <c r="E53">
        <v>3</v>
      </c>
      <c r="F53">
        <v>210</v>
      </c>
      <c r="G53">
        <v>35000</v>
      </c>
      <c r="H53">
        <v>0</v>
      </c>
      <c r="I53">
        <v>700</v>
      </c>
      <c r="J53">
        <v>0</v>
      </c>
      <c r="K53">
        <v>0</v>
      </c>
      <c r="M53">
        <v>3</v>
      </c>
      <c r="N53">
        <v>306</v>
      </c>
      <c r="O53">
        <v>82012</v>
      </c>
    </row>
    <row r="54" spans="1:15" x14ac:dyDescent="0.2">
      <c r="A54">
        <v>25010001</v>
      </c>
      <c r="B54" t="s">
        <v>39</v>
      </c>
      <c r="C54">
        <v>5</v>
      </c>
      <c r="D54">
        <v>1</v>
      </c>
      <c r="E54">
        <v>0</v>
      </c>
      <c r="F54">
        <v>10</v>
      </c>
      <c r="G54">
        <v>0</v>
      </c>
      <c r="H54">
        <v>300</v>
      </c>
      <c r="I54">
        <v>0</v>
      </c>
      <c r="J54">
        <v>120</v>
      </c>
      <c r="K54">
        <v>3</v>
      </c>
      <c r="L54">
        <v>201</v>
      </c>
      <c r="M54">
        <v>0</v>
      </c>
      <c r="O54">
        <v>50</v>
      </c>
    </row>
    <row r="55" spans="1:15" x14ac:dyDescent="0.2">
      <c r="A55">
        <v>25020001</v>
      </c>
      <c r="B55" t="s">
        <v>40</v>
      </c>
      <c r="C55">
        <v>5</v>
      </c>
      <c r="D55">
        <v>2</v>
      </c>
      <c r="E55">
        <v>0</v>
      </c>
      <c r="F55">
        <v>30</v>
      </c>
      <c r="G55">
        <v>0</v>
      </c>
      <c r="H55">
        <v>450</v>
      </c>
      <c r="I55">
        <v>0</v>
      </c>
      <c r="J55">
        <v>180</v>
      </c>
      <c r="K55">
        <v>3</v>
      </c>
      <c r="L55">
        <v>202</v>
      </c>
      <c r="M55">
        <v>0</v>
      </c>
      <c r="O55">
        <v>127</v>
      </c>
    </row>
    <row r="56" spans="1:15" x14ac:dyDescent="0.2">
      <c r="A56">
        <v>25020101</v>
      </c>
      <c r="B56" t="s">
        <v>40</v>
      </c>
      <c r="C56">
        <v>5</v>
      </c>
      <c r="D56">
        <v>2</v>
      </c>
      <c r="E56">
        <v>1</v>
      </c>
      <c r="F56">
        <v>30</v>
      </c>
      <c r="G56">
        <v>0</v>
      </c>
      <c r="H56">
        <v>450</v>
      </c>
      <c r="I56">
        <v>0</v>
      </c>
      <c r="J56">
        <v>180</v>
      </c>
      <c r="K56">
        <v>2</v>
      </c>
      <c r="L56">
        <v>202</v>
      </c>
      <c r="M56">
        <v>1</v>
      </c>
      <c r="N56">
        <v>302</v>
      </c>
      <c r="O56">
        <v>382</v>
      </c>
    </row>
    <row r="57" spans="1:15" x14ac:dyDescent="0.2">
      <c r="A57">
        <v>25020201</v>
      </c>
      <c r="B57" t="s">
        <v>40</v>
      </c>
      <c r="C57">
        <v>5</v>
      </c>
      <c r="D57">
        <v>2</v>
      </c>
      <c r="E57">
        <v>2</v>
      </c>
      <c r="F57">
        <v>30</v>
      </c>
      <c r="G57">
        <v>0</v>
      </c>
      <c r="H57">
        <v>450</v>
      </c>
      <c r="I57">
        <v>0</v>
      </c>
      <c r="J57">
        <v>180</v>
      </c>
      <c r="K57">
        <v>1</v>
      </c>
      <c r="L57">
        <v>202</v>
      </c>
      <c r="M57">
        <v>2</v>
      </c>
      <c r="N57">
        <v>302</v>
      </c>
      <c r="O57">
        <v>1147</v>
      </c>
    </row>
    <row r="58" spans="1:15" x14ac:dyDescent="0.2">
      <c r="A58">
        <v>25030001</v>
      </c>
      <c r="B58" t="s">
        <v>41</v>
      </c>
      <c r="C58">
        <v>5</v>
      </c>
      <c r="D58">
        <v>3</v>
      </c>
      <c r="E58">
        <v>0</v>
      </c>
      <c r="F58">
        <v>60</v>
      </c>
      <c r="G58">
        <v>0</v>
      </c>
      <c r="H58">
        <v>750</v>
      </c>
      <c r="I58">
        <v>0</v>
      </c>
      <c r="J58">
        <v>300</v>
      </c>
      <c r="K58">
        <v>3</v>
      </c>
      <c r="L58">
        <v>203</v>
      </c>
      <c r="M58">
        <v>0</v>
      </c>
      <c r="O58">
        <v>315</v>
      </c>
    </row>
    <row r="59" spans="1:15" x14ac:dyDescent="0.2">
      <c r="A59">
        <v>25030101</v>
      </c>
      <c r="B59" t="s">
        <v>41</v>
      </c>
      <c r="C59">
        <v>5</v>
      </c>
      <c r="D59">
        <v>3</v>
      </c>
      <c r="E59">
        <v>1</v>
      </c>
      <c r="F59">
        <v>60</v>
      </c>
      <c r="G59">
        <v>0</v>
      </c>
      <c r="H59">
        <v>750</v>
      </c>
      <c r="I59">
        <v>0</v>
      </c>
      <c r="J59">
        <v>300</v>
      </c>
      <c r="K59">
        <v>2</v>
      </c>
      <c r="L59">
        <v>203</v>
      </c>
      <c r="M59">
        <v>1</v>
      </c>
      <c r="N59">
        <v>303</v>
      </c>
      <c r="O59">
        <v>945</v>
      </c>
    </row>
    <row r="60" spans="1:15" x14ac:dyDescent="0.2">
      <c r="A60">
        <v>25030201</v>
      </c>
      <c r="B60" t="s">
        <v>41</v>
      </c>
      <c r="C60">
        <v>5</v>
      </c>
      <c r="D60">
        <v>3</v>
      </c>
      <c r="E60">
        <v>2</v>
      </c>
      <c r="F60">
        <v>60</v>
      </c>
      <c r="G60">
        <v>0</v>
      </c>
      <c r="H60">
        <v>750</v>
      </c>
      <c r="I60">
        <v>0</v>
      </c>
      <c r="J60">
        <v>300</v>
      </c>
      <c r="K60">
        <v>1</v>
      </c>
      <c r="L60">
        <v>203</v>
      </c>
      <c r="M60">
        <v>2</v>
      </c>
      <c r="N60">
        <v>303</v>
      </c>
      <c r="O60">
        <v>2835</v>
      </c>
    </row>
    <row r="61" spans="1:15" x14ac:dyDescent="0.2">
      <c r="A61">
        <v>25040101</v>
      </c>
      <c r="B61" t="s">
        <v>42</v>
      </c>
      <c r="C61">
        <v>5</v>
      </c>
      <c r="D61">
        <v>4</v>
      </c>
      <c r="E61">
        <v>1</v>
      </c>
      <c r="F61">
        <v>100</v>
      </c>
      <c r="G61">
        <v>0</v>
      </c>
      <c r="H61">
        <v>1050</v>
      </c>
      <c r="I61">
        <v>0</v>
      </c>
      <c r="J61">
        <v>420</v>
      </c>
      <c r="K61">
        <v>2</v>
      </c>
      <c r="L61">
        <v>204</v>
      </c>
      <c r="M61">
        <v>1</v>
      </c>
      <c r="N61">
        <v>304</v>
      </c>
      <c r="O61">
        <v>2227</v>
      </c>
    </row>
    <row r="62" spans="1:15" x14ac:dyDescent="0.2">
      <c r="A62">
        <v>25040201</v>
      </c>
      <c r="B62" t="s">
        <v>42</v>
      </c>
      <c r="C62">
        <v>5</v>
      </c>
      <c r="D62">
        <v>4</v>
      </c>
      <c r="E62">
        <v>2</v>
      </c>
      <c r="F62">
        <v>100</v>
      </c>
      <c r="G62">
        <v>0</v>
      </c>
      <c r="H62">
        <v>1050</v>
      </c>
      <c r="I62">
        <v>0</v>
      </c>
      <c r="J62">
        <v>420</v>
      </c>
      <c r="K62">
        <v>1</v>
      </c>
      <c r="L62">
        <v>204</v>
      </c>
      <c r="M62">
        <v>2</v>
      </c>
      <c r="N62">
        <v>304</v>
      </c>
      <c r="O62">
        <v>6682</v>
      </c>
    </row>
    <row r="63" spans="1:15" x14ac:dyDescent="0.2">
      <c r="A63">
        <v>25050101</v>
      </c>
      <c r="B63" t="s">
        <v>43</v>
      </c>
      <c r="C63">
        <v>5</v>
      </c>
      <c r="D63">
        <v>5</v>
      </c>
      <c r="E63">
        <v>1</v>
      </c>
      <c r="F63">
        <v>150</v>
      </c>
      <c r="G63">
        <v>0</v>
      </c>
      <c r="H63">
        <v>1400</v>
      </c>
      <c r="I63">
        <v>0</v>
      </c>
      <c r="J63">
        <v>560</v>
      </c>
      <c r="K63">
        <v>2</v>
      </c>
      <c r="L63">
        <v>205</v>
      </c>
      <c r="M63">
        <v>1</v>
      </c>
      <c r="N63">
        <v>305</v>
      </c>
      <c r="O63">
        <v>4860</v>
      </c>
    </row>
    <row r="64" spans="1:15" x14ac:dyDescent="0.2">
      <c r="A64">
        <v>25050201</v>
      </c>
      <c r="B64" t="s">
        <v>43</v>
      </c>
      <c r="C64">
        <v>5</v>
      </c>
      <c r="D64">
        <v>5</v>
      </c>
      <c r="E64">
        <v>2</v>
      </c>
      <c r="F64">
        <v>150</v>
      </c>
      <c r="G64">
        <v>0</v>
      </c>
      <c r="H64">
        <v>1400</v>
      </c>
      <c r="I64">
        <v>0</v>
      </c>
      <c r="J64">
        <v>560</v>
      </c>
      <c r="K64">
        <v>1</v>
      </c>
      <c r="L64">
        <v>205</v>
      </c>
      <c r="M64">
        <v>2</v>
      </c>
      <c r="N64">
        <v>305</v>
      </c>
      <c r="O64">
        <v>14580</v>
      </c>
    </row>
    <row r="65" spans="1:15" x14ac:dyDescent="0.2">
      <c r="A65">
        <v>25050301</v>
      </c>
      <c r="B65" t="s">
        <v>43</v>
      </c>
      <c r="C65">
        <v>5</v>
      </c>
      <c r="D65">
        <v>5</v>
      </c>
      <c r="E65">
        <v>3</v>
      </c>
      <c r="F65">
        <v>150</v>
      </c>
      <c r="G65">
        <v>0</v>
      </c>
      <c r="H65">
        <v>1400</v>
      </c>
      <c r="I65">
        <v>0</v>
      </c>
      <c r="J65">
        <v>560</v>
      </c>
      <c r="K65">
        <v>0</v>
      </c>
      <c r="M65">
        <v>3</v>
      </c>
      <c r="N65">
        <v>305</v>
      </c>
      <c r="O65">
        <v>43740</v>
      </c>
    </row>
    <row r="66" spans="1:15" x14ac:dyDescent="0.2">
      <c r="A66">
        <v>25060301</v>
      </c>
      <c r="B66" t="s">
        <v>44</v>
      </c>
      <c r="C66">
        <v>5</v>
      </c>
      <c r="D66">
        <v>6</v>
      </c>
      <c r="E66">
        <v>3</v>
      </c>
      <c r="F66">
        <v>210</v>
      </c>
      <c r="G66">
        <v>0</v>
      </c>
      <c r="H66">
        <v>1750</v>
      </c>
      <c r="I66">
        <v>0</v>
      </c>
      <c r="J66">
        <v>700</v>
      </c>
      <c r="K66">
        <v>0</v>
      </c>
      <c r="M66">
        <v>3</v>
      </c>
      <c r="N66">
        <v>306</v>
      </c>
      <c r="O66">
        <v>82012</v>
      </c>
    </row>
    <row r="67" spans="1:15" x14ac:dyDescent="0.2">
      <c r="A67">
        <v>20000001</v>
      </c>
      <c r="B67" t="s">
        <v>45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450</v>
      </c>
    </row>
  </sheetData>
  <autoFilter ref="A1:N67" xr:uid="{00000000-0009-0000-0000-000000000000}"/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2"/>
  <sheetViews>
    <sheetView workbookViewId="0">
      <selection activeCell="T3" sqref="T3"/>
    </sheetView>
  </sheetViews>
  <sheetFormatPr defaultColWidth="9" defaultRowHeight="14.25" x14ac:dyDescent="0.2"/>
  <cols>
    <col min="1" max="1" width="19.375" customWidth="1"/>
    <col min="10" max="10" width="11" customWidth="1"/>
    <col min="16" max="16" width="13" customWidth="1"/>
    <col min="17" max="17" width="12.875" customWidth="1"/>
    <col min="18" max="18" width="13" customWidth="1"/>
    <col min="19" max="19" width="12.875" customWidth="1"/>
  </cols>
  <sheetData>
    <row r="1" spans="1:20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f>2*10000000+B2*1000000+C2*10000+D2*100+1</f>
        <v>21010001</v>
      </c>
      <c r="B2">
        <v>1</v>
      </c>
      <c r="C2">
        <v>1</v>
      </c>
      <c r="D2">
        <v>0</v>
      </c>
      <c r="E2">
        <f>(20+(C2-1)*10)*C2/2</f>
        <v>10</v>
      </c>
      <c r="F2">
        <f>IF(OR(B2=1,B2=3,B2=4),VLOOKUP(C2,Sheet3!$L$16:$N$21,3,0),0)</f>
        <v>6000</v>
      </c>
      <c r="G2">
        <f>IF(B2=1,VLOOKUP(C2,Sheet3!$L$16:$O$21,4,0),IF(OR(B2=2,B2=5),VLOOKUP(C2,Sheet3!$L$22:$O$27,4,0),0))</f>
        <v>120</v>
      </c>
      <c r="H2">
        <f>IF(OR(B2=3,B2=4),VLOOKUP(C2,Sheet3!$L$28:$P$33,5,0),0)</f>
        <v>0</v>
      </c>
      <c r="I2">
        <f>IF(OR(B2=2,B2=5),VLOOKUP(C2,Sheet3!$L$22:$Q$27,6,0),0)</f>
        <v>0</v>
      </c>
      <c r="K2">
        <f>F2*0.5+G2*10+H2*10+I2*10</f>
        <v>4200</v>
      </c>
      <c r="M2" t="s">
        <v>47</v>
      </c>
      <c r="N2" t="s">
        <v>48</v>
      </c>
      <c r="O2" t="str">
        <f t="shared" ref="O2:O41" si="0">M2&amp;N2</f>
        <v>白色兽首</v>
      </c>
      <c r="P2">
        <f t="shared" ref="P2:P41" si="1">3-D2</f>
        <v>3</v>
      </c>
      <c r="Q2">
        <f>VLOOKUP(C2,Sheet3!$A$2:$B$7,2,FALSE)</f>
        <v>201</v>
      </c>
      <c r="R2">
        <v>0</v>
      </c>
      <c r="S2">
        <f>VLOOKUP(C2,Sheet3!$A$8:$B$13,2,FALSE)</f>
        <v>301</v>
      </c>
      <c r="T2">
        <f>VLOOKUP(C2,Sheet3!$C$24:$D$29,2,0)</f>
        <v>15</v>
      </c>
    </row>
    <row r="3" spans="1:20" x14ac:dyDescent="0.2">
      <c r="A3">
        <f t="shared" ref="A3:A41" si="2">2*10000000+B3*1000000+C3*10000+D3*100+1</f>
        <v>21020001</v>
      </c>
      <c r="B3">
        <v>1</v>
      </c>
      <c r="C3">
        <v>2</v>
      </c>
      <c r="D3">
        <v>0</v>
      </c>
      <c r="E3">
        <f t="shared" ref="E3:E34" si="3">(20+(C3-1)*10)*C3/2</f>
        <v>30</v>
      </c>
      <c r="F3">
        <f>IF(OR(B3=1,B3=3,B3=4),VLOOKUP(C3,Sheet3!$L$16:$N$21,3,0),0)</f>
        <v>9000</v>
      </c>
      <c r="G3">
        <f>IF(B3=1,VLOOKUP(C3,Sheet3!$L$16:$O$21,4,0),IF(OR(B3=2,B3=5),VLOOKUP(C3,Sheet3!$L$22:$O$27,4,0),0))</f>
        <v>180</v>
      </c>
      <c r="H3">
        <f>IF(OR(B3=3,B3=4),VLOOKUP(C3,Sheet3!$L$28:$P$33,5,0),0)</f>
        <v>0</v>
      </c>
      <c r="I3">
        <f>IF(OR(B3=2,B3=5),VLOOKUP(C3,Sheet3!$L$22:$Q$27,6,0),0)</f>
        <v>0</v>
      </c>
      <c r="K3">
        <f t="shared" ref="K3:K16" si="4">F3*0.5+G3*10+H3*10+I3*10</f>
        <v>6300</v>
      </c>
      <c r="M3" t="s">
        <v>49</v>
      </c>
      <c r="N3" t="s">
        <v>48</v>
      </c>
      <c r="O3" t="str">
        <f t="shared" si="0"/>
        <v>蓝色兽首</v>
      </c>
      <c r="P3">
        <f t="shared" si="1"/>
        <v>3</v>
      </c>
      <c r="Q3">
        <f>VLOOKUP(C3,Sheet3!$A$2:$B$7,2,FALSE)</f>
        <v>202</v>
      </c>
      <c r="R3">
        <v>0</v>
      </c>
      <c r="S3">
        <f>VLOOKUP(C3,Sheet3!$A$8:$B$13,2,FALSE)</f>
        <v>302</v>
      </c>
      <c r="T3">
        <f>VLOOKUP(C3,Sheet3!$C$24:$D$29,2,0)</f>
        <v>120</v>
      </c>
    </row>
    <row r="4" spans="1:20" x14ac:dyDescent="0.2">
      <c r="A4">
        <f t="shared" si="2"/>
        <v>21020101</v>
      </c>
      <c r="B4">
        <v>1</v>
      </c>
      <c r="C4">
        <v>2</v>
      </c>
      <c r="D4">
        <v>1</v>
      </c>
      <c r="E4">
        <f t="shared" si="3"/>
        <v>30</v>
      </c>
      <c r="F4">
        <f>IF(OR(B4=1,B4=3,B4=4),VLOOKUP(C4,Sheet3!$L$16:$N$21,3,0),0)</f>
        <v>9000</v>
      </c>
      <c r="G4">
        <f>IF(B4=1,VLOOKUP(C4,Sheet3!$L$16:$O$21,4,0),IF(OR(B4=2,B4=5),VLOOKUP(C4,Sheet3!$L$22:$O$27,4,0),0))</f>
        <v>180</v>
      </c>
      <c r="H4">
        <f>IF(OR(B4=3,B4=4),VLOOKUP(C4,Sheet3!$L$28:$P$33,5,0),0)</f>
        <v>0</v>
      </c>
      <c r="I4">
        <f>IF(OR(B4=2,B4=5),VLOOKUP(C4,Sheet3!$L$22:$Q$27,6,0),0)</f>
        <v>0</v>
      </c>
      <c r="K4">
        <f t="shared" si="4"/>
        <v>6300</v>
      </c>
      <c r="M4" t="s">
        <v>49</v>
      </c>
      <c r="N4" t="s">
        <v>48</v>
      </c>
      <c r="O4" t="str">
        <f t="shared" si="0"/>
        <v>蓝色兽首</v>
      </c>
      <c r="P4">
        <f t="shared" si="1"/>
        <v>2</v>
      </c>
      <c r="Q4">
        <f>VLOOKUP(C4,Sheet3!$A$2:$B$7,2,FALSE)</f>
        <v>202</v>
      </c>
      <c r="R4">
        <v>1</v>
      </c>
      <c r="S4">
        <f>VLOOKUP(C4,Sheet3!$A$8:$B$13,2,FALSE)</f>
        <v>302</v>
      </c>
      <c r="T4">
        <f>VLOOKUP(C4,Sheet3!$C$24:$D$29,2,0)</f>
        <v>120</v>
      </c>
    </row>
    <row r="5" spans="1:20" x14ac:dyDescent="0.2">
      <c r="A5">
        <f t="shared" si="2"/>
        <v>21020201</v>
      </c>
      <c r="B5">
        <v>1</v>
      </c>
      <c r="C5">
        <v>2</v>
      </c>
      <c r="D5">
        <v>2</v>
      </c>
      <c r="E5">
        <f t="shared" si="3"/>
        <v>30</v>
      </c>
      <c r="F5">
        <f>IF(OR(B5=1,B5=3,B5=4),VLOOKUP(C5,Sheet3!$L$16:$N$21,3,0),0)</f>
        <v>9000</v>
      </c>
      <c r="G5">
        <f>IF(B5=1,VLOOKUP(C5,Sheet3!$L$16:$O$21,4,0),IF(OR(B5=2,B5=5),VLOOKUP(C5,Sheet3!$L$22:$O$27,4,0),0))</f>
        <v>180</v>
      </c>
      <c r="H5">
        <f>IF(OR(B5=3,B5=4),VLOOKUP(C5,Sheet3!$L$28:$P$33,5,0),0)</f>
        <v>0</v>
      </c>
      <c r="I5">
        <f>IF(OR(B5=2,B5=5),VLOOKUP(C5,Sheet3!$L$22:$Q$27,6,0),0)</f>
        <v>0</v>
      </c>
      <c r="K5">
        <f t="shared" si="4"/>
        <v>6300</v>
      </c>
      <c r="M5" t="s">
        <v>49</v>
      </c>
      <c r="N5" t="s">
        <v>48</v>
      </c>
      <c r="O5" t="str">
        <f t="shared" si="0"/>
        <v>蓝色兽首</v>
      </c>
      <c r="P5">
        <f t="shared" si="1"/>
        <v>1</v>
      </c>
      <c r="Q5">
        <f>VLOOKUP(C5,Sheet3!$A$2:$B$7,2,FALSE)</f>
        <v>202</v>
      </c>
      <c r="R5">
        <v>2</v>
      </c>
      <c r="S5">
        <f>VLOOKUP(C5,Sheet3!$A$8:$B$13,2,FALSE)</f>
        <v>302</v>
      </c>
      <c r="T5">
        <f>VLOOKUP(C5,Sheet3!$C$24:$D$29,2,0)</f>
        <v>120</v>
      </c>
    </row>
    <row r="6" spans="1:20" x14ac:dyDescent="0.2">
      <c r="A6">
        <f t="shared" si="2"/>
        <v>21030001</v>
      </c>
      <c r="B6">
        <v>1</v>
      </c>
      <c r="C6">
        <v>3</v>
      </c>
      <c r="D6">
        <v>0</v>
      </c>
      <c r="E6">
        <f t="shared" si="3"/>
        <v>60</v>
      </c>
      <c r="F6">
        <f>IF(OR(B6=1,B6=3,B6=4),VLOOKUP(C6,Sheet3!$L$16:$N$21,3,0),0)</f>
        <v>15000</v>
      </c>
      <c r="G6">
        <f>IF(B6=1,VLOOKUP(C6,Sheet3!$L$16:$O$21,4,0),IF(OR(B6=2,B6=5),VLOOKUP(C6,Sheet3!$L$22:$O$27,4,0),0))</f>
        <v>300</v>
      </c>
      <c r="H6">
        <f>IF(OR(B6=3,B6=4),VLOOKUP(C6,Sheet3!$L$28:$P$33,5,0),0)</f>
        <v>0</v>
      </c>
      <c r="I6">
        <f>IF(OR(B6=2,B6=5),VLOOKUP(C6,Sheet3!$L$22:$Q$27,6,0),0)</f>
        <v>0</v>
      </c>
      <c r="K6">
        <f t="shared" si="4"/>
        <v>10500</v>
      </c>
      <c r="M6" t="s">
        <v>50</v>
      </c>
      <c r="N6" t="s">
        <v>48</v>
      </c>
      <c r="O6" t="str">
        <f t="shared" si="0"/>
        <v>紫色兽首</v>
      </c>
      <c r="P6">
        <f t="shared" si="1"/>
        <v>3</v>
      </c>
      <c r="Q6">
        <f>VLOOKUP(C6,Sheet3!$A$2:$B$7,2,FALSE)</f>
        <v>203</v>
      </c>
      <c r="R6">
        <v>0</v>
      </c>
      <c r="S6">
        <f>VLOOKUP(C6,Sheet3!$A$8:$B$13,2,FALSE)</f>
        <v>303</v>
      </c>
      <c r="T6">
        <f>VLOOKUP(C6,Sheet3!$C$24:$D$29,2,0)</f>
        <v>480</v>
      </c>
    </row>
    <row r="7" spans="1:20" x14ac:dyDescent="0.2">
      <c r="A7">
        <f t="shared" si="2"/>
        <v>21030101</v>
      </c>
      <c r="B7">
        <v>1</v>
      </c>
      <c r="C7">
        <v>3</v>
      </c>
      <c r="D7">
        <v>1</v>
      </c>
      <c r="E7">
        <f t="shared" si="3"/>
        <v>60</v>
      </c>
      <c r="F7">
        <f>IF(OR(B7=1,B7=3,B7=4),VLOOKUP(C7,Sheet3!$L$16:$N$21,3,0),0)</f>
        <v>15000</v>
      </c>
      <c r="G7">
        <f>IF(B7=1,VLOOKUP(C7,Sheet3!$L$16:$O$21,4,0),IF(OR(B7=2,B7=5),VLOOKUP(C7,Sheet3!$L$22:$O$27,4,0),0))</f>
        <v>300</v>
      </c>
      <c r="H7">
        <f>IF(OR(B7=3,B7=4),VLOOKUP(C7,Sheet3!$L$28:$P$33,5,0),0)</f>
        <v>0</v>
      </c>
      <c r="I7">
        <f>IF(OR(B7=2,B7=5),VLOOKUP(C7,Sheet3!$L$22:$Q$27,6,0),0)</f>
        <v>0</v>
      </c>
      <c r="K7">
        <f t="shared" si="4"/>
        <v>10500</v>
      </c>
      <c r="M7" t="s">
        <v>50</v>
      </c>
      <c r="N7" t="s">
        <v>48</v>
      </c>
      <c r="O7" t="str">
        <f t="shared" si="0"/>
        <v>紫色兽首</v>
      </c>
      <c r="P7">
        <f t="shared" si="1"/>
        <v>2</v>
      </c>
      <c r="Q7">
        <f>VLOOKUP(C7,Sheet3!$A$2:$B$7,2,FALSE)</f>
        <v>203</v>
      </c>
      <c r="R7">
        <v>1</v>
      </c>
      <c r="S7">
        <f>VLOOKUP(C7,Sheet3!$A$8:$B$13,2,FALSE)</f>
        <v>303</v>
      </c>
      <c r="T7">
        <f>VLOOKUP(C7,Sheet3!$C$24:$D$29,2,0)</f>
        <v>480</v>
      </c>
    </row>
    <row r="8" spans="1:20" x14ac:dyDescent="0.2">
      <c r="A8">
        <f t="shared" si="2"/>
        <v>21030201</v>
      </c>
      <c r="B8">
        <v>1</v>
      </c>
      <c r="C8">
        <v>3</v>
      </c>
      <c r="D8">
        <v>2</v>
      </c>
      <c r="E8">
        <f t="shared" si="3"/>
        <v>60</v>
      </c>
      <c r="F8">
        <f>IF(OR(B8=1,B8=3,B8=4),VLOOKUP(C8,Sheet3!$L$16:$N$21,3,0),0)</f>
        <v>15000</v>
      </c>
      <c r="G8">
        <f>IF(B8=1,VLOOKUP(C8,Sheet3!$L$16:$O$21,4,0),IF(OR(B8=2,B8=5),VLOOKUP(C8,Sheet3!$L$22:$O$27,4,0),0))</f>
        <v>300</v>
      </c>
      <c r="H8">
        <f>IF(OR(B8=3,B8=4),VLOOKUP(C8,Sheet3!$L$28:$P$33,5,0),0)</f>
        <v>0</v>
      </c>
      <c r="I8">
        <f>IF(OR(B8=2,B8=5),VLOOKUP(C8,Sheet3!$L$22:$Q$27,6,0),0)</f>
        <v>0</v>
      </c>
      <c r="K8">
        <f t="shared" si="4"/>
        <v>10500</v>
      </c>
      <c r="M8" t="s">
        <v>50</v>
      </c>
      <c r="N8" t="s">
        <v>48</v>
      </c>
      <c r="O8" t="str">
        <f t="shared" si="0"/>
        <v>紫色兽首</v>
      </c>
      <c r="P8">
        <f t="shared" si="1"/>
        <v>1</v>
      </c>
      <c r="Q8">
        <f>VLOOKUP(C8,Sheet3!$A$2:$B$7,2,FALSE)</f>
        <v>203</v>
      </c>
      <c r="R8">
        <v>2</v>
      </c>
      <c r="S8">
        <f>VLOOKUP(C8,Sheet3!$A$8:$B$13,2,FALSE)</f>
        <v>303</v>
      </c>
      <c r="T8">
        <f>VLOOKUP(C8,Sheet3!$C$24:$D$29,2,0)</f>
        <v>480</v>
      </c>
    </row>
    <row r="9" spans="1:20" x14ac:dyDescent="0.2">
      <c r="A9">
        <f t="shared" si="2"/>
        <v>21040101</v>
      </c>
      <c r="B9">
        <v>1</v>
      </c>
      <c r="C9">
        <v>4</v>
      </c>
      <c r="D9">
        <v>1</v>
      </c>
      <c r="E9">
        <f t="shared" si="3"/>
        <v>100</v>
      </c>
      <c r="F9">
        <f>IF(OR(B9=1,B9=3,B9=4),VLOOKUP(C9,Sheet3!$L$16:$N$21,3,0),0)</f>
        <v>21000</v>
      </c>
      <c r="G9">
        <f>IF(B9=1,VLOOKUP(C9,Sheet3!$L$16:$O$21,4,0),IF(OR(B9=2,B9=5),VLOOKUP(C9,Sheet3!$L$22:$O$27,4,0),0))</f>
        <v>420</v>
      </c>
      <c r="H9">
        <f>IF(OR(B9=3,B9=4),VLOOKUP(C9,Sheet3!$L$28:$P$33,5,0),0)</f>
        <v>0</v>
      </c>
      <c r="I9">
        <f>IF(OR(B9=2,B9=5),VLOOKUP(C9,Sheet3!$L$22:$Q$27,6,0),0)</f>
        <v>0</v>
      </c>
      <c r="K9">
        <f t="shared" si="4"/>
        <v>14700</v>
      </c>
      <c r="M9" t="s">
        <v>51</v>
      </c>
      <c r="N9" t="s">
        <v>48</v>
      </c>
      <c r="O9" t="str">
        <f t="shared" si="0"/>
        <v>橙色兽首</v>
      </c>
      <c r="P9">
        <f t="shared" si="1"/>
        <v>2</v>
      </c>
      <c r="Q9">
        <f>VLOOKUP(C9,Sheet3!$A$2:$B$7,2,FALSE)</f>
        <v>204</v>
      </c>
      <c r="R9">
        <v>1</v>
      </c>
      <c r="S9">
        <f>VLOOKUP(C9,Sheet3!$A$8:$B$13,2,FALSE)</f>
        <v>304</v>
      </c>
      <c r="T9">
        <f>VLOOKUP(C9,Sheet3!$C$24:$D$29,2,0)</f>
        <v>1680</v>
      </c>
    </row>
    <row r="10" spans="1:20" x14ac:dyDescent="0.2">
      <c r="A10">
        <f t="shared" si="2"/>
        <v>21040201</v>
      </c>
      <c r="B10">
        <v>1</v>
      </c>
      <c r="C10">
        <v>4</v>
      </c>
      <c r="D10">
        <v>2</v>
      </c>
      <c r="E10">
        <f t="shared" si="3"/>
        <v>100</v>
      </c>
      <c r="F10">
        <f>IF(OR(B10=1,B10=3,B10=4),VLOOKUP(C10,Sheet3!$L$16:$N$21,3,0),0)</f>
        <v>21000</v>
      </c>
      <c r="G10">
        <f>IF(B10=1,VLOOKUP(C10,Sheet3!$L$16:$O$21,4,0),IF(OR(B10=2,B10=5),VLOOKUP(C10,Sheet3!$L$22:$O$27,4,0),0))</f>
        <v>420</v>
      </c>
      <c r="H10">
        <f>IF(OR(B10=3,B10=4),VLOOKUP(C10,Sheet3!$L$28:$P$33,5,0),0)</f>
        <v>0</v>
      </c>
      <c r="I10">
        <f>IF(OR(B10=2,B10=5),VLOOKUP(C10,Sheet3!$L$22:$Q$27,6,0),0)</f>
        <v>0</v>
      </c>
      <c r="K10">
        <f t="shared" si="4"/>
        <v>14700</v>
      </c>
      <c r="M10" t="s">
        <v>51</v>
      </c>
      <c r="N10" t="s">
        <v>48</v>
      </c>
      <c r="O10" t="str">
        <f t="shared" si="0"/>
        <v>橙色兽首</v>
      </c>
      <c r="P10">
        <f t="shared" si="1"/>
        <v>1</v>
      </c>
      <c r="Q10">
        <f>VLOOKUP(C10,Sheet3!$A$2:$B$7,2,FALSE)</f>
        <v>204</v>
      </c>
      <c r="R10">
        <v>2</v>
      </c>
      <c r="S10">
        <f>VLOOKUP(C10,Sheet3!$A$8:$B$13,2,FALSE)</f>
        <v>304</v>
      </c>
      <c r="T10">
        <f>VLOOKUP(C10,Sheet3!$C$24:$D$29,2,0)</f>
        <v>1680</v>
      </c>
    </row>
    <row r="11" spans="1:20" x14ac:dyDescent="0.2">
      <c r="A11">
        <f t="shared" si="2"/>
        <v>21050101</v>
      </c>
      <c r="B11">
        <v>1</v>
      </c>
      <c r="C11">
        <v>5</v>
      </c>
      <c r="D11">
        <v>1</v>
      </c>
      <c r="E11">
        <f t="shared" si="3"/>
        <v>150</v>
      </c>
      <c r="F11">
        <f>IF(OR(B11=1,B11=3,B11=4),VLOOKUP(C11,Sheet3!$L$16:$N$21,3,0),0)</f>
        <v>28000</v>
      </c>
      <c r="G11">
        <f>IF(B11=1,VLOOKUP(C11,Sheet3!$L$16:$O$21,4,0),IF(OR(B11=2,B11=5),VLOOKUP(C11,Sheet3!$L$22:$O$27,4,0),0))</f>
        <v>560</v>
      </c>
      <c r="H11">
        <f>IF(OR(B11=3,B11=4),VLOOKUP(C11,Sheet3!$L$28:$P$33,5,0),0)</f>
        <v>0</v>
      </c>
      <c r="I11">
        <f>IF(OR(B11=2,B11=5),VLOOKUP(C11,Sheet3!$L$22:$Q$27,6,0),0)</f>
        <v>0</v>
      </c>
      <c r="K11">
        <f t="shared" si="4"/>
        <v>19600</v>
      </c>
      <c r="M11" t="s">
        <v>52</v>
      </c>
      <c r="N11" t="s">
        <v>48</v>
      </c>
      <c r="O11" t="str">
        <f t="shared" si="0"/>
        <v>红色兽首</v>
      </c>
      <c r="P11">
        <f t="shared" si="1"/>
        <v>2</v>
      </c>
      <c r="Q11">
        <f>VLOOKUP(C11,Sheet3!$A$2:$B$7,2,FALSE)</f>
        <v>205</v>
      </c>
      <c r="R11">
        <v>1</v>
      </c>
      <c r="S11">
        <f>VLOOKUP(C11,Sheet3!$A$8:$B$13,2,FALSE)</f>
        <v>305</v>
      </c>
      <c r="T11">
        <f>VLOOKUP(C11,Sheet3!$C$24:$D$29,2,0)</f>
        <v>5880</v>
      </c>
    </row>
    <row r="12" spans="1:20" x14ac:dyDescent="0.2">
      <c r="A12">
        <f t="shared" si="2"/>
        <v>21050201</v>
      </c>
      <c r="B12">
        <v>1</v>
      </c>
      <c r="C12">
        <v>5</v>
      </c>
      <c r="D12">
        <v>2</v>
      </c>
      <c r="E12">
        <f t="shared" si="3"/>
        <v>150</v>
      </c>
      <c r="F12">
        <f>IF(OR(B12=1,B12=3,B12=4),VLOOKUP(C12,Sheet3!$L$16:$N$21,3,0),0)</f>
        <v>28000</v>
      </c>
      <c r="G12">
        <f>IF(B12=1,VLOOKUP(C12,Sheet3!$L$16:$O$21,4,0),IF(OR(B12=2,B12=5),VLOOKUP(C12,Sheet3!$L$22:$O$27,4,0),0))</f>
        <v>560</v>
      </c>
      <c r="H12">
        <f>IF(OR(B12=3,B12=4),VLOOKUP(C12,Sheet3!$L$28:$P$33,5,0),0)</f>
        <v>0</v>
      </c>
      <c r="I12">
        <f>IF(OR(B12=2,B12=5),VLOOKUP(C12,Sheet3!$L$22:$Q$27,6,0),0)</f>
        <v>0</v>
      </c>
      <c r="K12">
        <f t="shared" si="4"/>
        <v>19600</v>
      </c>
      <c r="M12" t="s">
        <v>52</v>
      </c>
      <c r="N12" t="s">
        <v>48</v>
      </c>
      <c r="O12" t="str">
        <f t="shared" si="0"/>
        <v>红色兽首</v>
      </c>
      <c r="P12">
        <f t="shared" si="1"/>
        <v>1</v>
      </c>
      <c r="Q12">
        <f>VLOOKUP(C12,Sheet3!$A$2:$B$7,2,FALSE)</f>
        <v>205</v>
      </c>
      <c r="R12">
        <v>2</v>
      </c>
      <c r="S12">
        <f>VLOOKUP(C12,Sheet3!$A$8:$B$13,2,FALSE)</f>
        <v>305</v>
      </c>
      <c r="T12">
        <f>VLOOKUP(C12,Sheet3!$C$24:$D$29,2,0)</f>
        <v>5880</v>
      </c>
    </row>
    <row r="13" spans="1:20" x14ac:dyDescent="0.2">
      <c r="A13">
        <f t="shared" si="2"/>
        <v>21050301</v>
      </c>
      <c r="B13">
        <v>1</v>
      </c>
      <c r="C13">
        <v>5</v>
      </c>
      <c r="D13">
        <v>3</v>
      </c>
      <c r="E13">
        <f t="shared" si="3"/>
        <v>150</v>
      </c>
      <c r="F13">
        <f>IF(OR(B13=1,B13=3,B13=4),VLOOKUP(C13,Sheet3!$L$16:$N$21,3,0),0)</f>
        <v>28000</v>
      </c>
      <c r="G13">
        <f>IF(B13=1,VLOOKUP(C13,Sheet3!$L$16:$O$21,4,0),IF(OR(B13=2,B13=5),VLOOKUP(C13,Sheet3!$L$22:$O$27,4,0),0))</f>
        <v>560</v>
      </c>
      <c r="H13">
        <f>IF(OR(B13=3,B13=4),VLOOKUP(C13,Sheet3!$L$28:$P$33,5,0),0)</f>
        <v>0</v>
      </c>
      <c r="I13">
        <f>IF(OR(B13=2,B13=5),VLOOKUP(C13,Sheet3!$L$22:$Q$27,6,0),0)</f>
        <v>0</v>
      </c>
      <c r="K13">
        <f t="shared" si="4"/>
        <v>19600</v>
      </c>
      <c r="M13" t="s">
        <v>52</v>
      </c>
      <c r="N13" t="s">
        <v>48</v>
      </c>
      <c r="O13" t="str">
        <f t="shared" si="0"/>
        <v>红色兽首</v>
      </c>
      <c r="P13">
        <f t="shared" si="1"/>
        <v>0</v>
      </c>
      <c r="Q13">
        <f>VLOOKUP(C13,Sheet3!$A$2:$B$7,2,FALSE)</f>
        <v>205</v>
      </c>
      <c r="R13">
        <v>3</v>
      </c>
      <c r="S13">
        <f>VLOOKUP(C13,Sheet3!$A$8:$B$13,2,FALSE)</f>
        <v>305</v>
      </c>
      <c r="T13">
        <f>VLOOKUP(C13,Sheet3!$C$24:$D$29,2,0)</f>
        <v>5880</v>
      </c>
    </row>
    <row r="14" spans="1:20" x14ac:dyDescent="0.2">
      <c r="A14">
        <f t="shared" si="2"/>
        <v>21060201</v>
      </c>
      <c r="B14">
        <v>1</v>
      </c>
      <c r="C14">
        <v>6</v>
      </c>
      <c r="D14">
        <v>2</v>
      </c>
      <c r="E14">
        <f t="shared" si="3"/>
        <v>210</v>
      </c>
      <c r="F14">
        <f>IF(OR(B14=1,B14=3,B14=4),VLOOKUP(C14,Sheet3!$L$16:$N$21,3,0),0)</f>
        <v>35000</v>
      </c>
      <c r="G14">
        <f>IF(B14=1,VLOOKUP(C14,Sheet3!$L$16:$O$21,4,0),IF(OR(B14=2,B14=5),VLOOKUP(C14,Sheet3!$L$22:$O$27,4,0),0))</f>
        <v>700</v>
      </c>
      <c r="H14">
        <f>IF(OR(B14=3,B14=4),VLOOKUP(C14,Sheet3!$L$28:$P$33,5,0),0)</f>
        <v>0</v>
      </c>
      <c r="I14">
        <f>IF(OR(B14=2,B14=5),VLOOKUP(C14,Sheet3!$L$22:$Q$27,6,0),0)</f>
        <v>0</v>
      </c>
      <c r="K14">
        <f t="shared" si="4"/>
        <v>24500</v>
      </c>
      <c r="M14" t="s">
        <v>53</v>
      </c>
      <c r="N14" t="s">
        <v>48</v>
      </c>
      <c r="O14" t="str">
        <f t="shared" si="0"/>
        <v>粉色兽首</v>
      </c>
      <c r="P14">
        <f t="shared" si="1"/>
        <v>1</v>
      </c>
      <c r="Q14">
        <f>VLOOKUP(C14,Sheet3!$A$2:$B$7,2,FALSE)</f>
        <v>206</v>
      </c>
      <c r="R14">
        <v>2</v>
      </c>
      <c r="S14">
        <f>VLOOKUP(C14,Sheet3!$A$8:$B$13,2,FALSE)</f>
        <v>306</v>
      </c>
      <c r="T14">
        <f>VLOOKUP(C14,Sheet3!$C$24:$D$29,2,0)</f>
        <v>20580</v>
      </c>
    </row>
    <row r="15" spans="1:20" x14ac:dyDescent="0.2">
      <c r="A15">
        <f t="shared" si="2"/>
        <v>21060301</v>
      </c>
      <c r="B15">
        <v>1</v>
      </c>
      <c r="C15">
        <v>6</v>
      </c>
      <c r="D15">
        <v>3</v>
      </c>
      <c r="E15">
        <f t="shared" si="3"/>
        <v>210</v>
      </c>
      <c r="F15">
        <f>IF(OR(B15=1,B15=3,B15=4),VLOOKUP(C15,Sheet3!$L$16:$N$21,3,0),0)</f>
        <v>35000</v>
      </c>
      <c r="G15">
        <f>IF(B15=1,VLOOKUP(C15,Sheet3!$L$16:$O$21,4,0),IF(OR(B15=2,B15=5),VLOOKUP(C15,Sheet3!$L$22:$O$27,4,0),0))</f>
        <v>700</v>
      </c>
      <c r="H15">
        <f>IF(OR(B15=3,B15=4),VLOOKUP(C15,Sheet3!$L$28:$P$33,5,0),0)</f>
        <v>0</v>
      </c>
      <c r="I15">
        <f>IF(OR(B15=2,B15=5),VLOOKUP(C15,Sheet3!$L$22:$Q$27,6,0),0)</f>
        <v>0</v>
      </c>
      <c r="K15">
        <f t="shared" si="4"/>
        <v>24500</v>
      </c>
      <c r="M15" t="s">
        <v>53</v>
      </c>
      <c r="N15" t="s">
        <v>48</v>
      </c>
      <c r="O15" t="str">
        <f t="shared" si="0"/>
        <v>粉色兽首</v>
      </c>
      <c r="P15">
        <f t="shared" si="1"/>
        <v>0</v>
      </c>
      <c r="Q15">
        <f>VLOOKUP(C15,Sheet3!$A$2:$B$7,2,FALSE)</f>
        <v>206</v>
      </c>
      <c r="R15">
        <v>3</v>
      </c>
      <c r="S15">
        <f>VLOOKUP(C15,Sheet3!$A$8:$B$13,2,FALSE)</f>
        <v>306</v>
      </c>
      <c r="T15">
        <f>VLOOKUP(C15,Sheet3!$C$24:$D$29,2,0)</f>
        <v>20580</v>
      </c>
    </row>
    <row r="16" spans="1:20" x14ac:dyDescent="0.2">
      <c r="A16">
        <f t="shared" si="2"/>
        <v>22010001</v>
      </c>
      <c r="B16">
        <v>2</v>
      </c>
      <c r="C16">
        <v>1</v>
      </c>
      <c r="D16">
        <v>0</v>
      </c>
      <c r="E16">
        <f t="shared" si="3"/>
        <v>10</v>
      </c>
      <c r="F16">
        <f>IF(OR(B16=1,B16=3,B16=4),VLOOKUP(C16,Sheet3!$L$16:$N$21,3,0),0)</f>
        <v>0</v>
      </c>
      <c r="G16">
        <f>IF(B16=1,VLOOKUP(C16,Sheet3!$L$16:$O$21,4,0),IF(OR(B16=2,B16=5),VLOOKUP(C16,Sheet3!$L$22:$O$27,4,0),0))</f>
        <v>300</v>
      </c>
      <c r="H16">
        <f>IF(OR(B16=3,B16=4),VLOOKUP(C16,Sheet3!$L$28:$P$33,5,0),0)</f>
        <v>0</v>
      </c>
      <c r="I16">
        <f>IF(OR(B16=2,B16=5),VLOOKUP(C16,Sheet3!$L$22:$Q$27,6,0),0)</f>
        <v>120</v>
      </c>
      <c r="K16">
        <f t="shared" si="4"/>
        <v>4200</v>
      </c>
      <c r="M16" t="s">
        <v>47</v>
      </c>
      <c r="N16" t="s">
        <v>54</v>
      </c>
      <c r="O16" t="str">
        <f t="shared" si="0"/>
        <v>白色旁肢</v>
      </c>
      <c r="P16">
        <f t="shared" si="1"/>
        <v>3</v>
      </c>
      <c r="Q16">
        <f>VLOOKUP(C16,Sheet3!$A$2:$B$7,2,FALSE)</f>
        <v>201</v>
      </c>
      <c r="R16">
        <v>0</v>
      </c>
      <c r="S16">
        <f>VLOOKUP(C16,Sheet3!$A$8:$B$13,2,FALSE)</f>
        <v>301</v>
      </c>
      <c r="T16">
        <f>VLOOKUP(C16,Sheet3!$C$24:$D$29,2,0)</f>
        <v>15</v>
      </c>
    </row>
    <row r="17" spans="1:20" x14ac:dyDescent="0.2">
      <c r="A17">
        <f t="shared" si="2"/>
        <v>22020001</v>
      </c>
      <c r="B17">
        <v>2</v>
      </c>
      <c r="C17">
        <v>2</v>
      </c>
      <c r="D17">
        <v>0</v>
      </c>
      <c r="E17">
        <f t="shared" si="3"/>
        <v>30</v>
      </c>
      <c r="F17">
        <f>IF(OR(B17=1,B17=3,B17=4),VLOOKUP(C17,Sheet3!$L$16:$N$21,3,0),0)</f>
        <v>0</v>
      </c>
      <c r="G17">
        <f>IF(B17=1,VLOOKUP(C17,Sheet3!$L$16:$O$21,4,0),IF(OR(B17=2,B17=5),VLOOKUP(C17,Sheet3!$L$22:$O$27,4,0),0))</f>
        <v>450</v>
      </c>
      <c r="H17">
        <f>IF(OR(B17=3,B17=4),VLOOKUP(C17,Sheet3!$L$28:$P$33,5,0),0)</f>
        <v>0</v>
      </c>
      <c r="I17">
        <f>IF(OR(B17=2,B17=5),VLOOKUP(C17,Sheet3!$L$22:$Q$27,6,0),0)</f>
        <v>180</v>
      </c>
      <c r="K17">
        <f t="shared" ref="K17:K48" si="5">F17*0.5+G17*10+H17*10+I17*10</f>
        <v>6300</v>
      </c>
      <c r="M17" t="s">
        <v>49</v>
      </c>
      <c r="N17" t="s">
        <v>54</v>
      </c>
      <c r="O17" t="str">
        <f t="shared" si="0"/>
        <v>蓝色旁肢</v>
      </c>
      <c r="P17">
        <f t="shared" si="1"/>
        <v>3</v>
      </c>
      <c r="Q17">
        <f>VLOOKUP(C17,Sheet3!$A$2:$B$7,2,FALSE)</f>
        <v>202</v>
      </c>
      <c r="R17">
        <v>0</v>
      </c>
      <c r="S17">
        <f>VLOOKUP(C17,Sheet3!$A$8:$B$13,2,FALSE)</f>
        <v>302</v>
      </c>
      <c r="T17">
        <f>VLOOKUP(C17,Sheet3!$C$24:$D$29,2,0)</f>
        <v>120</v>
      </c>
    </row>
    <row r="18" spans="1:20" x14ac:dyDescent="0.2">
      <c r="A18">
        <f t="shared" si="2"/>
        <v>22020101</v>
      </c>
      <c r="B18">
        <v>2</v>
      </c>
      <c r="C18">
        <v>2</v>
      </c>
      <c r="D18">
        <v>1</v>
      </c>
      <c r="E18">
        <f t="shared" si="3"/>
        <v>30</v>
      </c>
      <c r="F18">
        <f>IF(OR(B18=1,B18=3,B18=4),VLOOKUP(C18,Sheet3!$L$16:$N$21,3,0),0)</f>
        <v>0</v>
      </c>
      <c r="G18">
        <f>IF(B18=1,VLOOKUP(C18,Sheet3!$L$16:$O$21,4,0),IF(OR(B18=2,B18=5),VLOOKUP(C18,Sheet3!$L$22:$O$27,4,0),0))</f>
        <v>450</v>
      </c>
      <c r="H18">
        <f>IF(OR(B18=3,B18=4),VLOOKUP(C18,Sheet3!$L$28:$P$33,5,0),0)</f>
        <v>0</v>
      </c>
      <c r="I18">
        <f>IF(OR(B18=2,B18=5),VLOOKUP(C18,Sheet3!$L$22:$Q$27,6,0),0)</f>
        <v>180</v>
      </c>
      <c r="K18">
        <f t="shared" si="5"/>
        <v>6300</v>
      </c>
      <c r="M18" t="s">
        <v>49</v>
      </c>
      <c r="N18" t="s">
        <v>54</v>
      </c>
      <c r="O18" t="str">
        <f t="shared" si="0"/>
        <v>蓝色旁肢</v>
      </c>
      <c r="P18">
        <f t="shared" si="1"/>
        <v>2</v>
      </c>
      <c r="Q18">
        <f>VLOOKUP(C18,Sheet3!$A$2:$B$7,2,FALSE)</f>
        <v>202</v>
      </c>
      <c r="R18">
        <v>1</v>
      </c>
      <c r="S18">
        <f>VLOOKUP(C18,Sheet3!$A$8:$B$13,2,FALSE)</f>
        <v>302</v>
      </c>
      <c r="T18">
        <f>VLOOKUP(C18,Sheet3!$C$24:$D$29,2,0)</f>
        <v>120</v>
      </c>
    </row>
    <row r="19" spans="1:20" x14ac:dyDescent="0.2">
      <c r="A19">
        <f t="shared" si="2"/>
        <v>22020201</v>
      </c>
      <c r="B19">
        <v>2</v>
      </c>
      <c r="C19">
        <v>2</v>
      </c>
      <c r="D19">
        <v>2</v>
      </c>
      <c r="E19">
        <f t="shared" si="3"/>
        <v>30</v>
      </c>
      <c r="F19">
        <f>IF(OR(B19=1,B19=3,B19=4),VLOOKUP(C19,Sheet3!$L$16:$N$21,3,0),0)</f>
        <v>0</v>
      </c>
      <c r="G19">
        <f>IF(B19=1,VLOOKUP(C19,Sheet3!$L$16:$O$21,4,0),IF(OR(B19=2,B19=5),VLOOKUP(C19,Sheet3!$L$22:$O$27,4,0),0))</f>
        <v>450</v>
      </c>
      <c r="H19">
        <f>IF(OR(B19=3,B19=4),VLOOKUP(C19,Sheet3!$L$28:$P$33,5,0),0)</f>
        <v>0</v>
      </c>
      <c r="I19">
        <f>IF(OR(B19=2,B19=5),VLOOKUP(C19,Sheet3!$L$22:$Q$27,6,0),0)</f>
        <v>180</v>
      </c>
      <c r="K19">
        <f t="shared" si="5"/>
        <v>6300</v>
      </c>
      <c r="M19" t="s">
        <v>49</v>
      </c>
      <c r="N19" t="s">
        <v>54</v>
      </c>
      <c r="O19" t="str">
        <f t="shared" si="0"/>
        <v>蓝色旁肢</v>
      </c>
      <c r="P19">
        <f t="shared" si="1"/>
        <v>1</v>
      </c>
      <c r="Q19">
        <f>VLOOKUP(C19,Sheet3!$A$2:$B$7,2,FALSE)</f>
        <v>202</v>
      </c>
      <c r="R19">
        <v>2</v>
      </c>
      <c r="S19">
        <f>VLOOKUP(C19,Sheet3!$A$8:$B$13,2,FALSE)</f>
        <v>302</v>
      </c>
      <c r="T19">
        <f>VLOOKUP(C19,Sheet3!$C$24:$D$29,2,0)</f>
        <v>120</v>
      </c>
    </row>
    <row r="20" spans="1:20" x14ac:dyDescent="0.2">
      <c r="A20">
        <f t="shared" si="2"/>
        <v>22030001</v>
      </c>
      <c r="B20">
        <v>2</v>
      </c>
      <c r="C20">
        <v>3</v>
      </c>
      <c r="D20">
        <v>0</v>
      </c>
      <c r="E20">
        <f t="shared" si="3"/>
        <v>60</v>
      </c>
      <c r="F20">
        <f>IF(OR(B20=1,B20=3,B20=4),VLOOKUP(C20,Sheet3!$L$16:$N$21,3,0),0)</f>
        <v>0</v>
      </c>
      <c r="G20">
        <f>IF(B20=1,VLOOKUP(C20,Sheet3!$L$16:$O$21,4,0),IF(OR(B20=2,B20=5),VLOOKUP(C20,Sheet3!$L$22:$O$27,4,0),0))</f>
        <v>750</v>
      </c>
      <c r="H20">
        <f>IF(OR(B20=3,B20=4),VLOOKUP(C20,Sheet3!$L$28:$P$33,5,0),0)</f>
        <v>0</v>
      </c>
      <c r="I20">
        <f>IF(OR(B20=2,B20=5),VLOOKUP(C20,Sheet3!$L$22:$Q$27,6,0),0)</f>
        <v>300</v>
      </c>
      <c r="K20">
        <f t="shared" si="5"/>
        <v>10500</v>
      </c>
      <c r="M20" t="s">
        <v>50</v>
      </c>
      <c r="N20" t="s">
        <v>54</v>
      </c>
      <c r="O20" t="str">
        <f t="shared" si="0"/>
        <v>紫色旁肢</v>
      </c>
      <c r="P20">
        <f t="shared" si="1"/>
        <v>3</v>
      </c>
      <c r="Q20">
        <f>VLOOKUP(C20,Sheet3!$A$2:$B$7,2,FALSE)</f>
        <v>203</v>
      </c>
      <c r="R20">
        <v>0</v>
      </c>
      <c r="S20">
        <f>VLOOKUP(C20,Sheet3!$A$8:$B$13,2,FALSE)</f>
        <v>303</v>
      </c>
      <c r="T20">
        <f>VLOOKUP(C20,Sheet3!$C$24:$D$29,2,0)</f>
        <v>480</v>
      </c>
    </row>
    <row r="21" spans="1:20" x14ac:dyDescent="0.2">
      <c r="A21">
        <f t="shared" si="2"/>
        <v>22030101</v>
      </c>
      <c r="B21">
        <v>2</v>
      </c>
      <c r="C21">
        <v>3</v>
      </c>
      <c r="D21">
        <v>1</v>
      </c>
      <c r="E21">
        <f t="shared" si="3"/>
        <v>60</v>
      </c>
      <c r="F21">
        <f>IF(OR(B21=1,B21=3,B21=4),VLOOKUP(C21,Sheet3!$L$16:$N$21,3,0),0)</f>
        <v>0</v>
      </c>
      <c r="G21">
        <f>IF(B21=1,VLOOKUP(C21,Sheet3!$L$16:$O$21,4,0),IF(OR(B21=2,B21=5),VLOOKUP(C21,Sheet3!$L$22:$O$27,4,0),0))</f>
        <v>750</v>
      </c>
      <c r="H21">
        <f>IF(OR(B21=3,B21=4),VLOOKUP(C21,Sheet3!$L$28:$P$33,5,0),0)</f>
        <v>0</v>
      </c>
      <c r="I21">
        <f>IF(OR(B21=2,B21=5),VLOOKUP(C21,Sheet3!$L$22:$Q$27,6,0),0)</f>
        <v>300</v>
      </c>
      <c r="K21">
        <f t="shared" si="5"/>
        <v>10500</v>
      </c>
      <c r="M21" t="s">
        <v>50</v>
      </c>
      <c r="N21" t="s">
        <v>54</v>
      </c>
      <c r="O21" t="str">
        <f t="shared" si="0"/>
        <v>紫色旁肢</v>
      </c>
      <c r="P21">
        <f t="shared" si="1"/>
        <v>2</v>
      </c>
      <c r="Q21">
        <f>VLOOKUP(C21,Sheet3!$A$2:$B$7,2,FALSE)</f>
        <v>203</v>
      </c>
      <c r="R21">
        <v>1</v>
      </c>
      <c r="S21">
        <f>VLOOKUP(C21,Sheet3!$A$8:$B$13,2,FALSE)</f>
        <v>303</v>
      </c>
      <c r="T21">
        <f>VLOOKUP(C21,Sheet3!$C$24:$D$29,2,0)</f>
        <v>480</v>
      </c>
    </row>
    <row r="22" spans="1:20" x14ac:dyDescent="0.2">
      <c r="A22">
        <f t="shared" si="2"/>
        <v>22030201</v>
      </c>
      <c r="B22">
        <v>2</v>
      </c>
      <c r="C22">
        <v>3</v>
      </c>
      <c r="D22">
        <v>2</v>
      </c>
      <c r="E22">
        <f t="shared" si="3"/>
        <v>60</v>
      </c>
      <c r="F22">
        <f>IF(OR(B22=1,B22=3,B22=4),VLOOKUP(C22,Sheet3!$L$16:$N$21,3,0),0)</f>
        <v>0</v>
      </c>
      <c r="G22">
        <f>IF(B22=1,VLOOKUP(C22,Sheet3!$L$16:$O$21,4,0),IF(OR(B22=2,B22=5),VLOOKUP(C22,Sheet3!$L$22:$O$27,4,0),0))</f>
        <v>750</v>
      </c>
      <c r="H22">
        <f>IF(OR(B22=3,B22=4),VLOOKUP(C22,Sheet3!$L$28:$P$33,5,0),0)</f>
        <v>0</v>
      </c>
      <c r="I22">
        <f>IF(OR(B22=2,B22=5),VLOOKUP(C22,Sheet3!$L$22:$Q$27,6,0),0)</f>
        <v>300</v>
      </c>
      <c r="K22">
        <f t="shared" si="5"/>
        <v>10500</v>
      </c>
      <c r="M22" t="s">
        <v>50</v>
      </c>
      <c r="N22" t="s">
        <v>54</v>
      </c>
      <c r="O22" t="str">
        <f t="shared" si="0"/>
        <v>紫色旁肢</v>
      </c>
      <c r="P22">
        <f t="shared" si="1"/>
        <v>1</v>
      </c>
      <c r="Q22">
        <f>VLOOKUP(C22,Sheet3!$A$2:$B$7,2,FALSE)</f>
        <v>203</v>
      </c>
      <c r="R22">
        <v>2</v>
      </c>
      <c r="S22">
        <f>VLOOKUP(C22,Sheet3!$A$8:$B$13,2,FALSE)</f>
        <v>303</v>
      </c>
      <c r="T22">
        <f>VLOOKUP(C22,Sheet3!$C$24:$D$29,2,0)</f>
        <v>480</v>
      </c>
    </row>
    <row r="23" spans="1:20" x14ac:dyDescent="0.2">
      <c r="A23">
        <f t="shared" si="2"/>
        <v>22040101</v>
      </c>
      <c r="B23">
        <v>2</v>
      </c>
      <c r="C23">
        <v>4</v>
      </c>
      <c r="D23">
        <v>1</v>
      </c>
      <c r="E23">
        <f t="shared" si="3"/>
        <v>100</v>
      </c>
      <c r="F23">
        <f>IF(OR(B23=1,B23=3,B23=4),VLOOKUP(C23,Sheet3!$L$16:$N$21,3,0),0)</f>
        <v>0</v>
      </c>
      <c r="G23">
        <f>IF(B23=1,VLOOKUP(C23,Sheet3!$L$16:$O$21,4,0),IF(OR(B23=2,B23=5),VLOOKUP(C23,Sheet3!$L$22:$O$27,4,0),0))</f>
        <v>1050</v>
      </c>
      <c r="H23">
        <f>IF(OR(B23=3,B23=4),VLOOKUP(C23,Sheet3!$L$28:$P$33,5,0),0)</f>
        <v>0</v>
      </c>
      <c r="I23">
        <f>IF(OR(B23=2,B23=5),VLOOKUP(C23,Sheet3!$L$22:$Q$27,6,0),0)</f>
        <v>420</v>
      </c>
      <c r="K23">
        <f t="shared" si="5"/>
        <v>14700</v>
      </c>
      <c r="M23" t="s">
        <v>51</v>
      </c>
      <c r="N23" t="s">
        <v>54</v>
      </c>
      <c r="O23" t="str">
        <f t="shared" si="0"/>
        <v>橙色旁肢</v>
      </c>
      <c r="P23">
        <f t="shared" si="1"/>
        <v>2</v>
      </c>
      <c r="Q23">
        <f>VLOOKUP(C23,Sheet3!$A$2:$B$7,2,FALSE)</f>
        <v>204</v>
      </c>
      <c r="R23">
        <v>1</v>
      </c>
      <c r="S23">
        <f>VLOOKUP(C23,Sheet3!$A$8:$B$13,2,FALSE)</f>
        <v>304</v>
      </c>
      <c r="T23">
        <f>VLOOKUP(C23,Sheet3!$C$24:$D$29,2,0)</f>
        <v>1680</v>
      </c>
    </row>
    <row r="24" spans="1:20" x14ac:dyDescent="0.2">
      <c r="A24">
        <f t="shared" si="2"/>
        <v>22040201</v>
      </c>
      <c r="B24">
        <v>2</v>
      </c>
      <c r="C24">
        <v>4</v>
      </c>
      <c r="D24">
        <v>2</v>
      </c>
      <c r="E24">
        <f t="shared" si="3"/>
        <v>100</v>
      </c>
      <c r="F24">
        <f>IF(OR(B24=1,B24=3,B24=4),VLOOKUP(C24,Sheet3!$L$16:$N$21,3,0),0)</f>
        <v>0</v>
      </c>
      <c r="G24">
        <f>IF(B24=1,VLOOKUP(C24,Sheet3!$L$16:$O$21,4,0),IF(OR(B24=2,B24=5),VLOOKUP(C24,Sheet3!$L$22:$O$27,4,0),0))</f>
        <v>1050</v>
      </c>
      <c r="H24">
        <f>IF(OR(B24=3,B24=4),VLOOKUP(C24,Sheet3!$L$28:$P$33,5,0),0)</f>
        <v>0</v>
      </c>
      <c r="I24">
        <f>IF(OR(B24=2,B24=5),VLOOKUP(C24,Sheet3!$L$22:$Q$27,6,0),0)</f>
        <v>420</v>
      </c>
      <c r="K24">
        <f t="shared" si="5"/>
        <v>14700</v>
      </c>
      <c r="M24" t="s">
        <v>51</v>
      </c>
      <c r="N24" t="s">
        <v>54</v>
      </c>
      <c r="O24" t="str">
        <f t="shared" si="0"/>
        <v>橙色旁肢</v>
      </c>
      <c r="P24">
        <f t="shared" si="1"/>
        <v>1</v>
      </c>
      <c r="Q24">
        <f>VLOOKUP(C24,Sheet3!$A$2:$B$7,2,FALSE)</f>
        <v>204</v>
      </c>
      <c r="R24">
        <v>2</v>
      </c>
      <c r="S24">
        <f>VLOOKUP(C24,Sheet3!$A$8:$B$13,2,FALSE)</f>
        <v>304</v>
      </c>
      <c r="T24">
        <f>VLOOKUP(C24,Sheet3!$C$24:$D$29,2,0)</f>
        <v>1680</v>
      </c>
    </row>
    <row r="25" spans="1:20" x14ac:dyDescent="0.2">
      <c r="A25">
        <f t="shared" si="2"/>
        <v>22050101</v>
      </c>
      <c r="B25">
        <v>2</v>
      </c>
      <c r="C25">
        <v>5</v>
      </c>
      <c r="D25">
        <v>1</v>
      </c>
      <c r="E25">
        <f t="shared" si="3"/>
        <v>150</v>
      </c>
      <c r="F25">
        <f>IF(OR(B25=1,B25=3,B25=4),VLOOKUP(C25,Sheet3!$L$16:$N$21,3,0),0)</f>
        <v>0</v>
      </c>
      <c r="G25">
        <f>IF(B25=1,VLOOKUP(C25,Sheet3!$L$16:$O$21,4,0),IF(OR(B25=2,B25=5),VLOOKUP(C25,Sheet3!$L$22:$O$27,4,0),0))</f>
        <v>1400</v>
      </c>
      <c r="H25">
        <f>IF(OR(B25=3,B25=4),VLOOKUP(C25,Sheet3!$L$28:$P$33,5,0),0)</f>
        <v>0</v>
      </c>
      <c r="I25">
        <f>IF(OR(B25=2,B25=5),VLOOKUP(C25,Sheet3!$L$22:$Q$27,6,0),0)</f>
        <v>560</v>
      </c>
      <c r="K25">
        <f t="shared" si="5"/>
        <v>19600</v>
      </c>
      <c r="M25" t="s">
        <v>52</v>
      </c>
      <c r="N25" t="s">
        <v>54</v>
      </c>
      <c r="O25" t="str">
        <f t="shared" si="0"/>
        <v>红色旁肢</v>
      </c>
      <c r="P25">
        <f t="shared" si="1"/>
        <v>2</v>
      </c>
      <c r="Q25">
        <f>VLOOKUP(C25,Sheet3!$A$2:$B$7,2,FALSE)</f>
        <v>205</v>
      </c>
      <c r="R25">
        <v>1</v>
      </c>
      <c r="S25">
        <f>VLOOKUP(C25,Sheet3!$A$8:$B$13,2,FALSE)</f>
        <v>305</v>
      </c>
      <c r="T25">
        <f>VLOOKUP(C25,Sheet3!$C$24:$D$29,2,0)</f>
        <v>5880</v>
      </c>
    </row>
    <row r="26" spans="1:20" x14ac:dyDescent="0.2">
      <c r="A26">
        <f t="shared" si="2"/>
        <v>22050201</v>
      </c>
      <c r="B26">
        <v>2</v>
      </c>
      <c r="C26">
        <v>5</v>
      </c>
      <c r="D26">
        <v>2</v>
      </c>
      <c r="E26">
        <f t="shared" si="3"/>
        <v>150</v>
      </c>
      <c r="F26">
        <f>IF(OR(B26=1,B26=3,B26=4),VLOOKUP(C26,Sheet3!$L$16:$N$21,3,0),0)</f>
        <v>0</v>
      </c>
      <c r="G26">
        <f>IF(B26=1,VLOOKUP(C26,Sheet3!$L$16:$O$21,4,0),IF(OR(B26=2,B26=5),VLOOKUP(C26,Sheet3!$L$22:$O$27,4,0),0))</f>
        <v>1400</v>
      </c>
      <c r="H26">
        <f>IF(OR(B26=3,B26=4),VLOOKUP(C26,Sheet3!$L$28:$P$33,5,0),0)</f>
        <v>0</v>
      </c>
      <c r="I26">
        <f>IF(OR(B26=2,B26=5),VLOOKUP(C26,Sheet3!$L$22:$Q$27,6,0),0)</f>
        <v>560</v>
      </c>
      <c r="K26">
        <f t="shared" si="5"/>
        <v>19600</v>
      </c>
      <c r="M26" t="s">
        <v>52</v>
      </c>
      <c r="N26" t="s">
        <v>54</v>
      </c>
      <c r="O26" t="str">
        <f t="shared" si="0"/>
        <v>红色旁肢</v>
      </c>
      <c r="P26">
        <f t="shared" si="1"/>
        <v>1</v>
      </c>
      <c r="Q26">
        <f>VLOOKUP(C26,Sheet3!$A$2:$B$7,2,FALSE)</f>
        <v>205</v>
      </c>
      <c r="R26">
        <v>2</v>
      </c>
      <c r="S26">
        <f>VLOOKUP(C26,Sheet3!$A$8:$B$13,2,FALSE)</f>
        <v>305</v>
      </c>
      <c r="T26">
        <f>VLOOKUP(C26,Sheet3!$C$24:$D$29,2,0)</f>
        <v>5880</v>
      </c>
    </row>
    <row r="27" spans="1:20" x14ac:dyDescent="0.2">
      <c r="A27">
        <f t="shared" si="2"/>
        <v>22050301</v>
      </c>
      <c r="B27">
        <v>2</v>
      </c>
      <c r="C27">
        <v>5</v>
      </c>
      <c r="D27">
        <v>3</v>
      </c>
      <c r="E27">
        <f t="shared" si="3"/>
        <v>150</v>
      </c>
      <c r="F27">
        <f>IF(OR(B27=1,B27=3,B27=4),VLOOKUP(C27,Sheet3!$L$16:$N$21,3,0),0)</f>
        <v>0</v>
      </c>
      <c r="G27">
        <f>IF(B27=1,VLOOKUP(C27,Sheet3!$L$16:$O$21,4,0),IF(OR(B27=2,B27=5),VLOOKUP(C27,Sheet3!$L$22:$O$27,4,0),0))</f>
        <v>1400</v>
      </c>
      <c r="H27">
        <f>IF(OR(B27=3,B27=4),VLOOKUP(C27,Sheet3!$L$28:$P$33,5,0),0)</f>
        <v>0</v>
      </c>
      <c r="I27">
        <f>IF(OR(B27=2,B27=5),VLOOKUP(C27,Sheet3!$L$22:$Q$27,6,0),0)</f>
        <v>560</v>
      </c>
      <c r="K27">
        <f t="shared" si="5"/>
        <v>19600</v>
      </c>
      <c r="M27" t="s">
        <v>52</v>
      </c>
      <c r="N27" t="s">
        <v>54</v>
      </c>
      <c r="O27" t="str">
        <f t="shared" si="0"/>
        <v>红色旁肢</v>
      </c>
      <c r="P27">
        <f t="shared" si="1"/>
        <v>0</v>
      </c>
      <c r="Q27">
        <f>VLOOKUP(C27,Sheet3!$A$2:$B$7,2,FALSE)</f>
        <v>205</v>
      </c>
      <c r="R27">
        <v>3</v>
      </c>
      <c r="S27">
        <f>VLOOKUP(C27,Sheet3!$A$8:$B$13,2,FALSE)</f>
        <v>305</v>
      </c>
      <c r="T27">
        <f>VLOOKUP(C27,Sheet3!$C$24:$D$29,2,0)</f>
        <v>5880</v>
      </c>
    </row>
    <row r="28" spans="1:20" x14ac:dyDescent="0.2">
      <c r="A28">
        <f t="shared" si="2"/>
        <v>22060201</v>
      </c>
      <c r="B28">
        <v>2</v>
      </c>
      <c r="C28">
        <v>6</v>
      </c>
      <c r="D28">
        <v>2</v>
      </c>
      <c r="E28">
        <f t="shared" si="3"/>
        <v>210</v>
      </c>
      <c r="F28">
        <f>IF(OR(B28=1,B28=3,B28=4),VLOOKUP(C28,Sheet3!$L$16:$N$21,3,0),0)</f>
        <v>0</v>
      </c>
      <c r="G28">
        <f>IF(B28=1,VLOOKUP(C28,Sheet3!$L$16:$O$21,4,0),IF(OR(B28=2,B28=5),VLOOKUP(C28,Sheet3!$L$22:$O$27,4,0),0))</f>
        <v>1750</v>
      </c>
      <c r="H28">
        <f>IF(OR(B28=3,B28=4),VLOOKUP(C28,Sheet3!$L$28:$P$33,5,0),0)</f>
        <v>0</v>
      </c>
      <c r="I28">
        <f>IF(OR(B28=2,B28=5),VLOOKUP(C28,Sheet3!$L$22:$Q$27,6,0),0)</f>
        <v>700</v>
      </c>
      <c r="K28">
        <f t="shared" si="5"/>
        <v>24500</v>
      </c>
      <c r="M28" t="s">
        <v>53</v>
      </c>
      <c r="N28" t="s">
        <v>54</v>
      </c>
      <c r="O28" t="str">
        <f t="shared" si="0"/>
        <v>粉色旁肢</v>
      </c>
      <c r="P28">
        <f t="shared" si="1"/>
        <v>1</v>
      </c>
      <c r="Q28">
        <f>VLOOKUP(C28,Sheet3!$A$2:$B$7,2,FALSE)</f>
        <v>206</v>
      </c>
      <c r="R28">
        <v>2</v>
      </c>
      <c r="S28">
        <f>VLOOKUP(C28,Sheet3!$A$8:$B$13,2,FALSE)</f>
        <v>306</v>
      </c>
      <c r="T28">
        <f>VLOOKUP(C28,Sheet3!$C$24:$D$29,2,0)</f>
        <v>20580</v>
      </c>
    </row>
    <row r="29" spans="1:20" x14ac:dyDescent="0.2">
      <c r="A29">
        <f t="shared" si="2"/>
        <v>22060301</v>
      </c>
      <c r="B29">
        <v>2</v>
      </c>
      <c r="C29">
        <v>6</v>
      </c>
      <c r="D29">
        <v>3</v>
      </c>
      <c r="E29">
        <f t="shared" si="3"/>
        <v>210</v>
      </c>
      <c r="F29">
        <f>IF(OR(B29=1,B29=3,B29=4),VLOOKUP(C29,Sheet3!$L$16:$N$21,3,0),0)</f>
        <v>0</v>
      </c>
      <c r="G29">
        <f>IF(B29=1,VLOOKUP(C29,Sheet3!$L$16:$O$21,4,0),IF(OR(B29=2,B29=5),VLOOKUP(C29,Sheet3!$L$22:$O$27,4,0),0))</f>
        <v>1750</v>
      </c>
      <c r="H29">
        <f>IF(OR(B29=3,B29=4),VLOOKUP(C29,Sheet3!$L$28:$P$33,5,0),0)</f>
        <v>0</v>
      </c>
      <c r="I29">
        <f>IF(OR(B29=2,B29=5),VLOOKUP(C29,Sheet3!$L$22:$Q$27,6,0),0)</f>
        <v>700</v>
      </c>
      <c r="K29">
        <f t="shared" si="5"/>
        <v>24500</v>
      </c>
      <c r="M29" t="s">
        <v>53</v>
      </c>
      <c r="N29" t="s">
        <v>54</v>
      </c>
      <c r="O29" t="str">
        <f t="shared" si="0"/>
        <v>粉色旁肢</v>
      </c>
      <c r="P29">
        <f t="shared" si="1"/>
        <v>0</v>
      </c>
      <c r="Q29">
        <f>VLOOKUP(C29,Sheet3!$A$2:$B$7,2,FALSE)</f>
        <v>206</v>
      </c>
      <c r="R29">
        <v>3</v>
      </c>
      <c r="S29">
        <f>VLOOKUP(C29,Sheet3!$A$8:$B$13,2,FALSE)</f>
        <v>306</v>
      </c>
      <c r="T29">
        <f>VLOOKUP(C29,Sheet3!$C$24:$D$29,2,0)</f>
        <v>20580</v>
      </c>
    </row>
    <row r="30" spans="1:20" x14ac:dyDescent="0.2">
      <c r="A30">
        <f t="shared" si="2"/>
        <v>23010001</v>
      </c>
      <c r="B30">
        <v>3</v>
      </c>
      <c r="C30">
        <v>1</v>
      </c>
      <c r="D30">
        <v>0</v>
      </c>
      <c r="E30">
        <f t="shared" si="3"/>
        <v>10</v>
      </c>
      <c r="F30">
        <f>IF(OR(B30=1,B30=3,B30=4),VLOOKUP(C30,Sheet3!$L$16:$N$21,3,0),0)</f>
        <v>6000</v>
      </c>
      <c r="G30">
        <f>IF(B30=1,VLOOKUP(C30,Sheet3!$L$16:$O$21,4,0),IF(OR(B30=2,B30=5),VLOOKUP(C30,Sheet3!$L$22:$O$27,4,0),0))</f>
        <v>0</v>
      </c>
      <c r="H30">
        <f>IF(OR(B30=3,B30=4),VLOOKUP(C30,Sheet3!$L$28:$P$33,5,0),0)</f>
        <v>120</v>
      </c>
      <c r="I30">
        <f>IF(OR(B30=2,B30=5),VLOOKUP(C30,Sheet3!$L$22:$Q$27,6,0),0)</f>
        <v>0</v>
      </c>
      <c r="K30">
        <f t="shared" si="5"/>
        <v>4200</v>
      </c>
      <c r="M30" t="s">
        <v>47</v>
      </c>
      <c r="N30" t="s">
        <v>55</v>
      </c>
      <c r="O30" t="str">
        <f t="shared" si="0"/>
        <v>白色元中</v>
      </c>
      <c r="P30">
        <f t="shared" si="1"/>
        <v>3</v>
      </c>
      <c r="Q30">
        <f>VLOOKUP(C30,Sheet3!$A$2:$B$7,2,FALSE)</f>
        <v>201</v>
      </c>
      <c r="R30">
        <v>0</v>
      </c>
      <c r="S30">
        <f>VLOOKUP(C30,Sheet3!$A$8:$B$13,2,FALSE)</f>
        <v>301</v>
      </c>
      <c r="T30">
        <f>VLOOKUP(C30,Sheet3!$C$24:$D$29,2,0)</f>
        <v>15</v>
      </c>
    </row>
    <row r="31" spans="1:20" x14ac:dyDescent="0.2">
      <c r="A31">
        <f t="shared" si="2"/>
        <v>23020001</v>
      </c>
      <c r="B31">
        <v>3</v>
      </c>
      <c r="C31">
        <v>2</v>
      </c>
      <c r="D31">
        <v>0</v>
      </c>
      <c r="E31">
        <f t="shared" si="3"/>
        <v>30</v>
      </c>
      <c r="F31">
        <f>IF(OR(B31=1,B31=3,B31=4),VLOOKUP(C31,Sheet3!$L$16:$N$21,3,0),0)</f>
        <v>9000</v>
      </c>
      <c r="G31">
        <f>IF(B31=1,VLOOKUP(C31,Sheet3!$L$16:$O$21,4,0),IF(OR(B31=2,B31=5),VLOOKUP(C31,Sheet3!$L$22:$O$27,4,0),0))</f>
        <v>0</v>
      </c>
      <c r="H31">
        <f>IF(OR(B31=3,B31=4),VLOOKUP(C31,Sheet3!$L$28:$P$33,5,0),0)</f>
        <v>180</v>
      </c>
      <c r="I31">
        <f>IF(OR(B31=2,B31=5),VLOOKUP(C31,Sheet3!$L$22:$Q$27,6,0),0)</f>
        <v>0</v>
      </c>
      <c r="K31">
        <f t="shared" si="5"/>
        <v>6300</v>
      </c>
      <c r="M31" t="s">
        <v>49</v>
      </c>
      <c r="N31" t="s">
        <v>55</v>
      </c>
      <c r="O31" t="str">
        <f t="shared" si="0"/>
        <v>蓝色元中</v>
      </c>
      <c r="P31">
        <f t="shared" si="1"/>
        <v>3</v>
      </c>
      <c r="Q31">
        <f>VLOOKUP(C31,Sheet3!$A$2:$B$7,2,FALSE)</f>
        <v>202</v>
      </c>
      <c r="R31">
        <v>0</v>
      </c>
      <c r="S31">
        <f>VLOOKUP(C31,Sheet3!$A$8:$B$13,2,FALSE)</f>
        <v>302</v>
      </c>
      <c r="T31">
        <f>VLOOKUP(C31,Sheet3!$C$24:$D$29,2,0)</f>
        <v>120</v>
      </c>
    </row>
    <row r="32" spans="1:20" x14ac:dyDescent="0.2">
      <c r="A32">
        <f t="shared" si="2"/>
        <v>23020101</v>
      </c>
      <c r="B32">
        <v>3</v>
      </c>
      <c r="C32">
        <v>2</v>
      </c>
      <c r="D32">
        <v>1</v>
      </c>
      <c r="E32">
        <f t="shared" si="3"/>
        <v>30</v>
      </c>
      <c r="F32">
        <f>IF(OR(B32=1,B32=3,B32=4),VLOOKUP(C32,Sheet3!$L$16:$N$21,3,0),0)</f>
        <v>9000</v>
      </c>
      <c r="G32">
        <f>IF(B32=1,VLOOKUP(C32,Sheet3!$L$16:$O$21,4,0),IF(OR(B32=2,B32=5),VLOOKUP(C32,Sheet3!$L$22:$O$27,4,0),0))</f>
        <v>0</v>
      </c>
      <c r="H32">
        <f>IF(OR(B32=3,B32=4),VLOOKUP(C32,Sheet3!$L$28:$P$33,5,0),0)</f>
        <v>180</v>
      </c>
      <c r="I32">
        <f>IF(OR(B32=2,B32=5),VLOOKUP(C32,Sheet3!$L$22:$Q$27,6,0),0)</f>
        <v>0</v>
      </c>
      <c r="K32">
        <f t="shared" si="5"/>
        <v>6300</v>
      </c>
      <c r="M32" t="s">
        <v>49</v>
      </c>
      <c r="N32" t="s">
        <v>55</v>
      </c>
      <c r="O32" t="str">
        <f t="shared" si="0"/>
        <v>蓝色元中</v>
      </c>
      <c r="P32">
        <f t="shared" si="1"/>
        <v>2</v>
      </c>
      <c r="Q32">
        <f>VLOOKUP(C32,Sheet3!$A$2:$B$7,2,FALSE)</f>
        <v>202</v>
      </c>
      <c r="R32">
        <v>1</v>
      </c>
      <c r="S32">
        <f>VLOOKUP(C32,Sheet3!$A$8:$B$13,2,FALSE)</f>
        <v>302</v>
      </c>
      <c r="T32">
        <f>VLOOKUP(C32,Sheet3!$C$24:$D$29,2,0)</f>
        <v>120</v>
      </c>
    </row>
    <row r="33" spans="1:20" x14ac:dyDescent="0.2">
      <c r="A33">
        <f t="shared" si="2"/>
        <v>23020201</v>
      </c>
      <c r="B33">
        <v>3</v>
      </c>
      <c r="C33">
        <v>2</v>
      </c>
      <c r="D33">
        <v>2</v>
      </c>
      <c r="E33">
        <f t="shared" si="3"/>
        <v>30</v>
      </c>
      <c r="F33">
        <f>IF(OR(B33=1,B33=3,B33=4),VLOOKUP(C33,Sheet3!$L$16:$N$21,3,0),0)</f>
        <v>9000</v>
      </c>
      <c r="G33">
        <f>IF(B33=1,VLOOKUP(C33,Sheet3!$L$16:$O$21,4,0),IF(OR(B33=2,B33=5),VLOOKUP(C33,Sheet3!$L$22:$O$27,4,0),0))</f>
        <v>0</v>
      </c>
      <c r="H33">
        <f>IF(OR(B33=3,B33=4),VLOOKUP(C33,Sheet3!$L$28:$P$33,5,0),0)</f>
        <v>180</v>
      </c>
      <c r="I33">
        <f>IF(OR(B33=2,B33=5),VLOOKUP(C33,Sheet3!$L$22:$Q$27,6,0),0)</f>
        <v>0</v>
      </c>
      <c r="K33">
        <f t="shared" si="5"/>
        <v>6300</v>
      </c>
      <c r="M33" t="s">
        <v>49</v>
      </c>
      <c r="N33" t="s">
        <v>55</v>
      </c>
      <c r="O33" t="str">
        <f t="shared" si="0"/>
        <v>蓝色元中</v>
      </c>
      <c r="P33">
        <f t="shared" si="1"/>
        <v>1</v>
      </c>
      <c r="Q33">
        <f>VLOOKUP(C33,Sheet3!$A$2:$B$7,2,FALSE)</f>
        <v>202</v>
      </c>
      <c r="R33">
        <v>2</v>
      </c>
      <c r="S33">
        <f>VLOOKUP(C33,Sheet3!$A$8:$B$13,2,FALSE)</f>
        <v>302</v>
      </c>
      <c r="T33">
        <f>VLOOKUP(C33,Sheet3!$C$24:$D$29,2,0)</f>
        <v>120</v>
      </c>
    </row>
    <row r="34" spans="1:20" x14ac:dyDescent="0.2">
      <c r="A34">
        <f t="shared" si="2"/>
        <v>23030001</v>
      </c>
      <c r="B34">
        <v>3</v>
      </c>
      <c r="C34">
        <v>3</v>
      </c>
      <c r="D34">
        <v>0</v>
      </c>
      <c r="E34">
        <f t="shared" si="3"/>
        <v>60</v>
      </c>
      <c r="F34">
        <f>IF(OR(B34=1,B34=3,B34=4),VLOOKUP(C34,Sheet3!$L$16:$N$21,3,0),0)</f>
        <v>15000</v>
      </c>
      <c r="G34">
        <f>IF(B34=1,VLOOKUP(C34,Sheet3!$L$16:$O$21,4,0),IF(OR(B34=2,B34=5),VLOOKUP(C34,Sheet3!$L$22:$O$27,4,0),0))</f>
        <v>0</v>
      </c>
      <c r="H34">
        <f>IF(OR(B34=3,B34=4),VLOOKUP(C34,Sheet3!$L$28:$P$33,5,0),0)</f>
        <v>300</v>
      </c>
      <c r="I34">
        <f>IF(OR(B34=2,B34=5),VLOOKUP(C34,Sheet3!$L$22:$Q$27,6,0),0)</f>
        <v>0</v>
      </c>
      <c r="K34">
        <f t="shared" si="5"/>
        <v>10500</v>
      </c>
      <c r="M34" t="s">
        <v>50</v>
      </c>
      <c r="N34" t="s">
        <v>55</v>
      </c>
      <c r="O34" t="str">
        <f t="shared" si="0"/>
        <v>紫色元中</v>
      </c>
      <c r="P34">
        <f t="shared" si="1"/>
        <v>3</v>
      </c>
      <c r="Q34">
        <f>VLOOKUP(C34,Sheet3!$A$2:$B$7,2,FALSE)</f>
        <v>203</v>
      </c>
      <c r="R34">
        <v>0</v>
      </c>
      <c r="S34">
        <f>VLOOKUP(C34,Sheet3!$A$8:$B$13,2,FALSE)</f>
        <v>303</v>
      </c>
      <c r="T34">
        <f>VLOOKUP(C34,Sheet3!$C$24:$D$29,2,0)</f>
        <v>480</v>
      </c>
    </row>
    <row r="35" spans="1:20" x14ac:dyDescent="0.2">
      <c r="A35">
        <f t="shared" si="2"/>
        <v>23030101</v>
      </c>
      <c r="B35">
        <v>3</v>
      </c>
      <c r="C35">
        <v>3</v>
      </c>
      <c r="D35">
        <v>1</v>
      </c>
      <c r="E35">
        <f t="shared" ref="E35:E66" si="6">(20+(C35-1)*10)*C35/2</f>
        <v>60</v>
      </c>
      <c r="F35">
        <f>IF(OR(B35=1,B35=3,B35=4),VLOOKUP(C35,Sheet3!$L$16:$N$21,3,0),0)</f>
        <v>15000</v>
      </c>
      <c r="G35">
        <f>IF(B35=1,VLOOKUP(C35,Sheet3!$L$16:$O$21,4,0),IF(OR(B35=2,B35=5),VLOOKUP(C35,Sheet3!$L$22:$O$27,4,0),0))</f>
        <v>0</v>
      </c>
      <c r="H35">
        <f>IF(OR(B35=3,B35=4),VLOOKUP(C35,Sheet3!$L$28:$P$33,5,0),0)</f>
        <v>300</v>
      </c>
      <c r="I35">
        <f>IF(OR(B35=2,B35=5),VLOOKUP(C35,Sheet3!$L$22:$Q$27,6,0),0)</f>
        <v>0</v>
      </c>
      <c r="K35">
        <f t="shared" si="5"/>
        <v>10500</v>
      </c>
      <c r="M35" t="s">
        <v>50</v>
      </c>
      <c r="N35" t="s">
        <v>55</v>
      </c>
      <c r="O35" t="str">
        <f t="shared" si="0"/>
        <v>紫色元中</v>
      </c>
      <c r="P35">
        <f t="shared" si="1"/>
        <v>2</v>
      </c>
      <c r="Q35">
        <f>VLOOKUP(C35,Sheet3!$A$2:$B$7,2,FALSE)</f>
        <v>203</v>
      </c>
      <c r="R35">
        <v>1</v>
      </c>
      <c r="S35">
        <f>VLOOKUP(C35,Sheet3!$A$8:$B$13,2,FALSE)</f>
        <v>303</v>
      </c>
      <c r="T35">
        <f>VLOOKUP(C35,Sheet3!$C$24:$D$29,2,0)</f>
        <v>480</v>
      </c>
    </row>
    <row r="36" spans="1:20" x14ac:dyDescent="0.2">
      <c r="A36">
        <f t="shared" si="2"/>
        <v>23030201</v>
      </c>
      <c r="B36">
        <v>3</v>
      </c>
      <c r="C36">
        <v>3</v>
      </c>
      <c r="D36">
        <v>2</v>
      </c>
      <c r="E36">
        <f t="shared" si="6"/>
        <v>60</v>
      </c>
      <c r="F36">
        <f>IF(OR(B36=1,B36=3,B36=4),VLOOKUP(C36,Sheet3!$L$16:$N$21,3,0),0)</f>
        <v>15000</v>
      </c>
      <c r="G36">
        <f>IF(B36=1,VLOOKUP(C36,Sheet3!$L$16:$O$21,4,0),IF(OR(B36=2,B36=5),VLOOKUP(C36,Sheet3!$L$22:$O$27,4,0),0))</f>
        <v>0</v>
      </c>
      <c r="H36">
        <f>IF(OR(B36=3,B36=4),VLOOKUP(C36,Sheet3!$L$28:$P$33,5,0),0)</f>
        <v>300</v>
      </c>
      <c r="I36">
        <f>IF(OR(B36=2,B36=5),VLOOKUP(C36,Sheet3!$L$22:$Q$27,6,0),0)</f>
        <v>0</v>
      </c>
      <c r="K36">
        <f t="shared" si="5"/>
        <v>10500</v>
      </c>
      <c r="M36" t="s">
        <v>50</v>
      </c>
      <c r="N36" t="s">
        <v>55</v>
      </c>
      <c r="O36" t="str">
        <f t="shared" si="0"/>
        <v>紫色元中</v>
      </c>
      <c r="P36">
        <f t="shared" si="1"/>
        <v>1</v>
      </c>
      <c r="Q36">
        <f>VLOOKUP(C36,Sheet3!$A$2:$B$7,2,FALSE)</f>
        <v>203</v>
      </c>
      <c r="R36">
        <v>2</v>
      </c>
      <c r="S36">
        <f>VLOOKUP(C36,Sheet3!$A$8:$B$13,2,FALSE)</f>
        <v>303</v>
      </c>
      <c r="T36">
        <f>VLOOKUP(C36,Sheet3!$C$24:$D$29,2,0)</f>
        <v>480</v>
      </c>
    </row>
    <row r="37" spans="1:20" x14ac:dyDescent="0.2">
      <c r="A37">
        <f t="shared" si="2"/>
        <v>23040101</v>
      </c>
      <c r="B37">
        <v>3</v>
      </c>
      <c r="C37">
        <v>4</v>
      </c>
      <c r="D37">
        <v>1</v>
      </c>
      <c r="E37">
        <f t="shared" si="6"/>
        <v>100</v>
      </c>
      <c r="F37">
        <f>IF(OR(B37=1,B37=3,B37=4),VLOOKUP(C37,Sheet3!$L$16:$N$21,3,0),0)</f>
        <v>21000</v>
      </c>
      <c r="G37">
        <f>IF(B37=1,VLOOKUP(C37,Sheet3!$L$16:$O$21,4,0),IF(OR(B37=2,B37=5),VLOOKUP(C37,Sheet3!$L$22:$O$27,4,0),0))</f>
        <v>0</v>
      </c>
      <c r="H37">
        <f>IF(OR(B37=3,B37=4),VLOOKUP(C37,Sheet3!$L$28:$P$33,5,0),0)</f>
        <v>420</v>
      </c>
      <c r="I37">
        <f>IF(OR(B37=2,B37=5),VLOOKUP(C37,Sheet3!$L$22:$Q$27,6,0),0)</f>
        <v>0</v>
      </c>
      <c r="K37">
        <f t="shared" si="5"/>
        <v>14700</v>
      </c>
      <c r="M37" t="s">
        <v>51</v>
      </c>
      <c r="N37" t="s">
        <v>55</v>
      </c>
      <c r="O37" t="str">
        <f t="shared" si="0"/>
        <v>橙色元中</v>
      </c>
      <c r="P37">
        <f t="shared" si="1"/>
        <v>2</v>
      </c>
      <c r="Q37">
        <f>VLOOKUP(C37,Sheet3!$A$2:$B$7,2,FALSE)</f>
        <v>204</v>
      </c>
      <c r="R37">
        <v>1</v>
      </c>
      <c r="S37">
        <f>VLOOKUP(C37,Sheet3!$A$8:$B$13,2,FALSE)</f>
        <v>304</v>
      </c>
      <c r="T37">
        <f>VLOOKUP(C37,Sheet3!$C$24:$D$29,2,0)</f>
        <v>1680</v>
      </c>
    </row>
    <row r="38" spans="1:20" x14ac:dyDescent="0.2">
      <c r="A38">
        <f t="shared" si="2"/>
        <v>23040201</v>
      </c>
      <c r="B38">
        <v>3</v>
      </c>
      <c r="C38">
        <v>4</v>
      </c>
      <c r="D38">
        <v>2</v>
      </c>
      <c r="E38">
        <f t="shared" si="6"/>
        <v>100</v>
      </c>
      <c r="F38">
        <f>IF(OR(B38=1,B38=3,B38=4),VLOOKUP(C38,Sheet3!$L$16:$N$21,3,0),0)</f>
        <v>21000</v>
      </c>
      <c r="G38">
        <f>IF(B38=1,VLOOKUP(C38,Sheet3!$L$16:$O$21,4,0),IF(OR(B38=2,B38=5),VLOOKUP(C38,Sheet3!$L$22:$O$27,4,0),0))</f>
        <v>0</v>
      </c>
      <c r="H38">
        <f>IF(OR(B38=3,B38=4),VLOOKUP(C38,Sheet3!$L$28:$P$33,5,0),0)</f>
        <v>420</v>
      </c>
      <c r="I38">
        <f>IF(OR(B38=2,B38=5),VLOOKUP(C38,Sheet3!$L$22:$Q$27,6,0),0)</f>
        <v>0</v>
      </c>
      <c r="K38">
        <f t="shared" si="5"/>
        <v>14700</v>
      </c>
      <c r="M38" t="s">
        <v>51</v>
      </c>
      <c r="N38" t="s">
        <v>55</v>
      </c>
      <c r="O38" t="str">
        <f t="shared" si="0"/>
        <v>橙色元中</v>
      </c>
      <c r="P38">
        <f t="shared" si="1"/>
        <v>1</v>
      </c>
      <c r="Q38">
        <f>VLOOKUP(C38,Sheet3!$A$2:$B$7,2,FALSE)</f>
        <v>204</v>
      </c>
      <c r="R38">
        <v>2</v>
      </c>
      <c r="S38">
        <f>VLOOKUP(C38,Sheet3!$A$8:$B$13,2,FALSE)</f>
        <v>304</v>
      </c>
      <c r="T38">
        <f>VLOOKUP(C38,Sheet3!$C$24:$D$29,2,0)</f>
        <v>1680</v>
      </c>
    </row>
    <row r="39" spans="1:20" x14ac:dyDescent="0.2">
      <c r="A39">
        <f t="shared" si="2"/>
        <v>23050101</v>
      </c>
      <c r="B39">
        <v>3</v>
      </c>
      <c r="C39">
        <v>5</v>
      </c>
      <c r="D39">
        <v>1</v>
      </c>
      <c r="E39">
        <f t="shared" si="6"/>
        <v>150</v>
      </c>
      <c r="F39">
        <f>IF(OR(B39=1,B39=3,B39=4),VLOOKUP(C39,Sheet3!$L$16:$N$21,3,0),0)</f>
        <v>28000</v>
      </c>
      <c r="G39">
        <f>IF(B39=1,VLOOKUP(C39,Sheet3!$L$16:$O$21,4,0),IF(OR(B39=2,B39=5),VLOOKUP(C39,Sheet3!$L$22:$O$27,4,0),0))</f>
        <v>0</v>
      </c>
      <c r="H39">
        <f>IF(OR(B39=3,B39=4),VLOOKUP(C39,Sheet3!$L$28:$P$33,5,0),0)</f>
        <v>560</v>
      </c>
      <c r="I39">
        <f>IF(OR(B39=2,B39=5),VLOOKUP(C39,Sheet3!$L$22:$Q$27,6,0),0)</f>
        <v>0</v>
      </c>
      <c r="K39">
        <f t="shared" si="5"/>
        <v>19600</v>
      </c>
      <c r="M39" t="s">
        <v>52</v>
      </c>
      <c r="N39" t="s">
        <v>55</v>
      </c>
      <c r="O39" t="str">
        <f t="shared" si="0"/>
        <v>红色元中</v>
      </c>
      <c r="P39">
        <f t="shared" si="1"/>
        <v>2</v>
      </c>
      <c r="Q39">
        <f>VLOOKUP(C39,Sheet3!$A$2:$B$7,2,FALSE)</f>
        <v>205</v>
      </c>
      <c r="R39">
        <v>1</v>
      </c>
      <c r="S39">
        <f>VLOOKUP(C39,Sheet3!$A$8:$B$13,2,FALSE)</f>
        <v>305</v>
      </c>
      <c r="T39">
        <f>VLOOKUP(C39,Sheet3!$C$24:$D$29,2,0)</f>
        <v>5880</v>
      </c>
    </row>
    <row r="40" spans="1:20" x14ac:dyDescent="0.2">
      <c r="A40">
        <f t="shared" si="2"/>
        <v>23050201</v>
      </c>
      <c r="B40">
        <v>3</v>
      </c>
      <c r="C40">
        <v>5</v>
      </c>
      <c r="D40">
        <v>2</v>
      </c>
      <c r="E40">
        <f t="shared" si="6"/>
        <v>150</v>
      </c>
      <c r="F40">
        <f>IF(OR(B40=1,B40=3,B40=4),VLOOKUP(C40,Sheet3!$L$16:$N$21,3,0),0)</f>
        <v>28000</v>
      </c>
      <c r="G40">
        <f>IF(B40=1,VLOOKUP(C40,Sheet3!$L$16:$O$21,4,0),IF(OR(B40=2,B40=5),VLOOKUP(C40,Sheet3!$L$22:$O$27,4,0),0))</f>
        <v>0</v>
      </c>
      <c r="H40">
        <f>IF(OR(B40=3,B40=4),VLOOKUP(C40,Sheet3!$L$28:$P$33,5,0),0)</f>
        <v>560</v>
      </c>
      <c r="I40">
        <f>IF(OR(B40=2,B40=5),VLOOKUP(C40,Sheet3!$L$22:$Q$27,6,0),0)</f>
        <v>0</v>
      </c>
      <c r="K40">
        <f t="shared" si="5"/>
        <v>19600</v>
      </c>
      <c r="M40" t="s">
        <v>52</v>
      </c>
      <c r="N40" t="s">
        <v>55</v>
      </c>
      <c r="O40" t="str">
        <f t="shared" si="0"/>
        <v>红色元中</v>
      </c>
      <c r="P40">
        <f t="shared" si="1"/>
        <v>1</v>
      </c>
      <c r="Q40">
        <f>VLOOKUP(C40,Sheet3!$A$2:$B$7,2,FALSE)</f>
        <v>205</v>
      </c>
      <c r="R40">
        <v>2</v>
      </c>
      <c r="S40">
        <f>VLOOKUP(C40,Sheet3!$A$8:$B$13,2,FALSE)</f>
        <v>305</v>
      </c>
      <c r="T40">
        <f>VLOOKUP(C40,Sheet3!$C$24:$D$29,2,0)</f>
        <v>5880</v>
      </c>
    </row>
    <row r="41" spans="1:20" x14ac:dyDescent="0.2">
      <c r="A41">
        <f t="shared" si="2"/>
        <v>23050301</v>
      </c>
      <c r="B41">
        <v>3</v>
      </c>
      <c r="C41">
        <v>5</v>
      </c>
      <c r="D41">
        <v>3</v>
      </c>
      <c r="E41">
        <f t="shared" si="6"/>
        <v>150</v>
      </c>
      <c r="F41">
        <f>IF(OR(B41=1,B41=3,B41=4),VLOOKUP(C41,Sheet3!$L$16:$N$21,3,0),0)</f>
        <v>28000</v>
      </c>
      <c r="G41">
        <f>IF(B41=1,VLOOKUP(C41,Sheet3!$L$16:$O$21,4,0),IF(OR(B41=2,B41=5),VLOOKUP(C41,Sheet3!$L$22:$O$27,4,0),0))</f>
        <v>0</v>
      </c>
      <c r="H41">
        <f>IF(OR(B41=3,B41=4),VLOOKUP(C41,Sheet3!$L$28:$P$33,5,0),0)</f>
        <v>560</v>
      </c>
      <c r="I41">
        <f>IF(OR(B41=2,B41=5),VLOOKUP(C41,Sheet3!$L$22:$Q$27,6,0),0)</f>
        <v>0</v>
      </c>
      <c r="K41">
        <f t="shared" si="5"/>
        <v>19600</v>
      </c>
      <c r="M41" t="s">
        <v>52</v>
      </c>
      <c r="N41" t="s">
        <v>55</v>
      </c>
      <c r="O41" t="str">
        <f t="shared" si="0"/>
        <v>红色元中</v>
      </c>
      <c r="P41">
        <f t="shared" si="1"/>
        <v>0</v>
      </c>
      <c r="Q41">
        <f>VLOOKUP(C41,Sheet3!$A$2:$B$7,2,FALSE)</f>
        <v>205</v>
      </c>
      <c r="R41">
        <v>3</v>
      </c>
      <c r="S41">
        <f>VLOOKUP(C41,Sheet3!$A$8:$B$13,2,FALSE)</f>
        <v>305</v>
      </c>
      <c r="T41">
        <f>VLOOKUP(C41,Sheet3!$C$24:$D$29,2,0)</f>
        <v>5880</v>
      </c>
    </row>
    <row r="42" spans="1:20" x14ac:dyDescent="0.2">
      <c r="A42">
        <f t="shared" ref="A42:A72" si="7">2*10000000+B42*1000000+C42*10000+D42*100+1</f>
        <v>23060201</v>
      </c>
      <c r="B42">
        <v>3</v>
      </c>
      <c r="C42">
        <v>6</v>
      </c>
      <c r="D42">
        <v>2</v>
      </c>
      <c r="E42">
        <f t="shared" si="6"/>
        <v>210</v>
      </c>
      <c r="F42">
        <f>IF(OR(B42=1,B42=3,B42=4),VLOOKUP(C42,Sheet3!$L$16:$N$21,3,0),0)</f>
        <v>35000</v>
      </c>
      <c r="G42">
        <f>IF(B42=1,VLOOKUP(C42,Sheet3!$L$16:$O$21,4,0),IF(OR(B42=2,B42=5),VLOOKUP(C42,Sheet3!$L$22:$O$27,4,0),0))</f>
        <v>0</v>
      </c>
      <c r="H42">
        <f>IF(OR(B42=3,B42=4),VLOOKUP(C42,Sheet3!$L$28:$P$33,5,0),0)</f>
        <v>700</v>
      </c>
      <c r="I42">
        <f>IF(OR(B42=2,B42=5),VLOOKUP(C42,Sheet3!$L$22:$Q$27,6,0),0)</f>
        <v>0</v>
      </c>
      <c r="K42">
        <f t="shared" si="5"/>
        <v>24500</v>
      </c>
      <c r="M42" t="s">
        <v>53</v>
      </c>
      <c r="N42" t="s">
        <v>55</v>
      </c>
      <c r="O42" t="str">
        <f t="shared" ref="O42:O62" si="8">M42&amp;N42</f>
        <v>粉色元中</v>
      </c>
      <c r="P42">
        <f t="shared" ref="P42:P62" si="9">3-D42</f>
        <v>1</v>
      </c>
      <c r="Q42">
        <f>VLOOKUP(C42,Sheet3!$A$2:$B$7,2,FALSE)</f>
        <v>206</v>
      </c>
      <c r="R42">
        <v>2</v>
      </c>
      <c r="S42">
        <f>VLOOKUP(C42,Sheet3!$A$8:$B$13,2,FALSE)</f>
        <v>306</v>
      </c>
      <c r="T42">
        <f>VLOOKUP(C42,Sheet3!$C$24:$D$29,2,0)</f>
        <v>20580</v>
      </c>
    </row>
    <row r="43" spans="1:20" x14ac:dyDescent="0.2">
      <c r="A43">
        <f t="shared" si="7"/>
        <v>23060301</v>
      </c>
      <c r="B43">
        <v>3</v>
      </c>
      <c r="C43">
        <v>6</v>
      </c>
      <c r="D43">
        <v>3</v>
      </c>
      <c r="E43">
        <f t="shared" si="6"/>
        <v>210</v>
      </c>
      <c r="F43">
        <f>IF(OR(B43=1,B43=3,B43=4),VLOOKUP(C43,Sheet3!$L$16:$N$21,3,0),0)</f>
        <v>35000</v>
      </c>
      <c r="G43">
        <f>IF(B43=1,VLOOKUP(C43,Sheet3!$L$16:$O$21,4,0),IF(OR(B43=2,B43=5),VLOOKUP(C43,Sheet3!$L$22:$O$27,4,0),0))</f>
        <v>0</v>
      </c>
      <c r="H43">
        <f>IF(OR(B43=3,B43=4),VLOOKUP(C43,Sheet3!$L$28:$P$33,5,0),0)</f>
        <v>700</v>
      </c>
      <c r="I43">
        <f>IF(OR(B43=2,B43=5),VLOOKUP(C43,Sheet3!$L$22:$Q$27,6,0),0)</f>
        <v>0</v>
      </c>
      <c r="K43">
        <f t="shared" si="5"/>
        <v>24500</v>
      </c>
      <c r="M43" t="s">
        <v>53</v>
      </c>
      <c r="N43" t="s">
        <v>55</v>
      </c>
      <c r="O43" t="str">
        <f t="shared" si="8"/>
        <v>粉色元中</v>
      </c>
      <c r="P43">
        <f t="shared" si="9"/>
        <v>0</v>
      </c>
      <c r="Q43">
        <f>VLOOKUP(C43,Sheet3!$A$2:$B$7,2,FALSE)</f>
        <v>206</v>
      </c>
      <c r="R43">
        <v>3</v>
      </c>
      <c r="S43">
        <f>VLOOKUP(C43,Sheet3!$A$8:$B$13,2,FALSE)</f>
        <v>306</v>
      </c>
      <c r="T43">
        <f>VLOOKUP(C43,Sheet3!$C$24:$D$29,2,0)</f>
        <v>20580</v>
      </c>
    </row>
    <row r="44" spans="1:20" x14ac:dyDescent="0.2">
      <c r="A44">
        <f t="shared" si="7"/>
        <v>24010001</v>
      </c>
      <c r="B44">
        <v>4</v>
      </c>
      <c r="C44">
        <v>1</v>
      </c>
      <c r="D44">
        <v>0</v>
      </c>
      <c r="E44">
        <f t="shared" si="6"/>
        <v>10</v>
      </c>
      <c r="F44">
        <f>IF(OR(B44=1,B44=3,B44=4),VLOOKUP(C44,Sheet3!$L$16:$N$21,3,0),0)</f>
        <v>6000</v>
      </c>
      <c r="G44">
        <f>IF(B44=1,VLOOKUP(C44,Sheet3!$L$16:$O$21,4,0),IF(OR(B44=2,B44=5),VLOOKUP(C44,Sheet3!$L$22:$O$27,4,0),0))</f>
        <v>0</v>
      </c>
      <c r="H44">
        <f>IF(OR(B44=3,B44=4),VLOOKUP(C44,Sheet3!$L$28:$P$33,5,0),0)</f>
        <v>120</v>
      </c>
      <c r="I44">
        <f>IF(OR(B44=2,B44=5),VLOOKUP(C44,Sheet3!$L$22:$Q$27,6,0),0)</f>
        <v>0</v>
      </c>
      <c r="K44">
        <f t="shared" si="5"/>
        <v>4200</v>
      </c>
      <c r="M44" t="s">
        <v>47</v>
      </c>
      <c r="N44" t="s">
        <v>56</v>
      </c>
      <c r="O44" t="str">
        <f t="shared" si="8"/>
        <v>白色定垂</v>
      </c>
      <c r="P44">
        <f t="shared" si="9"/>
        <v>3</v>
      </c>
      <c r="Q44">
        <f>VLOOKUP(C44,Sheet3!$A$2:$B$7,2,FALSE)</f>
        <v>201</v>
      </c>
      <c r="R44">
        <v>0</v>
      </c>
      <c r="S44">
        <f>VLOOKUP(C44,Sheet3!$A$8:$B$13,2,FALSE)</f>
        <v>301</v>
      </c>
      <c r="T44">
        <f>VLOOKUP(C44,Sheet3!$C$24:$D$29,2,0)</f>
        <v>15</v>
      </c>
    </row>
    <row r="45" spans="1:20" x14ac:dyDescent="0.2">
      <c r="A45">
        <f t="shared" si="7"/>
        <v>24020001</v>
      </c>
      <c r="B45">
        <v>4</v>
      </c>
      <c r="C45">
        <v>2</v>
      </c>
      <c r="D45">
        <v>0</v>
      </c>
      <c r="E45">
        <f t="shared" si="6"/>
        <v>30</v>
      </c>
      <c r="F45">
        <f>IF(OR(B45=1,B45=3,B45=4),VLOOKUP(C45,Sheet3!$L$16:$N$21,3,0),0)</f>
        <v>9000</v>
      </c>
      <c r="G45">
        <f>IF(B45=1,VLOOKUP(C45,Sheet3!$L$16:$O$21,4,0),IF(OR(B45=2,B45=5),VLOOKUP(C45,Sheet3!$L$22:$O$27,4,0),0))</f>
        <v>0</v>
      </c>
      <c r="H45">
        <f>IF(OR(B45=3,B45=4),VLOOKUP(C45,Sheet3!$L$28:$P$33,5,0),0)</f>
        <v>180</v>
      </c>
      <c r="I45">
        <f>IF(OR(B45=2,B45=5),VLOOKUP(C45,Sheet3!$L$22:$Q$27,6,0),0)</f>
        <v>0</v>
      </c>
      <c r="K45">
        <f t="shared" si="5"/>
        <v>6300</v>
      </c>
      <c r="M45" t="s">
        <v>49</v>
      </c>
      <c r="N45" t="s">
        <v>56</v>
      </c>
      <c r="O45" t="str">
        <f t="shared" si="8"/>
        <v>蓝色定垂</v>
      </c>
      <c r="P45">
        <f t="shared" si="9"/>
        <v>3</v>
      </c>
      <c r="Q45">
        <f>VLOOKUP(C45,Sheet3!$A$2:$B$7,2,FALSE)</f>
        <v>202</v>
      </c>
      <c r="R45">
        <v>0</v>
      </c>
      <c r="S45">
        <f>VLOOKUP(C45,Sheet3!$A$8:$B$13,2,FALSE)</f>
        <v>302</v>
      </c>
      <c r="T45">
        <f>VLOOKUP(C45,Sheet3!$C$24:$D$29,2,0)</f>
        <v>120</v>
      </c>
    </row>
    <row r="46" spans="1:20" x14ac:dyDescent="0.2">
      <c r="A46">
        <f t="shared" si="7"/>
        <v>24020101</v>
      </c>
      <c r="B46">
        <v>4</v>
      </c>
      <c r="C46">
        <v>2</v>
      </c>
      <c r="D46">
        <v>1</v>
      </c>
      <c r="E46">
        <f t="shared" si="6"/>
        <v>30</v>
      </c>
      <c r="F46">
        <f>IF(OR(B46=1,B46=3,B46=4),VLOOKUP(C46,Sheet3!$L$16:$N$21,3,0),0)</f>
        <v>9000</v>
      </c>
      <c r="G46">
        <f>IF(B46=1,VLOOKUP(C46,Sheet3!$L$16:$O$21,4,0),IF(OR(B46=2,B46=5),VLOOKUP(C46,Sheet3!$L$22:$O$27,4,0),0))</f>
        <v>0</v>
      </c>
      <c r="H46">
        <f>IF(OR(B46=3,B46=4),VLOOKUP(C46,Sheet3!$L$28:$P$33,5,0),0)</f>
        <v>180</v>
      </c>
      <c r="I46">
        <f>IF(OR(B46=2,B46=5),VLOOKUP(C46,Sheet3!$L$22:$Q$27,6,0),0)</f>
        <v>0</v>
      </c>
      <c r="K46">
        <f t="shared" si="5"/>
        <v>6300</v>
      </c>
      <c r="M46" t="s">
        <v>49</v>
      </c>
      <c r="N46" t="s">
        <v>56</v>
      </c>
      <c r="O46" t="str">
        <f t="shared" si="8"/>
        <v>蓝色定垂</v>
      </c>
      <c r="P46">
        <f t="shared" si="9"/>
        <v>2</v>
      </c>
      <c r="Q46">
        <f>VLOOKUP(C46,Sheet3!$A$2:$B$7,2,FALSE)</f>
        <v>202</v>
      </c>
      <c r="R46">
        <v>1</v>
      </c>
      <c r="S46">
        <f>VLOOKUP(C46,Sheet3!$A$8:$B$13,2,FALSE)</f>
        <v>302</v>
      </c>
      <c r="T46">
        <f>VLOOKUP(C46,Sheet3!$C$24:$D$29,2,0)</f>
        <v>120</v>
      </c>
    </row>
    <row r="47" spans="1:20" x14ac:dyDescent="0.2">
      <c r="A47">
        <f t="shared" si="7"/>
        <v>24020201</v>
      </c>
      <c r="B47">
        <v>4</v>
      </c>
      <c r="C47">
        <v>2</v>
      </c>
      <c r="D47">
        <v>2</v>
      </c>
      <c r="E47">
        <f t="shared" si="6"/>
        <v>30</v>
      </c>
      <c r="F47">
        <f>IF(OR(B47=1,B47=3,B47=4),VLOOKUP(C47,Sheet3!$L$16:$N$21,3,0),0)</f>
        <v>9000</v>
      </c>
      <c r="G47">
        <f>IF(B47=1,VLOOKUP(C47,Sheet3!$L$16:$O$21,4,0),IF(OR(B47=2,B47=5),VLOOKUP(C47,Sheet3!$L$22:$O$27,4,0),0))</f>
        <v>0</v>
      </c>
      <c r="H47">
        <f>IF(OR(B47=3,B47=4),VLOOKUP(C47,Sheet3!$L$28:$P$33,5,0),0)</f>
        <v>180</v>
      </c>
      <c r="I47">
        <f>IF(OR(B47=2,B47=5),VLOOKUP(C47,Sheet3!$L$22:$Q$27,6,0),0)</f>
        <v>0</v>
      </c>
      <c r="K47">
        <f t="shared" si="5"/>
        <v>6300</v>
      </c>
      <c r="M47" t="s">
        <v>49</v>
      </c>
      <c r="N47" t="s">
        <v>56</v>
      </c>
      <c r="O47" t="str">
        <f t="shared" si="8"/>
        <v>蓝色定垂</v>
      </c>
      <c r="P47">
        <f t="shared" si="9"/>
        <v>1</v>
      </c>
      <c r="Q47">
        <f>VLOOKUP(C47,Sheet3!$A$2:$B$7,2,FALSE)</f>
        <v>202</v>
      </c>
      <c r="R47">
        <v>2</v>
      </c>
      <c r="S47">
        <f>VLOOKUP(C47,Sheet3!$A$8:$B$13,2,FALSE)</f>
        <v>302</v>
      </c>
      <c r="T47">
        <f>VLOOKUP(C47,Sheet3!$C$24:$D$29,2,0)</f>
        <v>120</v>
      </c>
    </row>
    <row r="48" spans="1:20" x14ac:dyDescent="0.2">
      <c r="A48">
        <f t="shared" si="7"/>
        <v>24030001</v>
      </c>
      <c r="B48">
        <v>4</v>
      </c>
      <c r="C48">
        <v>3</v>
      </c>
      <c r="D48">
        <v>0</v>
      </c>
      <c r="E48">
        <f t="shared" si="6"/>
        <v>60</v>
      </c>
      <c r="F48">
        <f>IF(OR(B48=1,B48=3,B48=4),VLOOKUP(C48,Sheet3!$L$16:$N$21,3,0),0)</f>
        <v>15000</v>
      </c>
      <c r="G48">
        <f>IF(B48=1,VLOOKUP(C48,Sheet3!$L$16:$O$21,4,0),IF(OR(B48=2,B48=5),VLOOKUP(C48,Sheet3!$L$22:$O$27,4,0),0))</f>
        <v>0</v>
      </c>
      <c r="H48">
        <f>IF(OR(B48=3,B48=4),VLOOKUP(C48,Sheet3!$L$28:$P$33,5,0),0)</f>
        <v>300</v>
      </c>
      <c r="I48">
        <f>IF(OR(B48=2,B48=5),VLOOKUP(C48,Sheet3!$L$22:$Q$27,6,0),0)</f>
        <v>0</v>
      </c>
      <c r="K48">
        <f t="shared" si="5"/>
        <v>10500</v>
      </c>
      <c r="M48" t="s">
        <v>50</v>
      </c>
      <c r="N48" t="s">
        <v>56</v>
      </c>
      <c r="O48" t="str">
        <f t="shared" si="8"/>
        <v>紫色定垂</v>
      </c>
      <c r="P48">
        <f t="shared" si="9"/>
        <v>3</v>
      </c>
      <c r="Q48">
        <f>VLOOKUP(C48,Sheet3!$A$2:$B$7,2,FALSE)</f>
        <v>203</v>
      </c>
      <c r="R48">
        <v>0</v>
      </c>
      <c r="S48">
        <f>VLOOKUP(C48,Sheet3!$A$8:$B$13,2,FALSE)</f>
        <v>303</v>
      </c>
      <c r="T48">
        <f>VLOOKUP(C48,Sheet3!$C$24:$D$29,2,0)</f>
        <v>480</v>
      </c>
    </row>
    <row r="49" spans="1:20" x14ac:dyDescent="0.2">
      <c r="A49">
        <f t="shared" si="7"/>
        <v>24030101</v>
      </c>
      <c r="B49">
        <v>4</v>
      </c>
      <c r="C49">
        <v>3</v>
      </c>
      <c r="D49">
        <v>1</v>
      </c>
      <c r="E49">
        <f t="shared" si="6"/>
        <v>60</v>
      </c>
      <c r="F49">
        <f>IF(OR(B49=1,B49=3,B49=4),VLOOKUP(C49,Sheet3!$L$16:$N$21,3,0),0)</f>
        <v>15000</v>
      </c>
      <c r="G49">
        <f>IF(B49=1,VLOOKUP(C49,Sheet3!$L$16:$O$21,4,0),IF(OR(B49=2,B49=5),VLOOKUP(C49,Sheet3!$L$22:$O$27,4,0),0))</f>
        <v>0</v>
      </c>
      <c r="H49">
        <f>IF(OR(B49=3,B49=4),VLOOKUP(C49,Sheet3!$L$28:$P$33,5,0),0)</f>
        <v>300</v>
      </c>
      <c r="I49">
        <f>IF(OR(B49=2,B49=5),VLOOKUP(C49,Sheet3!$L$22:$Q$27,6,0),0)</f>
        <v>0</v>
      </c>
      <c r="K49">
        <f t="shared" ref="K49:K71" si="10">F49*0.5+G49*10+H49*10+I49*10</f>
        <v>10500</v>
      </c>
      <c r="M49" t="s">
        <v>50</v>
      </c>
      <c r="N49" t="s">
        <v>56</v>
      </c>
      <c r="O49" t="str">
        <f t="shared" si="8"/>
        <v>紫色定垂</v>
      </c>
      <c r="P49">
        <f t="shared" si="9"/>
        <v>2</v>
      </c>
      <c r="Q49">
        <f>VLOOKUP(C49,Sheet3!$A$2:$B$7,2,FALSE)</f>
        <v>203</v>
      </c>
      <c r="R49">
        <v>1</v>
      </c>
      <c r="S49">
        <f>VLOOKUP(C49,Sheet3!$A$8:$B$13,2,FALSE)</f>
        <v>303</v>
      </c>
      <c r="T49">
        <f>VLOOKUP(C49,Sheet3!$C$24:$D$29,2,0)</f>
        <v>480</v>
      </c>
    </row>
    <row r="50" spans="1:20" x14ac:dyDescent="0.2">
      <c r="A50">
        <f t="shared" si="7"/>
        <v>24030201</v>
      </c>
      <c r="B50">
        <v>4</v>
      </c>
      <c r="C50">
        <v>3</v>
      </c>
      <c r="D50">
        <v>2</v>
      </c>
      <c r="E50">
        <f t="shared" si="6"/>
        <v>60</v>
      </c>
      <c r="F50">
        <f>IF(OR(B50=1,B50=3,B50=4),VLOOKUP(C50,Sheet3!$L$16:$N$21,3,0),0)</f>
        <v>15000</v>
      </c>
      <c r="G50">
        <f>IF(B50=1,VLOOKUP(C50,Sheet3!$L$16:$O$21,4,0),IF(OR(B50=2,B50=5),VLOOKUP(C50,Sheet3!$L$22:$O$27,4,0),0))</f>
        <v>0</v>
      </c>
      <c r="H50">
        <f>IF(OR(B50=3,B50=4),VLOOKUP(C50,Sheet3!$L$28:$P$33,5,0),0)</f>
        <v>300</v>
      </c>
      <c r="I50">
        <f>IF(OR(B50=2,B50=5),VLOOKUP(C50,Sheet3!$L$22:$Q$27,6,0),0)</f>
        <v>0</v>
      </c>
      <c r="K50">
        <f t="shared" si="10"/>
        <v>10500</v>
      </c>
      <c r="M50" t="s">
        <v>50</v>
      </c>
      <c r="N50" t="s">
        <v>56</v>
      </c>
      <c r="O50" t="str">
        <f t="shared" si="8"/>
        <v>紫色定垂</v>
      </c>
      <c r="P50">
        <f t="shared" si="9"/>
        <v>1</v>
      </c>
      <c r="Q50">
        <f>VLOOKUP(C50,Sheet3!$A$2:$B$7,2,FALSE)</f>
        <v>203</v>
      </c>
      <c r="R50">
        <v>2</v>
      </c>
      <c r="S50">
        <f>VLOOKUP(C50,Sheet3!$A$8:$B$13,2,FALSE)</f>
        <v>303</v>
      </c>
      <c r="T50">
        <f>VLOOKUP(C50,Sheet3!$C$24:$D$29,2,0)</f>
        <v>480</v>
      </c>
    </row>
    <row r="51" spans="1:20" x14ac:dyDescent="0.2">
      <c r="A51">
        <f t="shared" si="7"/>
        <v>24040101</v>
      </c>
      <c r="B51">
        <v>4</v>
      </c>
      <c r="C51">
        <v>4</v>
      </c>
      <c r="D51">
        <v>1</v>
      </c>
      <c r="E51">
        <f t="shared" si="6"/>
        <v>100</v>
      </c>
      <c r="F51">
        <f>IF(OR(B51=1,B51=3,B51=4),VLOOKUP(C51,Sheet3!$L$16:$N$21,3,0),0)</f>
        <v>21000</v>
      </c>
      <c r="G51">
        <f>IF(B51=1,VLOOKUP(C51,Sheet3!$L$16:$O$21,4,0),IF(OR(B51=2,B51=5),VLOOKUP(C51,Sheet3!$L$22:$O$27,4,0),0))</f>
        <v>0</v>
      </c>
      <c r="H51">
        <f>IF(OR(B51=3,B51=4),VLOOKUP(C51,Sheet3!$L$28:$P$33,5,0),0)</f>
        <v>420</v>
      </c>
      <c r="I51">
        <f>IF(OR(B51=2,B51=5),VLOOKUP(C51,Sheet3!$L$22:$Q$27,6,0),0)</f>
        <v>0</v>
      </c>
      <c r="K51">
        <f t="shared" si="10"/>
        <v>14700</v>
      </c>
      <c r="M51" t="s">
        <v>51</v>
      </c>
      <c r="N51" t="s">
        <v>56</v>
      </c>
      <c r="O51" t="str">
        <f t="shared" si="8"/>
        <v>橙色定垂</v>
      </c>
      <c r="P51">
        <f t="shared" si="9"/>
        <v>2</v>
      </c>
      <c r="Q51">
        <f>VLOOKUP(C51,Sheet3!$A$2:$B$7,2,FALSE)</f>
        <v>204</v>
      </c>
      <c r="R51">
        <v>1</v>
      </c>
      <c r="S51">
        <f>VLOOKUP(C51,Sheet3!$A$8:$B$13,2,FALSE)</f>
        <v>304</v>
      </c>
      <c r="T51">
        <f>VLOOKUP(C51,Sheet3!$C$24:$D$29,2,0)</f>
        <v>1680</v>
      </c>
    </row>
    <row r="52" spans="1:20" x14ac:dyDescent="0.2">
      <c r="A52">
        <f t="shared" si="7"/>
        <v>24040201</v>
      </c>
      <c r="B52">
        <v>4</v>
      </c>
      <c r="C52">
        <v>4</v>
      </c>
      <c r="D52">
        <v>2</v>
      </c>
      <c r="E52">
        <f t="shared" si="6"/>
        <v>100</v>
      </c>
      <c r="F52">
        <f>IF(OR(B52=1,B52=3,B52=4),VLOOKUP(C52,Sheet3!$L$16:$N$21,3,0),0)</f>
        <v>21000</v>
      </c>
      <c r="G52">
        <f>IF(B52=1,VLOOKUP(C52,Sheet3!$L$16:$O$21,4,0),IF(OR(B52=2,B52=5),VLOOKUP(C52,Sheet3!$L$22:$O$27,4,0),0))</f>
        <v>0</v>
      </c>
      <c r="H52">
        <f>IF(OR(B52=3,B52=4),VLOOKUP(C52,Sheet3!$L$28:$P$33,5,0),0)</f>
        <v>420</v>
      </c>
      <c r="I52">
        <f>IF(OR(B52=2,B52=5),VLOOKUP(C52,Sheet3!$L$22:$Q$27,6,0),0)</f>
        <v>0</v>
      </c>
      <c r="K52">
        <f t="shared" si="10"/>
        <v>14700</v>
      </c>
      <c r="M52" t="s">
        <v>51</v>
      </c>
      <c r="N52" t="s">
        <v>56</v>
      </c>
      <c r="O52" t="str">
        <f t="shared" si="8"/>
        <v>橙色定垂</v>
      </c>
      <c r="P52">
        <f t="shared" si="9"/>
        <v>1</v>
      </c>
      <c r="Q52">
        <f>VLOOKUP(C52,Sheet3!$A$2:$B$7,2,FALSE)</f>
        <v>204</v>
      </c>
      <c r="R52">
        <v>2</v>
      </c>
      <c r="S52">
        <f>VLOOKUP(C52,Sheet3!$A$8:$B$13,2,FALSE)</f>
        <v>304</v>
      </c>
      <c r="T52">
        <f>VLOOKUP(C52,Sheet3!$C$24:$D$29,2,0)</f>
        <v>1680</v>
      </c>
    </row>
    <row r="53" spans="1:20" x14ac:dyDescent="0.2">
      <c r="A53">
        <f t="shared" si="7"/>
        <v>24050101</v>
      </c>
      <c r="B53">
        <v>4</v>
      </c>
      <c r="C53">
        <v>5</v>
      </c>
      <c r="D53">
        <v>1</v>
      </c>
      <c r="E53">
        <f t="shared" si="6"/>
        <v>150</v>
      </c>
      <c r="F53">
        <f>IF(OR(B53=1,B53=3,B53=4),VLOOKUP(C53,Sheet3!$L$16:$N$21,3,0),0)</f>
        <v>28000</v>
      </c>
      <c r="G53">
        <f>IF(B53=1,VLOOKUP(C53,Sheet3!$L$16:$O$21,4,0),IF(OR(B53=2,B53=5),VLOOKUP(C53,Sheet3!$L$22:$O$27,4,0),0))</f>
        <v>0</v>
      </c>
      <c r="H53">
        <f>IF(OR(B53=3,B53=4),VLOOKUP(C53,Sheet3!$L$28:$P$33,5,0),0)</f>
        <v>560</v>
      </c>
      <c r="I53">
        <f>IF(OR(B53=2,B53=5),VLOOKUP(C53,Sheet3!$L$22:$Q$27,6,0),0)</f>
        <v>0</v>
      </c>
      <c r="K53">
        <f t="shared" si="10"/>
        <v>19600</v>
      </c>
      <c r="M53" t="s">
        <v>52</v>
      </c>
      <c r="N53" t="s">
        <v>56</v>
      </c>
      <c r="O53" t="str">
        <f t="shared" si="8"/>
        <v>红色定垂</v>
      </c>
      <c r="P53">
        <f t="shared" si="9"/>
        <v>2</v>
      </c>
      <c r="Q53">
        <f>VLOOKUP(C53,Sheet3!$A$2:$B$7,2,FALSE)</f>
        <v>205</v>
      </c>
      <c r="R53">
        <v>1</v>
      </c>
      <c r="S53">
        <f>VLOOKUP(C53,Sheet3!$A$8:$B$13,2,FALSE)</f>
        <v>305</v>
      </c>
      <c r="T53">
        <f>VLOOKUP(C53,Sheet3!$C$24:$D$29,2,0)</f>
        <v>5880</v>
      </c>
    </row>
    <row r="54" spans="1:20" x14ac:dyDescent="0.2">
      <c r="A54">
        <f t="shared" si="7"/>
        <v>24050201</v>
      </c>
      <c r="B54">
        <v>4</v>
      </c>
      <c r="C54">
        <v>5</v>
      </c>
      <c r="D54">
        <v>2</v>
      </c>
      <c r="E54">
        <f t="shared" si="6"/>
        <v>150</v>
      </c>
      <c r="F54">
        <f>IF(OR(B54=1,B54=3,B54=4),VLOOKUP(C54,Sheet3!$L$16:$N$21,3,0),0)</f>
        <v>28000</v>
      </c>
      <c r="G54">
        <f>IF(B54=1,VLOOKUP(C54,Sheet3!$L$16:$O$21,4,0),IF(OR(B54=2,B54=5),VLOOKUP(C54,Sheet3!$L$22:$O$27,4,0),0))</f>
        <v>0</v>
      </c>
      <c r="H54">
        <f>IF(OR(B54=3,B54=4),VLOOKUP(C54,Sheet3!$L$28:$P$33,5,0),0)</f>
        <v>560</v>
      </c>
      <c r="I54">
        <f>IF(OR(B54=2,B54=5),VLOOKUP(C54,Sheet3!$L$22:$Q$27,6,0),0)</f>
        <v>0</v>
      </c>
      <c r="K54">
        <f t="shared" si="10"/>
        <v>19600</v>
      </c>
      <c r="M54" t="s">
        <v>52</v>
      </c>
      <c r="N54" t="s">
        <v>56</v>
      </c>
      <c r="O54" t="str">
        <f t="shared" si="8"/>
        <v>红色定垂</v>
      </c>
      <c r="P54">
        <f t="shared" si="9"/>
        <v>1</v>
      </c>
      <c r="Q54">
        <f>VLOOKUP(C54,Sheet3!$A$2:$B$7,2,FALSE)</f>
        <v>205</v>
      </c>
      <c r="R54">
        <v>2</v>
      </c>
      <c r="S54">
        <f>VLOOKUP(C54,Sheet3!$A$8:$B$13,2,FALSE)</f>
        <v>305</v>
      </c>
      <c r="T54">
        <f>VLOOKUP(C54,Sheet3!$C$24:$D$29,2,0)</f>
        <v>5880</v>
      </c>
    </row>
    <row r="55" spans="1:20" x14ac:dyDescent="0.2">
      <c r="A55">
        <f t="shared" si="7"/>
        <v>24050301</v>
      </c>
      <c r="B55">
        <v>4</v>
      </c>
      <c r="C55">
        <v>5</v>
      </c>
      <c r="D55">
        <v>3</v>
      </c>
      <c r="E55">
        <f t="shared" si="6"/>
        <v>150</v>
      </c>
      <c r="F55">
        <f>IF(OR(B55=1,B55=3,B55=4),VLOOKUP(C55,Sheet3!$L$16:$N$21,3,0),0)</f>
        <v>28000</v>
      </c>
      <c r="G55">
        <f>IF(B55=1,VLOOKUP(C55,Sheet3!$L$16:$O$21,4,0),IF(OR(B55=2,B55=5),VLOOKUP(C55,Sheet3!$L$22:$O$27,4,0),0))</f>
        <v>0</v>
      </c>
      <c r="H55">
        <f>IF(OR(B55=3,B55=4),VLOOKUP(C55,Sheet3!$L$28:$P$33,5,0),0)</f>
        <v>560</v>
      </c>
      <c r="I55">
        <f>IF(OR(B55=2,B55=5),VLOOKUP(C55,Sheet3!$L$22:$Q$27,6,0),0)</f>
        <v>0</v>
      </c>
      <c r="K55">
        <f t="shared" si="10"/>
        <v>19600</v>
      </c>
      <c r="M55" t="s">
        <v>52</v>
      </c>
      <c r="N55" t="s">
        <v>56</v>
      </c>
      <c r="O55" t="str">
        <f t="shared" si="8"/>
        <v>红色定垂</v>
      </c>
      <c r="P55">
        <f t="shared" si="9"/>
        <v>0</v>
      </c>
      <c r="Q55">
        <f>VLOOKUP(C55,Sheet3!$A$2:$B$7,2,FALSE)</f>
        <v>205</v>
      </c>
      <c r="R55">
        <v>3</v>
      </c>
      <c r="S55">
        <f>VLOOKUP(C55,Sheet3!$A$8:$B$13,2,FALSE)</f>
        <v>305</v>
      </c>
      <c r="T55">
        <f>VLOOKUP(C55,Sheet3!$C$24:$D$29,2,0)</f>
        <v>5880</v>
      </c>
    </row>
    <row r="56" spans="1:20" x14ac:dyDescent="0.2">
      <c r="A56">
        <f t="shared" si="7"/>
        <v>24060201</v>
      </c>
      <c r="B56">
        <v>4</v>
      </c>
      <c r="C56">
        <v>6</v>
      </c>
      <c r="D56">
        <v>2</v>
      </c>
      <c r="E56">
        <f t="shared" si="6"/>
        <v>210</v>
      </c>
      <c r="F56">
        <f>IF(OR(B56=1,B56=3,B56=4),VLOOKUP(C56,Sheet3!$L$16:$N$21,3,0),0)</f>
        <v>35000</v>
      </c>
      <c r="G56">
        <f>IF(B56=1,VLOOKUP(C56,Sheet3!$L$16:$O$21,4,0),IF(OR(B56=2,B56=5),VLOOKUP(C56,Sheet3!$L$22:$O$27,4,0),0))</f>
        <v>0</v>
      </c>
      <c r="H56">
        <f>IF(OR(B56=3,B56=4),VLOOKUP(C56,Sheet3!$L$28:$P$33,5,0),0)</f>
        <v>700</v>
      </c>
      <c r="I56">
        <f>IF(OR(B56=2,B56=5),VLOOKUP(C56,Sheet3!$L$22:$Q$27,6,0),0)</f>
        <v>0</v>
      </c>
      <c r="K56">
        <f t="shared" si="10"/>
        <v>24500</v>
      </c>
      <c r="M56" t="s">
        <v>53</v>
      </c>
      <c r="N56" t="s">
        <v>56</v>
      </c>
      <c r="O56" t="str">
        <f t="shared" si="8"/>
        <v>粉色定垂</v>
      </c>
      <c r="P56">
        <f t="shared" si="9"/>
        <v>1</v>
      </c>
      <c r="Q56">
        <f>VLOOKUP(C56,Sheet3!$A$2:$B$7,2,FALSE)</f>
        <v>206</v>
      </c>
      <c r="R56">
        <v>2</v>
      </c>
      <c r="S56">
        <f>VLOOKUP(C56,Sheet3!$A$8:$B$13,2,FALSE)</f>
        <v>306</v>
      </c>
      <c r="T56">
        <f>VLOOKUP(C56,Sheet3!$C$24:$D$29,2,0)</f>
        <v>20580</v>
      </c>
    </row>
    <row r="57" spans="1:20" x14ac:dyDescent="0.2">
      <c r="A57">
        <f t="shared" si="7"/>
        <v>24060301</v>
      </c>
      <c r="B57">
        <v>4</v>
      </c>
      <c r="C57">
        <v>6</v>
      </c>
      <c r="D57">
        <v>3</v>
      </c>
      <c r="E57">
        <f t="shared" si="6"/>
        <v>210</v>
      </c>
      <c r="F57">
        <f>IF(OR(B57=1,B57=3,B57=4),VLOOKUP(C57,Sheet3!$L$16:$N$21,3,0),0)</f>
        <v>35000</v>
      </c>
      <c r="G57">
        <f>IF(B57=1,VLOOKUP(C57,Sheet3!$L$16:$O$21,4,0),IF(OR(B57=2,B57=5),VLOOKUP(C57,Sheet3!$L$22:$O$27,4,0),0))</f>
        <v>0</v>
      </c>
      <c r="H57">
        <f>IF(OR(B57=3,B57=4),VLOOKUP(C57,Sheet3!$L$28:$P$33,5,0),0)</f>
        <v>700</v>
      </c>
      <c r="I57">
        <f>IF(OR(B57=2,B57=5),VLOOKUP(C57,Sheet3!$L$22:$Q$27,6,0),0)</f>
        <v>0</v>
      </c>
      <c r="K57">
        <f t="shared" si="10"/>
        <v>24500</v>
      </c>
      <c r="M57" t="s">
        <v>53</v>
      </c>
      <c r="N57" t="s">
        <v>56</v>
      </c>
      <c r="O57" t="str">
        <f t="shared" si="8"/>
        <v>粉色定垂</v>
      </c>
      <c r="P57">
        <f t="shared" si="9"/>
        <v>0</v>
      </c>
      <c r="Q57">
        <f>VLOOKUP(C57,Sheet3!$A$2:$B$7,2,FALSE)</f>
        <v>206</v>
      </c>
      <c r="R57">
        <v>3</v>
      </c>
      <c r="S57">
        <f>VLOOKUP(C57,Sheet3!$A$8:$B$13,2,FALSE)</f>
        <v>306</v>
      </c>
      <c r="T57">
        <f>VLOOKUP(C57,Sheet3!$C$24:$D$29,2,0)</f>
        <v>20580</v>
      </c>
    </row>
    <row r="58" spans="1:20" x14ac:dyDescent="0.2">
      <c r="A58">
        <f t="shared" si="7"/>
        <v>25010001</v>
      </c>
      <c r="B58">
        <v>5</v>
      </c>
      <c r="C58">
        <v>1</v>
      </c>
      <c r="D58">
        <v>0</v>
      </c>
      <c r="E58">
        <f t="shared" si="6"/>
        <v>10</v>
      </c>
      <c r="F58">
        <f>IF(OR(B58=1,B58=3,B58=4),VLOOKUP(C58,Sheet3!$L$16:$N$21,3,0),0)</f>
        <v>0</v>
      </c>
      <c r="G58">
        <f>IF(B58=1,VLOOKUP(C58,Sheet3!$L$16:$O$21,4,0),IF(OR(B58=2,B58=5),VLOOKUP(C58,Sheet3!$L$22:$O$27,4,0),0))</f>
        <v>300</v>
      </c>
      <c r="H58">
        <f>IF(OR(B58=3,B58=4),VLOOKUP(C58,Sheet3!$L$28:$P$33,5,0),0)</f>
        <v>0</v>
      </c>
      <c r="I58">
        <f>IF(OR(B58=2,B58=5),VLOOKUP(C58,Sheet3!$L$22:$Q$27,6,0),0)</f>
        <v>120</v>
      </c>
      <c r="K58">
        <f t="shared" si="10"/>
        <v>4200</v>
      </c>
      <c r="M58" t="s">
        <v>47</v>
      </c>
      <c r="N58" t="s">
        <v>57</v>
      </c>
      <c r="O58" t="str">
        <f t="shared" si="8"/>
        <v>白色偏足</v>
      </c>
      <c r="P58">
        <f t="shared" si="9"/>
        <v>3</v>
      </c>
      <c r="Q58">
        <f>VLOOKUP(C58,Sheet3!$A$2:$B$7,2,FALSE)</f>
        <v>201</v>
      </c>
      <c r="R58">
        <v>0</v>
      </c>
      <c r="S58">
        <f>VLOOKUP(C58,Sheet3!$A$8:$B$13,2,FALSE)</f>
        <v>301</v>
      </c>
      <c r="T58">
        <f>VLOOKUP(C58,Sheet3!$C$24:$D$29,2,0)</f>
        <v>15</v>
      </c>
    </row>
    <row r="59" spans="1:20" x14ac:dyDescent="0.2">
      <c r="A59">
        <f t="shared" si="7"/>
        <v>25020001</v>
      </c>
      <c r="B59">
        <v>5</v>
      </c>
      <c r="C59">
        <v>2</v>
      </c>
      <c r="D59">
        <v>0</v>
      </c>
      <c r="E59">
        <f t="shared" si="6"/>
        <v>30</v>
      </c>
      <c r="F59">
        <f>IF(OR(B59=1,B59=3,B59=4),VLOOKUP(C59,Sheet3!$L$16:$N$21,3,0),0)</f>
        <v>0</v>
      </c>
      <c r="G59">
        <f>IF(B59=1,VLOOKUP(C59,Sheet3!$L$16:$O$21,4,0),IF(OR(B59=2,B59=5),VLOOKUP(C59,Sheet3!$L$22:$O$27,4,0),0))</f>
        <v>450</v>
      </c>
      <c r="H59">
        <f>IF(OR(B59=3,B59=4),VLOOKUP(C59,Sheet3!$L$28:$P$33,5,0),0)</f>
        <v>0</v>
      </c>
      <c r="I59">
        <f>IF(OR(B59=2,B59=5),VLOOKUP(C59,Sheet3!$L$22:$Q$27,6,0),0)</f>
        <v>180</v>
      </c>
      <c r="K59">
        <f t="shared" si="10"/>
        <v>6300</v>
      </c>
      <c r="M59" t="s">
        <v>49</v>
      </c>
      <c r="N59" t="s">
        <v>57</v>
      </c>
      <c r="O59" t="str">
        <f t="shared" si="8"/>
        <v>蓝色偏足</v>
      </c>
      <c r="P59">
        <f t="shared" si="9"/>
        <v>3</v>
      </c>
      <c r="Q59">
        <f>VLOOKUP(C59,Sheet3!$A$2:$B$7,2,FALSE)</f>
        <v>202</v>
      </c>
      <c r="R59">
        <v>0</v>
      </c>
      <c r="S59">
        <f>VLOOKUP(C59,Sheet3!$A$8:$B$13,2,FALSE)</f>
        <v>302</v>
      </c>
      <c r="T59">
        <f>VLOOKUP(C59,Sheet3!$C$24:$D$29,2,0)</f>
        <v>120</v>
      </c>
    </row>
    <row r="60" spans="1:20" x14ac:dyDescent="0.2">
      <c r="A60">
        <f t="shared" si="7"/>
        <v>25020101</v>
      </c>
      <c r="B60">
        <v>5</v>
      </c>
      <c r="C60">
        <v>2</v>
      </c>
      <c r="D60">
        <v>1</v>
      </c>
      <c r="E60">
        <f t="shared" si="6"/>
        <v>30</v>
      </c>
      <c r="F60">
        <f>IF(OR(B60=1,B60=3,B60=4),VLOOKUP(C60,Sheet3!$L$16:$N$21,3,0),0)</f>
        <v>0</v>
      </c>
      <c r="G60">
        <f>IF(B60=1,VLOOKUP(C60,Sheet3!$L$16:$O$21,4,0),IF(OR(B60=2,B60=5),VLOOKUP(C60,Sheet3!$L$22:$O$27,4,0),0))</f>
        <v>450</v>
      </c>
      <c r="H60">
        <f>IF(OR(B60=3,B60=4),VLOOKUP(C60,Sheet3!$L$28:$P$33,5,0),0)</f>
        <v>0</v>
      </c>
      <c r="I60">
        <f>IF(OR(B60=2,B60=5),VLOOKUP(C60,Sheet3!$L$22:$Q$27,6,0),0)</f>
        <v>180</v>
      </c>
      <c r="K60">
        <f t="shared" si="10"/>
        <v>6300</v>
      </c>
      <c r="M60" t="s">
        <v>49</v>
      </c>
      <c r="N60" t="s">
        <v>57</v>
      </c>
      <c r="O60" t="str">
        <f t="shared" si="8"/>
        <v>蓝色偏足</v>
      </c>
      <c r="P60">
        <f t="shared" si="9"/>
        <v>2</v>
      </c>
      <c r="Q60">
        <f>VLOOKUP(C60,Sheet3!$A$2:$B$7,2,FALSE)</f>
        <v>202</v>
      </c>
      <c r="R60">
        <v>1</v>
      </c>
      <c r="S60">
        <f>VLOOKUP(C60,Sheet3!$A$8:$B$13,2,FALSE)</f>
        <v>302</v>
      </c>
      <c r="T60">
        <f>VLOOKUP(C60,Sheet3!$C$24:$D$29,2,0)</f>
        <v>120</v>
      </c>
    </row>
    <row r="61" spans="1:20" x14ac:dyDescent="0.2">
      <c r="A61">
        <f t="shared" si="7"/>
        <v>25020201</v>
      </c>
      <c r="B61">
        <v>5</v>
      </c>
      <c r="C61">
        <v>2</v>
      </c>
      <c r="D61">
        <v>2</v>
      </c>
      <c r="E61">
        <f t="shared" si="6"/>
        <v>30</v>
      </c>
      <c r="F61">
        <f>IF(OR(B61=1,B61=3,B61=4),VLOOKUP(C61,Sheet3!$L$16:$N$21,3,0),0)</f>
        <v>0</v>
      </c>
      <c r="G61">
        <f>IF(B61=1,VLOOKUP(C61,Sheet3!$L$16:$O$21,4,0),IF(OR(B61=2,B61=5),VLOOKUP(C61,Sheet3!$L$22:$O$27,4,0),0))</f>
        <v>450</v>
      </c>
      <c r="H61">
        <f>IF(OR(B61=3,B61=4),VLOOKUP(C61,Sheet3!$L$28:$P$33,5,0),0)</f>
        <v>0</v>
      </c>
      <c r="I61">
        <f>IF(OR(B61=2,B61=5),VLOOKUP(C61,Sheet3!$L$22:$Q$27,6,0),0)</f>
        <v>180</v>
      </c>
      <c r="K61">
        <f t="shared" si="10"/>
        <v>6300</v>
      </c>
      <c r="M61" t="s">
        <v>49</v>
      </c>
      <c r="N61" t="s">
        <v>57</v>
      </c>
      <c r="O61" t="str">
        <f t="shared" si="8"/>
        <v>蓝色偏足</v>
      </c>
      <c r="P61">
        <f t="shared" si="9"/>
        <v>1</v>
      </c>
      <c r="Q61">
        <f>VLOOKUP(C61,Sheet3!$A$2:$B$7,2,FALSE)</f>
        <v>202</v>
      </c>
      <c r="R61">
        <v>2</v>
      </c>
      <c r="S61">
        <f>VLOOKUP(C61,Sheet3!$A$8:$B$13,2,FALSE)</f>
        <v>302</v>
      </c>
      <c r="T61">
        <f>VLOOKUP(C61,Sheet3!$C$24:$D$29,2,0)</f>
        <v>120</v>
      </c>
    </row>
    <row r="62" spans="1:20" x14ac:dyDescent="0.2">
      <c r="A62">
        <f t="shared" si="7"/>
        <v>25030001</v>
      </c>
      <c r="B62">
        <v>5</v>
      </c>
      <c r="C62">
        <v>3</v>
      </c>
      <c r="D62">
        <v>0</v>
      </c>
      <c r="E62">
        <f t="shared" si="6"/>
        <v>60</v>
      </c>
      <c r="F62">
        <f>IF(OR(B62=1,B62=3,B62=4),VLOOKUP(C62,Sheet3!$L$16:$N$21,3,0),0)</f>
        <v>0</v>
      </c>
      <c r="G62">
        <f>IF(B62=1,VLOOKUP(C62,Sheet3!$L$16:$O$21,4,0),IF(OR(B62=2,B62=5),VLOOKUP(C62,Sheet3!$L$22:$O$27,4,0),0))</f>
        <v>750</v>
      </c>
      <c r="H62">
        <f>IF(OR(B62=3,B62=4),VLOOKUP(C62,Sheet3!$L$28:$P$33,5,0),0)</f>
        <v>0</v>
      </c>
      <c r="I62">
        <f>IF(OR(B62=2,B62=5),VLOOKUP(C62,Sheet3!$L$22:$Q$27,6,0),0)</f>
        <v>300</v>
      </c>
      <c r="K62">
        <f t="shared" si="10"/>
        <v>10500</v>
      </c>
      <c r="M62" t="s">
        <v>50</v>
      </c>
      <c r="N62" t="s">
        <v>57</v>
      </c>
      <c r="O62" t="str">
        <f t="shared" si="8"/>
        <v>紫色偏足</v>
      </c>
      <c r="P62">
        <f t="shared" si="9"/>
        <v>3</v>
      </c>
      <c r="Q62">
        <f>VLOOKUP(C62,Sheet3!$A$2:$B$7,2,FALSE)</f>
        <v>203</v>
      </c>
      <c r="R62">
        <v>0</v>
      </c>
      <c r="S62">
        <f>VLOOKUP(C62,Sheet3!$A$8:$B$13,2,FALSE)</f>
        <v>303</v>
      </c>
      <c r="T62">
        <f>VLOOKUP(C62,Sheet3!$C$24:$D$29,2,0)</f>
        <v>480</v>
      </c>
    </row>
    <row r="63" spans="1:20" x14ac:dyDescent="0.2">
      <c r="A63">
        <f t="shared" si="7"/>
        <v>25030101</v>
      </c>
      <c r="B63">
        <v>5</v>
      </c>
      <c r="C63">
        <v>3</v>
      </c>
      <c r="D63">
        <v>1</v>
      </c>
      <c r="E63">
        <f t="shared" si="6"/>
        <v>60</v>
      </c>
      <c r="F63">
        <f>IF(OR(B63=1,B63=3,B63=4),VLOOKUP(C63,Sheet3!$L$16:$N$21,3,0),0)</f>
        <v>0</v>
      </c>
      <c r="G63">
        <f>IF(B63=1,VLOOKUP(C63,Sheet3!$L$16:$O$21,4,0),IF(OR(B63=2,B63=5),VLOOKUP(C63,Sheet3!$L$22:$O$27,4,0),0))</f>
        <v>750</v>
      </c>
      <c r="H63">
        <f>IF(OR(B63=3,B63=4),VLOOKUP(C63,Sheet3!$L$28:$P$33,5,0),0)</f>
        <v>0</v>
      </c>
      <c r="I63">
        <f>IF(OR(B63=2,B63=5),VLOOKUP(C63,Sheet3!$L$22:$Q$27,6,0),0)</f>
        <v>300</v>
      </c>
      <c r="K63">
        <f t="shared" si="10"/>
        <v>10500</v>
      </c>
      <c r="M63" t="s">
        <v>50</v>
      </c>
      <c r="N63" t="s">
        <v>57</v>
      </c>
      <c r="O63" t="str">
        <f t="shared" ref="O63:O71" si="11">M63&amp;N63</f>
        <v>紫色偏足</v>
      </c>
      <c r="P63">
        <f t="shared" ref="P63:P72" si="12">3-D63</f>
        <v>2</v>
      </c>
      <c r="Q63">
        <f>VLOOKUP(C63,Sheet3!$A$2:$B$7,2,FALSE)</f>
        <v>203</v>
      </c>
      <c r="R63">
        <v>1</v>
      </c>
      <c r="S63">
        <f>VLOOKUP(C63,Sheet3!$A$8:$B$13,2,FALSE)</f>
        <v>303</v>
      </c>
      <c r="T63">
        <f>VLOOKUP(C63,Sheet3!$C$24:$D$29,2,0)</f>
        <v>480</v>
      </c>
    </row>
    <row r="64" spans="1:20" x14ac:dyDescent="0.2">
      <c r="A64">
        <f t="shared" si="7"/>
        <v>25030201</v>
      </c>
      <c r="B64">
        <v>5</v>
      </c>
      <c r="C64">
        <v>3</v>
      </c>
      <c r="D64">
        <v>2</v>
      </c>
      <c r="E64">
        <f t="shared" si="6"/>
        <v>60</v>
      </c>
      <c r="F64">
        <f>IF(OR(B64=1,B64=3,B64=4),VLOOKUP(C64,Sheet3!$L$16:$N$21,3,0),0)</f>
        <v>0</v>
      </c>
      <c r="G64">
        <f>IF(B64=1,VLOOKUP(C64,Sheet3!$L$16:$O$21,4,0),IF(OR(B64=2,B64=5),VLOOKUP(C64,Sheet3!$L$22:$O$27,4,0),0))</f>
        <v>750</v>
      </c>
      <c r="H64">
        <f>IF(OR(B64=3,B64=4),VLOOKUP(C64,Sheet3!$L$28:$P$33,5,0),0)</f>
        <v>0</v>
      </c>
      <c r="I64">
        <f>IF(OR(B64=2,B64=5),VLOOKUP(C64,Sheet3!$L$22:$Q$27,6,0),0)</f>
        <v>300</v>
      </c>
      <c r="K64">
        <f t="shared" si="10"/>
        <v>10500</v>
      </c>
      <c r="M64" t="s">
        <v>50</v>
      </c>
      <c r="N64" t="s">
        <v>57</v>
      </c>
      <c r="O64" t="str">
        <f t="shared" si="11"/>
        <v>紫色偏足</v>
      </c>
      <c r="P64">
        <f t="shared" si="12"/>
        <v>1</v>
      </c>
      <c r="Q64">
        <f>VLOOKUP(C64,Sheet3!$A$2:$B$7,2,FALSE)</f>
        <v>203</v>
      </c>
      <c r="R64">
        <v>2</v>
      </c>
      <c r="S64">
        <f>VLOOKUP(C64,Sheet3!$A$8:$B$13,2,FALSE)</f>
        <v>303</v>
      </c>
      <c r="T64">
        <f>VLOOKUP(C64,Sheet3!$C$24:$D$29,2,0)</f>
        <v>480</v>
      </c>
    </row>
    <row r="65" spans="1:20" x14ac:dyDescent="0.2">
      <c r="A65">
        <f t="shared" si="7"/>
        <v>25040101</v>
      </c>
      <c r="B65">
        <v>5</v>
      </c>
      <c r="C65">
        <v>4</v>
      </c>
      <c r="D65">
        <v>1</v>
      </c>
      <c r="E65">
        <f t="shared" si="6"/>
        <v>100</v>
      </c>
      <c r="F65">
        <f>IF(OR(B65=1,B65=3,B65=4),VLOOKUP(C65,Sheet3!$L$16:$N$21,3,0),0)</f>
        <v>0</v>
      </c>
      <c r="G65">
        <f>IF(B65=1,VLOOKUP(C65,Sheet3!$L$16:$O$21,4,0),IF(OR(B65=2,B65=5),VLOOKUP(C65,Sheet3!$L$22:$O$27,4,0),0))</f>
        <v>1050</v>
      </c>
      <c r="H65">
        <f>IF(OR(B65=3,B65=4),VLOOKUP(C65,Sheet3!$L$28:$P$33,5,0),0)</f>
        <v>0</v>
      </c>
      <c r="I65">
        <f>IF(OR(B65=2,B65=5),VLOOKUP(C65,Sheet3!$L$22:$Q$27,6,0),0)</f>
        <v>420</v>
      </c>
      <c r="K65">
        <f t="shared" si="10"/>
        <v>14700</v>
      </c>
      <c r="M65" t="s">
        <v>51</v>
      </c>
      <c r="N65" t="s">
        <v>57</v>
      </c>
      <c r="O65" t="str">
        <f t="shared" si="11"/>
        <v>橙色偏足</v>
      </c>
      <c r="P65">
        <f t="shared" si="12"/>
        <v>2</v>
      </c>
      <c r="Q65">
        <f>VLOOKUP(C65,Sheet3!$A$2:$B$7,2,FALSE)</f>
        <v>204</v>
      </c>
      <c r="R65">
        <v>1</v>
      </c>
      <c r="S65">
        <f>VLOOKUP(C65,Sheet3!$A$8:$B$13,2,FALSE)</f>
        <v>304</v>
      </c>
      <c r="T65">
        <f>VLOOKUP(C65,Sheet3!$C$24:$D$29,2,0)</f>
        <v>1680</v>
      </c>
    </row>
    <row r="66" spans="1:20" x14ac:dyDescent="0.2">
      <c r="A66">
        <f t="shared" si="7"/>
        <v>25040201</v>
      </c>
      <c r="B66">
        <v>5</v>
      </c>
      <c r="C66">
        <v>4</v>
      </c>
      <c r="D66">
        <v>2</v>
      </c>
      <c r="E66">
        <f t="shared" si="6"/>
        <v>100</v>
      </c>
      <c r="F66">
        <f>IF(OR(B66=1,B66=3,B66=4),VLOOKUP(C66,Sheet3!$L$16:$N$21,3,0),0)</f>
        <v>0</v>
      </c>
      <c r="G66">
        <f>IF(B66=1,VLOOKUP(C66,Sheet3!$L$16:$O$21,4,0),IF(OR(B66=2,B66=5),VLOOKUP(C66,Sheet3!$L$22:$O$27,4,0),0))</f>
        <v>1050</v>
      </c>
      <c r="H66">
        <f>IF(OR(B66=3,B66=4),VLOOKUP(C66,Sheet3!$L$28:$P$33,5,0),0)</f>
        <v>0</v>
      </c>
      <c r="I66">
        <f>IF(OR(B66=2,B66=5),VLOOKUP(C66,Sheet3!$L$22:$Q$27,6,0),0)</f>
        <v>420</v>
      </c>
      <c r="K66">
        <f t="shared" si="10"/>
        <v>14700</v>
      </c>
      <c r="M66" t="s">
        <v>51</v>
      </c>
      <c r="N66" t="s">
        <v>57</v>
      </c>
      <c r="O66" t="str">
        <f t="shared" si="11"/>
        <v>橙色偏足</v>
      </c>
      <c r="P66">
        <f t="shared" si="12"/>
        <v>1</v>
      </c>
      <c r="Q66">
        <f>VLOOKUP(C66,Sheet3!$A$2:$B$7,2,FALSE)</f>
        <v>204</v>
      </c>
      <c r="R66">
        <v>2</v>
      </c>
      <c r="S66">
        <f>VLOOKUP(C66,Sheet3!$A$8:$B$13,2,FALSE)</f>
        <v>304</v>
      </c>
      <c r="T66">
        <f>VLOOKUP(C66,Sheet3!$C$24:$D$29,2,0)</f>
        <v>1680</v>
      </c>
    </row>
    <row r="67" spans="1:20" x14ac:dyDescent="0.2">
      <c r="A67">
        <f t="shared" si="7"/>
        <v>25050101</v>
      </c>
      <c r="B67">
        <v>5</v>
      </c>
      <c r="C67">
        <v>5</v>
      </c>
      <c r="D67">
        <v>1</v>
      </c>
      <c r="E67">
        <f>(20+(C67-1)*10)*C67/2</f>
        <v>150</v>
      </c>
      <c r="F67">
        <f>IF(OR(B67=1,B67=3,B67=4),VLOOKUP(C67,Sheet3!$L$16:$N$21,3,0),0)</f>
        <v>0</v>
      </c>
      <c r="G67">
        <f>IF(B67=1,VLOOKUP(C67,Sheet3!$L$16:$O$21,4,0),IF(OR(B67=2,B67=5),VLOOKUP(C67,Sheet3!$L$22:$O$27,4,0),0))</f>
        <v>1400</v>
      </c>
      <c r="H67">
        <f>IF(OR(B67=3,B67=4),VLOOKUP(C67,Sheet3!$L$28:$P$33,5,0),0)</f>
        <v>0</v>
      </c>
      <c r="I67">
        <f>IF(OR(B67=2,B67=5),VLOOKUP(C67,Sheet3!$L$22:$Q$27,6,0),0)</f>
        <v>560</v>
      </c>
      <c r="K67">
        <f t="shared" si="10"/>
        <v>19600</v>
      </c>
      <c r="M67" t="s">
        <v>52</v>
      </c>
      <c r="N67" t="s">
        <v>57</v>
      </c>
      <c r="O67" t="str">
        <f t="shared" si="11"/>
        <v>红色偏足</v>
      </c>
      <c r="P67">
        <f t="shared" si="12"/>
        <v>2</v>
      </c>
      <c r="Q67">
        <f>VLOOKUP(C67,Sheet3!$A$2:$B$7,2,FALSE)</f>
        <v>205</v>
      </c>
      <c r="R67">
        <v>1</v>
      </c>
      <c r="S67">
        <f>VLOOKUP(C67,Sheet3!$A$8:$B$13,2,FALSE)</f>
        <v>305</v>
      </c>
      <c r="T67">
        <f>VLOOKUP(C67,Sheet3!$C$24:$D$29,2,0)</f>
        <v>5880</v>
      </c>
    </row>
    <row r="68" spans="1:20" x14ac:dyDescent="0.2">
      <c r="A68">
        <f t="shared" si="7"/>
        <v>25050201</v>
      </c>
      <c r="B68">
        <v>5</v>
      </c>
      <c r="C68">
        <v>5</v>
      </c>
      <c r="D68">
        <v>2</v>
      </c>
      <c r="E68">
        <f>(20+(C68-1)*10)*C68/2</f>
        <v>150</v>
      </c>
      <c r="F68">
        <f>IF(OR(B68=1,B68=3,B68=4),VLOOKUP(C68,Sheet3!$L$16:$N$21,3,0),0)</f>
        <v>0</v>
      </c>
      <c r="G68">
        <f>IF(B68=1,VLOOKUP(C68,Sheet3!$L$16:$O$21,4,0),IF(OR(B68=2,B68=5),VLOOKUP(C68,Sheet3!$L$22:$O$27,4,0),0))</f>
        <v>1400</v>
      </c>
      <c r="H68">
        <f>IF(OR(B68=3,B68=4),VLOOKUP(C68,Sheet3!$L$28:$P$33,5,0),0)</f>
        <v>0</v>
      </c>
      <c r="I68">
        <f>IF(OR(B68=2,B68=5),VLOOKUP(C68,Sheet3!$L$22:$Q$27,6,0),0)</f>
        <v>560</v>
      </c>
      <c r="K68">
        <f t="shared" si="10"/>
        <v>19600</v>
      </c>
      <c r="M68" t="s">
        <v>52</v>
      </c>
      <c r="N68" t="s">
        <v>57</v>
      </c>
      <c r="O68" t="str">
        <f t="shared" si="11"/>
        <v>红色偏足</v>
      </c>
      <c r="P68">
        <f t="shared" si="12"/>
        <v>1</v>
      </c>
      <c r="Q68">
        <f>VLOOKUP(C68,Sheet3!$A$2:$B$7,2,FALSE)</f>
        <v>205</v>
      </c>
      <c r="R68">
        <v>2</v>
      </c>
      <c r="S68">
        <f>VLOOKUP(C68,Sheet3!$A$8:$B$13,2,FALSE)</f>
        <v>305</v>
      </c>
      <c r="T68">
        <f>VLOOKUP(C68,Sheet3!$C$24:$D$29,2,0)</f>
        <v>5880</v>
      </c>
    </row>
    <row r="69" spans="1:20" x14ac:dyDescent="0.2">
      <c r="A69">
        <f t="shared" si="7"/>
        <v>25050301</v>
      </c>
      <c r="B69">
        <v>5</v>
      </c>
      <c r="C69">
        <v>5</v>
      </c>
      <c r="D69">
        <v>3</v>
      </c>
      <c r="E69">
        <f>(20+(C69-1)*10)*C69/2</f>
        <v>150</v>
      </c>
      <c r="F69">
        <f>IF(OR(B69=1,B69=3,B69=4),VLOOKUP(C69,Sheet3!$L$16:$N$21,3,0),0)</f>
        <v>0</v>
      </c>
      <c r="G69">
        <f>IF(B69=1,VLOOKUP(C69,Sheet3!$L$16:$O$21,4,0),IF(OR(B69=2,B69=5),VLOOKUP(C69,Sheet3!$L$22:$O$27,4,0),0))</f>
        <v>1400</v>
      </c>
      <c r="H69">
        <f>IF(OR(B69=3,B69=4),VLOOKUP(C69,Sheet3!$L$28:$P$33,5,0),0)</f>
        <v>0</v>
      </c>
      <c r="I69">
        <f>IF(OR(B69=2,B69=5),VLOOKUP(C69,Sheet3!$L$22:$Q$27,6,0),0)</f>
        <v>560</v>
      </c>
      <c r="K69">
        <f t="shared" si="10"/>
        <v>19600</v>
      </c>
      <c r="M69" t="s">
        <v>52</v>
      </c>
      <c r="N69" t="s">
        <v>57</v>
      </c>
      <c r="O69" t="str">
        <f t="shared" si="11"/>
        <v>红色偏足</v>
      </c>
      <c r="P69">
        <f t="shared" si="12"/>
        <v>0</v>
      </c>
      <c r="Q69">
        <f>VLOOKUP(C69,Sheet3!$A$2:$B$7,2,FALSE)</f>
        <v>205</v>
      </c>
      <c r="R69">
        <v>3</v>
      </c>
      <c r="S69">
        <f>VLOOKUP(C69,Sheet3!$A$8:$B$13,2,FALSE)</f>
        <v>305</v>
      </c>
      <c r="T69">
        <f>VLOOKUP(C69,Sheet3!$C$24:$D$29,2,0)</f>
        <v>5880</v>
      </c>
    </row>
    <row r="70" spans="1:20" x14ac:dyDescent="0.2">
      <c r="A70">
        <f t="shared" si="7"/>
        <v>25060201</v>
      </c>
      <c r="B70">
        <v>5</v>
      </c>
      <c r="C70">
        <v>6</v>
      </c>
      <c r="D70">
        <v>2</v>
      </c>
      <c r="E70">
        <f>(20+(C70-1)*10)*C70/2</f>
        <v>210</v>
      </c>
      <c r="F70">
        <f>IF(OR(B70=1,B70=3,B70=4),VLOOKUP(C70,Sheet3!$L$16:$N$21,3,0),0)</f>
        <v>0</v>
      </c>
      <c r="G70">
        <f>IF(B70=1,VLOOKUP(C70,Sheet3!$L$16:$O$21,4,0),IF(OR(B70=2,B70=5),VLOOKUP(C70,Sheet3!$L$22:$O$27,4,0),0))</f>
        <v>1750</v>
      </c>
      <c r="H70">
        <f>IF(OR(B70=3,B70=4),VLOOKUP(C70,Sheet3!$L$28:$P$33,5,0),0)</f>
        <v>0</v>
      </c>
      <c r="I70">
        <f>IF(OR(B70=2,B70=5),VLOOKUP(C70,Sheet3!$L$22:$Q$27,6,0),0)</f>
        <v>700</v>
      </c>
      <c r="K70">
        <f t="shared" si="10"/>
        <v>24500</v>
      </c>
      <c r="M70" t="s">
        <v>53</v>
      </c>
      <c r="N70" t="s">
        <v>57</v>
      </c>
      <c r="O70" t="str">
        <f t="shared" si="11"/>
        <v>粉色偏足</v>
      </c>
      <c r="P70">
        <f t="shared" si="12"/>
        <v>1</v>
      </c>
      <c r="Q70">
        <f>VLOOKUP(C70,Sheet3!$A$2:$B$7,2,FALSE)</f>
        <v>206</v>
      </c>
      <c r="R70">
        <v>2</v>
      </c>
      <c r="S70">
        <f>VLOOKUP(C70,Sheet3!$A$8:$B$13,2,FALSE)</f>
        <v>306</v>
      </c>
      <c r="T70">
        <f>VLOOKUP(C70,Sheet3!$C$24:$D$29,2,0)</f>
        <v>20580</v>
      </c>
    </row>
    <row r="71" spans="1:20" x14ac:dyDescent="0.2">
      <c r="A71">
        <f t="shared" si="7"/>
        <v>25060301</v>
      </c>
      <c r="B71">
        <v>5</v>
      </c>
      <c r="C71">
        <v>6</v>
      </c>
      <c r="D71">
        <v>3</v>
      </c>
      <c r="E71">
        <f>(20+(C71-1)*10)*C71/2</f>
        <v>210</v>
      </c>
      <c r="F71">
        <f>IF(OR(B71=1,B71=3,B71=4),VLOOKUP(C71,Sheet3!$L$16:$N$21,3,0),0)</f>
        <v>0</v>
      </c>
      <c r="G71">
        <f>IF(B71=1,VLOOKUP(C71,Sheet3!$L$16:$O$21,4,0),IF(OR(B71=2,B71=5),VLOOKUP(C71,Sheet3!$L$22:$O$27,4,0),0))</f>
        <v>1750</v>
      </c>
      <c r="H71">
        <f>IF(OR(B71=3,B71=4),VLOOKUP(C71,Sheet3!$L$28:$P$33,5,0),0)</f>
        <v>0</v>
      </c>
      <c r="I71">
        <f>IF(OR(B71=2,B71=5),VLOOKUP(C71,Sheet3!$L$22:$Q$27,6,0),0)</f>
        <v>700</v>
      </c>
      <c r="K71">
        <f t="shared" si="10"/>
        <v>24500</v>
      </c>
      <c r="M71" t="s">
        <v>53</v>
      </c>
      <c r="N71" t="s">
        <v>57</v>
      </c>
      <c r="O71" t="str">
        <f t="shared" si="11"/>
        <v>粉色偏足</v>
      </c>
      <c r="P71">
        <f t="shared" si="12"/>
        <v>0</v>
      </c>
      <c r="Q71">
        <f>VLOOKUP(C71,Sheet3!$A$2:$B$7,2,FALSE)</f>
        <v>206</v>
      </c>
      <c r="R71">
        <v>3</v>
      </c>
      <c r="S71">
        <f>VLOOKUP(C71,Sheet3!$A$8:$B$13,2,FALSE)</f>
        <v>306</v>
      </c>
      <c r="T71">
        <f>VLOOKUP(C71,Sheet3!$C$24:$D$29,2,0)</f>
        <v>20580</v>
      </c>
    </row>
    <row r="72" spans="1:20" x14ac:dyDescent="0.2">
      <c r="A72">
        <f t="shared" si="7"/>
        <v>20030001</v>
      </c>
      <c r="B72">
        <v>0</v>
      </c>
      <c r="C72">
        <v>3</v>
      </c>
      <c r="D72">
        <v>0</v>
      </c>
      <c r="P72">
        <f t="shared" si="12"/>
        <v>3</v>
      </c>
      <c r="T72">
        <f>VLOOKUP(C72,Sheet3!$C$24:$D$29,2,0)</f>
        <v>480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46"/>
  <sheetViews>
    <sheetView topLeftCell="A13" workbookViewId="0">
      <selection activeCell="E25" sqref="E25"/>
    </sheetView>
  </sheetViews>
  <sheetFormatPr defaultColWidth="9" defaultRowHeight="14.25" x14ac:dyDescent="0.2"/>
  <cols>
    <col min="4" max="4" width="17.875" customWidth="1"/>
    <col min="14" max="14" width="9.375"/>
    <col min="19" max="20" width="12.625"/>
    <col min="22" max="22" width="12.625"/>
  </cols>
  <sheetData>
    <row r="2" spans="1:25" x14ac:dyDescent="0.2">
      <c r="A2">
        <v>1</v>
      </c>
      <c r="B2">
        <v>201</v>
      </c>
      <c r="C2" s="1" t="s">
        <v>58</v>
      </c>
      <c r="D2" s="2" t="s">
        <v>59</v>
      </c>
      <c r="F2">
        <v>45</v>
      </c>
    </row>
    <row r="3" spans="1:25" x14ac:dyDescent="0.2">
      <c r="A3">
        <v>2</v>
      </c>
      <c r="B3">
        <v>202</v>
      </c>
      <c r="C3" s="1" t="s">
        <v>60</v>
      </c>
      <c r="D3" s="2" t="s">
        <v>61</v>
      </c>
      <c r="F3">
        <v>90</v>
      </c>
    </row>
    <row r="4" spans="1:25" x14ac:dyDescent="0.2">
      <c r="A4">
        <v>3</v>
      </c>
      <c r="B4">
        <v>203</v>
      </c>
      <c r="C4" s="1" t="s">
        <v>62</v>
      </c>
      <c r="D4" s="2" t="s">
        <v>63</v>
      </c>
      <c r="F4">
        <v>180</v>
      </c>
    </row>
    <row r="5" spans="1:25" x14ac:dyDescent="0.2">
      <c r="A5">
        <v>4</v>
      </c>
      <c r="B5">
        <v>204</v>
      </c>
      <c r="C5" s="1" t="s">
        <v>64</v>
      </c>
      <c r="D5" s="2" t="s">
        <v>65</v>
      </c>
      <c r="F5">
        <v>400</v>
      </c>
    </row>
    <row r="6" spans="1:25" x14ac:dyDescent="0.2">
      <c r="A6">
        <v>5</v>
      </c>
      <c r="B6">
        <v>205</v>
      </c>
      <c r="C6" s="1" t="s">
        <v>69</v>
      </c>
      <c r="D6" s="2" t="s">
        <v>70</v>
      </c>
      <c r="F6">
        <v>900</v>
      </c>
    </row>
    <row r="7" spans="1:25" x14ac:dyDescent="0.2">
      <c r="A7">
        <v>6</v>
      </c>
      <c r="B7">
        <v>206</v>
      </c>
      <c r="C7" s="1" t="s">
        <v>72</v>
      </c>
      <c r="D7" s="2" t="s">
        <v>73</v>
      </c>
      <c r="F7">
        <v>2000</v>
      </c>
      <c r="U7">
        <f>D24*8</f>
        <v>120</v>
      </c>
    </row>
    <row r="8" spans="1:25" x14ac:dyDescent="0.2">
      <c r="A8">
        <v>1</v>
      </c>
      <c r="B8">
        <v>301</v>
      </c>
      <c r="C8" s="1" t="s">
        <v>75</v>
      </c>
      <c r="D8" s="2" t="s">
        <v>76</v>
      </c>
      <c r="V8">
        <v>472</v>
      </c>
    </row>
    <row r="9" spans="1:25" x14ac:dyDescent="0.2">
      <c r="A9">
        <v>2</v>
      </c>
      <c r="B9">
        <v>302</v>
      </c>
      <c r="C9" s="1" t="s">
        <v>78</v>
      </c>
      <c r="D9" s="2" t="s">
        <v>79</v>
      </c>
      <c r="X9">
        <f>1689/480</f>
        <v>3.5187499999999998</v>
      </c>
    </row>
    <row r="10" spans="1:25" x14ac:dyDescent="0.2">
      <c r="A10">
        <v>3</v>
      </c>
      <c r="B10">
        <v>303</v>
      </c>
      <c r="C10" s="1" t="s">
        <v>81</v>
      </c>
      <c r="D10" s="2" t="s">
        <v>79</v>
      </c>
    </row>
    <row r="11" spans="1:25" x14ac:dyDescent="0.2">
      <c r="A11">
        <v>4</v>
      </c>
      <c r="B11">
        <v>304</v>
      </c>
      <c r="C11" s="1" t="s">
        <v>83</v>
      </c>
      <c r="D11" s="2" t="s">
        <v>84</v>
      </c>
      <c r="X11">
        <f>480*3.5</f>
        <v>1680</v>
      </c>
      <c r="Y11">
        <f>X11*3.5</f>
        <v>5880</v>
      </c>
    </row>
    <row r="12" spans="1:25" x14ac:dyDescent="0.2">
      <c r="A12">
        <v>5</v>
      </c>
      <c r="B12">
        <v>305</v>
      </c>
      <c r="C12" s="1" t="s">
        <v>86</v>
      </c>
      <c r="D12" s="2" t="s">
        <v>87</v>
      </c>
    </row>
    <row r="13" spans="1:25" x14ac:dyDescent="0.2">
      <c r="A13">
        <v>6</v>
      </c>
      <c r="B13">
        <v>306</v>
      </c>
      <c r="C13" s="1" t="s">
        <v>88</v>
      </c>
      <c r="D13" s="2" t="s">
        <v>89</v>
      </c>
    </row>
    <row r="14" spans="1:25" x14ac:dyDescent="0.2">
      <c r="W14">
        <f>120*3.5</f>
        <v>420</v>
      </c>
    </row>
    <row r="15" spans="1:25" x14ac:dyDescent="0.2">
      <c r="E15" s="3"/>
      <c r="F15" s="3" t="s">
        <v>6</v>
      </c>
      <c r="G15" s="3" t="s">
        <v>90</v>
      </c>
      <c r="H15" s="3" t="s">
        <v>91</v>
      </c>
      <c r="I15" s="3" t="s">
        <v>9</v>
      </c>
      <c r="K15" t="s">
        <v>3</v>
      </c>
      <c r="L15" t="s">
        <v>66</v>
      </c>
      <c r="M15" t="s">
        <v>2</v>
      </c>
      <c r="N15" t="s">
        <v>6</v>
      </c>
      <c r="O15" t="s">
        <v>7</v>
      </c>
      <c r="P15" t="s">
        <v>8</v>
      </c>
      <c r="Q15" t="s">
        <v>9</v>
      </c>
      <c r="Y15">
        <f>7680*3.5</f>
        <v>26880</v>
      </c>
    </row>
    <row r="16" spans="1:25" x14ac:dyDescent="0.2">
      <c r="E16" s="3">
        <v>1</v>
      </c>
      <c r="F16" s="3">
        <v>2.5</v>
      </c>
      <c r="G16" s="3">
        <v>1</v>
      </c>
      <c r="H16" s="3"/>
      <c r="I16" s="3"/>
      <c r="K16" t="s">
        <v>71</v>
      </c>
      <c r="L16">
        <v>1</v>
      </c>
      <c r="M16">
        <v>1</v>
      </c>
      <c r="N16">
        <f t="shared" ref="N16:N21" si="0">O16*50</f>
        <v>6000</v>
      </c>
      <c r="O16" s="4">
        <v>120</v>
      </c>
      <c r="R16">
        <f t="shared" ref="R16:R21" si="1">O16*10+N16*0.5</f>
        <v>4200</v>
      </c>
    </row>
    <row r="17" spans="2:23" x14ac:dyDescent="0.2">
      <c r="E17" s="3">
        <v>2</v>
      </c>
      <c r="F17" s="3"/>
      <c r="G17" s="3">
        <v>2.5</v>
      </c>
      <c r="H17" s="3"/>
      <c r="I17" s="3">
        <v>1</v>
      </c>
      <c r="K17" t="s">
        <v>74</v>
      </c>
      <c r="L17">
        <v>2</v>
      </c>
      <c r="M17">
        <v>1</v>
      </c>
      <c r="N17">
        <f t="shared" si="0"/>
        <v>9000</v>
      </c>
      <c r="O17" s="4">
        <v>180</v>
      </c>
      <c r="R17">
        <f t="shared" si="1"/>
        <v>6300</v>
      </c>
      <c r="S17">
        <f t="shared" ref="S17:T20" si="2">N17/N16</f>
        <v>1.5</v>
      </c>
      <c r="T17">
        <f t="shared" si="2"/>
        <v>1.5</v>
      </c>
    </row>
    <row r="18" spans="2:23" x14ac:dyDescent="0.2">
      <c r="E18" s="3">
        <v>3</v>
      </c>
      <c r="F18" s="3">
        <v>2.5</v>
      </c>
      <c r="G18" s="3"/>
      <c r="H18" s="3">
        <v>1</v>
      </c>
      <c r="I18" s="3"/>
      <c r="K18" t="s">
        <v>77</v>
      </c>
      <c r="L18">
        <v>3</v>
      </c>
      <c r="M18">
        <v>1</v>
      </c>
      <c r="N18">
        <f t="shared" si="0"/>
        <v>15000</v>
      </c>
      <c r="O18" s="4">
        <v>300</v>
      </c>
      <c r="R18">
        <f t="shared" si="1"/>
        <v>10500</v>
      </c>
      <c r="S18">
        <f t="shared" si="2"/>
        <v>1.6666666666666667</v>
      </c>
      <c r="T18">
        <f t="shared" si="2"/>
        <v>1.6666666666666667</v>
      </c>
    </row>
    <row r="19" spans="2:23" x14ac:dyDescent="0.2">
      <c r="E19" s="3">
        <v>4</v>
      </c>
      <c r="F19" s="3">
        <v>2.5</v>
      </c>
      <c r="G19" s="3"/>
      <c r="H19" s="3">
        <v>1</v>
      </c>
      <c r="I19" s="3"/>
      <c r="K19" t="s">
        <v>80</v>
      </c>
      <c r="L19">
        <v>4</v>
      </c>
      <c r="M19">
        <v>1</v>
      </c>
      <c r="N19">
        <f t="shared" si="0"/>
        <v>21000</v>
      </c>
      <c r="O19" s="4">
        <v>420</v>
      </c>
      <c r="R19">
        <f t="shared" si="1"/>
        <v>14700</v>
      </c>
      <c r="S19">
        <f t="shared" si="2"/>
        <v>1.4</v>
      </c>
      <c r="T19">
        <f t="shared" si="2"/>
        <v>1.4</v>
      </c>
    </row>
    <row r="20" spans="2:23" x14ac:dyDescent="0.2">
      <c r="E20" s="3">
        <v>5</v>
      </c>
      <c r="F20" s="3"/>
      <c r="G20" s="3">
        <v>2.5</v>
      </c>
      <c r="H20" s="3"/>
      <c r="I20" s="3">
        <v>1</v>
      </c>
      <c r="K20" t="s">
        <v>82</v>
      </c>
      <c r="L20">
        <v>5</v>
      </c>
      <c r="M20">
        <v>1</v>
      </c>
      <c r="N20">
        <f t="shared" si="0"/>
        <v>28000</v>
      </c>
      <c r="O20" s="4">
        <v>560</v>
      </c>
      <c r="R20">
        <f t="shared" si="1"/>
        <v>19600</v>
      </c>
      <c r="S20">
        <f t="shared" si="2"/>
        <v>1.3333333333333333</v>
      </c>
      <c r="T20">
        <f t="shared" si="2"/>
        <v>1.3333333333333333</v>
      </c>
      <c r="W20">
        <f>D29/D24</f>
        <v>1372</v>
      </c>
    </row>
    <row r="21" spans="2:23" x14ac:dyDescent="0.2">
      <c r="K21" t="s">
        <v>85</v>
      </c>
      <c r="L21">
        <v>6</v>
      </c>
      <c r="M21">
        <v>1</v>
      </c>
      <c r="N21">
        <f t="shared" si="0"/>
        <v>35000</v>
      </c>
      <c r="O21" s="4">
        <v>700</v>
      </c>
      <c r="R21">
        <f t="shared" si="1"/>
        <v>24500</v>
      </c>
      <c r="T21">
        <f>O21/O20</f>
        <v>1.25</v>
      </c>
    </row>
    <row r="22" spans="2:23" x14ac:dyDescent="0.2">
      <c r="K22" t="str">
        <f>K16</f>
        <v>白</v>
      </c>
      <c r="L22">
        <f>L16</f>
        <v>1</v>
      </c>
      <c r="M22">
        <f t="shared" ref="M22:M27" si="3">M16+1</f>
        <v>2</v>
      </c>
      <c r="O22">
        <f t="shared" ref="O22:O27" si="4">Q22*2.5</f>
        <v>300</v>
      </c>
      <c r="Q22" s="4">
        <f t="shared" ref="Q22:Q27" si="5">O16</f>
        <v>120</v>
      </c>
      <c r="R22">
        <f t="shared" ref="R22:R27" si="6">(O22+P22+Q22)*10+N22*0.5</f>
        <v>4200</v>
      </c>
    </row>
    <row r="23" spans="2:23" x14ac:dyDescent="0.2">
      <c r="B23" t="s">
        <v>3</v>
      </c>
      <c r="C23" t="s">
        <v>66</v>
      </c>
      <c r="D23" t="s">
        <v>67</v>
      </c>
      <c r="E23" t="s">
        <v>68</v>
      </c>
      <c r="K23" t="str">
        <f t="shared" ref="K23:K45" si="7">K17</f>
        <v>蓝</v>
      </c>
      <c r="L23">
        <f t="shared" ref="L23:L27" si="8">L17</f>
        <v>2</v>
      </c>
      <c r="M23">
        <f t="shared" si="3"/>
        <v>2</v>
      </c>
      <c r="O23">
        <f t="shared" si="4"/>
        <v>450</v>
      </c>
      <c r="Q23" s="4">
        <f t="shared" si="5"/>
        <v>180</v>
      </c>
      <c r="R23">
        <f t="shared" si="6"/>
        <v>6300</v>
      </c>
    </row>
    <row r="24" spans="2:23" x14ac:dyDescent="0.2">
      <c r="B24" t="s">
        <v>71</v>
      </c>
      <c r="C24">
        <v>1</v>
      </c>
      <c r="D24">
        <v>15</v>
      </c>
      <c r="K24" t="str">
        <f t="shared" si="7"/>
        <v>紫</v>
      </c>
      <c r="L24">
        <f t="shared" si="8"/>
        <v>3</v>
      </c>
      <c r="M24">
        <f t="shared" si="3"/>
        <v>2</v>
      </c>
      <c r="O24">
        <f t="shared" si="4"/>
        <v>750</v>
      </c>
      <c r="Q24" s="4">
        <f t="shared" si="5"/>
        <v>300</v>
      </c>
      <c r="R24">
        <f t="shared" si="6"/>
        <v>10500</v>
      </c>
      <c r="U24">
        <v>700</v>
      </c>
      <c r="V24">
        <v>0.8</v>
      </c>
    </row>
    <row r="25" spans="2:23" x14ac:dyDescent="0.2">
      <c r="B25" t="s">
        <v>74</v>
      </c>
      <c r="C25">
        <v>2</v>
      </c>
      <c r="D25">
        <f>INT(D24*E25)</f>
        <v>120</v>
      </c>
      <c r="E25">
        <v>8</v>
      </c>
      <c r="K25" t="str">
        <f t="shared" si="7"/>
        <v>橙</v>
      </c>
      <c r="L25">
        <f t="shared" si="8"/>
        <v>4</v>
      </c>
      <c r="M25">
        <f t="shared" si="3"/>
        <v>2</v>
      </c>
      <c r="O25">
        <f t="shared" si="4"/>
        <v>1050</v>
      </c>
      <c r="Q25" s="4">
        <f t="shared" si="5"/>
        <v>420</v>
      </c>
      <c r="R25">
        <f t="shared" si="6"/>
        <v>14700</v>
      </c>
      <c r="V25">
        <v>0.6</v>
      </c>
    </row>
    <row r="26" spans="2:23" x14ac:dyDescent="0.2">
      <c r="B26" t="s">
        <v>77</v>
      </c>
      <c r="C26">
        <v>3</v>
      </c>
      <c r="D26">
        <f>INT(D25*E26)</f>
        <v>480</v>
      </c>
      <c r="E26">
        <v>4</v>
      </c>
      <c r="K26" t="str">
        <f t="shared" si="7"/>
        <v>红</v>
      </c>
      <c r="L26">
        <f t="shared" si="8"/>
        <v>5</v>
      </c>
      <c r="M26">
        <f t="shared" si="3"/>
        <v>2</v>
      </c>
      <c r="O26">
        <f t="shared" si="4"/>
        <v>1400</v>
      </c>
      <c r="Q26" s="4">
        <f t="shared" si="5"/>
        <v>560</v>
      </c>
      <c r="R26">
        <f t="shared" si="6"/>
        <v>19600</v>
      </c>
      <c r="V26">
        <f>300/700</f>
        <v>0.42857142857142855</v>
      </c>
    </row>
    <row r="27" spans="2:23" x14ac:dyDescent="0.2">
      <c r="B27" t="s">
        <v>80</v>
      </c>
      <c r="C27">
        <v>4</v>
      </c>
      <c r="D27">
        <f>INT(D26*E27)</f>
        <v>1680</v>
      </c>
      <c r="E27">
        <v>3.5</v>
      </c>
      <c r="K27" t="str">
        <f t="shared" si="7"/>
        <v>粉</v>
      </c>
      <c r="L27">
        <f t="shared" si="8"/>
        <v>6</v>
      </c>
      <c r="M27">
        <f t="shared" si="3"/>
        <v>2</v>
      </c>
      <c r="O27">
        <f t="shared" si="4"/>
        <v>1750</v>
      </c>
      <c r="Q27" s="4">
        <f t="shared" si="5"/>
        <v>700</v>
      </c>
      <c r="R27">
        <f t="shared" si="6"/>
        <v>24500</v>
      </c>
      <c r="V27" t="s">
        <v>92</v>
      </c>
    </row>
    <row r="28" spans="2:23" x14ac:dyDescent="0.2">
      <c r="B28" t="s">
        <v>82</v>
      </c>
      <c r="C28">
        <v>5</v>
      </c>
      <c r="D28">
        <f>INT(D27*E28)</f>
        <v>5880</v>
      </c>
      <c r="E28">
        <v>3.5</v>
      </c>
      <c r="K28" t="str">
        <f t="shared" si="7"/>
        <v>白</v>
      </c>
      <c r="L28">
        <f t="shared" ref="L28:L33" si="9">L22</f>
        <v>1</v>
      </c>
      <c r="M28">
        <f t="shared" ref="M28:M33" si="10">M22+1</f>
        <v>3</v>
      </c>
      <c r="N28" s="4">
        <f t="shared" ref="N28:N33" si="11">N16</f>
        <v>6000</v>
      </c>
      <c r="P28" s="4">
        <f t="shared" ref="P28:P33" si="12">O16</f>
        <v>120</v>
      </c>
      <c r="T28">
        <f>25200/10*0.5</f>
        <v>1260</v>
      </c>
    </row>
    <row r="29" spans="2:23" x14ac:dyDescent="0.2">
      <c r="B29" t="s">
        <v>85</v>
      </c>
      <c r="C29">
        <v>6</v>
      </c>
      <c r="D29">
        <f>INT(D28*E29)</f>
        <v>20580</v>
      </c>
      <c r="E29">
        <v>3.5</v>
      </c>
      <c r="K29" t="str">
        <f t="shared" si="7"/>
        <v>蓝</v>
      </c>
      <c r="L29">
        <f t="shared" si="9"/>
        <v>2</v>
      </c>
      <c r="M29">
        <f t="shared" si="10"/>
        <v>3</v>
      </c>
      <c r="N29" s="4">
        <f t="shared" si="11"/>
        <v>9000</v>
      </c>
      <c r="P29" s="4">
        <f t="shared" si="12"/>
        <v>180</v>
      </c>
      <c r="T29">
        <f>560*2.5</f>
        <v>1400</v>
      </c>
    </row>
    <row r="30" spans="2:23" x14ac:dyDescent="0.2">
      <c r="K30" t="str">
        <f t="shared" si="7"/>
        <v>紫</v>
      </c>
      <c r="L30">
        <f t="shared" si="9"/>
        <v>3</v>
      </c>
      <c r="M30">
        <f t="shared" si="10"/>
        <v>3</v>
      </c>
      <c r="N30" s="4">
        <f t="shared" si="11"/>
        <v>15000</v>
      </c>
      <c r="P30" s="4">
        <f t="shared" si="12"/>
        <v>300</v>
      </c>
    </row>
    <row r="31" spans="2:23" x14ac:dyDescent="0.2">
      <c r="B31" s="3" t="s">
        <v>3</v>
      </c>
      <c r="C31" s="3" t="s">
        <v>66</v>
      </c>
      <c r="D31" s="3" t="s">
        <v>67</v>
      </c>
      <c r="E31" s="3" t="s">
        <v>68</v>
      </c>
      <c r="F31" s="8" t="s">
        <v>93</v>
      </c>
      <c r="G31" s="3"/>
      <c r="I31" s="11"/>
      <c r="K31" t="str">
        <f t="shared" si="7"/>
        <v>橙</v>
      </c>
      <c r="L31">
        <f t="shared" si="9"/>
        <v>4</v>
      </c>
      <c r="M31">
        <f t="shared" si="10"/>
        <v>3</v>
      </c>
      <c r="N31" s="4">
        <f t="shared" si="11"/>
        <v>21000</v>
      </c>
      <c r="P31" s="4">
        <f t="shared" si="12"/>
        <v>420</v>
      </c>
      <c r="U31">
        <v>600</v>
      </c>
      <c r="V31">
        <v>0.8</v>
      </c>
      <c r="W31">
        <f>V31*U31</f>
        <v>480</v>
      </c>
    </row>
    <row r="32" spans="2:23" x14ac:dyDescent="0.2">
      <c r="B32" s="6" t="s">
        <v>15</v>
      </c>
      <c r="C32" s="6">
        <v>10</v>
      </c>
      <c r="D32" s="6">
        <f>INT(E32*F32*10)</f>
        <v>50</v>
      </c>
      <c r="E32" s="6">
        <v>1</v>
      </c>
      <c r="F32" s="6">
        <v>5</v>
      </c>
      <c r="G32" s="6"/>
      <c r="K32" t="str">
        <f t="shared" si="7"/>
        <v>红</v>
      </c>
      <c r="L32">
        <f t="shared" si="9"/>
        <v>5</v>
      </c>
      <c r="M32">
        <f t="shared" si="10"/>
        <v>3</v>
      </c>
      <c r="N32" s="4">
        <f t="shared" si="11"/>
        <v>28000</v>
      </c>
      <c r="P32" s="4">
        <f t="shared" si="12"/>
        <v>560</v>
      </c>
      <c r="U32">
        <v>600</v>
      </c>
      <c r="V32">
        <v>0.7</v>
      </c>
      <c r="W32">
        <f>V32*U32</f>
        <v>420</v>
      </c>
    </row>
    <row r="33" spans="2:23" x14ac:dyDescent="0.2">
      <c r="B33" s="6" t="s">
        <v>16</v>
      </c>
      <c r="C33" s="6">
        <v>20</v>
      </c>
      <c r="D33" s="6">
        <f t="shared" ref="D33:D45" si="13">INT(E33*F33*10)</f>
        <v>127</v>
      </c>
      <c r="E33" s="6">
        <v>0.85</v>
      </c>
      <c r="F33" s="6">
        <f>F32*G33</f>
        <v>15</v>
      </c>
      <c r="G33" s="6">
        <v>3</v>
      </c>
      <c r="K33" t="str">
        <f t="shared" si="7"/>
        <v>粉</v>
      </c>
      <c r="L33">
        <f t="shared" si="9"/>
        <v>6</v>
      </c>
      <c r="M33">
        <f t="shared" si="10"/>
        <v>3</v>
      </c>
      <c r="N33" s="4">
        <f t="shared" si="11"/>
        <v>35000</v>
      </c>
      <c r="P33" s="4">
        <f t="shared" si="12"/>
        <v>700</v>
      </c>
      <c r="U33">
        <v>600</v>
      </c>
      <c r="V33">
        <v>0.5</v>
      </c>
      <c r="W33">
        <f>V33*U33</f>
        <v>300</v>
      </c>
    </row>
    <row r="34" spans="2:23" x14ac:dyDescent="0.2">
      <c r="B34" s="6" t="s">
        <v>16</v>
      </c>
      <c r="C34" s="6">
        <v>21</v>
      </c>
      <c r="D34" s="6">
        <f t="shared" si="13"/>
        <v>382</v>
      </c>
      <c r="E34" s="6">
        <v>0.85</v>
      </c>
      <c r="F34" s="6">
        <f>F33*G34</f>
        <v>45</v>
      </c>
      <c r="G34" s="6">
        <v>3</v>
      </c>
      <c r="K34" t="str">
        <f t="shared" si="7"/>
        <v>白</v>
      </c>
      <c r="L34">
        <f t="shared" ref="L34:L39" si="14">L28</f>
        <v>1</v>
      </c>
      <c r="M34">
        <f t="shared" ref="M34:M39" si="15">M28+1</f>
        <v>4</v>
      </c>
      <c r="N34">
        <f t="shared" ref="N34:N39" si="16">N28</f>
        <v>6000</v>
      </c>
      <c r="P34">
        <f t="shared" ref="P34:P39" si="17">P28</f>
        <v>120</v>
      </c>
    </row>
    <row r="35" spans="2:23" x14ac:dyDescent="0.2">
      <c r="B35" s="6" t="s">
        <v>16</v>
      </c>
      <c r="C35" s="6">
        <v>22</v>
      </c>
      <c r="D35" s="6">
        <f t="shared" si="13"/>
        <v>1147</v>
      </c>
      <c r="E35" s="6">
        <v>0.85</v>
      </c>
      <c r="F35" s="6">
        <f>F34*G35</f>
        <v>135</v>
      </c>
      <c r="G35" s="6">
        <v>3</v>
      </c>
      <c r="K35" t="str">
        <f t="shared" si="7"/>
        <v>蓝</v>
      </c>
      <c r="L35">
        <f t="shared" si="14"/>
        <v>2</v>
      </c>
      <c r="M35">
        <f t="shared" si="15"/>
        <v>4</v>
      </c>
      <c r="N35">
        <f t="shared" si="16"/>
        <v>9000</v>
      </c>
      <c r="P35">
        <f t="shared" si="17"/>
        <v>180</v>
      </c>
    </row>
    <row r="36" spans="2:23" x14ac:dyDescent="0.2">
      <c r="B36" s="7" t="s">
        <v>17</v>
      </c>
      <c r="C36" s="7">
        <v>30</v>
      </c>
      <c r="D36" s="6">
        <f t="shared" si="13"/>
        <v>315</v>
      </c>
      <c r="E36" s="7">
        <v>0.7</v>
      </c>
      <c r="F36" s="7">
        <f>F34</f>
        <v>45</v>
      </c>
      <c r="G36" s="7">
        <v>3</v>
      </c>
      <c r="K36" t="str">
        <f t="shared" si="7"/>
        <v>紫</v>
      </c>
      <c r="L36">
        <f t="shared" si="14"/>
        <v>3</v>
      </c>
      <c r="M36">
        <f t="shared" si="15"/>
        <v>4</v>
      </c>
      <c r="N36">
        <f t="shared" si="16"/>
        <v>15000</v>
      </c>
      <c r="P36">
        <f t="shared" si="17"/>
        <v>300</v>
      </c>
    </row>
    <row r="37" spans="2:23" x14ac:dyDescent="0.2">
      <c r="B37" s="7" t="s">
        <v>17</v>
      </c>
      <c r="C37" s="7">
        <v>31</v>
      </c>
      <c r="D37" s="6">
        <f t="shared" si="13"/>
        <v>945</v>
      </c>
      <c r="E37" s="7">
        <v>0.7</v>
      </c>
      <c r="F37" s="7">
        <f>F35</f>
        <v>135</v>
      </c>
      <c r="G37" s="7">
        <v>3</v>
      </c>
      <c r="K37" t="str">
        <f t="shared" si="7"/>
        <v>橙</v>
      </c>
      <c r="L37">
        <f t="shared" si="14"/>
        <v>4</v>
      </c>
      <c r="M37">
        <f t="shared" si="15"/>
        <v>4</v>
      </c>
      <c r="N37">
        <f t="shared" si="16"/>
        <v>21000</v>
      </c>
      <c r="P37">
        <f t="shared" si="17"/>
        <v>420</v>
      </c>
    </row>
    <row r="38" spans="2:23" x14ac:dyDescent="0.2">
      <c r="B38" s="7" t="s">
        <v>17</v>
      </c>
      <c r="C38" s="7">
        <v>32</v>
      </c>
      <c r="D38" s="6">
        <f t="shared" si="13"/>
        <v>2835</v>
      </c>
      <c r="E38" s="7">
        <v>0.7</v>
      </c>
      <c r="F38" s="7">
        <f>F35*G38</f>
        <v>405</v>
      </c>
      <c r="G38" s="7">
        <v>3</v>
      </c>
      <c r="K38" t="str">
        <f t="shared" si="7"/>
        <v>红</v>
      </c>
      <c r="L38">
        <f t="shared" si="14"/>
        <v>5</v>
      </c>
      <c r="M38">
        <f t="shared" si="15"/>
        <v>4</v>
      </c>
      <c r="N38">
        <f t="shared" si="16"/>
        <v>28000</v>
      </c>
      <c r="P38">
        <f t="shared" si="17"/>
        <v>560</v>
      </c>
    </row>
    <row r="39" spans="2:23" x14ac:dyDescent="0.2">
      <c r="B39" s="3" t="s">
        <v>18</v>
      </c>
      <c r="C39" s="3">
        <v>41</v>
      </c>
      <c r="D39" s="6">
        <f t="shared" si="13"/>
        <v>2227</v>
      </c>
      <c r="E39" s="3">
        <v>0.55000000000000004</v>
      </c>
      <c r="F39" s="3">
        <f>F38</f>
        <v>405</v>
      </c>
      <c r="G39" s="3">
        <v>3</v>
      </c>
      <c r="K39" t="str">
        <f t="shared" si="7"/>
        <v>粉</v>
      </c>
      <c r="L39">
        <f t="shared" si="14"/>
        <v>6</v>
      </c>
      <c r="M39">
        <f t="shared" si="15"/>
        <v>4</v>
      </c>
      <c r="N39">
        <f t="shared" si="16"/>
        <v>35000</v>
      </c>
      <c r="P39">
        <f t="shared" si="17"/>
        <v>700</v>
      </c>
    </row>
    <row r="40" spans="2:23" x14ac:dyDescent="0.2">
      <c r="B40" s="3" t="s">
        <v>18</v>
      </c>
      <c r="C40" s="3">
        <v>42</v>
      </c>
      <c r="D40" s="6">
        <f t="shared" si="13"/>
        <v>6682</v>
      </c>
      <c r="E40" s="3">
        <v>0.55000000000000004</v>
      </c>
      <c r="F40" s="3">
        <f>F39*G40</f>
        <v>1215</v>
      </c>
      <c r="G40" s="3">
        <v>3</v>
      </c>
      <c r="K40" t="str">
        <f t="shared" si="7"/>
        <v>白</v>
      </c>
      <c r="L40">
        <f t="shared" ref="L40:L45" si="18">L34</f>
        <v>1</v>
      </c>
      <c r="M40">
        <f t="shared" ref="M40:M45" si="19">M34+1</f>
        <v>5</v>
      </c>
      <c r="O40">
        <f t="shared" ref="O40:O45" si="20">2.5*Q40</f>
        <v>300</v>
      </c>
      <c r="Q40" s="4">
        <f t="shared" ref="Q40:Q45" si="21">Q22</f>
        <v>120</v>
      </c>
    </row>
    <row r="41" spans="2:23" x14ac:dyDescent="0.2">
      <c r="B41" s="3" t="s">
        <v>19</v>
      </c>
      <c r="C41" s="3">
        <v>51</v>
      </c>
      <c r="D41" s="6">
        <f t="shared" si="13"/>
        <v>4860</v>
      </c>
      <c r="E41" s="3">
        <v>0.4</v>
      </c>
      <c r="F41" s="3">
        <f>F40</f>
        <v>1215</v>
      </c>
      <c r="G41" s="3">
        <v>3</v>
      </c>
      <c r="K41" t="str">
        <f t="shared" si="7"/>
        <v>蓝</v>
      </c>
      <c r="L41">
        <f t="shared" si="18"/>
        <v>2</v>
      </c>
      <c r="M41">
        <f t="shared" si="19"/>
        <v>5</v>
      </c>
      <c r="O41">
        <f t="shared" si="20"/>
        <v>450</v>
      </c>
      <c r="Q41" s="4">
        <f t="shared" si="21"/>
        <v>180</v>
      </c>
    </row>
    <row r="42" spans="2:23" x14ac:dyDescent="0.2">
      <c r="B42" s="3" t="s">
        <v>19</v>
      </c>
      <c r="C42" s="3">
        <v>52</v>
      </c>
      <c r="D42" s="6">
        <f t="shared" si="13"/>
        <v>14580</v>
      </c>
      <c r="E42" s="3">
        <v>0.4</v>
      </c>
      <c r="F42" s="3">
        <f>F41*3</f>
        <v>3645</v>
      </c>
      <c r="G42" s="3">
        <v>3</v>
      </c>
      <c r="K42" t="str">
        <f t="shared" si="7"/>
        <v>紫</v>
      </c>
      <c r="L42">
        <f t="shared" si="18"/>
        <v>3</v>
      </c>
      <c r="M42">
        <f t="shared" si="19"/>
        <v>5</v>
      </c>
      <c r="O42">
        <f t="shared" si="20"/>
        <v>750</v>
      </c>
      <c r="Q42" s="4">
        <f t="shared" si="21"/>
        <v>300</v>
      </c>
    </row>
    <row r="43" spans="2:23" x14ac:dyDescent="0.2">
      <c r="B43" s="3" t="s">
        <v>19</v>
      </c>
      <c r="C43" s="3">
        <v>53</v>
      </c>
      <c r="D43" s="6">
        <f t="shared" si="13"/>
        <v>43740</v>
      </c>
      <c r="E43" s="3">
        <v>0.4</v>
      </c>
      <c r="F43" s="3">
        <f>F42*3</f>
        <v>10935</v>
      </c>
      <c r="G43" s="3">
        <v>3</v>
      </c>
      <c r="K43" t="str">
        <f t="shared" si="7"/>
        <v>橙</v>
      </c>
      <c r="L43">
        <f t="shared" si="18"/>
        <v>4</v>
      </c>
      <c r="M43">
        <f t="shared" si="19"/>
        <v>5</v>
      </c>
      <c r="O43">
        <f t="shared" si="20"/>
        <v>1050</v>
      </c>
      <c r="Q43" s="4">
        <f t="shared" si="21"/>
        <v>420</v>
      </c>
    </row>
    <row r="44" spans="2:23" x14ac:dyDescent="0.2">
      <c r="B44" s="7"/>
      <c r="C44" s="7"/>
      <c r="D44" s="6">
        <f t="shared" si="13"/>
        <v>0</v>
      </c>
      <c r="E44" s="7"/>
      <c r="F44" s="7"/>
      <c r="G44" s="7"/>
      <c r="K44" t="str">
        <f t="shared" si="7"/>
        <v>红</v>
      </c>
      <c r="L44">
        <f t="shared" si="18"/>
        <v>5</v>
      </c>
      <c r="M44">
        <f t="shared" si="19"/>
        <v>5</v>
      </c>
      <c r="O44">
        <f t="shared" si="20"/>
        <v>1400</v>
      </c>
      <c r="Q44" s="4">
        <f t="shared" si="21"/>
        <v>560</v>
      </c>
    </row>
    <row r="45" spans="2:23" x14ac:dyDescent="0.2">
      <c r="B45" s="7" t="s">
        <v>20</v>
      </c>
      <c r="C45" s="7">
        <v>63</v>
      </c>
      <c r="D45" s="6">
        <f t="shared" si="13"/>
        <v>82012</v>
      </c>
      <c r="E45" s="7">
        <v>0.25</v>
      </c>
      <c r="F45" s="7">
        <f>F43*G45</f>
        <v>32805</v>
      </c>
      <c r="G45" s="7">
        <v>3</v>
      </c>
      <c r="K45" t="str">
        <f t="shared" si="7"/>
        <v>粉</v>
      </c>
      <c r="L45">
        <f t="shared" si="18"/>
        <v>6</v>
      </c>
      <c r="M45">
        <f t="shared" si="19"/>
        <v>5</v>
      </c>
      <c r="O45">
        <f t="shared" si="20"/>
        <v>1750</v>
      </c>
      <c r="Q45" s="4">
        <f t="shared" si="21"/>
        <v>700</v>
      </c>
    </row>
    <row r="46" spans="2:23" x14ac:dyDescent="0.2">
      <c r="B46" s="10" t="s">
        <v>94</v>
      </c>
      <c r="D46" s="6">
        <f t="shared" ref="D46" si="22">E46*F46*10</f>
        <v>450</v>
      </c>
      <c r="E46" s="9">
        <v>1</v>
      </c>
      <c r="F46">
        <v>45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2019-03-08T08:10:22Z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