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c Dong\Dropbox\Work\Gooder\PhD\Website\web1\static\files\"/>
    </mc:Choice>
  </mc:AlternateContent>
  <xr:revisionPtr revIDLastSave="0" documentId="13_ncr:1_{D0B13E62-1DE1-4994-AD34-B98003E4D01A}" xr6:coauthVersionLast="45" xr6:coauthVersionMax="45" xr10:uidLastSave="{00000000-0000-0000-0000-000000000000}"/>
  <bookViews>
    <workbookView xWindow="-120" yWindow="-120" windowWidth="29040" windowHeight="15840" activeTab="2" xr2:uid="{00000000-000D-0000-FFFF-FFFF00000000}"/>
  </bookViews>
  <sheets>
    <sheet name="NPV and IRR" sheetId="1" r:id="rId1"/>
    <sheet name="Ass1Q5" sheetId="5" r:id="rId2"/>
    <sheet name="YTM" sheetId="2" r:id="rId3"/>
    <sheet name="DCF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7" i="2" l="1"/>
  <c r="B12" i="2"/>
  <c r="L10" i="2"/>
  <c r="D10" i="2"/>
  <c r="E10" i="2"/>
  <c r="F10" i="2"/>
  <c r="G10" i="2"/>
  <c r="H10" i="2"/>
  <c r="I10" i="2"/>
  <c r="J10" i="2"/>
  <c r="K10" i="2"/>
  <c r="C10" i="2"/>
  <c r="B10" i="2"/>
  <c r="D2" i="3" l="1"/>
  <c r="E2" i="3" s="1"/>
  <c r="F2" i="3" s="1"/>
  <c r="G2" i="3" s="1"/>
  <c r="H2" i="3" s="1"/>
  <c r="H6" i="3" s="1"/>
  <c r="C2" i="3"/>
  <c r="C6" i="3" s="1"/>
  <c r="B11" i="2"/>
  <c r="F3" i="2"/>
  <c r="B6" i="2" s="1"/>
  <c r="F2" i="2"/>
  <c r="E17" i="5"/>
  <c r="F17" i="5"/>
  <c r="F18" i="5" s="1"/>
  <c r="D17" i="5"/>
  <c r="D18" i="5" s="1"/>
  <c r="E13" i="5"/>
  <c r="E15" i="5" s="1"/>
  <c r="E12" i="5"/>
  <c r="F12" i="5"/>
  <c r="F13" i="5" s="1"/>
  <c r="F15" i="5" s="1"/>
  <c r="F20" i="5" s="1"/>
  <c r="E8" i="5"/>
  <c r="F8" i="5"/>
  <c r="D8" i="5"/>
  <c r="D12" i="5" s="1"/>
  <c r="D13" i="5" s="1"/>
  <c r="D15" i="5" s="1"/>
  <c r="D20" i="5" l="1"/>
  <c r="C4" i="3"/>
  <c r="C5" i="3" s="1"/>
  <c r="C8" i="3" s="1"/>
  <c r="E18" i="5"/>
  <c r="E20" i="5" s="1"/>
  <c r="C7" i="3"/>
  <c r="F6" i="3"/>
  <c r="E6" i="3"/>
  <c r="H4" i="3"/>
  <c r="H5" i="3" s="1"/>
  <c r="G4" i="3"/>
  <c r="G5" i="3" s="1"/>
  <c r="F4" i="3"/>
  <c r="F5" i="3" s="1"/>
  <c r="F8" i="3" s="1"/>
  <c r="H7" i="3"/>
  <c r="E4" i="3"/>
  <c r="E5" i="3" s="1"/>
  <c r="G7" i="3"/>
  <c r="D7" i="3"/>
  <c r="D6" i="3"/>
  <c r="D4" i="3"/>
  <c r="D5" i="3" s="1"/>
  <c r="F7" i="3"/>
  <c r="G6" i="3"/>
  <c r="E7" i="3"/>
  <c r="E2" i="1"/>
  <c r="F2" i="1"/>
  <c r="G2" i="1" s="1"/>
  <c r="H2" i="1" s="1"/>
  <c r="I2" i="1" s="1"/>
  <c r="J2" i="1" s="1"/>
  <c r="K2" i="1" s="1"/>
  <c r="L2" i="1" s="1"/>
  <c r="M2" i="1" s="1"/>
  <c r="N2" i="1" s="1"/>
  <c r="O2" i="1" s="1"/>
  <c r="P2" i="1" s="1"/>
  <c r="Q2" i="1" s="1"/>
  <c r="R2" i="1" s="1"/>
  <c r="S2" i="1" s="1"/>
  <c r="T2" i="1" s="1"/>
  <c r="U2" i="1" s="1"/>
  <c r="V2" i="1" s="1"/>
  <c r="D2" i="1"/>
  <c r="B6" i="1" s="1"/>
  <c r="B5" i="1" l="1"/>
  <c r="G8" i="3"/>
  <c r="D8" i="3"/>
  <c r="E8" i="3"/>
  <c r="D22" i="5"/>
  <c r="H8" i="3"/>
  <c r="B10" i="3" l="1"/>
  <c r="B12" i="3"/>
  <c r="B16" i="3" s="1"/>
</calcChain>
</file>

<file path=xl/sharedStrings.xml><?xml version="1.0" encoding="utf-8"?>
<sst xmlns="http://schemas.openxmlformats.org/spreadsheetml/2006/main" count="47" uniqueCount="42">
  <si>
    <t>Year</t>
  </si>
  <si>
    <t>CF</t>
  </si>
  <si>
    <t>NPV</t>
  </si>
  <si>
    <t>r</t>
  </si>
  <si>
    <t>IRR</t>
  </si>
  <si>
    <t>Tax rate</t>
  </si>
  <si>
    <t>Sales</t>
  </si>
  <si>
    <t>Manufacturing Costs</t>
  </si>
  <si>
    <t>Marketing Costs</t>
  </si>
  <si>
    <t>Inventory</t>
  </si>
  <si>
    <t>Account Receivables</t>
  </si>
  <si>
    <t>CAPEX</t>
  </si>
  <si>
    <t>EBIT</t>
  </si>
  <si>
    <t>EBIT x (1-Tc)</t>
  </si>
  <si>
    <t>NWC</t>
  </si>
  <si>
    <t>Change in NWC</t>
  </si>
  <si>
    <t>FCF</t>
  </si>
  <si>
    <t>OCF</t>
  </si>
  <si>
    <t>Depreciation</t>
  </si>
  <si>
    <t>Face value</t>
  </si>
  <si>
    <t>Coupon rate</t>
  </si>
  <si>
    <t>Number of coupon payments per year</t>
  </si>
  <si>
    <t>Maturity (years)</t>
  </si>
  <si>
    <t>CPN</t>
  </si>
  <si>
    <t>n</t>
  </si>
  <si>
    <t>effective YTM per period</t>
  </si>
  <si>
    <t>YTM (APR)</t>
  </si>
  <si>
    <t>Effective YTM per period</t>
  </si>
  <si>
    <t>YTM(APR)</t>
  </si>
  <si>
    <t>Price of bond</t>
  </si>
  <si>
    <t>(in $ million)</t>
  </si>
  <si>
    <t>growth rate</t>
  </si>
  <si>
    <t>EBIT (9% sales)</t>
  </si>
  <si>
    <t>Tax</t>
  </si>
  <si>
    <t>change in NWC</t>
  </si>
  <si>
    <t>CAPEX - Dep</t>
  </si>
  <si>
    <t>Terminal Value (at 2011)</t>
  </si>
  <si>
    <t>Enterprise Value</t>
  </si>
  <si>
    <t>Cash</t>
  </si>
  <si>
    <t>Debt</t>
  </si>
  <si>
    <t>Shares Outstanding</t>
  </si>
  <si>
    <t>Share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</si>
</sst>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;[Red]\-&quot;$&quot;#,##0"/>
    <numFmt numFmtId="8" formatCode="&quot;$&quot;#,##0.00;[Red]\-&quot;$&quot;#,##0.00"/>
    <numFmt numFmtId="44" formatCode="_-&quot;$&quot;* #,##0.00_-;\-&quot;$&quot;* #,##0.00_-;_-&quot;$&quot;* &quot;-&quot;??_-;_-@_-"/>
    <numFmt numFmtId="164" formatCode="&quot;$&quot;* #,##0_-;[Red]&quot;$&quot;* \(#,##0\)_-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64" fontId="0" fillId="0" borderId="0" xfId="0" applyNumberFormat="1"/>
    <xf numFmtId="9" fontId="0" fillId="0" borderId="0" xfId="0" applyNumberFormat="1"/>
    <xf numFmtId="0" fontId="0" fillId="0" borderId="0" xfId="0" applyAlignment="1">
      <alignment horizontal="center"/>
    </xf>
    <xf numFmtId="10" fontId="0" fillId="0" borderId="0" xfId="0" applyNumberFormat="1"/>
    <xf numFmtId="44" fontId="0" fillId="0" borderId="0" xfId="0" applyNumberFormat="1"/>
    <xf numFmtId="6" fontId="0" fillId="0" borderId="0" xfId="0" applyNumberFormat="1"/>
    <xf numFmtId="6" fontId="1" fillId="0" borderId="0" xfId="0" applyNumberFormat="1" applyFont="1"/>
    <xf numFmtId="8" fontId="0" fillId="0" borderId="0" xfId="0" applyNumberFormat="1"/>
    <xf numFmtId="0" fontId="1" fillId="0" borderId="0" xfId="0" applyFont="1"/>
    <xf numFmtId="0" fontId="0" fillId="0" borderId="0" xfId="0" applyFont="1"/>
    <xf numFmtId="44" fontId="1" fillId="0" borderId="0" xfId="0" applyNumberFormat="1" applyFont="1"/>
    <xf numFmtId="8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314325</xdr:colOff>
      <xdr:row>8</xdr:row>
      <xdr:rowOff>0</xdr:rowOff>
    </xdr:from>
    <xdr:to>
      <xdr:col>10</xdr:col>
      <xdr:colOff>438150</xdr:colOff>
      <xdr:row>19</xdr:row>
      <xdr:rowOff>133350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4BB5BBD-7D0B-48D3-8BC1-63A72CC16DEB}"/>
            </a:ext>
          </a:extLst>
        </xdr:cNvPr>
        <xdr:cNvSpPr txBox="1"/>
      </xdr:nvSpPr>
      <xdr:spPr>
        <a:xfrm>
          <a:off x="314325" y="1524000"/>
          <a:ext cx="6429375" cy="22288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100"/>
            <a:t>Note:</a:t>
          </a:r>
        </a:p>
        <a:p>
          <a:r>
            <a:rPr lang="en-CA" sz="1100"/>
            <a:t>For NPV</a:t>
          </a:r>
          <a:r>
            <a:rPr lang="en-CA" sz="1100" baseline="0"/>
            <a:t> formula, the first item is the interest rate, then start from the second item, you input </a:t>
          </a:r>
          <a:r>
            <a:rPr lang="en-CA" sz="1100" b="1" baseline="0"/>
            <a:t>Year 1</a:t>
          </a:r>
          <a:r>
            <a:rPr lang="en-CA" sz="1100" b="0" baseline="0"/>
            <a:t> cash flow, and so on. Remember </a:t>
          </a:r>
          <a:r>
            <a:rPr lang="en-CA" sz="1100" b="1" baseline="0"/>
            <a:t>DO NOT </a:t>
          </a:r>
          <a:r>
            <a:rPr lang="en-CA" sz="1100" b="0" baseline="0"/>
            <a:t>input the Year 0 cash flow into the NPV formula! Add the Year 0 cash flow (if there is one) outside the NPV formula.</a:t>
          </a:r>
        </a:p>
        <a:p>
          <a:endParaRPr lang="en-CA" sz="1100" b="0" baseline="0"/>
        </a:p>
        <a:p>
          <a:r>
            <a:rPr lang="en-CA" sz="1100" b="0" baseline="0"/>
            <a:t>The IRR formula can include year 0 cash flow.</a:t>
          </a:r>
        </a:p>
        <a:p>
          <a:endParaRPr lang="en-CA" sz="1100" b="0" baseline="0"/>
        </a:p>
        <a:p>
          <a:r>
            <a:rPr lang="en-CA" sz="1100" b="0" baseline="0"/>
            <a:t>For IRR formula, it is unable to show multiple solutions if the cash flow has more than 1 IRR solution. What you could do is input multiple guess rate, and see whether the function would output multiple values. Follow the steps in </a:t>
          </a:r>
          <a:r>
            <a:rPr lang="en-CA">
              <a:hlinkClick xmlns:r="http://schemas.openxmlformats.org/officeDocument/2006/relationships" r:id=""/>
            </a:rPr>
            <a:t>https://www.got-it.ai/solutions/excel-chat/excel-tutorial/irr/learn-how-to-solve-issues-with-a-multiple-irr-in-excel</a:t>
          </a:r>
          <a:r>
            <a:rPr lang="en-CA"/>
            <a:t> to counter this problem.</a:t>
          </a:r>
        </a:p>
        <a:p>
          <a:endParaRPr lang="en-CA" sz="1100" b="0" baseline="0"/>
        </a:p>
        <a:p>
          <a:endParaRPr lang="en-CA" sz="1100" b="0" baseline="0"/>
        </a:p>
        <a:p>
          <a:endParaRPr lang="en-CA" sz="1100" b="0" baseline="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5"/>
  <sheetViews>
    <sheetView workbookViewId="0">
      <selection activeCell="C35" sqref="C35"/>
    </sheetView>
  </sheetViews>
  <sheetFormatPr defaultRowHeight="15" x14ac:dyDescent="0.25"/>
  <cols>
    <col min="1" max="1" width="9.140625" style="3"/>
    <col min="2" max="2" width="12.28515625" bestFit="1" customWidth="1"/>
  </cols>
  <sheetData>
    <row r="1" spans="1:22" x14ac:dyDescent="0.25">
      <c r="A1" s="3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</row>
    <row r="2" spans="1:22" x14ac:dyDescent="0.25">
      <c r="A2" s="3" t="s">
        <v>1</v>
      </c>
      <c r="B2" s="1">
        <v>-1000000</v>
      </c>
      <c r="C2" s="1">
        <v>50000</v>
      </c>
      <c r="D2" s="1">
        <f>C2*1.05</f>
        <v>52500</v>
      </c>
      <c r="E2" s="1">
        <f t="shared" ref="E2:V2" si="0">D2*1.05</f>
        <v>55125</v>
      </c>
      <c r="F2" s="1">
        <f t="shared" si="0"/>
        <v>57881.25</v>
      </c>
      <c r="G2" s="1">
        <f t="shared" si="0"/>
        <v>60775.3125</v>
      </c>
      <c r="H2" s="1">
        <f t="shared" si="0"/>
        <v>63814.078125</v>
      </c>
      <c r="I2" s="1">
        <f t="shared" si="0"/>
        <v>67004.782031249997</v>
      </c>
      <c r="J2" s="1">
        <f t="shared" si="0"/>
        <v>70355.021132812501</v>
      </c>
      <c r="K2" s="1">
        <f t="shared" si="0"/>
        <v>73872.772189453128</v>
      </c>
      <c r="L2" s="1">
        <f t="shared" si="0"/>
        <v>77566.41079892579</v>
      </c>
      <c r="M2" s="1">
        <f t="shared" si="0"/>
        <v>81444.73133887208</v>
      </c>
      <c r="N2" s="1">
        <f t="shared" si="0"/>
        <v>85516.967905815691</v>
      </c>
      <c r="O2" s="1">
        <f t="shared" si="0"/>
        <v>89792.816301106475</v>
      </c>
      <c r="P2" s="1">
        <f t="shared" si="0"/>
        <v>94282.457116161808</v>
      </c>
      <c r="Q2" s="1">
        <f t="shared" si="0"/>
        <v>98996.579971969899</v>
      </c>
      <c r="R2" s="1">
        <f t="shared" si="0"/>
        <v>103946.4089705684</v>
      </c>
      <c r="S2" s="1">
        <f t="shared" si="0"/>
        <v>109143.72941909682</v>
      </c>
      <c r="T2" s="1">
        <f t="shared" si="0"/>
        <v>114600.91589005166</v>
      </c>
      <c r="U2" s="1">
        <f t="shared" si="0"/>
        <v>120330.96168455425</v>
      </c>
      <c r="V2" s="1">
        <f t="shared" si="0"/>
        <v>126347.50976878197</v>
      </c>
    </row>
    <row r="4" spans="1:22" x14ac:dyDescent="0.25">
      <c r="A4" s="3" t="s">
        <v>3</v>
      </c>
      <c r="B4" s="2">
        <v>0.1</v>
      </c>
    </row>
    <row r="5" spans="1:22" x14ac:dyDescent="0.25">
      <c r="A5" s="3" t="s">
        <v>2</v>
      </c>
      <c r="B5" s="1">
        <f>NPV(B4,C2:V2)+B2</f>
        <v>-394395.79712080187</v>
      </c>
    </row>
    <row r="6" spans="1:22" x14ac:dyDescent="0.25">
      <c r="A6" s="3" t="s">
        <v>4</v>
      </c>
      <c r="B6" s="4">
        <f>IRR(B2:V2)</f>
        <v>4.5167513239157353E-2</v>
      </c>
    </row>
    <row r="15" spans="1:22" x14ac:dyDescent="0.25">
      <c r="P15" s="2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2"/>
  <sheetViews>
    <sheetView workbookViewId="0">
      <selection activeCell="C4" sqref="C4"/>
    </sheetView>
  </sheetViews>
  <sheetFormatPr defaultRowHeight="15" x14ac:dyDescent="0.25"/>
  <cols>
    <col min="3" max="3" width="18" bestFit="1" customWidth="1"/>
  </cols>
  <sheetData>
    <row r="1" spans="1:6" x14ac:dyDescent="0.25">
      <c r="A1" t="s">
        <v>5</v>
      </c>
      <c r="B1" s="2">
        <v>0.4</v>
      </c>
    </row>
    <row r="2" spans="1:6" x14ac:dyDescent="0.25">
      <c r="A2" t="s">
        <v>3</v>
      </c>
      <c r="B2" s="2">
        <v>7.0000000000000007E-2</v>
      </c>
    </row>
    <row r="3" spans="1:6" x14ac:dyDescent="0.25">
      <c r="A3" t="s">
        <v>11</v>
      </c>
      <c r="B3">
        <v>6000</v>
      </c>
    </row>
    <row r="4" spans="1:6" x14ac:dyDescent="0.25">
      <c r="D4">
        <v>2021</v>
      </c>
      <c r="E4">
        <v>2022</v>
      </c>
      <c r="F4">
        <v>2023</v>
      </c>
    </row>
    <row r="5" spans="1:6" x14ac:dyDescent="0.25">
      <c r="C5" t="s">
        <v>6</v>
      </c>
      <c r="D5" s="6">
        <v>10000</v>
      </c>
      <c r="E5" s="6">
        <v>12000</v>
      </c>
      <c r="F5" s="6">
        <v>14000</v>
      </c>
    </row>
    <row r="6" spans="1:6" x14ac:dyDescent="0.25">
      <c r="C6" t="s">
        <v>7</v>
      </c>
      <c r="D6" s="6">
        <v>3000</v>
      </c>
      <c r="E6" s="6">
        <v>4000</v>
      </c>
      <c r="F6" s="6">
        <v>5000</v>
      </c>
    </row>
    <row r="7" spans="1:6" x14ac:dyDescent="0.25">
      <c r="C7" t="s">
        <v>8</v>
      </c>
      <c r="D7" s="6">
        <v>2000</v>
      </c>
      <c r="E7" s="6">
        <v>0</v>
      </c>
      <c r="F7" s="6">
        <v>0</v>
      </c>
    </row>
    <row r="8" spans="1:6" x14ac:dyDescent="0.25">
      <c r="C8" s="9" t="s">
        <v>18</v>
      </c>
      <c r="D8" s="7">
        <f>$B$3/3</f>
        <v>2000</v>
      </c>
      <c r="E8" s="7">
        <f t="shared" ref="E8:F8" si="0">$B$3/3</f>
        <v>2000</v>
      </c>
      <c r="F8" s="7">
        <f t="shared" si="0"/>
        <v>2000</v>
      </c>
    </row>
    <row r="9" spans="1:6" x14ac:dyDescent="0.25">
      <c r="C9" t="s">
        <v>9</v>
      </c>
      <c r="D9" s="6">
        <v>1200</v>
      </c>
      <c r="E9" s="6">
        <v>1400</v>
      </c>
      <c r="F9" s="6">
        <v>0</v>
      </c>
    </row>
    <row r="10" spans="1:6" x14ac:dyDescent="0.25">
      <c r="C10" t="s">
        <v>10</v>
      </c>
      <c r="D10" s="6">
        <v>1000</v>
      </c>
      <c r="E10" s="6">
        <v>1200</v>
      </c>
      <c r="F10" s="6">
        <v>0</v>
      </c>
    </row>
    <row r="12" spans="1:6" x14ac:dyDescent="0.25">
      <c r="C12" t="s">
        <v>12</v>
      </c>
      <c r="D12" s="6">
        <f>D5-D6-D7-D8</f>
        <v>3000</v>
      </c>
      <c r="E12" s="6">
        <f t="shared" ref="E12:F12" si="1">E5-E6-E7-E8</f>
        <v>6000</v>
      </c>
      <c r="F12" s="6">
        <f t="shared" si="1"/>
        <v>7000</v>
      </c>
    </row>
    <row r="13" spans="1:6" x14ac:dyDescent="0.25">
      <c r="C13" s="9" t="s">
        <v>13</v>
      </c>
      <c r="D13" s="9">
        <f>D12*(1-$B$1)</f>
        <v>1800</v>
      </c>
      <c r="E13" s="9">
        <f t="shared" ref="E13:F13" si="2">E12*(1-$B$1)</f>
        <v>3600</v>
      </c>
      <c r="F13" s="9">
        <f t="shared" si="2"/>
        <v>4200</v>
      </c>
    </row>
    <row r="15" spans="1:6" x14ac:dyDescent="0.25">
      <c r="C15" s="9" t="s">
        <v>17</v>
      </c>
      <c r="D15" s="7">
        <f xml:space="preserve"> D13+D8</f>
        <v>3800</v>
      </c>
      <c r="E15" s="7">
        <f t="shared" ref="E15:F15" si="3" xml:space="preserve"> E13+E8</f>
        <v>5600</v>
      </c>
      <c r="F15" s="7">
        <f t="shared" si="3"/>
        <v>6200</v>
      </c>
    </row>
    <row r="17" spans="3:6" x14ac:dyDescent="0.25">
      <c r="C17" s="10" t="s">
        <v>14</v>
      </c>
      <c r="D17" s="6">
        <f>D9+D10</f>
        <v>2200</v>
      </c>
      <c r="E17" s="6">
        <f t="shared" ref="E17:F17" si="4">E9+E10</f>
        <v>2600</v>
      </c>
      <c r="F17" s="6">
        <f t="shared" si="4"/>
        <v>0</v>
      </c>
    </row>
    <row r="18" spans="3:6" x14ac:dyDescent="0.25">
      <c r="C18" s="9" t="s">
        <v>15</v>
      </c>
      <c r="D18" s="7">
        <f>D17</f>
        <v>2200</v>
      </c>
      <c r="E18" s="7">
        <f>E17-D17</f>
        <v>400</v>
      </c>
      <c r="F18" s="7">
        <f>F17-E17</f>
        <v>-2600</v>
      </c>
    </row>
    <row r="20" spans="3:6" x14ac:dyDescent="0.25">
      <c r="C20" t="s">
        <v>16</v>
      </c>
      <c r="D20" s="6">
        <f>D15-D18</f>
        <v>1600</v>
      </c>
      <c r="E20" s="6">
        <f t="shared" ref="E20:F20" si="5">E15-E18</f>
        <v>5200</v>
      </c>
      <c r="F20" s="6">
        <f t="shared" si="5"/>
        <v>8800</v>
      </c>
    </row>
    <row r="22" spans="3:6" x14ac:dyDescent="0.25">
      <c r="C22" t="s">
        <v>2</v>
      </c>
      <c r="D22" s="8">
        <f>NPV(B2,D20:F20)-B3</f>
        <v>7220.6298064639341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32"/>
  <sheetViews>
    <sheetView tabSelected="1" zoomScale="200" zoomScaleNormal="200" workbookViewId="0">
      <selection activeCell="B8" sqref="B8"/>
    </sheetView>
  </sheetViews>
  <sheetFormatPr defaultRowHeight="15" x14ac:dyDescent="0.25"/>
  <cols>
    <col min="1" max="1" width="32.28515625" customWidth="1"/>
    <col min="8" max="8" width="12.7109375" bestFit="1" customWidth="1"/>
    <col min="9" max="9" width="11.42578125" bestFit="1" customWidth="1"/>
  </cols>
  <sheetData>
    <row r="1" spans="1:12" x14ac:dyDescent="0.25">
      <c r="A1" t="s">
        <v>19</v>
      </c>
      <c r="B1">
        <v>1000</v>
      </c>
    </row>
    <row r="2" spans="1:12" x14ac:dyDescent="0.25">
      <c r="A2" t="s">
        <v>20</v>
      </c>
      <c r="B2" s="2">
        <v>0.05</v>
      </c>
      <c r="E2" t="s">
        <v>23</v>
      </c>
      <c r="F2">
        <f>B1*B2/B3</f>
        <v>25</v>
      </c>
      <c r="H2" s="2"/>
      <c r="I2" s="5"/>
    </row>
    <row r="3" spans="1:12" x14ac:dyDescent="0.25">
      <c r="A3" t="s">
        <v>21</v>
      </c>
      <c r="B3">
        <v>2</v>
      </c>
      <c r="E3" t="s">
        <v>24</v>
      </c>
      <c r="F3">
        <f>B4*B3</f>
        <v>10</v>
      </c>
      <c r="H3" s="2"/>
      <c r="I3" s="5"/>
    </row>
    <row r="4" spans="1:12" x14ac:dyDescent="0.25">
      <c r="A4" t="s">
        <v>22</v>
      </c>
      <c r="B4">
        <v>5</v>
      </c>
      <c r="H4" s="2"/>
      <c r="I4" s="5"/>
    </row>
    <row r="5" spans="1:12" x14ac:dyDescent="0.25">
      <c r="A5" t="s">
        <v>29</v>
      </c>
      <c r="B5">
        <v>900</v>
      </c>
      <c r="H5" s="2"/>
      <c r="I5" s="5"/>
    </row>
    <row r="6" spans="1:12" x14ac:dyDescent="0.25">
      <c r="A6" t="s">
        <v>25</v>
      </c>
      <c r="B6" s="4">
        <f>RATE(F3,F2,-B5,B1)</f>
        <v>3.7155107773155442E-2</v>
      </c>
      <c r="H6" s="2"/>
      <c r="I6" s="5"/>
    </row>
    <row r="7" spans="1:12" x14ac:dyDescent="0.25">
      <c r="A7" t="s">
        <v>26</v>
      </c>
      <c r="B7" s="4">
        <f>B6*B3</f>
        <v>7.4310215546310884E-2</v>
      </c>
      <c r="H7" s="2"/>
      <c r="I7" s="5"/>
    </row>
    <row r="8" spans="1:12" x14ac:dyDescent="0.25">
      <c r="C8" s="2"/>
      <c r="H8" s="2"/>
      <c r="I8" s="5"/>
    </row>
    <row r="9" spans="1:12" x14ac:dyDescent="0.25">
      <c r="B9">
        <v>0</v>
      </c>
      <c r="C9">
        <v>1</v>
      </c>
      <c r="D9">
        <v>2</v>
      </c>
      <c r="E9">
        <v>3</v>
      </c>
      <c r="F9">
        <v>4</v>
      </c>
      <c r="G9">
        <v>5</v>
      </c>
      <c r="H9">
        <v>6</v>
      </c>
      <c r="I9">
        <v>7</v>
      </c>
      <c r="J9">
        <v>8</v>
      </c>
      <c r="K9">
        <v>9</v>
      </c>
      <c r="L9">
        <v>10</v>
      </c>
    </row>
    <row r="10" spans="1:12" x14ac:dyDescent="0.25">
      <c r="B10">
        <f>-B5</f>
        <v>-900</v>
      </c>
      <c r="C10">
        <f>$F$2</f>
        <v>25</v>
      </c>
      <c r="D10">
        <f t="shared" ref="D10:K10" si="0">$F$2</f>
        <v>25</v>
      </c>
      <c r="E10">
        <f t="shared" si="0"/>
        <v>25</v>
      </c>
      <c r="F10">
        <f t="shared" si="0"/>
        <v>25</v>
      </c>
      <c r="G10">
        <f t="shared" si="0"/>
        <v>25</v>
      </c>
      <c r="H10">
        <f t="shared" si="0"/>
        <v>25</v>
      </c>
      <c r="I10">
        <f t="shared" si="0"/>
        <v>25</v>
      </c>
      <c r="J10">
        <f t="shared" si="0"/>
        <v>25</v>
      </c>
      <c r="K10">
        <f t="shared" si="0"/>
        <v>25</v>
      </c>
      <c r="L10">
        <f>B1+F2</f>
        <v>1025</v>
      </c>
    </row>
    <row r="11" spans="1:12" x14ac:dyDescent="0.25">
      <c r="A11" t="s">
        <v>27</v>
      </c>
      <c r="B11" s="4">
        <f>IRR(B10:L10)</f>
        <v>3.7155107773378937E-2</v>
      </c>
      <c r="F11" s="4"/>
      <c r="H11" s="2"/>
      <c r="I11" s="5"/>
    </row>
    <row r="12" spans="1:12" x14ac:dyDescent="0.25">
      <c r="A12" t="s">
        <v>28</v>
      </c>
      <c r="B12" s="4">
        <f>B11*B3</f>
        <v>7.4310215546757874E-2</v>
      </c>
      <c r="H12" s="2"/>
      <c r="I12" s="5"/>
    </row>
    <row r="13" spans="1:12" x14ac:dyDescent="0.25">
      <c r="H13" s="2"/>
      <c r="I13" s="5"/>
    </row>
    <row r="14" spans="1:12" x14ac:dyDescent="0.25">
      <c r="H14" s="2"/>
      <c r="I14" s="5"/>
    </row>
    <row r="15" spans="1:12" x14ac:dyDescent="0.25">
      <c r="H15" s="2"/>
      <c r="I15" s="5"/>
    </row>
    <row r="16" spans="1:12" x14ac:dyDescent="0.25">
      <c r="H16" s="2"/>
      <c r="I16" s="5"/>
    </row>
    <row r="17" spans="8:9" x14ac:dyDescent="0.25">
      <c r="H17" s="2"/>
      <c r="I17" s="5"/>
    </row>
    <row r="18" spans="8:9" x14ac:dyDescent="0.25">
      <c r="H18" s="2"/>
      <c r="I18" s="5"/>
    </row>
    <row r="19" spans="8:9" x14ac:dyDescent="0.25">
      <c r="H19" s="2"/>
      <c r="I19" s="5"/>
    </row>
    <row r="20" spans="8:9" x14ac:dyDescent="0.25">
      <c r="H20" s="2"/>
      <c r="I20" s="5"/>
    </row>
    <row r="21" spans="8:9" x14ac:dyDescent="0.25">
      <c r="H21" s="2"/>
      <c r="I21" s="5"/>
    </row>
    <row r="22" spans="8:9" x14ac:dyDescent="0.25">
      <c r="H22" s="2"/>
      <c r="I22" s="5"/>
    </row>
    <row r="23" spans="8:9" x14ac:dyDescent="0.25">
      <c r="H23" s="2"/>
    </row>
    <row r="24" spans="8:9" x14ac:dyDescent="0.25">
      <c r="H24" s="2"/>
    </row>
    <row r="25" spans="8:9" x14ac:dyDescent="0.25">
      <c r="H25" s="2"/>
    </row>
    <row r="26" spans="8:9" x14ac:dyDescent="0.25">
      <c r="H26" s="2"/>
    </row>
    <row r="27" spans="8:9" x14ac:dyDescent="0.25">
      <c r="H27" s="2"/>
    </row>
    <row r="28" spans="8:9" x14ac:dyDescent="0.25">
      <c r="H28" s="2"/>
    </row>
    <row r="29" spans="8:9" x14ac:dyDescent="0.25">
      <c r="H29" s="2"/>
    </row>
    <row r="30" spans="8:9" x14ac:dyDescent="0.25">
      <c r="H30" s="2"/>
    </row>
    <row r="31" spans="8:9" x14ac:dyDescent="0.25">
      <c r="H31" s="2"/>
    </row>
    <row r="32" spans="8:9" x14ac:dyDescent="0.25">
      <c r="H32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6"/>
  <sheetViews>
    <sheetView zoomScale="200" zoomScaleNormal="200" workbookViewId="0">
      <selection activeCell="A10" sqref="A10"/>
    </sheetView>
  </sheetViews>
  <sheetFormatPr defaultRowHeight="15" x14ac:dyDescent="0.25"/>
  <cols>
    <col min="1" max="1" width="24.28515625" customWidth="1"/>
  </cols>
  <sheetData>
    <row r="1" spans="1:12" x14ac:dyDescent="0.25">
      <c r="A1" t="s">
        <v>30</v>
      </c>
      <c r="B1">
        <v>2005</v>
      </c>
      <c r="C1">
        <v>2006</v>
      </c>
      <c r="D1">
        <v>2007</v>
      </c>
      <c r="E1">
        <v>2008</v>
      </c>
      <c r="F1">
        <v>2009</v>
      </c>
      <c r="G1">
        <v>2010</v>
      </c>
      <c r="H1">
        <v>2011</v>
      </c>
      <c r="K1" t="s">
        <v>33</v>
      </c>
      <c r="L1" s="2">
        <v>0.37</v>
      </c>
    </row>
    <row r="2" spans="1:12" x14ac:dyDescent="0.25">
      <c r="A2" t="s">
        <v>6</v>
      </c>
      <c r="B2" s="5">
        <v>518</v>
      </c>
      <c r="C2" s="5">
        <f>B2*(1+C3)</f>
        <v>564.62</v>
      </c>
      <c r="D2" s="5">
        <f t="shared" ref="D2:H2" si="0">C2*(1+D3)</f>
        <v>609.78960000000006</v>
      </c>
      <c r="E2" s="5">
        <f t="shared" si="0"/>
        <v>652.47487200000012</v>
      </c>
      <c r="F2" s="5">
        <f t="shared" si="0"/>
        <v>691.62336432000018</v>
      </c>
      <c r="G2" s="5">
        <f t="shared" si="0"/>
        <v>726.20453253600022</v>
      </c>
      <c r="H2" s="5">
        <f t="shared" si="0"/>
        <v>755.2527138374403</v>
      </c>
    </row>
    <row r="3" spans="1:12" x14ac:dyDescent="0.25">
      <c r="A3" t="s">
        <v>31</v>
      </c>
      <c r="C3" s="2">
        <v>0.09</v>
      </c>
      <c r="D3" s="2">
        <v>0.08</v>
      </c>
      <c r="E3" s="2">
        <v>7.0000000000000007E-2</v>
      </c>
      <c r="F3" s="2">
        <v>0.06</v>
      </c>
      <c r="G3" s="2">
        <v>0.05</v>
      </c>
      <c r="H3" s="2">
        <v>0.04</v>
      </c>
    </row>
    <row r="4" spans="1:12" x14ac:dyDescent="0.25">
      <c r="A4" t="s">
        <v>32</v>
      </c>
      <c r="B4" s="5"/>
      <c r="C4" s="5">
        <f>C2*9%</f>
        <v>50.815799999999996</v>
      </c>
      <c r="D4" s="5">
        <f t="shared" ref="D4:H4" si="1">D2*9%</f>
        <v>54.881064000000002</v>
      </c>
      <c r="E4" s="5">
        <f t="shared" si="1"/>
        <v>58.722738480000011</v>
      </c>
      <c r="F4" s="5">
        <f t="shared" si="1"/>
        <v>62.246102788800016</v>
      </c>
      <c r="G4" s="5">
        <f t="shared" si="1"/>
        <v>65.358407928240013</v>
      </c>
      <c r="H4" s="5">
        <f t="shared" si="1"/>
        <v>67.972744245369626</v>
      </c>
    </row>
    <row r="5" spans="1:12" x14ac:dyDescent="0.25">
      <c r="A5" t="s">
        <v>13</v>
      </c>
      <c r="B5" s="5"/>
      <c r="C5" s="5">
        <f>C4*(1-$L$1)</f>
        <v>32.013953999999998</v>
      </c>
      <c r="D5" s="5">
        <f t="shared" ref="D5:H5" si="2">D4*(1-$L$1)</f>
        <v>34.575070320000002</v>
      </c>
      <c r="E5" s="5">
        <f t="shared" si="2"/>
        <v>36.995325242400007</v>
      </c>
      <c r="F5" s="5">
        <f t="shared" si="2"/>
        <v>39.21504475694401</v>
      </c>
      <c r="G5" s="5">
        <f t="shared" si="2"/>
        <v>41.175796994791206</v>
      </c>
      <c r="H5" s="5">
        <f t="shared" si="2"/>
        <v>42.822828874582868</v>
      </c>
    </row>
    <row r="6" spans="1:12" x14ac:dyDescent="0.25">
      <c r="A6" t="s">
        <v>34</v>
      </c>
      <c r="B6" s="5"/>
      <c r="C6" s="5">
        <f>(C2-B2)*0.1</f>
        <v>4.6620000000000008</v>
      </c>
      <c r="D6" s="5">
        <f t="shared" ref="D6:H6" si="3">(D2-C2)*0.1</f>
        <v>4.5169600000000063</v>
      </c>
      <c r="E6" s="5">
        <f t="shared" si="3"/>
        <v>4.2685272000000056</v>
      </c>
      <c r="F6" s="5">
        <f t="shared" si="3"/>
        <v>3.9148492320000061</v>
      </c>
      <c r="G6" s="5">
        <f t="shared" si="3"/>
        <v>3.458116821600004</v>
      </c>
      <c r="H6" s="5">
        <f t="shared" si="3"/>
        <v>2.9048181301440081</v>
      </c>
    </row>
    <row r="7" spans="1:12" x14ac:dyDescent="0.25">
      <c r="A7" t="s">
        <v>35</v>
      </c>
      <c r="B7" s="5"/>
      <c r="C7" s="5">
        <f>(C2-B2)*8%</f>
        <v>3.7296000000000005</v>
      </c>
      <c r="D7" s="5">
        <f t="shared" ref="D7:H7" si="4">(D2-C2)*8%</f>
        <v>3.6135680000000048</v>
      </c>
      <c r="E7" s="5">
        <f t="shared" si="4"/>
        <v>3.4148217600000046</v>
      </c>
      <c r="F7" s="5">
        <f t="shared" si="4"/>
        <v>3.1318793856000049</v>
      </c>
      <c r="G7" s="5">
        <f t="shared" si="4"/>
        <v>2.7664934572800028</v>
      </c>
      <c r="H7" s="5">
        <f t="shared" si="4"/>
        <v>2.3238545041152068</v>
      </c>
    </row>
    <row r="8" spans="1:12" x14ac:dyDescent="0.25">
      <c r="A8" s="9" t="s">
        <v>16</v>
      </c>
      <c r="B8" s="11"/>
      <c r="C8" s="11">
        <f>C5-C6-C7</f>
        <v>23.622353999999998</v>
      </c>
      <c r="D8" s="11">
        <f t="shared" ref="D8:H8" si="5">D5-D6-D7</f>
        <v>26.444542319999993</v>
      </c>
      <c r="E8" s="11">
        <f t="shared" si="5"/>
        <v>29.311976282399993</v>
      </c>
      <c r="F8" s="11">
        <f t="shared" si="5"/>
        <v>32.168316139344</v>
      </c>
      <c r="G8" s="11">
        <f t="shared" si="5"/>
        <v>34.951186715911206</v>
      </c>
      <c r="H8" s="11">
        <f t="shared" si="5"/>
        <v>37.594156240323656</v>
      </c>
    </row>
    <row r="10" spans="1:12" x14ac:dyDescent="0.25">
      <c r="A10" t="s">
        <v>36</v>
      </c>
      <c r="B10" s="9">
        <f>H8*(1+0.04)/(0.11 - 0.04)</f>
        <v>558.54174985623706</v>
      </c>
    </row>
    <row r="12" spans="1:12" x14ac:dyDescent="0.25">
      <c r="A12" t="s">
        <v>37</v>
      </c>
      <c r="B12" s="12">
        <f>NPV(11%, C8:G8,H8+B10)</f>
        <v>424.82774186924161</v>
      </c>
    </row>
    <row r="13" spans="1:12" x14ac:dyDescent="0.25">
      <c r="A13" t="s">
        <v>38</v>
      </c>
      <c r="B13">
        <v>100</v>
      </c>
    </row>
    <row r="14" spans="1:12" x14ac:dyDescent="0.25">
      <c r="A14" t="s">
        <v>39</v>
      </c>
      <c r="B14">
        <v>3</v>
      </c>
    </row>
    <row r="15" spans="1:12" x14ac:dyDescent="0.25">
      <c r="A15" t="s">
        <v>40</v>
      </c>
      <c r="B15">
        <v>21</v>
      </c>
    </row>
    <row r="16" spans="1:12" x14ac:dyDescent="0.25">
      <c r="A16" t="s">
        <v>41</v>
      </c>
      <c r="B16" s="9">
        <f>(B12+B13-B14)/B15</f>
        <v>24.848940089011506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NPV and IRR</vt:lpstr>
      <vt:lpstr>Ass1Q5</vt:lpstr>
      <vt:lpstr>YTM</vt:lpstr>
      <vt:lpstr>DCF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Dong</dc:creator>
  <cp:lastModifiedBy>Eric Dong</cp:lastModifiedBy>
  <dcterms:created xsi:type="dcterms:W3CDTF">2020-08-06T16:41:54Z</dcterms:created>
  <dcterms:modified xsi:type="dcterms:W3CDTF">2020-08-14T20:36:02Z</dcterms:modified>
</cp:coreProperties>
</file>