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 Dong\Dropbox\Work\Gooder\PhD\TA\MBAS 821\Shared files\Assignment\"/>
    </mc:Choice>
  </mc:AlternateContent>
  <xr:revisionPtr revIDLastSave="0" documentId="13_ncr:1_{D88C7A24-4AD7-4CCE-B191-344F9154D693}" xr6:coauthVersionLast="45" xr6:coauthVersionMax="45" xr10:uidLastSave="{00000000-0000-0000-0000-000000000000}"/>
  <bookViews>
    <workbookView xWindow="-120" yWindow="-120" windowWidth="29040" windowHeight="15840" activeTab="2" xr2:uid="{A2E4D570-3A1F-4E8E-9585-92E2FC5E6A62}"/>
  </bookViews>
  <sheets>
    <sheet name="Q1b" sheetId="2" r:id="rId1"/>
    <sheet name="Q2" sheetId="1" r:id="rId2"/>
    <sheet name="Q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" i="3" l="1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" i="3"/>
  <c r="G13" i="3"/>
  <c r="G14" i="3"/>
  <c r="G15" i="3"/>
  <c r="G16" i="3"/>
  <c r="G17" i="3"/>
  <c r="G18" i="3"/>
  <c r="G19" i="3"/>
  <c r="G20" i="3"/>
  <c r="G21" i="3"/>
  <c r="G22" i="3"/>
  <c r="G3" i="3"/>
  <c r="G4" i="3"/>
  <c r="G5" i="3"/>
  <c r="G6" i="3"/>
  <c r="G7" i="3"/>
  <c r="G8" i="3"/>
  <c r="G9" i="3"/>
  <c r="G10" i="3"/>
  <c r="G11" i="3"/>
  <c r="G12" i="3"/>
  <c r="G2" i="3"/>
  <c r="B11" i="3" a="1"/>
  <c r="B11" i="3" s="1"/>
  <c r="C9" i="3"/>
  <c r="C10" i="3" s="1" a="1"/>
  <c r="C10" i="3" s="1"/>
  <c r="B9" i="3"/>
  <c r="H16" i="3" s="1"/>
  <c r="B19" i="1"/>
  <c r="C5" i="1"/>
  <c r="H6" i="3" l="1"/>
  <c r="H19" i="3"/>
  <c r="H15" i="3"/>
  <c r="B10" i="3" a="1"/>
  <c r="B10" i="3" s="1"/>
  <c r="H9" i="3"/>
  <c r="H5" i="3"/>
  <c r="H10" i="3"/>
  <c r="H22" i="3"/>
  <c r="H18" i="3"/>
  <c r="H14" i="3"/>
  <c r="H2" i="3"/>
  <c r="H12" i="3"/>
  <c r="H8" i="3"/>
  <c r="H4" i="3"/>
  <c r="H3" i="3"/>
  <c r="H21" i="3"/>
  <c r="H17" i="3"/>
  <c r="H13" i="3"/>
  <c r="H11" i="3"/>
  <c r="H7" i="3"/>
  <c r="H20" i="3"/>
  <c r="B8" i="2"/>
  <c r="B7" i="2"/>
  <c r="E2" i="2"/>
  <c r="E1" i="2"/>
  <c r="I3" i="3" l="1"/>
  <c r="I7" i="3"/>
  <c r="I11" i="3"/>
  <c r="I15" i="3"/>
  <c r="I19" i="3"/>
  <c r="I2" i="3"/>
  <c r="I4" i="3"/>
  <c r="I8" i="3"/>
  <c r="I12" i="3"/>
  <c r="I16" i="3"/>
  <c r="I20" i="3"/>
  <c r="I10" i="3"/>
  <c r="I22" i="3"/>
  <c r="I5" i="3"/>
  <c r="I9" i="3"/>
  <c r="I13" i="3"/>
  <c r="I17" i="3"/>
  <c r="I21" i="3"/>
  <c r="I6" i="3"/>
  <c r="I14" i="3"/>
  <c r="I18" i="3"/>
  <c r="B14" i="1"/>
  <c r="B15" i="1" s="1"/>
  <c r="D9" i="1"/>
  <c r="E9" i="1"/>
  <c r="F9" i="1"/>
  <c r="G9" i="1"/>
  <c r="H9" i="1"/>
  <c r="C9" i="1"/>
  <c r="D8" i="1"/>
  <c r="E8" i="1"/>
  <c r="F8" i="1"/>
  <c r="G8" i="1"/>
  <c r="H8" i="1"/>
  <c r="C8" i="1"/>
  <c r="C7" i="1"/>
  <c r="D7" i="1"/>
  <c r="E7" i="1"/>
  <c r="F7" i="1"/>
  <c r="G7" i="1"/>
  <c r="H7" i="1"/>
  <c r="B7" i="1"/>
  <c r="D5" i="1"/>
  <c r="E5" i="1"/>
  <c r="E6" i="1" s="1"/>
  <c r="F5" i="1"/>
  <c r="G5" i="1"/>
  <c r="H5" i="1"/>
  <c r="C6" i="1"/>
  <c r="D6" i="1"/>
  <c r="F6" i="1"/>
  <c r="G6" i="1"/>
  <c r="H6" i="1"/>
  <c r="D3" i="1"/>
  <c r="E3" i="1"/>
  <c r="F3" i="1" s="1"/>
  <c r="G3" i="1" s="1"/>
  <c r="H3" i="1" s="1"/>
  <c r="I3" i="1" s="1"/>
  <c r="J3" i="1" s="1"/>
  <c r="J5" i="1" s="1"/>
  <c r="J6" i="1" s="1"/>
  <c r="C3" i="1"/>
  <c r="I5" i="1" l="1"/>
  <c r="I6" i="1" s="1"/>
  <c r="I7" i="1"/>
  <c r="I8" i="1" s="1"/>
  <c r="J7" i="1"/>
  <c r="J8" i="1" s="1"/>
  <c r="J9" i="1" s="1"/>
  <c r="I9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<sst xmlns="http://schemas.openxmlformats.org/spreadsheetml/2006/main" count="36" uniqueCount="36">
  <si>
    <t>NWC</t>
  </si>
  <si>
    <t>Sales</t>
  </si>
  <si>
    <t>dNWC</t>
  </si>
  <si>
    <t>FCF</t>
  </si>
  <si>
    <t>Year</t>
  </si>
  <si>
    <t>FCF($ million)</t>
  </si>
  <si>
    <t>Growth of Sales</t>
  </si>
  <si>
    <t>EBIT</t>
  </si>
  <si>
    <t>EBIT x (1-Tc)</t>
  </si>
  <si>
    <t>Terminal Value</t>
  </si>
  <si>
    <t>Enterprise Value</t>
  </si>
  <si>
    <t>stock price</t>
  </si>
  <si>
    <t>Shares outstanding</t>
  </si>
  <si>
    <t>Face value</t>
  </si>
  <si>
    <t>Price</t>
  </si>
  <si>
    <t>Number of periods per year</t>
  </si>
  <si>
    <t>Year to maturity</t>
  </si>
  <si>
    <t>Coupon rate</t>
  </si>
  <si>
    <t>Coupon Payment (CPN)</t>
  </si>
  <si>
    <t>Number of period (n)</t>
  </si>
  <si>
    <t>Effective YTM per period</t>
  </si>
  <si>
    <t>YTM (APR)</t>
  </si>
  <si>
    <t>Cash</t>
  </si>
  <si>
    <t>Debt</t>
  </si>
  <si>
    <t>Terminal growth rate (g)</t>
  </si>
  <si>
    <t>WACC (r)</t>
  </si>
  <si>
    <t>Probability</t>
  </si>
  <si>
    <t>Stock A Return</t>
  </si>
  <si>
    <t>Stock B Return</t>
  </si>
  <si>
    <t>Expected Return</t>
  </si>
  <si>
    <t>Covariance</t>
  </si>
  <si>
    <t>Standard Deviation</t>
  </si>
  <si>
    <t>Weight A</t>
  </si>
  <si>
    <t>Weight B</t>
  </si>
  <si>
    <t>Portfolio Expected Return</t>
  </si>
  <si>
    <t>Portfolio 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</si>
</sst>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$&quot;* #,##0_-;\-&quot;$&quot;* #,##0_-;_-&quot;$&quot;* &quot;-&quot;_-;_-@_-"/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9" fontId="0" fillId="0" borderId="0" xfId="0" applyNumberFormat="1"/>
    <xf numFmtId="10" fontId="0" fillId="0" borderId="0" xfId="0" applyNumberFormat="1"/>
    <xf numFmtId="42" fontId="0" fillId="0" borderId="0" xfId="0" applyNumberFormat="1"/>
    <xf numFmtId="0" fontId="1" fillId="0" borderId="0" xfId="0" applyFont="1"/>
    <xf numFmtId="44" fontId="0" fillId="0" borderId="0" xfId="0" applyNumberFormat="1"/>
    <xf numFmtId="44" fontId="1" fillId="0" borderId="0" xfId="0" applyNumberFormat="1" applyFont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0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2" fillId="0" borderId="0" xfId="0" applyFon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Portfolio</a:t>
            </a:r>
            <a:r>
              <a:rPr lang="en-CA" baseline="0"/>
              <a:t> Risk vs Return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6"/>
            <c:marker>
              <c:symbol val="circle"/>
              <c:size val="5"/>
              <c:spPr>
                <a:solidFill>
                  <a:srgbClr val="C00000"/>
                </a:solidFill>
                <a:ln w="3175">
                  <a:solidFill>
                    <a:schemeClr val="tx1"/>
                  </a:solidFill>
                </a:ln>
                <a:effectLst>
                  <a:outerShdw blurRad="50800" dist="50800" dir="5400000" sx="1000" sy="1000" algn="ctr" rotWithShape="0">
                    <a:srgbClr val="000000">
                      <a:alpha val="43137"/>
                    </a:srgbClr>
                  </a:outerShdw>
                </a:effectLst>
              </c:spPr>
            </c:marker>
            <c:bubble3D val="0"/>
            <c:spPr>
              <a:ln w="3175" cap="rnd">
                <a:solidFill>
                  <a:schemeClr val="tx1"/>
                </a:solidFill>
                <a:round/>
              </a:ln>
              <a:effectLst>
                <a:outerShdw blurRad="50800" dist="50800" dir="5400000" sx="1000" sy="1000" algn="ctr" rotWithShape="0">
                  <a:srgbClr val="000000">
                    <a:alpha val="43137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EBF-4C0D-80C5-AEB8F1C86F26}"/>
              </c:ext>
            </c:extLst>
          </c:dPt>
          <c:xVal>
            <c:numRef>
              <c:f>'Q3'!$I$2:$I$22</c:f>
              <c:numCache>
                <c:formatCode>0.00%</c:formatCode>
                <c:ptCount val="21"/>
                <c:pt idx="0">
                  <c:v>0.11135528725660045</c:v>
                </c:pt>
                <c:pt idx="1">
                  <c:v>0.10262218327437787</c:v>
                </c:pt>
                <c:pt idx="2">
                  <c:v>9.4367632162728352E-2</c:v>
                </c:pt>
                <c:pt idx="3">
                  <c:v>8.672838347392392E-2</c:v>
                </c:pt>
                <c:pt idx="4">
                  <c:v>7.9881161734166109E-2</c:v>
                </c:pt>
                <c:pt idx="5">
                  <c:v>7.4046016098099438E-2</c:v>
                </c:pt>
                <c:pt idx="6">
                  <c:v>6.9478413913963241E-2</c:v>
                </c:pt>
                <c:pt idx="7">
                  <c:v>6.6440292744689225E-2</c:v>
                </c:pt>
                <c:pt idx="8">
                  <c:v>6.5145989899609333E-2</c:v>
                </c:pt>
                <c:pt idx="9">
                  <c:v>6.569864914897415E-2</c:v>
                </c:pt>
                <c:pt idx="10">
                  <c:v>6.8053287944080998E-2</c:v>
                </c:pt>
                <c:pt idx="11">
                  <c:v>7.2033412386197579E-2</c:v>
                </c:pt>
                <c:pt idx="12">
                  <c:v>7.7388629655783428E-2</c:v>
                </c:pt>
                <c:pt idx="13">
                  <c:v>8.3855903191129011E-2</c:v>
                </c:pt>
                <c:pt idx="14">
                  <c:v>9.1198958327384422E-2</c:v>
                </c:pt>
                <c:pt idx="15">
                  <c:v>9.9223548112330681E-2</c:v>
                </c:pt>
                <c:pt idx="16">
                  <c:v>0.10777754868245985</c:v>
                </c:pt>
                <c:pt idx="17">
                  <c:v>0.11674464655820412</c:v>
                </c:pt>
                <c:pt idx="18">
                  <c:v>0.12603670100411229</c:v>
                </c:pt>
                <c:pt idx="19">
                  <c:v>0.13558691861680461</c:v>
                </c:pt>
                <c:pt idx="20">
                  <c:v>0.14534441853748634</c:v>
                </c:pt>
              </c:numCache>
            </c:numRef>
          </c:xVal>
          <c:yVal>
            <c:numRef>
              <c:f>'Q3'!$J$2:$J$22</c:f>
              <c:numCache>
                <c:formatCode>0.00%</c:formatCode>
                <c:ptCount val="21"/>
                <c:pt idx="0">
                  <c:v>3.9999999999999994E-2</c:v>
                </c:pt>
                <c:pt idx="1">
                  <c:v>4.1749999999999995E-2</c:v>
                </c:pt>
                <c:pt idx="2">
                  <c:v>4.3499999999999997E-2</c:v>
                </c:pt>
                <c:pt idx="3">
                  <c:v>4.5249999999999999E-2</c:v>
                </c:pt>
                <c:pt idx="4">
                  <c:v>4.6999999999999993E-2</c:v>
                </c:pt>
                <c:pt idx="5">
                  <c:v>4.8749999999999995E-2</c:v>
                </c:pt>
                <c:pt idx="6">
                  <c:v>5.0499999999999989E-2</c:v>
                </c:pt>
                <c:pt idx="7">
                  <c:v>5.2249999999999991E-2</c:v>
                </c:pt>
                <c:pt idx="8">
                  <c:v>5.3999999999999992E-2</c:v>
                </c:pt>
                <c:pt idx="9">
                  <c:v>5.5750000000000001E-2</c:v>
                </c:pt>
                <c:pt idx="10">
                  <c:v>5.7499999999999996E-2</c:v>
                </c:pt>
                <c:pt idx="11">
                  <c:v>5.9249999999999997E-2</c:v>
                </c:pt>
                <c:pt idx="12">
                  <c:v>6.0999999999999999E-2</c:v>
                </c:pt>
                <c:pt idx="13">
                  <c:v>6.275E-2</c:v>
                </c:pt>
                <c:pt idx="14">
                  <c:v>6.4500000000000002E-2</c:v>
                </c:pt>
                <c:pt idx="15">
                  <c:v>6.6249999999999989E-2</c:v>
                </c:pt>
                <c:pt idx="16">
                  <c:v>6.7999999999999991E-2</c:v>
                </c:pt>
                <c:pt idx="17">
                  <c:v>6.9750000000000006E-2</c:v>
                </c:pt>
                <c:pt idx="18">
                  <c:v>7.1500000000000008E-2</c:v>
                </c:pt>
                <c:pt idx="19">
                  <c:v>7.3249999999999996E-2</c:v>
                </c:pt>
                <c:pt idx="20">
                  <c:v>7.4999999999999997E-2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EBF-4C0D-80C5-AEB8F1C86F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4222912"/>
        <c:axId val="504224880"/>
      </c:scatterChart>
      <c:valAx>
        <c:axId val="504222912"/>
        <c:scaling>
          <c:orientation val="minMax"/>
          <c:min val="6.0000000000000012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Portfolio</a:t>
                </a:r>
                <a:r>
                  <a:rPr lang="en-CA" baseline="0"/>
                  <a:t> Standard Deviation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224880"/>
        <c:crosses val="autoZero"/>
        <c:crossBetween val="midCat"/>
      </c:valAx>
      <c:valAx>
        <c:axId val="504224880"/>
        <c:scaling>
          <c:orientation val="minMax"/>
          <c:min val="3.0000000000000006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Portfolio Expected</a:t>
                </a:r>
                <a:r>
                  <a:rPr lang="en-CA" baseline="0"/>
                  <a:t> Return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22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12</xdr:row>
      <xdr:rowOff>171449</xdr:rowOff>
    </xdr:from>
    <xdr:to>
      <xdr:col>4</xdr:col>
      <xdr:colOff>600075</xdr:colOff>
      <xdr:row>28</xdr:row>
      <xdr:rowOff>33336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3CA25C-1320-4B52-86DC-0ED6247312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1076325</xdr:colOff>
      <xdr:row>21</xdr:row>
      <xdr:rowOff>142876</xdr:rowOff>
    </xdr:from>
    <xdr:to>
      <xdr:col>1</xdr:col>
      <xdr:colOff>180975</xdr:colOff>
      <xdr:row>30</xdr:row>
      <xdr:rowOff>180975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D040ED80-A779-4D00-9FF1-77350BA4D102}"/>
            </a:ext>
          </a:extLst>
        </xdr:cNvPr>
        <xdr:cNvCxnSpPr/>
      </xdr:nvCxnSpPr>
      <xdr:spPr>
        <a:xfrm flipH="1" flipV="1">
          <a:off x="1076325" y="4143376"/>
          <a:ext cx="295275" cy="17525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352425</xdr:colOff>
      <xdr:row>28</xdr:row>
      <xdr:rowOff>152400</xdr:rowOff>
    </xdr:from>
    <xdr:to>
      <xdr:col>2</xdr:col>
      <xdr:colOff>771525</xdr:colOff>
      <xdr:row>35</xdr:row>
      <xdr:rowOff>171450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3F050B2-39C1-4184-9543-7C36B9295E77}"/>
            </a:ext>
          </a:extLst>
        </xdr:cNvPr>
        <xdr:cNvSpPr txBox="1"/>
      </xdr:nvSpPr>
      <xdr:spPr>
        <a:xfrm>
          <a:off x="352425" y="5486400"/>
          <a:ext cx="2543175" cy="1352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From graph we can see a portfolio with 30% A and 70% B is at the bottom half</a:t>
          </a:r>
          <a:r>
            <a:rPr lang="en-CA" sz="1100" baseline="0"/>
            <a:t> of the graph. This means that this portfolio is not efficient. i.e. There exist a portfolio that has the same risk but higher return than this portfolio.</a:t>
          </a:r>
          <a:endParaRPr lang="en-C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5E600-0BD0-47DF-9670-D3EADE33F426}">
  <dimension ref="A1:E8"/>
  <sheetViews>
    <sheetView workbookViewId="0">
      <selection activeCell="D8" sqref="D8"/>
    </sheetView>
  </sheetViews>
  <sheetFormatPr defaultRowHeight="15" x14ac:dyDescent="0.25"/>
  <cols>
    <col min="1" max="1" width="27.7109375" customWidth="1"/>
    <col min="4" max="4" width="22.140625" bestFit="1" customWidth="1"/>
  </cols>
  <sheetData>
    <row r="1" spans="1:5" x14ac:dyDescent="0.25">
      <c r="A1" t="s">
        <v>13</v>
      </c>
      <c r="B1" s="3">
        <v>1000</v>
      </c>
      <c r="D1" t="s">
        <v>18</v>
      </c>
      <c r="E1" s="3">
        <f>B1*B5/B3</f>
        <v>50</v>
      </c>
    </row>
    <row r="2" spans="1:5" x14ac:dyDescent="0.25">
      <c r="A2" t="s">
        <v>14</v>
      </c>
      <c r="B2" s="3">
        <v>1500</v>
      </c>
      <c r="D2" t="s">
        <v>19</v>
      </c>
      <c r="E2" s="3">
        <f>B3*B4</f>
        <v>40</v>
      </c>
    </row>
    <row r="3" spans="1:5" x14ac:dyDescent="0.25">
      <c r="A3" t="s">
        <v>15</v>
      </c>
      <c r="B3">
        <v>4</v>
      </c>
    </row>
    <row r="4" spans="1:5" x14ac:dyDescent="0.25">
      <c r="A4" t="s">
        <v>16</v>
      </c>
      <c r="B4">
        <v>10</v>
      </c>
    </row>
    <row r="5" spans="1:5" x14ac:dyDescent="0.25">
      <c r="A5" t="s">
        <v>17</v>
      </c>
      <c r="B5" s="1">
        <v>0.2</v>
      </c>
    </row>
    <row r="7" spans="1:5" x14ac:dyDescent="0.25">
      <c r="A7" t="s">
        <v>20</v>
      </c>
      <c r="B7" s="2">
        <f>RATE(E2,E1,-B2,B1)</f>
        <v>2.8789906559886259E-2</v>
      </c>
    </row>
    <row r="8" spans="1:5" x14ac:dyDescent="0.25">
      <c r="A8" t="s">
        <v>21</v>
      </c>
      <c r="B8" s="2">
        <f>B7*B3</f>
        <v>0.11515962623954504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51BF4-2C11-431A-A05F-8BDD7DFA5303}">
  <dimension ref="A1:N19"/>
  <sheetViews>
    <sheetView workbookViewId="0">
      <selection activeCell="D19" sqref="D19"/>
    </sheetView>
  </sheetViews>
  <sheetFormatPr defaultRowHeight="15" x14ac:dyDescent="0.25"/>
  <cols>
    <col min="1" max="1" width="32.42578125" customWidth="1"/>
    <col min="2" max="10" width="11.5703125" bestFit="1" customWidth="1"/>
  </cols>
  <sheetData>
    <row r="1" spans="1:14" x14ac:dyDescent="0.25">
      <c r="A1" t="s">
        <v>4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</row>
    <row r="2" spans="1:14" x14ac:dyDescent="0.25">
      <c r="A2" t="s">
        <v>5</v>
      </c>
    </row>
    <row r="3" spans="1:14" x14ac:dyDescent="0.25">
      <c r="A3" t="s">
        <v>1</v>
      </c>
      <c r="B3" s="5">
        <v>18500</v>
      </c>
      <c r="C3" s="5">
        <f>B3*(1+C4)</f>
        <v>20350</v>
      </c>
      <c r="D3" s="5">
        <f t="shared" ref="D3:J3" si="0">C3*(1+D4)</f>
        <v>22181.5</v>
      </c>
      <c r="E3" s="5">
        <f t="shared" si="0"/>
        <v>23956.02</v>
      </c>
      <c r="F3" s="5">
        <f t="shared" si="0"/>
        <v>25632.941400000003</v>
      </c>
      <c r="G3" s="5">
        <f t="shared" si="0"/>
        <v>27170.917884000006</v>
      </c>
      <c r="H3" s="5">
        <f t="shared" si="0"/>
        <v>28529.463778200006</v>
      </c>
      <c r="I3" s="5">
        <f t="shared" si="0"/>
        <v>29670.642329328006</v>
      </c>
      <c r="J3" s="5">
        <f t="shared" si="0"/>
        <v>30560.761599207846</v>
      </c>
    </row>
    <row r="4" spans="1:14" x14ac:dyDescent="0.25">
      <c r="A4" t="s">
        <v>6</v>
      </c>
      <c r="C4" s="1">
        <v>0.1</v>
      </c>
      <c r="D4" s="1">
        <v>0.09</v>
      </c>
      <c r="E4" s="1">
        <v>0.08</v>
      </c>
      <c r="F4" s="1">
        <v>7.0000000000000007E-2</v>
      </c>
      <c r="G4" s="1">
        <v>0.06</v>
      </c>
      <c r="H4" s="1">
        <v>0.05</v>
      </c>
      <c r="I4" s="1">
        <v>0.04</v>
      </c>
      <c r="J4" s="1">
        <v>0.03</v>
      </c>
      <c r="K4" s="1"/>
      <c r="L4" s="1"/>
      <c r="M4" s="1"/>
      <c r="N4" s="1"/>
    </row>
    <row r="5" spans="1:14" x14ac:dyDescent="0.25">
      <c r="A5" t="s">
        <v>7</v>
      </c>
      <c r="B5" s="5"/>
      <c r="C5" s="5">
        <f>C3*0.15</f>
        <v>3052.5</v>
      </c>
      <c r="D5" s="5">
        <f t="shared" ref="D5:J5" si="1">D3*0.15</f>
        <v>3327.2249999999999</v>
      </c>
      <c r="E5" s="5">
        <f t="shared" si="1"/>
        <v>3593.4029999999998</v>
      </c>
      <c r="F5" s="5">
        <f t="shared" si="1"/>
        <v>3844.9412100000004</v>
      </c>
      <c r="G5" s="5">
        <f t="shared" si="1"/>
        <v>4075.6376826000005</v>
      </c>
      <c r="H5" s="5">
        <f t="shared" si="1"/>
        <v>4279.419566730001</v>
      </c>
      <c r="I5" s="5">
        <f t="shared" si="1"/>
        <v>4450.5963493992003</v>
      </c>
      <c r="J5" s="5">
        <f t="shared" si="1"/>
        <v>4584.1142398811771</v>
      </c>
    </row>
    <row r="6" spans="1:14" x14ac:dyDescent="0.25">
      <c r="A6" t="s">
        <v>8</v>
      </c>
      <c r="B6" s="5"/>
      <c r="C6" s="5">
        <f>C5*(1-0.35)</f>
        <v>1984.125</v>
      </c>
      <c r="D6" s="5">
        <f t="shared" ref="D6:J6" si="2">D5*(1-0.35)</f>
        <v>2162.69625</v>
      </c>
      <c r="E6" s="5">
        <f t="shared" si="2"/>
        <v>2335.7119499999999</v>
      </c>
      <c r="F6" s="5">
        <f t="shared" si="2"/>
        <v>2499.2117865000005</v>
      </c>
      <c r="G6" s="5">
        <f t="shared" si="2"/>
        <v>2649.1644936900002</v>
      </c>
      <c r="H6" s="5">
        <f t="shared" si="2"/>
        <v>2781.6227183745009</v>
      </c>
      <c r="I6" s="5">
        <f t="shared" si="2"/>
        <v>2892.8876271094805</v>
      </c>
      <c r="J6" s="5">
        <f t="shared" si="2"/>
        <v>2979.674255922765</v>
      </c>
    </row>
    <row r="7" spans="1:14" x14ac:dyDescent="0.25">
      <c r="A7" t="s">
        <v>0</v>
      </c>
      <c r="B7" s="5">
        <f>B3*0.1</f>
        <v>1850</v>
      </c>
      <c r="C7" s="5">
        <f t="shared" ref="C7:J7" si="3">C3*0.1</f>
        <v>2035</v>
      </c>
      <c r="D7" s="5">
        <f t="shared" si="3"/>
        <v>2218.15</v>
      </c>
      <c r="E7" s="5">
        <f t="shared" si="3"/>
        <v>2395.6020000000003</v>
      </c>
      <c r="F7" s="5">
        <f t="shared" si="3"/>
        <v>2563.2941400000004</v>
      </c>
      <c r="G7" s="5">
        <f t="shared" si="3"/>
        <v>2717.091788400001</v>
      </c>
      <c r="H7" s="5">
        <f t="shared" si="3"/>
        <v>2852.9463778200006</v>
      </c>
      <c r="I7" s="5">
        <f t="shared" si="3"/>
        <v>2967.0642329328007</v>
      </c>
      <c r="J7" s="5">
        <f t="shared" si="3"/>
        <v>3056.0761599207849</v>
      </c>
    </row>
    <row r="8" spans="1:14" x14ac:dyDescent="0.25">
      <c r="A8" t="s">
        <v>2</v>
      </c>
      <c r="B8" s="5"/>
      <c r="C8" s="5">
        <f>C7-B7</f>
        <v>185</v>
      </c>
      <c r="D8" s="5">
        <f t="shared" ref="D8:J8" si="4">D7-C7</f>
        <v>183.15000000000009</v>
      </c>
      <c r="E8" s="5">
        <f t="shared" si="4"/>
        <v>177.45200000000023</v>
      </c>
      <c r="F8" s="5">
        <f t="shared" si="4"/>
        <v>167.69214000000011</v>
      </c>
      <c r="G8" s="5">
        <f t="shared" si="4"/>
        <v>153.79764840000053</v>
      </c>
      <c r="H8" s="5">
        <f t="shared" si="4"/>
        <v>135.85458941999968</v>
      </c>
      <c r="I8" s="5">
        <f t="shared" si="4"/>
        <v>114.11785511280004</v>
      </c>
      <c r="J8" s="5">
        <f t="shared" si="4"/>
        <v>89.011926987984225</v>
      </c>
    </row>
    <row r="9" spans="1:14" x14ac:dyDescent="0.25">
      <c r="A9" s="4" t="s">
        <v>3</v>
      </c>
      <c r="B9" s="6"/>
      <c r="C9" s="6">
        <f>C6-C8</f>
        <v>1799.125</v>
      </c>
      <c r="D9" s="6">
        <f t="shared" ref="D9:J9" si="5">D6-D8</f>
        <v>1979.5462499999999</v>
      </c>
      <c r="E9" s="6">
        <f t="shared" si="5"/>
        <v>2158.2599499999997</v>
      </c>
      <c r="F9" s="6">
        <f t="shared" si="5"/>
        <v>2331.5196465000004</v>
      </c>
      <c r="G9" s="6">
        <f t="shared" si="5"/>
        <v>2495.3668452899997</v>
      </c>
      <c r="H9" s="6">
        <f t="shared" si="5"/>
        <v>2645.7681289545012</v>
      </c>
      <c r="I9" s="6">
        <f t="shared" si="5"/>
        <v>2778.7697719966804</v>
      </c>
      <c r="J9" s="6">
        <f t="shared" si="5"/>
        <v>2890.6623289347808</v>
      </c>
    </row>
    <row r="11" spans="1:14" x14ac:dyDescent="0.25">
      <c r="A11" t="s">
        <v>25</v>
      </c>
      <c r="B11" s="1">
        <v>0.1</v>
      </c>
    </row>
    <row r="12" spans="1:14" x14ac:dyDescent="0.25">
      <c r="A12" t="s">
        <v>24</v>
      </c>
      <c r="B12" s="1">
        <v>0.03</v>
      </c>
    </row>
    <row r="14" spans="1:14" x14ac:dyDescent="0.25">
      <c r="A14" t="s">
        <v>9</v>
      </c>
      <c r="B14" s="5">
        <f>(1+B12)/(B11-B12)*J9</f>
        <v>42534.031411468917</v>
      </c>
    </row>
    <row r="15" spans="1:14" x14ac:dyDescent="0.25">
      <c r="A15" t="s">
        <v>10</v>
      </c>
      <c r="B15" s="5">
        <f>NPV(B11,C9:I9,J9+B14)</f>
        <v>32145.345510534196</v>
      </c>
    </row>
    <row r="16" spans="1:14" x14ac:dyDescent="0.25">
      <c r="A16" t="s">
        <v>22</v>
      </c>
      <c r="B16" s="5">
        <v>1600</v>
      </c>
    </row>
    <row r="17" spans="1:2" x14ac:dyDescent="0.25">
      <c r="A17" t="s">
        <v>23</v>
      </c>
      <c r="B17" s="5">
        <v>40</v>
      </c>
    </row>
    <row r="18" spans="1:2" x14ac:dyDescent="0.25">
      <c r="A18" t="s">
        <v>12</v>
      </c>
      <c r="B18">
        <v>520</v>
      </c>
    </row>
    <row r="19" spans="1:2" x14ac:dyDescent="0.25">
      <c r="A19" t="s">
        <v>11</v>
      </c>
      <c r="B19" s="6">
        <f>(B15+B16-B17)/B18</f>
        <v>64.817972135642691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D74A4-9DDE-4BE0-81E0-36896223E5F8}">
  <dimension ref="A1:J22"/>
  <sheetViews>
    <sheetView tabSelected="1" workbookViewId="0">
      <selection activeCell="G29" sqref="G29"/>
    </sheetView>
  </sheetViews>
  <sheetFormatPr defaultRowHeight="15" x14ac:dyDescent="0.25"/>
  <cols>
    <col min="1" max="1" width="17.85546875" bestFit="1" customWidth="1"/>
    <col min="2" max="2" width="14" bestFit="1" customWidth="1"/>
    <col min="3" max="3" width="13.85546875" bestFit="1" customWidth="1"/>
    <col min="8" max="8" width="24.28515625" bestFit="1" customWidth="1"/>
    <col min="9" max="9" width="26.7109375" bestFit="1" customWidth="1"/>
    <col min="10" max="10" width="9.140625" style="12"/>
  </cols>
  <sheetData>
    <row r="1" spans="1:10" x14ac:dyDescent="0.25">
      <c r="A1" t="s">
        <v>26</v>
      </c>
      <c r="B1" t="s">
        <v>27</v>
      </c>
      <c r="C1" t="s">
        <v>28</v>
      </c>
      <c r="F1" s="7" t="s">
        <v>32</v>
      </c>
      <c r="G1" s="7" t="s">
        <v>33</v>
      </c>
      <c r="H1" s="7" t="s">
        <v>34</v>
      </c>
      <c r="I1" s="7" t="s">
        <v>35</v>
      </c>
    </row>
    <row r="2" spans="1:10" x14ac:dyDescent="0.25">
      <c r="A2" s="1">
        <v>0.1</v>
      </c>
      <c r="B2" s="1">
        <v>-0.1</v>
      </c>
      <c r="C2" s="1">
        <v>0.3</v>
      </c>
      <c r="F2" s="8">
        <v>0</v>
      </c>
      <c r="G2" s="8">
        <f>1-F2</f>
        <v>1</v>
      </c>
      <c r="H2" s="9">
        <f>F2*$B$9+G2*$C$9</f>
        <v>3.9999999999999994E-2</v>
      </c>
      <c r="I2" s="9">
        <f>SQRT(F2^2*$B$10^2+G2^2*$C$10^2+2*F2*G2*$B$11)</f>
        <v>0.11135528725660045</v>
      </c>
      <c r="J2" s="13">
        <f>H2</f>
        <v>3.9999999999999994E-2</v>
      </c>
    </row>
    <row r="3" spans="1:10" x14ac:dyDescent="0.25">
      <c r="A3" s="1">
        <v>0.2</v>
      </c>
      <c r="B3" s="1">
        <v>0.3</v>
      </c>
      <c r="C3" s="1">
        <v>-0.1</v>
      </c>
      <c r="F3" s="8">
        <v>0.05</v>
      </c>
      <c r="G3" s="8">
        <f t="shared" ref="G3:G22" si="0">1-F3</f>
        <v>0.95</v>
      </c>
      <c r="H3" s="9">
        <f t="shared" ref="H3:H22" si="1">F3*$B$9+G3*$C$9</f>
        <v>4.1749999999999995E-2</v>
      </c>
      <c r="I3" s="9">
        <f t="shared" ref="I3:I22" si="2">SQRT(F3^2*$B$10^2+G3^2*$C$10^2+2*F3*G3*$B$11)</f>
        <v>0.10262218327437787</v>
      </c>
      <c r="J3" s="13">
        <f t="shared" ref="J3:J22" si="3">H3</f>
        <v>4.1749999999999995E-2</v>
      </c>
    </row>
    <row r="4" spans="1:10" x14ac:dyDescent="0.25">
      <c r="A4" s="1">
        <v>0.3</v>
      </c>
      <c r="B4" s="1">
        <v>0.15</v>
      </c>
      <c r="C4" s="1">
        <v>0.1</v>
      </c>
      <c r="F4" s="8">
        <v>0.1</v>
      </c>
      <c r="G4" s="8">
        <f t="shared" si="0"/>
        <v>0.9</v>
      </c>
      <c r="H4" s="9">
        <f t="shared" si="1"/>
        <v>4.3499999999999997E-2</v>
      </c>
      <c r="I4" s="9">
        <f t="shared" si="2"/>
        <v>9.4367632162728352E-2</v>
      </c>
      <c r="J4" s="13">
        <f t="shared" si="3"/>
        <v>4.3499999999999997E-2</v>
      </c>
    </row>
    <row r="5" spans="1:10" x14ac:dyDescent="0.25">
      <c r="A5" s="1">
        <v>0.4</v>
      </c>
      <c r="B5" s="1">
        <v>-0.05</v>
      </c>
      <c r="C5" s="1">
        <v>0</v>
      </c>
      <c r="F5" s="8">
        <v>0.15</v>
      </c>
      <c r="G5" s="8">
        <f t="shared" si="0"/>
        <v>0.85</v>
      </c>
      <c r="H5" s="9">
        <f t="shared" si="1"/>
        <v>4.5249999999999999E-2</v>
      </c>
      <c r="I5" s="9">
        <f t="shared" si="2"/>
        <v>8.672838347392392E-2</v>
      </c>
      <c r="J5" s="13">
        <f t="shared" si="3"/>
        <v>4.5249999999999999E-2</v>
      </c>
    </row>
    <row r="6" spans="1:10" x14ac:dyDescent="0.25">
      <c r="F6" s="8">
        <v>0.2</v>
      </c>
      <c r="G6" s="8">
        <f t="shared" si="0"/>
        <v>0.8</v>
      </c>
      <c r="H6" s="9">
        <f t="shared" si="1"/>
        <v>4.6999999999999993E-2</v>
      </c>
      <c r="I6" s="9">
        <f t="shared" si="2"/>
        <v>7.9881161734166109E-2</v>
      </c>
      <c r="J6" s="13">
        <f t="shared" si="3"/>
        <v>4.6999999999999993E-2</v>
      </c>
    </row>
    <row r="7" spans="1:10" x14ac:dyDescent="0.25">
      <c r="F7" s="8">
        <v>0.25</v>
      </c>
      <c r="G7" s="8">
        <f t="shared" si="0"/>
        <v>0.75</v>
      </c>
      <c r="H7" s="9">
        <f t="shared" si="1"/>
        <v>4.8749999999999995E-2</v>
      </c>
      <c r="I7" s="9">
        <f t="shared" si="2"/>
        <v>7.4046016098099438E-2</v>
      </c>
      <c r="J7" s="13">
        <f t="shared" si="3"/>
        <v>4.8749999999999995E-2</v>
      </c>
    </row>
    <row r="8" spans="1:10" x14ac:dyDescent="0.25">
      <c r="F8" s="11">
        <v>0.3</v>
      </c>
      <c r="G8" s="11">
        <f t="shared" si="0"/>
        <v>0.7</v>
      </c>
      <c r="H8" s="10">
        <f t="shared" si="1"/>
        <v>5.0499999999999989E-2</v>
      </c>
      <c r="I8" s="10">
        <f t="shared" si="2"/>
        <v>6.9478413913963241E-2</v>
      </c>
      <c r="J8" s="13">
        <f t="shared" si="3"/>
        <v>5.0499999999999989E-2</v>
      </c>
    </row>
    <row r="9" spans="1:10" x14ac:dyDescent="0.25">
      <c r="A9" t="s">
        <v>29</v>
      </c>
      <c r="B9" s="2">
        <f>SUMPRODUCT($A2:$A5,B2:B5)</f>
        <v>7.4999999999999997E-2</v>
      </c>
      <c r="C9" s="2">
        <f>SUMPRODUCT($A2:$A5,C2:C5)</f>
        <v>3.9999999999999994E-2</v>
      </c>
      <c r="F9" s="8">
        <v>0.35</v>
      </c>
      <c r="G9" s="8">
        <f t="shared" si="0"/>
        <v>0.65</v>
      </c>
      <c r="H9" s="9">
        <f t="shared" si="1"/>
        <v>5.2249999999999991E-2</v>
      </c>
      <c r="I9" s="9">
        <f t="shared" si="2"/>
        <v>6.6440292744689225E-2</v>
      </c>
      <c r="J9" s="13">
        <f t="shared" si="3"/>
        <v>5.2249999999999991E-2</v>
      </c>
    </row>
    <row r="10" spans="1:10" x14ac:dyDescent="0.25">
      <c r="A10" t="s">
        <v>31</v>
      </c>
      <c r="B10" s="2" cm="1">
        <f t="array" ref="B10">SQRT(SUMPRODUCT($A2:$A5,(B2:B5-B9)^2))</f>
        <v>0.14534441853748634</v>
      </c>
      <c r="C10" s="2" cm="1">
        <f t="array" ref="C10">SQRT(SUMPRODUCT($A2:$A5,(C2:C5-C9)^2))</f>
        <v>0.11135528725660045</v>
      </c>
      <c r="F10" s="8">
        <v>0.4</v>
      </c>
      <c r="G10" s="8">
        <f t="shared" si="0"/>
        <v>0.6</v>
      </c>
      <c r="H10" s="9">
        <f t="shared" si="1"/>
        <v>5.3999999999999992E-2</v>
      </c>
      <c r="I10" s="9">
        <f t="shared" si="2"/>
        <v>6.5145989899609333E-2</v>
      </c>
      <c r="J10" s="13">
        <f t="shared" si="3"/>
        <v>5.3999999999999992E-2</v>
      </c>
    </row>
    <row r="11" spans="1:10" x14ac:dyDescent="0.25">
      <c r="A11" t="s">
        <v>30</v>
      </c>
      <c r="B11" cm="1">
        <f t="array" ref="B11">SUMPRODUCT($A2:$A5,B2:B5-B9,C2:C5-C9)</f>
        <v>-7.499999999999998E-3</v>
      </c>
      <c r="F11" s="8">
        <v>0.45</v>
      </c>
      <c r="G11" s="8">
        <f t="shared" si="0"/>
        <v>0.55000000000000004</v>
      </c>
      <c r="H11" s="9">
        <f t="shared" si="1"/>
        <v>5.5750000000000001E-2</v>
      </c>
      <c r="I11" s="9">
        <f t="shared" si="2"/>
        <v>6.569864914897415E-2</v>
      </c>
      <c r="J11" s="13">
        <f t="shared" si="3"/>
        <v>5.5750000000000001E-2</v>
      </c>
    </row>
    <row r="12" spans="1:10" x14ac:dyDescent="0.25">
      <c r="F12" s="8">
        <v>0.5</v>
      </c>
      <c r="G12" s="8">
        <f t="shared" si="0"/>
        <v>0.5</v>
      </c>
      <c r="H12" s="9">
        <f t="shared" si="1"/>
        <v>5.7499999999999996E-2</v>
      </c>
      <c r="I12" s="9">
        <f t="shared" si="2"/>
        <v>6.8053287944080998E-2</v>
      </c>
      <c r="J12" s="13">
        <f t="shared" si="3"/>
        <v>5.7499999999999996E-2</v>
      </c>
    </row>
    <row r="13" spans="1:10" x14ac:dyDescent="0.25">
      <c r="F13" s="8">
        <v>0.55000000000000004</v>
      </c>
      <c r="G13" s="8">
        <f t="shared" si="0"/>
        <v>0.44999999999999996</v>
      </c>
      <c r="H13" s="9">
        <f t="shared" si="1"/>
        <v>5.9249999999999997E-2</v>
      </c>
      <c r="I13" s="9">
        <f t="shared" si="2"/>
        <v>7.2033412386197579E-2</v>
      </c>
      <c r="J13" s="13">
        <f t="shared" si="3"/>
        <v>5.9249999999999997E-2</v>
      </c>
    </row>
    <row r="14" spans="1:10" x14ac:dyDescent="0.25">
      <c r="F14" s="8">
        <v>0.6</v>
      </c>
      <c r="G14" s="8">
        <f t="shared" si="0"/>
        <v>0.4</v>
      </c>
      <c r="H14" s="9">
        <f t="shared" si="1"/>
        <v>6.0999999999999999E-2</v>
      </c>
      <c r="I14" s="9">
        <f t="shared" si="2"/>
        <v>7.7388629655783428E-2</v>
      </c>
      <c r="J14" s="13">
        <f t="shared" si="3"/>
        <v>6.0999999999999999E-2</v>
      </c>
    </row>
    <row r="15" spans="1:10" x14ac:dyDescent="0.25">
      <c r="F15" s="8">
        <v>0.65</v>
      </c>
      <c r="G15" s="8">
        <f t="shared" si="0"/>
        <v>0.35</v>
      </c>
      <c r="H15" s="9">
        <f t="shared" si="1"/>
        <v>6.275E-2</v>
      </c>
      <c r="I15" s="9">
        <f t="shared" si="2"/>
        <v>8.3855903191129011E-2</v>
      </c>
      <c r="J15" s="13">
        <f t="shared" si="3"/>
        <v>6.275E-2</v>
      </c>
    </row>
    <row r="16" spans="1:10" x14ac:dyDescent="0.25">
      <c r="F16" s="8">
        <v>0.7</v>
      </c>
      <c r="G16" s="8">
        <f t="shared" si="0"/>
        <v>0.30000000000000004</v>
      </c>
      <c r="H16" s="9">
        <f t="shared" si="1"/>
        <v>6.4500000000000002E-2</v>
      </c>
      <c r="I16" s="9">
        <f t="shared" si="2"/>
        <v>9.1198958327384422E-2</v>
      </c>
      <c r="J16" s="13">
        <f t="shared" si="3"/>
        <v>6.4500000000000002E-2</v>
      </c>
    </row>
    <row r="17" spans="6:10" x14ac:dyDescent="0.25">
      <c r="F17" s="8">
        <v>0.75</v>
      </c>
      <c r="G17" s="8">
        <f t="shared" si="0"/>
        <v>0.25</v>
      </c>
      <c r="H17" s="9">
        <f t="shared" si="1"/>
        <v>6.6249999999999989E-2</v>
      </c>
      <c r="I17" s="9">
        <f t="shared" si="2"/>
        <v>9.9223548112330681E-2</v>
      </c>
      <c r="J17" s="13">
        <f t="shared" si="3"/>
        <v>6.6249999999999989E-2</v>
      </c>
    </row>
    <row r="18" spans="6:10" x14ac:dyDescent="0.25">
      <c r="F18" s="8">
        <v>0.8</v>
      </c>
      <c r="G18" s="8">
        <f t="shared" si="0"/>
        <v>0.19999999999999996</v>
      </c>
      <c r="H18" s="9">
        <f t="shared" si="1"/>
        <v>6.7999999999999991E-2</v>
      </c>
      <c r="I18" s="9">
        <f t="shared" si="2"/>
        <v>0.10777754868245985</v>
      </c>
      <c r="J18" s="13">
        <f t="shared" si="3"/>
        <v>6.7999999999999991E-2</v>
      </c>
    </row>
    <row r="19" spans="6:10" x14ac:dyDescent="0.25">
      <c r="F19" s="8">
        <v>0.85</v>
      </c>
      <c r="G19" s="8">
        <f t="shared" si="0"/>
        <v>0.15000000000000002</v>
      </c>
      <c r="H19" s="9">
        <f t="shared" si="1"/>
        <v>6.9750000000000006E-2</v>
      </c>
      <c r="I19" s="9">
        <f t="shared" si="2"/>
        <v>0.11674464655820412</v>
      </c>
      <c r="J19" s="13">
        <f t="shared" si="3"/>
        <v>6.9750000000000006E-2</v>
      </c>
    </row>
    <row r="20" spans="6:10" x14ac:dyDescent="0.25">
      <c r="F20" s="8">
        <v>0.9</v>
      </c>
      <c r="G20" s="8">
        <f t="shared" si="0"/>
        <v>9.9999999999999978E-2</v>
      </c>
      <c r="H20" s="9">
        <f t="shared" si="1"/>
        <v>7.1500000000000008E-2</v>
      </c>
      <c r="I20" s="9">
        <f t="shared" si="2"/>
        <v>0.12603670100411229</v>
      </c>
      <c r="J20" s="13">
        <f t="shared" si="3"/>
        <v>7.1500000000000008E-2</v>
      </c>
    </row>
    <row r="21" spans="6:10" x14ac:dyDescent="0.25">
      <c r="F21" s="8">
        <v>0.95</v>
      </c>
      <c r="G21" s="8">
        <f t="shared" si="0"/>
        <v>5.0000000000000044E-2</v>
      </c>
      <c r="H21" s="9">
        <f t="shared" si="1"/>
        <v>7.3249999999999996E-2</v>
      </c>
      <c r="I21" s="9">
        <f t="shared" si="2"/>
        <v>0.13558691861680461</v>
      </c>
      <c r="J21" s="13">
        <f t="shared" si="3"/>
        <v>7.3249999999999996E-2</v>
      </c>
    </row>
    <row r="22" spans="6:10" x14ac:dyDescent="0.25">
      <c r="F22" s="8">
        <v>1</v>
      </c>
      <c r="G22" s="8">
        <f t="shared" si="0"/>
        <v>0</v>
      </c>
      <c r="H22" s="9">
        <f t="shared" si="1"/>
        <v>7.4999999999999997E-2</v>
      </c>
      <c r="I22" s="9">
        <f t="shared" si="2"/>
        <v>0.14534441853748634</v>
      </c>
      <c r="J22" s="13">
        <f t="shared" si="3"/>
        <v>7.4999999999999997E-2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Q1b</vt:lpstr>
      <vt:lpstr>Q2</vt:lpstr>
      <vt:lpstr>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Dong</dc:creator>
  <cp:lastModifiedBy>Eric Dong</cp:lastModifiedBy>
  <dcterms:created xsi:type="dcterms:W3CDTF">2020-08-12T02:09:46Z</dcterms:created>
  <dcterms:modified xsi:type="dcterms:W3CDTF">2020-08-14T21:12:31Z</dcterms:modified>
</cp:coreProperties>
</file>