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ric Dong\Dropbox\Work\Gooder\PhD\TA\MBAS 821\Shared files\"/>
    </mc:Choice>
  </mc:AlternateContent>
  <xr:revisionPtr revIDLastSave="0" documentId="13_ncr:1_{8E599F0D-322F-468C-A4E2-AFABE3A447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43965.8580555556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1" l="1"/>
  <c r="F1" i="1"/>
  <c r="E3" i="1"/>
  <c r="F3" i="1"/>
  <c r="I3" i="1"/>
  <c r="J3" i="1"/>
  <c r="K3" i="1"/>
  <c r="H4" i="1"/>
  <c r="I4" i="1"/>
  <c r="J4" i="1"/>
  <c r="K4" i="1"/>
  <c r="H5" i="1"/>
  <c r="I5" i="1"/>
  <c r="J5" i="1"/>
  <c r="K5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9" i="1"/>
  <c r="E19" i="1"/>
  <c r="C20" i="1"/>
  <c r="D20" i="1"/>
  <c r="E20" i="1"/>
  <c r="F20" i="1"/>
  <c r="F22" i="1"/>
  <c r="C23" i="1"/>
  <c r="D23" i="1"/>
  <c r="E23" i="1"/>
  <c r="F23" i="1"/>
  <c r="C27" i="1"/>
  <c r="D27" i="1"/>
  <c r="E27" i="1"/>
  <c r="F27" i="1"/>
  <c r="C31" i="1"/>
  <c r="D31" i="1"/>
  <c r="C32" i="1"/>
  <c r="C33" i="1"/>
  <c r="C34" i="1"/>
</calcChain>
</file>

<file path=xl/sharedStrings.xml><?xml version="1.0" encoding="utf-8"?>
<sst xmlns="http://schemas.openxmlformats.org/spreadsheetml/2006/main" count="52" uniqueCount="46">
  <si>
    <t>Units Price:</t>
  </si>
  <si>
    <t>Beginning</t>
  </si>
  <si>
    <t>Ending</t>
  </si>
  <si>
    <t>Units:</t>
  </si>
  <si>
    <t>Year</t>
  </si>
  <si>
    <t>UCC</t>
  </si>
  <si>
    <t>CCA</t>
  </si>
  <si>
    <t>Var. Cost:</t>
  </si>
  <si>
    <t>Fixed Cost</t>
  </si>
  <si>
    <t>Year 0</t>
  </si>
  <si>
    <t>Year 1</t>
  </si>
  <si>
    <t>Year 2</t>
  </si>
  <si>
    <t>Year 3</t>
  </si>
  <si>
    <t xml:space="preserve">Income: </t>
  </si>
  <si>
    <t>(1)</t>
  </si>
  <si>
    <t>Sales revenues</t>
  </si>
  <si>
    <t>(2)</t>
  </si>
  <si>
    <t>Operating costs</t>
  </si>
  <si>
    <t>(3)</t>
  </si>
  <si>
    <t>(4)</t>
  </si>
  <si>
    <t>(5)</t>
  </si>
  <si>
    <t>(6)</t>
  </si>
  <si>
    <t xml:space="preserve">Investments: </t>
  </si>
  <si>
    <t>(7)</t>
  </si>
  <si>
    <t>NWC (year end)</t>
  </si>
  <si>
    <t>(8)</t>
  </si>
  <si>
    <t>(9)</t>
  </si>
  <si>
    <t>(10)</t>
  </si>
  <si>
    <t>(11)</t>
  </si>
  <si>
    <t xml:space="preserve">Total cash flow </t>
  </si>
  <si>
    <t>of investment</t>
  </si>
  <si>
    <t xml:space="preserve">[(8) + (9) + (10)] </t>
  </si>
  <si>
    <t>Discount Rates</t>
  </si>
  <si>
    <t>NPV</t>
  </si>
  <si>
    <t>IRR</t>
  </si>
  <si>
    <t>EBITDA [(1) - (2)]</t>
  </si>
  <si>
    <t>Tax Rate</t>
  </si>
  <si>
    <t xml:space="preserve">Salvage </t>
  </si>
  <si>
    <t>CCA Tax shield</t>
  </si>
  <si>
    <t>(12)</t>
  </si>
  <si>
    <t>FCF [(6) + (11)]</t>
  </si>
  <si>
    <t>OCF [(3) x (1-Tc) + (5)]</t>
  </si>
  <si>
    <t>(-) Change in NWC</t>
  </si>
  <si>
    <t>(-) CAPEX</t>
  </si>
  <si>
    <t>UCC after Salvage</t>
  </si>
  <si>
    <t>Salvage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</si>
</sst>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* #,##0_-;\-&quot;$&quot;* #,##0_-;_-&quot;$&quot;* &quot;-&quot;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&quot;$&quot;* #,##0_-;\-&quot;$&quot;* #,##0_-;_-&quot;$&quot;* &quot;-&quot;??_-;_-@_-"/>
    <numFmt numFmtId="167" formatCode="_-* #,##0_-;\-* #,##0_-;_-* &quot;-&quot;??_-;_-@_-"/>
    <numFmt numFmtId="168" formatCode="_(&quot;$&quot;* #,##0_);_(&quot;$&quot;* \(#,##0\);_(&quot;$&quot;* &quot;-&quot;??_);_(@_)"/>
    <numFmt numFmtId="169" formatCode="_(* #,##0_);_(* \(#,##0\);_(* &quot;-&quot;??_);_(@_)"/>
    <numFmt numFmtId="170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16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i/>
      <sz val="12"/>
      <color indexed="16"/>
      <name val="Arial"/>
      <family val="2"/>
    </font>
    <font>
      <b/>
      <sz val="12"/>
      <color indexed="16"/>
      <name val="Arial"/>
      <family val="2"/>
    </font>
    <font>
      <u val="singleAccounting"/>
      <sz val="12"/>
      <color indexed="16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66" fontId="2" fillId="0" borderId="0" xfId="2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7" fontId="2" fillId="0" borderId="0" xfId="1" applyNumberFormat="1" applyFont="1"/>
    <xf numFmtId="168" fontId="3" fillId="0" borderId="0" xfId="2" applyNumberFormat="1" applyFont="1" applyAlignment="1">
      <alignment horizontal="center"/>
    </xf>
    <xf numFmtId="169" fontId="3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right"/>
    </xf>
    <xf numFmtId="168" fontId="2" fillId="0" borderId="0" xfId="2" applyNumberFormat="1" applyFont="1"/>
    <xf numFmtId="169" fontId="2" fillId="0" borderId="0" xfId="1" applyNumberFormat="1" applyFont="1"/>
    <xf numFmtId="169" fontId="3" fillId="0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9" fontId="2" fillId="0" borderId="0" xfId="0" applyNumberFormat="1" applyFont="1"/>
    <xf numFmtId="168" fontId="7" fillId="0" borderId="0" xfId="0" applyNumberFormat="1" applyFont="1"/>
    <xf numFmtId="169" fontId="4" fillId="0" borderId="0" xfId="1" applyNumberFormat="1" applyFont="1"/>
    <xf numFmtId="0" fontId="8" fillId="0" borderId="0" xfId="0" applyFont="1"/>
    <xf numFmtId="0" fontId="9" fillId="0" borderId="0" xfId="0" applyFont="1"/>
    <xf numFmtId="10" fontId="8" fillId="3" borderId="0" xfId="0" applyNumberFormat="1" applyFont="1" applyFill="1"/>
    <xf numFmtId="0" fontId="10" fillId="0" borderId="0" xfId="0" applyFont="1"/>
    <xf numFmtId="0" fontId="2" fillId="0" borderId="0" xfId="0" applyFont="1" applyAlignment="1">
      <alignment horizontal="left"/>
    </xf>
    <xf numFmtId="0" fontId="8" fillId="0" borderId="0" xfId="0" applyFont="1" applyFill="1"/>
    <xf numFmtId="0" fontId="9" fillId="0" borderId="0" xfId="0" applyFont="1" applyFill="1"/>
    <xf numFmtId="10" fontId="8" fillId="0" borderId="0" xfId="0" applyNumberFormat="1" applyFont="1" applyFill="1"/>
    <xf numFmtId="42" fontId="8" fillId="0" borderId="0" xfId="0" applyNumberFormat="1" applyFont="1" applyFill="1"/>
    <xf numFmtId="0" fontId="10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0" applyNumberFormat="1" applyFont="1"/>
    <xf numFmtId="9" fontId="8" fillId="2" borderId="0" xfId="0" applyNumberFormat="1" applyFont="1" applyFill="1"/>
    <xf numFmtId="170" fontId="8" fillId="2" borderId="0" xfId="0" applyNumberFormat="1" applyFont="1" applyFill="1"/>
    <xf numFmtId="169" fontId="2" fillId="0" borderId="1" xfId="1" applyNumberFormat="1" applyFont="1" applyBorder="1"/>
    <xf numFmtId="169" fontId="2" fillId="0" borderId="2" xfId="1" applyNumberFormat="1" applyFont="1" applyBorder="1"/>
    <xf numFmtId="169" fontId="2" fillId="0" borderId="0" xfId="1" applyNumberFormat="1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169" fontId="3" fillId="0" borderId="0" xfId="1" applyNumberFormat="1" applyFont="1" applyAlignment="1">
      <alignment horizontal="center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left"/>
    </xf>
    <xf numFmtId="169" fontId="6" fillId="0" borderId="2" xfId="1" applyNumberFormat="1" applyFont="1" applyBorder="1"/>
    <xf numFmtId="169" fontId="6" fillId="0" borderId="0" xfId="1" applyNumberFormat="1" applyFont="1"/>
    <xf numFmtId="0" fontId="6" fillId="0" borderId="0" xfId="0" applyFont="1" applyAlignment="1">
      <alignment horizontal="center"/>
    </xf>
    <xf numFmtId="0" fontId="11" fillId="0" borderId="0" xfId="0" applyFont="1"/>
    <xf numFmtId="169" fontId="6" fillId="0" borderId="3" xfId="0" applyNumberFormat="1" applyFont="1" applyBorder="1"/>
    <xf numFmtId="169" fontId="6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36" sqref="B36"/>
    </sheetView>
  </sheetViews>
  <sheetFormatPr defaultColWidth="8.85546875" defaultRowHeight="15.75" x14ac:dyDescent="0.25"/>
  <cols>
    <col min="1" max="1" width="8.85546875" style="21"/>
    <col min="2" max="2" width="34.7109375" style="21" bestFit="1" customWidth="1"/>
    <col min="3" max="3" width="15.42578125" style="21" customWidth="1"/>
    <col min="4" max="7" width="17.28515625" style="21" bestFit="1" customWidth="1"/>
    <col min="8" max="8" width="9" style="21" bestFit="1" customWidth="1"/>
    <col min="9" max="9" width="14.42578125" style="21" customWidth="1"/>
    <col min="10" max="10" width="13.42578125" style="21" customWidth="1"/>
    <col min="11" max="11" width="13.85546875" style="21" customWidth="1"/>
  </cols>
  <sheetData>
    <row r="1" spans="1:11" x14ac:dyDescent="0.25">
      <c r="A1" s="1"/>
      <c r="B1" s="1" t="s">
        <v>0</v>
      </c>
      <c r="C1" s="1"/>
      <c r="D1" s="2">
        <v>50000</v>
      </c>
      <c r="E1" s="2">
        <f>D1*1.06</f>
        <v>53000</v>
      </c>
      <c r="F1" s="2">
        <f>E1*1.06</f>
        <v>56180</v>
      </c>
      <c r="G1" s="2"/>
      <c r="H1" s="3"/>
      <c r="I1" s="4" t="s">
        <v>1</v>
      </c>
      <c r="J1" s="3"/>
      <c r="K1" s="4" t="s">
        <v>2</v>
      </c>
    </row>
    <row r="2" spans="1:11" x14ac:dyDescent="0.25">
      <c r="A2" s="1"/>
      <c r="B2" s="1" t="s">
        <v>3</v>
      </c>
      <c r="C2" s="1"/>
      <c r="D2" s="5">
        <v>8</v>
      </c>
      <c r="E2" s="5">
        <v>9</v>
      </c>
      <c r="F2" s="5">
        <v>10</v>
      </c>
      <c r="G2" s="5"/>
      <c r="H2" s="4" t="s">
        <v>4</v>
      </c>
      <c r="I2" s="4" t="s">
        <v>5</v>
      </c>
      <c r="J2" s="4" t="s">
        <v>6</v>
      </c>
      <c r="K2" s="4" t="s">
        <v>5</v>
      </c>
    </row>
    <row r="3" spans="1:11" x14ac:dyDescent="0.25">
      <c r="A3" s="1"/>
      <c r="B3" s="1" t="s">
        <v>7</v>
      </c>
      <c r="C3" s="1"/>
      <c r="D3" s="2">
        <v>4000</v>
      </c>
      <c r="E3" s="2">
        <f>D3*1.06</f>
        <v>4240</v>
      </c>
      <c r="F3" s="2">
        <f>E3*1.06</f>
        <v>4494.4000000000005</v>
      </c>
      <c r="G3" s="2"/>
      <c r="H3" s="3">
        <v>1</v>
      </c>
      <c r="I3" s="6">
        <f>-C21/2</f>
        <v>250000</v>
      </c>
      <c r="J3" s="6">
        <f t="shared" ref="J3:J5" si="0">0.2*I3</f>
        <v>50000</v>
      </c>
      <c r="K3" s="6">
        <f t="shared" ref="K3:K5" si="1">I3-J3</f>
        <v>200000</v>
      </c>
    </row>
    <row r="4" spans="1:11" x14ac:dyDescent="0.25">
      <c r="A4" s="1"/>
      <c r="B4" s="1" t="s">
        <v>8</v>
      </c>
      <c r="C4" s="1"/>
      <c r="D4" s="2">
        <v>300000</v>
      </c>
      <c r="E4" s="2">
        <v>300000</v>
      </c>
      <c r="F4" s="2">
        <v>300000</v>
      </c>
      <c r="G4" s="2"/>
      <c r="H4" s="3">
        <f t="shared" ref="H4:H5" si="2">H3+1</f>
        <v>2</v>
      </c>
      <c r="I4" s="7">
        <f>K3+I3</f>
        <v>450000</v>
      </c>
      <c r="J4" s="7">
        <f t="shared" si="0"/>
        <v>90000</v>
      </c>
      <c r="K4" s="7">
        <f t="shared" si="1"/>
        <v>360000</v>
      </c>
    </row>
    <row r="5" spans="1:11" x14ac:dyDescent="0.25">
      <c r="A5" s="1"/>
      <c r="B5" s="1" t="s">
        <v>36</v>
      </c>
      <c r="C5" s="30">
        <v>0.2</v>
      </c>
      <c r="D5" s="1"/>
      <c r="E5" s="1"/>
      <c r="F5" s="1"/>
      <c r="G5" s="1"/>
      <c r="H5" s="3">
        <f t="shared" si="2"/>
        <v>3</v>
      </c>
      <c r="I5" s="7">
        <f t="shared" ref="I5" si="3">K4</f>
        <v>360000</v>
      </c>
      <c r="J5" s="7">
        <f t="shared" si="0"/>
        <v>72000</v>
      </c>
      <c r="K5" s="7">
        <f t="shared" si="1"/>
        <v>288000</v>
      </c>
    </row>
    <row r="6" spans="1:11" x14ac:dyDescent="0.25">
      <c r="A6" s="1"/>
      <c r="B6" s="1"/>
      <c r="C6" s="1"/>
      <c r="D6" s="1"/>
      <c r="E6" s="1"/>
      <c r="F6" s="1"/>
      <c r="G6" s="1"/>
      <c r="H6" s="3"/>
      <c r="I6" s="40" t="s">
        <v>45</v>
      </c>
      <c r="J6" s="40"/>
      <c r="K6" s="7">
        <v>288000</v>
      </c>
    </row>
    <row r="7" spans="1:11" x14ac:dyDescent="0.25">
      <c r="A7" s="37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/>
      <c r="H7" s="3"/>
      <c r="I7" s="40" t="s">
        <v>44</v>
      </c>
      <c r="J7" s="40"/>
      <c r="K7" s="7">
        <v>0</v>
      </c>
    </row>
    <row r="8" spans="1:11" x14ac:dyDescent="0.25">
      <c r="A8" s="9" t="s">
        <v>13</v>
      </c>
      <c r="B8" s="1"/>
      <c r="C8" s="1"/>
      <c r="D8" s="1"/>
      <c r="E8" s="1"/>
      <c r="F8" s="1"/>
      <c r="G8" s="1"/>
      <c r="H8" s="3"/>
      <c r="I8" s="7"/>
      <c r="J8" s="7"/>
      <c r="K8" s="7"/>
    </row>
    <row r="9" spans="1:11" x14ac:dyDescent="0.25">
      <c r="A9" s="10" t="s">
        <v>14</v>
      </c>
      <c r="B9" s="1" t="s">
        <v>15</v>
      </c>
      <c r="C9" s="1"/>
      <c r="D9" s="11">
        <f t="shared" ref="D9:F9" si="4">D1*D2</f>
        <v>400000</v>
      </c>
      <c r="E9" s="11">
        <f t="shared" si="4"/>
        <v>477000</v>
      </c>
      <c r="F9" s="11">
        <f t="shared" si="4"/>
        <v>561800</v>
      </c>
      <c r="G9" s="11"/>
      <c r="H9" s="3"/>
      <c r="I9" s="7"/>
      <c r="J9" s="7"/>
      <c r="K9" s="7"/>
    </row>
    <row r="10" spans="1:11" x14ac:dyDescent="0.25">
      <c r="A10" s="10" t="s">
        <v>16</v>
      </c>
      <c r="B10" s="1" t="s">
        <v>17</v>
      </c>
      <c r="C10" s="1"/>
      <c r="D10" s="33">
        <f t="shared" ref="D10:F10" si="5">(D2*D3)+D4</f>
        <v>332000</v>
      </c>
      <c r="E10" s="33">
        <f t="shared" si="5"/>
        <v>338160</v>
      </c>
      <c r="F10" s="33">
        <f t="shared" si="5"/>
        <v>344944</v>
      </c>
      <c r="G10" s="12"/>
      <c r="H10" s="3"/>
      <c r="I10" s="7"/>
      <c r="J10" s="7"/>
      <c r="K10" s="13"/>
    </row>
    <row r="11" spans="1:11" ht="16.5" thickBot="1" x14ac:dyDescent="0.3">
      <c r="A11" s="10" t="s">
        <v>18</v>
      </c>
      <c r="B11" s="1" t="s">
        <v>35</v>
      </c>
      <c r="C11" s="1"/>
      <c r="D11" s="34">
        <f>D9-D10</f>
        <v>68000</v>
      </c>
      <c r="E11" s="34">
        <f t="shared" ref="E11:F11" si="6">E9-E10</f>
        <v>138840</v>
      </c>
      <c r="F11" s="34">
        <f t="shared" si="6"/>
        <v>216856</v>
      </c>
      <c r="G11" s="12"/>
      <c r="H11" s="3"/>
      <c r="I11" s="7"/>
      <c r="J11" s="7"/>
      <c r="K11" s="13"/>
    </row>
    <row r="12" spans="1:11" ht="16.5" thickTop="1" x14ac:dyDescent="0.25">
      <c r="A12" s="10" t="s">
        <v>19</v>
      </c>
      <c r="B12" s="38" t="s">
        <v>6</v>
      </c>
      <c r="C12" s="38"/>
      <c r="D12" s="35">
        <f>$J3</f>
        <v>50000</v>
      </c>
      <c r="E12" s="35">
        <f>J4</f>
        <v>90000</v>
      </c>
      <c r="F12" s="35">
        <f>J5</f>
        <v>72000</v>
      </c>
      <c r="G12" s="12"/>
      <c r="H12" s="14"/>
      <c r="I12" s="14"/>
      <c r="J12" s="14"/>
      <c r="K12" s="14"/>
    </row>
    <row r="13" spans="1:11" x14ac:dyDescent="0.25">
      <c r="A13" s="10" t="s">
        <v>20</v>
      </c>
      <c r="B13" s="29" t="s">
        <v>38</v>
      </c>
      <c r="C13" s="29"/>
      <c r="D13" s="33">
        <f>D12*$C$5</f>
        <v>10000</v>
      </c>
      <c r="E13" s="33">
        <f t="shared" ref="E13:F13" si="7">E12*$C$5</f>
        <v>18000</v>
      </c>
      <c r="F13" s="33">
        <f t="shared" si="7"/>
        <v>14400</v>
      </c>
      <c r="G13" s="12"/>
      <c r="H13" s="28"/>
      <c r="I13" s="28"/>
      <c r="J13" s="28"/>
      <c r="K13" s="28"/>
    </row>
    <row r="14" spans="1:11" s="46" customFormat="1" ht="16.5" thickBot="1" x14ac:dyDescent="0.3">
      <c r="A14" s="41" t="s">
        <v>21</v>
      </c>
      <c r="B14" s="42" t="s">
        <v>41</v>
      </c>
      <c r="C14" s="42"/>
      <c r="D14" s="43">
        <f>D11*(1-$C$5)+D13</f>
        <v>64400</v>
      </c>
      <c r="E14" s="43">
        <f t="shared" ref="E14:F14" si="8">E11*(1-$C$5)+E13</f>
        <v>129072</v>
      </c>
      <c r="F14" s="43">
        <f t="shared" si="8"/>
        <v>187884.80000000002</v>
      </c>
      <c r="G14" s="44"/>
      <c r="H14" s="45"/>
      <c r="I14" s="45"/>
      <c r="J14" s="45"/>
      <c r="K14" s="45"/>
    </row>
    <row r="15" spans="1:11" ht="16.5" thickTop="1" x14ac:dyDescent="0.25">
      <c r="A15" s="1"/>
      <c r="B15" s="1"/>
      <c r="C15" s="1"/>
      <c r="D15" s="1"/>
      <c r="E15" s="1"/>
      <c r="F15" s="1"/>
      <c r="G15" s="1"/>
      <c r="H15" s="14"/>
      <c r="I15" s="22"/>
      <c r="J15" s="14"/>
      <c r="K15" s="14"/>
    </row>
    <row r="16" spans="1:11" x14ac:dyDescent="0.25">
      <c r="A16" s="1"/>
      <c r="B16" s="1"/>
      <c r="C16" s="1"/>
      <c r="D16" s="1"/>
      <c r="E16" s="1"/>
      <c r="F16" s="1"/>
      <c r="G16" s="1"/>
      <c r="H16" s="14"/>
      <c r="I16" s="14"/>
      <c r="J16" s="14"/>
      <c r="K16" s="14"/>
    </row>
    <row r="17" spans="1:11" x14ac:dyDescent="0.25">
      <c r="A17" s="1"/>
      <c r="B17" s="1"/>
      <c r="C17" s="8" t="s">
        <v>9</v>
      </c>
      <c r="D17" s="8" t="s">
        <v>10</v>
      </c>
      <c r="E17" s="8" t="s">
        <v>11</v>
      </c>
      <c r="F17" s="8" t="s">
        <v>12</v>
      </c>
      <c r="G17" s="8"/>
      <c r="H17" s="14"/>
      <c r="I17" s="14"/>
      <c r="J17" s="14"/>
      <c r="K17" s="14"/>
    </row>
    <row r="18" spans="1:11" x14ac:dyDescent="0.25">
      <c r="A18" s="9" t="s">
        <v>22</v>
      </c>
      <c r="B18" s="1"/>
      <c r="C18" s="1"/>
      <c r="D18" s="1"/>
      <c r="E18" s="1"/>
      <c r="F18" s="1"/>
      <c r="G18" s="1"/>
      <c r="H18" s="14"/>
      <c r="I18" s="14"/>
      <c r="J18" s="14"/>
      <c r="K18" s="14"/>
    </row>
    <row r="19" spans="1:11" ht="17.25" x14ac:dyDescent="0.35">
      <c r="A19" s="10" t="s">
        <v>23</v>
      </c>
      <c r="B19" s="1" t="s">
        <v>24</v>
      </c>
      <c r="C19" s="16">
        <v>125000</v>
      </c>
      <c r="D19" s="16">
        <f>0.1*D9</f>
        <v>40000</v>
      </c>
      <c r="E19" s="16">
        <f>0.1*E9</f>
        <v>47700</v>
      </c>
      <c r="F19" s="16">
        <v>0</v>
      </c>
      <c r="G19" s="16"/>
      <c r="H19" s="14"/>
      <c r="I19" s="14"/>
      <c r="J19" s="14"/>
      <c r="K19" s="14"/>
    </row>
    <row r="20" spans="1:11" x14ac:dyDescent="0.25">
      <c r="A20" s="10" t="s">
        <v>25</v>
      </c>
      <c r="B20" s="1" t="s">
        <v>42</v>
      </c>
      <c r="C20" s="12">
        <f>-C19</f>
        <v>-125000</v>
      </c>
      <c r="D20" s="12">
        <f t="shared" ref="D20:F20" si="9">C19-D19</f>
        <v>85000</v>
      </c>
      <c r="E20" s="12">
        <f t="shared" si="9"/>
        <v>-7700</v>
      </c>
      <c r="F20" s="12">
        <f t="shared" si="9"/>
        <v>47700</v>
      </c>
      <c r="G20" s="12"/>
      <c r="H20" s="14"/>
      <c r="I20" s="14"/>
      <c r="J20" s="14"/>
      <c r="K20" s="14"/>
    </row>
    <row r="21" spans="1:11" x14ac:dyDescent="0.25">
      <c r="A21" s="10" t="s">
        <v>26</v>
      </c>
      <c r="B21" s="39" t="s">
        <v>43</v>
      </c>
      <c r="C21" s="17">
        <v>-500000</v>
      </c>
      <c r="D21" s="1"/>
      <c r="E21" s="1"/>
      <c r="F21" s="1"/>
      <c r="G21" s="1"/>
      <c r="H21" s="14"/>
      <c r="I21" s="14"/>
      <c r="J21" s="14"/>
      <c r="K21" s="14"/>
    </row>
    <row r="22" spans="1:11" x14ac:dyDescent="0.25">
      <c r="A22" s="10" t="s">
        <v>27</v>
      </c>
      <c r="B22" s="1" t="s">
        <v>37</v>
      </c>
      <c r="C22" s="1"/>
      <c r="D22" s="1"/>
      <c r="E22" s="1"/>
      <c r="F22" s="15">
        <f>K5</f>
        <v>288000</v>
      </c>
      <c r="G22" s="1"/>
      <c r="H22" s="14"/>
      <c r="I22" s="14"/>
      <c r="J22" s="14"/>
      <c r="K22" s="14"/>
    </row>
    <row r="23" spans="1:11" s="46" customFormat="1" ht="16.5" thickBot="1" x14ac:dyDescent="0.3">
      <c r="A23" s="41" t="s">
        <v>28</v>
      </c>
      <c r="B23" s="9" t="s">
        <v>29</v>
      </c>
      <c r="C23" s="47">
        <f t="shared" ref="C23:F23" si="10">C20+C21+C22</f>
        <v>-625000</v>
      </c>
      <c r="D23" s="47">
        <f t="shared" si="10"/>
        <v>85000</v>
      </c>
      <c r="E23" s="47">
        <f t="shared" si="10"/>
        <v>-7700</v>
      </c>
      <c r="F23" s="47">
        <f t="shared" si="10"/>
        <v>335700</v>
      </c>
      <c r="G23" s="48"/>
      <c r="H23" s="45"/>
      <c r="I23" s="45"/>
      <c r="J23" s="45"/>
      <c r="K23" s="45"/>
    </row>
    <row r="24" spans="1:11" s="46" customFormat="1" ht="16.5" thickTop="1" x14ac:dyDescent="0.25">
      <c r="A24" s="9"/>
      <c r="B24" s="9" t="s">
        <v>30</v>
      </c>
      <c r="C24" s="9"/>
      <c r="D24" s="9"/>
      <c r="E24" s="9"/>
      <c r="F24" s="9"/>
      <c r="G24" s="9"/>
      <c r="H24" s="45"/>
      <c r="I24" s="45"/>
      <c r="J24" s="45"/>
      <c r="K24" s="45"/>
    </row>
    <row r="25" spans="1:11" s="46" customFormat="1" x14ac:dyDescent="0.25">
      <c r="A25" s="9"/>
      <c r="B25" s="9" t="s">
        <v>31</v>
      </c>
      <c r="C25" s="9"/>
      <c r="D25" s="9"/>
      <c r="E25" s="9"/>
      <c r="F25" s="9"/>
      <c r="G25" s="9"/>
      <c r="H25" s="45"/>
      <c r="I25" s="45"/>
      <c r="J25" s="45"/>
      <c r="K25" s="45"/>
    </row>
    <row r="26" spans="1:11" x14ac:dyDescent="0.25">
      <c r="A26" s="1"/>
      <c r="B26" s="1"/>
      <c r="C26" s="1"/>
      <c r="D26" s="1"/>
      <c r="E26" s="1"/>
      <c r="F26" s="1"/>
      <c r="G26" s="1"/>
      <c r="H26" s="14"/>
      <c r="I26" s="14"/>
      <c r="J26" s="14"/>
      <c r="K26" s="14"/>
    </row>
    <row r="27" spans="1:11" s="46" customFormat="1" ht="16.5" thickBot="1" x14ac:dyDescent="0.3">
      <c r="A27" s="41" t="s">
        <v>39</v>
      </c>
      <c r="B27" s="9" t="s">
        <v>40</v>
      </c>
      <c r="C27" s="47">
        <f t="shared" ref="C27:E27" si="11">C23+C14</f>
        <v>-625000</v>
      </c>
      <c r="D27" s="47">
        <f t="shared" si="11"/>
        <v>149400</v>
      </c>
      <c r="E27" s="47">
        <f t="shared" si="11"/>
        <v>121372</v>
      </c>
      <c r="F27" s="47">
        <f>F23+F14</f>
        <v>523584.80000000005</v>
      </c>
      <c r="G27" s="48"/>
      <c r="H27" s="19"/>
      <c r="I27" s="19"/>
      <c r="J27" s="19"/>
      <c r="K27" s="19"/>
    </row>
    <row r="28" spans="1:11" ht="16.5" thickTop="1" x14ac:dyDescent="0.25">
      <c r="A28" s="36"/>
      <c r="B28" s="36"/>
      <c r="C28" s="1"/>
      <c r="D28" s="1"/>
      <c r="E28" s="1"/>
      <c r="F28" s="1"/>
      <c r="G28" s="1"/>
      <c r="H28" s="18"/>
      <c r="I28" s="18"/>
      <c r="J28" s="18"/>
      <c r="K28" s="18"/>
    </row>
    <row r="29" spans="1:1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25">
      <c r="A30" s="18"/>
      <c r="B30" s="19" t="s">
        <v>32</v>
      </c>
      <c r="C30" s="19" t="s">
        <v>33</v>
      </c>
      <c r="D30" s="19" t="s">
        <v>34</v>
      </c>
      <c r="E30" s="18"/>
      <c r="F30" s="18"/>
      <c r="G30" s="18"/>
      <c r="H30" s="18"/>
      <c r="I30" s="18"/>
      <c r="J30" s="18"/>
      <c r="K30" s="18"/>
    </row>
    <row r="31" spans="1:11" x14ac:dyDescent="0.25">
      <c r="A31" s="18"/>
      <c r="B31" s="31">
        <v>0.05</v>
      </c>
      <c r="C31" s="32">
        <f>NPV(B31,$D$27:$G$27)+$C$27</f>
        <v>79665.932404707884</v>
      </c>
      <c r="D31" s="20">
        <f>IRR(C27:G27)</f>
        <v>0.10328385884602609</v>
      </c>
      <c r="E31" s="18"/>
      <c r="F31" s="18"/>
      <c r="G31" s="18"/>
      <c r="H31" s="18"/>
      <c r="I31" s="18"/>
      <c r="J31" s="18"/>
      <c r="K31" s="18"/>
    </row>
    <row r="32" spans="1:11" x14ac:dyDescent="0.25">
      <c r="A32" s="18"/>
      <c r="B32" s="31">
        <v>0.1</v>
      </c>
      <c r="C32" s="32">
        <f>NPV(B32,$D$27:$G$27)+$C$27</f>
        <v>4502.6296018030262</v>
      </c>
      <c r="D32" s="18"/>
      <c r="E32" s="18"/>
      <c r="F32" s="18"/>
      <c r="G32" s="18"/>
      <c r="H32" s="18"/>
      <c r="I32" s="18"/>
      <c r="J32" s="18"/>
      <c r="K32" s="18"/>
    </row>
    <row r="33" spans="1:11" x14ac:dyDescent="0.25">
      <c r="A33" s="18"/>
      <c r="B33" s="31">
        <v>0.15</v>
      </c>
      <c r="C33" s="32">
        <f>NPV(B33,$D$27:$G$27)+$C$27</f>
        <v>-59046.782279937412</v>
      </c>
      <c r="D33" s="18"/>
      <c r="E33" s="18"/>
      <c r="F33" s="18"/>
      <c r="G33" s="18"/>
      <c r="H33" s="18"/>
      <c r="I33" s="18"/>
      <c r="J33" s="18"/>
      <c r="K33" s="18"/>
    </row>
    <row r="34" spans="1:11" x14ac:dyDescent="0.25">
      <c r="A34" s="18"/>
      <c r="B34" s="31">
        <v>0.2</v>
      </c>
      <c r="C34" s="32">
        <f>NPV(B34,$D$27:$G$27)+$C$27</f>
        <v>-113213.42592592584</v>
      </c>
      <c r="D34" s="18"/>
      <c r="E34" s="18"/>
      <c r="F34" s="18"/>
      <c r="G34" s="18"/>
      <c r="H34" s="18"/>
      <c r="I34" s="18"/>
      <c r="J34" s="18"/>
      <c r="K34" s="18"/>
    </row>
    <row r="35" spans="1:11" x14ac:dyDescent="0.25">
      <c r="A35" s="18"/>
      <c r="B35" s="23"/>
      <c r="C35" s="23"/>
      <c r="D35" s="18"/>
      <c r="E35" s="18"/>
      <c r="F35" s="18"/>
      <c r="G35" s="18"/>
      <c r="H35" s="18"/>
      <c r="I35" s="18"/>
      <c r="J35" s="18"/>
      <c r="K35" s="18"/>
    </row>
    <row r="36" spans="1:11" x14ac:dyDescent="0.25">
      <c r="A36" s="18"/>
      <c r="B36" s="24"/>
      <c r="C36" s="24"/>
      <c r="D36" s="19"/>
      <c r="E36" s="18"/>
      <c r="F36" s="18"/>
      <c r="G36" s="18"/>
      <c r="H36" s="18"/>
      <c r="I36" s="18"/>
      <c r="J36" s="18"/>
      <c r="K36" s="18"/>
    </row>
    <row r="37" spans="1:11" x14ac:dyDescent="0.25">
      <c r="A37" s="18"/>
      <c r="B37" s="25"/>
      <c r="C37" s="26"/>
      <c r="D37" s="18"/>
      <c r="E37" s="18"/>
      <c r="F37" s="18"/>
      <c r="G37" s="18"/>
      <c r="H37" s="18"/>
      <c r="I37" s="18"/>
      <c r="J37" s="18"/>
      <c r="K37" s="18"/>
    </row>
    <row r="38" spans="1:11" x14ac:dyDescent="0.25">
      <c r="B38" s="27"/>
      <c r="C38" s="27"/>
    </row>
  </sheetData>
  <mergeCells count="5">
    <mergeCell ref="A28:B28"/>
    <mergeCell ref="A7:B7"/>
    <mergeCell ref="B12:C12"/>
    <mergeCell ref="I6:J6"/>
    <mergeCell ref="I7:J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Queen's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Attlebery</dc:creator>
  <cp:lastModifiedBy>Eric Dong</cp:lastModifiedBy>
  <dcterms:created xsi:type="dcterms:W3CDTF">2015-10-06T09:18:02Z</dcterms:created>
  <dcterms:modified xsi:type="dcterms:W3CDTF">2020-08-07T04:58:23Z</dcterms:modified>
</cp:coreProperties>
</file>